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30" windowWidth="13620" windowHeight="8835" tabRatio="645" activeTab="3"/>
  </bookViews>
  <sheets>
    <sheet name="All GDF stats" sheetId="1" r:id="rId1"/>
    <sheet name="Debt service details" sheetId="2" r:id="rId2"/>
    <sheet name="Long-term DIS by creditor type" sheetId="6" r:id="rId3"/>
    <sheet name="DOD by creditor type" sheetId="4" r:id="rId4"/>
    <sheet name="External debt estimates" sheetId="7" r:id="rId5"/>
  </sheets>
  <definedNames>
    <definedName name="Query_from_Debt" localSheetId="1" hidden="1">'Debt service details'!$A$1:$S$42</definedName>
    <definedName name="Query_from_Debt" localSheetId="3" hidden="1">'DOD by creditor type'!$A$1:$O$42</definedName>
    <definedName name="Query_from_Debt" localSheetId="2" hidden="1">'Long-term DIS by creditor type'!$A$1:$O$42</definedName>
  </definedNames>
  <calcPr calcId="145621" calcMode="manual"/>
  <pivotCaches>
    <pivotCache cacheId="0" r:id="rId6"/>
  </pivotCaches>
</workbook>
</file>

<file path=xl/calcChain.xml><?xml version="1.0" encoding="utf-8"?>
<calcChain xmlns="http://schemas.openxmlformats.org/spreadsheetml/2006/main">
  <c r="X2" i="4" l="1"/>
  <c r="X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 s="1"/>
  <c r="B15" i="7" l="1"/>
  <c r="B14" i="7"/>
  <c r="I228" i="1"/>
  <c r="U228" i="1"/>
  <c r="N228" i="1"/>
  <c r="G228" i="1"/>
  <c r="S228" i="1"/>
  <c r="L228" i="1"/>
  <c r="E228" i="1"/>
  <c r="Q228" i="1"/>
  <c r="J228" i="1"/>
  <c r="C228" i="1"/>
  <c r="V228" i="1"/>
  <c r="O228" i="1"/>
  <c r="H228" i="1"/>
  <c r="T228" i="1"/>
  <c r="M228" i="1"/>
  <c r="F228" i="1"/>
  <c r="R228" i="1"/>
  <c r="K228" i="1"/>
  <c r="D228" i="1"/>
  <c r="P228" i="1"/>
  <c r="U2" i="2" l="1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AG2" i="4"/>
  <c r="AG3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F2" i="4"/>
  <c r="AF3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P2" i="4"/>
  <c r="P3" i="4"/>
  <c r="P4" i="4"/>
  <c r="Y4" i="4" s="1"/>
  <c r="P5" i="4"/>
  <c r="Y5" i="4" s="1"/>
  <c r="P6" i="4"/>
  <c r="P7" i="4"/>
  <c r="Y7" i="4" s="1"/>
  <c r="P8" i="4"/>
  <c r="Y8" i="4" s="1"/>
  <c r="P9" i="4"/>
  <c r="Y9" i="4" s="1"/>
  <c r="P10" i="4"/>
  <c r="P11" i="4"/>
  <c r="P12" i="4"/>
  <c r="Y12" i="4" s="1"/>
  <c r="P13" i="4"/>
  <c r="Y13" i="4" s="1"/>
  <c r="P14" i="4"/>
  <c r="P15" i="4"/>
  <c r="P16" i="4"/>
  <c r="Y16" i="4" s="1"/>
  <c r="P17" i="4"/>
  <c r="P18" i="4"/>
  <c r="P19" i="4"/>
  <c r="P20" i="4"/>
  <c r="Y20" i="4" s="1"/>
  <c r="P21" i="4"/>
  <c r="Y21" i="4" s="1"/>
  <c r="P22" i="4"/>
  <c r="P23" i="4"/>
  <c r="Y23" i="4" s="1"/>
  <c r="P24" i="4"/>
  <c r="Y24" i="4" s="1"/>
  <c r="P25" i="4"/>
  <c r="Y25" i="4" s="1"/>
  <c r="P26" i="4"/>
  <c r="P27" i="4"/>
  <c r="P28" i="4"/>
  <c r="Y28" i="4" s="1"/>
  <c r="P29" i="4"/>
  <c r="Y29" i="4" s="1"/>
  <c r="P30" i="4"/>
  <c r="P31" i="4"/>
  <c r="P32" i="4"/>
  <c r="Y32" i="4" s="1"/>
  <c r="P33" i="4"/>
  <c r="P34" i="4"/>
  <c r="P35" i="4"/>
  <c r="P36" i="4"/>
  <c r="Y36" i="4" s="1"/>
  <c r="P37" i="4"/>
  <c r="Y37" i="4" s="1"/>
  <c r="P38" i="4"/>
  <c r="P39" i="4"/>
  <c r="Y39" i="4" s="1"/>
  <c r="P40" i="4"/>
  <c r="Y40" i="4" s="1"/>
  <c r="P41" i="4"/>
  <c r="Y41" i="4" s="1"/>
  <c r="P42" i="4"/>
  <c r="Q2" i="4"/>
  <c r="T2" i="4" s="1"/>
  <c r="Q3" i="4"/>
  <c r="T3" i="4" s="1"/>
  <c r="AE3" i="4" s="1"/>
  <c r="Q4" i="4"/>
  <c r="T4" i="4" s="1"/>
  <c r="AE4" i="4" s="1"/>
  <c r="Q5" i="4"/>
  <c r="T5" i="4" s="1"/>
  <c r="Q6" i="4"/>
  <c r="T6" i="4" s="1"/>
  <c r="Q7" i="4"/>
  <c r="T7" i="4" s="1"/>
  <c r="AE7" i="4" s="1"/>
  <c r="Q8" i="4"/>
  <c r="T8" i="4" s="1"/>
  <c r="AE8" i="4" s="1"/>
  <c r="Q9" i="4"/>
  <c r="T9" i="4" s="1"/>
  <c r="Q10" i="4"/>
  <c r="T10" i="4" s="1"/>
  <c r="Q11" i="4"/>
  <c r="T11" i="4" s="1"/>
  <c r="AE11" i="4" s="1"/>
  <c r="Q12" i="4"/>
  <c r="T12" i="4" s="1"/>
  <c r="AE12" i="4" s="1"/>
  <c r="Q13" i="4"/>
  <c r="T13" i="4" s="1"/>
  <c r="Q14" i="4"/>
  <c r="T14" i="4" s="1"/>
  <c r="Q15" i="4"/>
  <c r="T15" i="4" s="1"/>
  <c r="AE15" i="4" s="1"/>
  <c r="Q16" i="4"/>
  <c r="Z16" i="4" s="1"/>
  <c r="Q17" i="4"/>
  <c r="T17" i="4" s="1"/>
  <c r="Q18" i="4"/>
  <c r="T18" i="4" s="1"/>
  <c r="Q19" i="4"/>
  <c r="T19" i="4" s="1"/>
  <c r="AE19" i="4" s="1"/>
  <c r="Q20" i="4"/>
  <c r="T20" i="4" s="1"/>
  <c r="AE20" i="4" s="1"/>
  <c r="Q21" i="4"/>
  <c r="T21" i="4" s="1"/>
  <c r="Q22" i="4"/>
  <c r="T22" i="4" s="1"/>
  <c r="Q23" i="4"/>
  <c r="Z23" i="4" s="1"/>
  <c r="Q24" i="4"/>
  <c r="T24" i="4" s="1"/>
  <c r="AE24" i="4" s="1"/>
  <c r="Q25" i="4"/>
  <c r="T25" i="4" s="1"/>
  <c r="Q26" i="4"/>
  <c r="T26" i="4" s="1"/>
  <c r="Q27" i="4"/>
  <c r="T27" i="4" s="1"/>
  <c r="AE27" i="4" s="1"/>
  <c r="Q28" i="4"/>
  <c r="Z28" i="4" s="1"/>
  <c r="Q29" i="4"/>
  <c r="T29" i="4" s="1"/>
  <c r="Q30" i="4"/>
  <c r="T30" i="4" s="1"/>
  <c r="Q31" i="4"/>
  <c r="Z31" i="4" s="1"/>
  <c r="Q32" i="4"/>
  <c r="T32" i="4" s="1"/>
  <c r="AE32" i="4" s="1"/>
  <c r="Q33" i="4"/>
  <c r="T33" i="4" s="1"/>
  <c r="Q34" i="4"/>
  <c r="T34" i="4" s="1"/>
  <c r="Q35" i="4"/>
  <c r="T35" i="4" s="1"/>
  <c r="AE35" i="4" s="1"/>
  <c r="Q36" i="4"/>
  <c r="Z36" i="4" s="1"/>
  <c r="Q37" i="4"/>
  <c r="T37" i="4" s="1"/>
  <c r="Q38" i="4"/>
  <c r="T38" i="4" s="1"/>
  <c r="Q39" i="4"/>
  <c r="Z39" i="4" s="1"/>
  <c r="Q40" i="4"/>
  <c r="T40" i="4" s="1"/>
  <c r="AE40" i="4" s="1"/>
  <c r="Q41" i="4"/>
  <c r="T41" i="4" s="1"/>
  <c r="Q42" i="4"/>
  <c r="T42" i="4" s="1"/>
  <c r="R2" i="4"/>
  <c r="AA2" i="4" s="1"/>
  <c r="R3" i="4"/>
  <c r="AA3" i="4" s="1"/>
  <c r="R4" i="4"/>
  <c r="R5" i="4"/>
  <c r="AA5" i="4" s="1"/>
  <c r="R6" i="4"/>
  <c r="AA6" i="4" s="1"/>
  <c r="R7" i="4"/>
  <c r="AA7" i="4" s="1"/>
  <c r="R8" i="4"/>
  <c r="R9" i="4"/>
  <c r="R10" i="4"/>
  <c r="AA10" i="4" s="1"/>
  <c r="R11" i="4"/>
  <c r="AA11" i="4" s="1"/>
  <c r="R12" i="4"/>
  <c r="R13" i="4"/>
  <c r="R14" i="4"/>
  <c r="AA14" i="4" s="1"/>
  <c r="R15" i="4"/>
  <c r="R16" i="4"/>
  <c r="R17" i="4"/>
  <c r="R18" i="4"/>
  <c r="AA18" i="4" s="1"/>
  <c r="R19" i="4"/>
  <c r="AA19" i="4" s="1"/>
  <c r="R20" i="4"/>
  <c r="R21" i="4"/>
  <c r="AA21" i="4" s="1"/>
  <c r="R22" i="4"/>
  <c r="AA22" i="4" s="1"/>
  <c r="R23" i="4"/>
  <c r="AA23" i="4" s="1"/>
  <c r="R24" i="4"/>
  <c r="R25" i="4"/>
  <c r="R26" i="4"/>
  <c r="AA26" i="4" s="1"/>
  <c r="R27" i="4"/>
  <c r="AA27" i="4" s="1"/>
  <c r="R28" i="4"/>
  <c r="R29" i="4"/>
  <c r="R30" i="4"/>
  <c r="AA30" i="4" s="1"/>
  <c r="R31" i="4"/>
  <c r="R32" i="4"/>
  <c r="R33" i="4"/>
  <c r="R34" i="4"/>
  <c r="AA34" i="4" s="1"/>
  <c r="R35" i="4"/>
  <c r="AA35" i="4" s="1"/>
  <c r="R36" i="4"/>
  <c r="R37" i="4"/>
  <c r="AA37" i="4" s="1"/>
  <c r="R38" i="4"/>
  <c r="AA38" i="4" s="1"/>
  <c r="R39" i="4"/>
  <c r="AA39" i="4" s="1"/>
  <c r="R40" i="4"/>
  <c r="R41" i="4"/>
  <c r="R42" i="4"/>
  <c r="AA42" i="4" s="1"/>
  <c r="S2" i="4"/>
  <c r="AD2" i="4" s="1"/>
  <c r="S3" i="4"/>
  <c r="S4" i="4"/>
  <c r="AD4" i="4" s="1"/>
  <c r="S5" i="4"/>
  <c r="AD5" i="4" s="1"/>
  <c r="S6" i="4"/>
  <c r="AD6" i="4" s="1"/>
  <c r="S7" i="4"/>
  <c r="S8" i="4"/>
  <c r="AD8" i="4" s="1"/>
  <c r="S9" i="4"/>
  <c r="AD9" i="4" s="1"/>
  <c r="S10" i="4"/>
  <c r="AD10" i="4" s="1"/>
  <c r="S11" i="4"/>
  <c r="S12" i="4"/>
  <c r="AD12" i="4" s="1"/>
  <c r="S13" i="4"/>
  <c r="AD13" i="4" s="1"/>
  <c r="S14" i="4"/>
  <c r="AD14" i="4" s="1"/>
  <c r="S15" i="4"/>
  <c r="S16" i="4"/>
  <c r="AD16" i="4" s="1"/>
  <c r="S17" i="4"/>
  <c r="AD17" i="4" s="1"/>
  <c r="S18" i="4"/>
  <c r="AD18" i="4" s="1"/>
  <c r="S19" i="4"/>
  <c r="S20" i="4"/>
  <c r="AD20" i="4" s="1"/>
  <c r="S21" i="4"/>
  <c r="AD21" i="4" s="1"/>
  <c r="S22" i="4"/>
  <c r="AD22" i="4" s="1"/>
  <c r="S23" i="4"/>
  <c r="S24" i="4"/>
  <c r="AD24" i="4" s="1"/>
  <c r="S25" i="4"/>
  <c r="AD25" i="4" s="1"/>
  <c r="S26" i="4"/>
  <c r="AD26" i="4" s="1"/>
  <c r="S27" i="4"/>
  <c r="S28" i="4"/>
  <c r="AD28" i="4" s="1"/>
  <c r="S29" i="4"/>
  <c r="AD29" i="4" s="1"/>
  <c r="S30" i="4"/>
  <c r="AD30" i="4" s="1"/>
  <c r="S31" i="4"/>
  <c r="S32" i="4"/>
  <c r="AD32" i="4" s="1"/>
  <c r="S33" i="4"/>
  <c r="AD33" i="4" s="1"/>
  <c r="S34" i="4"/>
  <c r="AD34" i="4" s="1"/>
  <c r="S35" i="4"/>
  <c r="S36" i="4"/>
  <c r="AD36" i="4" s="1"/>
  <c r="S37" i="4"/>
  <c r="AD37" i="4" s="1"/>
  <c r="S38" i="4"/>
  <c r="AD38" i="4" s="1"/>
  <c r="S39" i="4"/>
  <c r="S40" i="4"/>
  <c r="AD40" i="4" s="1"/>
  <c r="S41" i="4"/>
  <c r="AD41" i="4" s="1"/>
  <c r="S42" i="4"/>
  <c r="AD42" i="4" s="1"/>
  <c r="T16" i="4"/>
  <c r="AE16" i="4" s="1"/>
  <c r="T28" i="4"/>
  <c r="AE28" i="4" s="1"/>
  <c r="T39" i="4"/>
  <c r="AE39" i="4" s="1"/>
  <c r="U2" i="4"/>
  <c r="U3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V2" i="4"/>
  <c r="V3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W2" i="4"/>
  <c r="W3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Y2" i="4"/>
  <c r="Y3" i="4"/>
  <c r="Y6" i="4"/>
  <c r="Y10" i="4"/>
  <c r="Y11" i="4"/>
  <c r="Y14" i="4"/>
  <c r="Y15" i="4"/>
  <c r="Y17" i="4"/>
  <c r="Y18" i="4"/>
  <c r="Y19" i="4"/>
  <c r="Y22" i="4"/>
  <c r="Y26" i="4"/>
  <c r="Y27" i="4"/>
  <c r="Y30" i="4"/>
  <c r="Y31" i="4"/>
  <c r="Y33" i="4"/>
  <c r="Y34" i="4"/>
  <c r="Y35" i="4"/>
  <c r="Y38" i="4"/>
  <c r="Y42" i="4"/>
  <c r="Z2" i="4"/>
  <c r="Z5" i="4"/>
  <c r="Z6" i="4"/>
  <c r="Z8" i="4"/>
  <c r="Z9" i="4"/>
  <c r="Z10" i="4"/>
  <c r="Z13" i="4"/>
  <c r="Z17" i="4"/>
  <c r="Z18" i="4"/>
  <c r="Z21" i="4"/>
  <c r="Z22" i="4"/>
  <c r="Z24" i="4"/>
  <c r="Z25" i="4"/>
  <c r="Z26" i="4"/>
  <c r="Z29" i="4"/>
  <c r="Z33" i="4"/>
  <c r="Z34" i="4"/>
  <c r="Z37" i="4"/>
  <c r="Z38" i="4"/>
  <c r="Z40" i="4"/>
  <c r="Z41" i="4"/>
  <c r="Z42" i="4"/>
  <c r="AA4" i="4"/>
  <c r="AA8" i="4"/>
  <c r="AA9" i="4"/>
  <c r="AA12" i="4"/>
  <c r="AA13" i="4"/>
  <c r="AA15" i="4"/>
  <c r="AA16" i="4"/>
  <c r="AA17" i="4"/>
  <c r="AA20" i="4"/>
  <c r="AA24" i="4"/>
  <c r="AA25" i="4"/>
  <c r="AA28" i="4"/>
  <c r="AA29" i="4"/>
  <c r="AA31" i="4"/>
  <c r="AA32" i="4"/>
  <c r="AA33" i="4"/>
  <c r="AA36" i="4"/>
  <c r="AA40" i="4"/>
  <c r="AA41" i="4"/>
  <c r="AB2" i="4"/>
  <c r="AB3" i="4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C2" i="4"/>
  <c r="AC3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D3" i="4"/>
  <c r="AD7" i="4"/>
  <c r="AD11" i="4"/>
  <c r="AD15" i="4"/>
  <c r="AD19" i="4"/>
  <c r="AD23" i="4"/>
  <c r="AD27" i="4"/>
  <c r="AD31" i="4"/>
  <c r="AD35" i="4"/>
  <c r="AD39" i="4"/>
  <c r="AE2" i="4"/>
  <c r="AE5" i="4"/>
  <c r="AE6" i="4"/>
  <c r="AE9" i="4"/>
  <c r="AE10" i="4"/>
  <c r="AE13" i="4"/>
  <c r="AE14" i="4"/>
  <c r="AE17" i="4"/>
  <c r="AE18" i="4"/>
  <c r="AE21" i="4"/>
  <c r="AE22" i="4"/>
  <c r="AE25" i="4"/>
  <c r="AE26" i="4"/>
  <c r="AE29" i="4"/>
  <c r="AE30" i="4"/>
  <c r="AE33" i="4"/>
  <c r="AE34" i="4"/>
  <c r="AE37" i="4"/>
  <c r="AE38" i="4"/>
  <c r="AE41" i="4"/>
  <c r="AE42" i="4"/>
  <c r="Z12" i="4" l="1"/>
  <c r="T36" i="4"/>
  <c r="AE36" i="4" s="1"/>
  <c r="Z32" i="4"/>
  <c r="T23" i="4"/>
  <c r="AE23" i="4" s="1"/>
  <c r="Z30" i="4"/>
  <c r="Z20" i="4"/>
  <c r="Z14" i="4"/>
  <c r="Z4" i="4"/>
  <c r="T31" i="4"/>
  <c r="AE31" i="4" s="1"/>
  <c r="Z35" i="4"/>
  <c r="Z27" i="4"/>
  <c r="Z19" i="4"/>
  <c r="Z15" i="4"/>
  <c r="Z11" i="4"/>
  <c r="Z7" i="4"/>
  <c r="Z3" i="4"/>
  <c r="AH42" i="4"/>
  <c r="AH38" i="4"/>
  <c r="AH34" i="4"/>
  <c r="AH30" i="4"/>
  <c r="AH26" i="4"/>
  <c r="AH22" i="4"/>
  <c r="AH18" i="4"/>
  <c r="AH14" i="4"/>
  <c r="AH10" i="4"/>
  <c r="AH6" i="4"/>
  <c r="AH2" i="4"/>
  <c r="AH41" i="4"/>
  <c r="AH37" i="4"/>
  <c r="AH33" i="4"/>
  <c r="AH29" i="4"/>
  <c r="AH25" i="4"/>
  <c r="AH21" i="4"/>
  <c r="AH17" i="4"/>
  <c r="AH13" i="4"/>
  <c r="AH9" i="4"/>
  <c r="AH5" i="4"/>
  <c r="AH40" i="4"/>
  <c r="AH36" i="4"/>
  <c r="AH32" i="4"/>
  <c r="AH28" i="4"/>
  <c r="AH24" i="4"/>
  <c r="AH20" i="4"/>
  <c r="AH16" i="4"/>
  <c r="AH12" i="4"/>
  <c r="AH8" i="4"/>
  <c r="AH4" i="4"/>
  <c r="AH39" i="4"/>
  <c r="AH35" i="4"/>
  <c r="AH31" i="4"/>
  <c r="AH27" i="4"/>
  <c r="AH23" i="4"/>
  <c r="AH19" i="4"/>
  <c r="AH15" i="4"/>
  <c r="AH11" i="4"/>
  <c r="AH7" i="4"/>
  <c r="AH3" i="4"/>
  <c r="AG2" i="6"/>
  <c r="AG3" i="6"/>
  <c r="AG4" i="6"/>
  <c r="AG5" i="6"/>
  <c r="AG6" i="6"/>
  <c r="AG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35" i="6"/>
  <c r="AG36" i="6"/>
  <c r="AG37" i="6"/>
  <c r="AG38" i="6"/>
  <c r="AG39" i="6"/>
  <c r="AG40" i="6"/>
  <c r="AG41" i="6"/>
  <c r="AG42" i="6"/>
  <c r="AF2" i="6"/>
  <c r="AF3" i="6"/>
  <c r="AF4" i="6"/>
  <c r="AF5" i="6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AF25" i="6"/>
  <c r="AF26" i="6"/>
  <c r="AF27" i="6"/>
  <c r="AF28" i="6"/>
  <c r="AF29" i="6"/>
  <c r="AF30" i="6"/>
  <c r="AF31" i="6"/>
  <c r="AF32" i="6"/>
  <c r="AF33" i="6"/>
  <c r="AF34" i="6"/>
  <c r="AF35" i="6"/>
  <c r="AF36" i="6"/>
  <c r="AF37" i="6"/>
  <c r="AF38" i="6"/>
  <c r="AF39" i="6"/>
  <c r="AF40" i="6"/>
  <c r="AF41" i="6"/>
  <c r="AF42" i="6"/>
  <c r="AE2" i="6"/>
  <c r="AE3" i="6"/>
  <c r="AE4" i="6"/>
  <c r="AE5" i="6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28" i="6"/>
  <c r="AE29" i="6"/>
  <c r="AE30" i="6"/>
  <c r="AE31" i="6"/>
  <c r="AE32" i="6"/>
  <c r="AE33" i="6"/>
  <c r="AE34" i="6"/>
  <c r="AE35" i="6"/>
  <c r="AE36" i="6"/>
  <c r="AE37" i="6"/>
  <c r="AE38" i="6"/>
  <c r="AE39" i="6"/>
  <c r="AE40" i="6"/>
  <c r="AE41" i="6"/>
  <c r="AE42" i="6"/>
  <c r="AD2" i="6"/>
  <c r="AD3" i="6"/>
  <c r="AD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34" i="6"/>
  <c r="AD35" i="6"/>
  <c r="AD36" i="6"/>
  <c r="AD37" i="6"/>
  <c r="AD38" i="6"/>
  <c r="AD39" i="6"/>
  <c r="AD40" i="6"/>
  <c r="AD41" i="6"/>
  <c r="AD42" i="6"/>
  <c r="AC2" i="6"/>
  <c r="AC3" i="6"/>
  <c r="AC4" i="6"/>
  <c r="AC5" i="6"/>
  <c r="AC6" i="6"/>
  <c r="AC7" i="6"/>
  <c r="AC8" i="6"/>
  <c r="AC9" i="6"/>
  <c r="AC10" i="6"/>
  <c r="AC11" i="6"/>
  <c r="AC12" i="6"/>
  <c r="AC13" i="6"/>
  <c r="AC14" i="6"/>
  <c r="AC15" i="6"/>
  <c r="AC16" i="6"/>
  <c r="AC17" i="6"/>
  <c r="AC18" i="6"/>
  <c r="AC19" i="6"/>
  <c r="AC20" i="6"/>
  <c r="AC21" i="6"/>
  <c r="AC22" i="6"/>
  <c r="AC23" i="6"/>
  <c r="AC24" i="6"/>
  <c r="AC25" i="6"/>
  <c r="AC26" i="6"/>
  <c r="AC27" i="6"/>
  <c r="AC28" i="6"/>
  <c r="AC29" i="6"/>
  <c r="AC30" i="6"/>
  <c r="AC31" i="6"/>
  <c r="AC32" i="6"/>
  <c r="AC33" i="6"/>
  <c r="AC34" i="6"/>
  <c r="AC35" i="6"/>
  <c r="AC36" i="6"/>
  <c r="AC37" i="6"/>
  <c r="AC38" i="6"/>
  <c r="AC39" i="6"/>
  <c r="AC40" i="6"/>
  <c r="AC41" i="6"/>
  <c r="AC42" i="6"/>
  <c r="AB2" i="6"/>
  <c r="AB3" i="6"/>
  <c r="AB4" i="6"/>
  <c r="AB5" i="6"/>
  <c r="AB6" i="6"/>
  <c r="AB7" i="6"/>
  <c r="AB8" i="6"/>
  <c r="AB9" i="6"/>
  <c r="AB10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A2" i="6"/>
  <c r="AA3" i="6"/>
  <c r="AA4" i="6"/>
  <c r="AA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Z2" i="6"/>
  <c r="Z3" i="6"/>
  <c r="Z4" i="6"/>
  <c r="Z5" i="6"/>
  <c r="Z6" i="6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36" i="6"/>
  <c r="Z37" i="6"/>
  <c r="Z38" i="6"/>
  <c r="Z39" i="6"/>
  <c r="Z40" i="6"/>
  <c r="Z41" i="6"/>
  <c r="Z42" i="6"/>
  <c r="Y2" i="6"/>
  <c r="Y3" i="6"/>
  <c r="Y4" i="6"/>
  <c r="Y5" i="6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  <c r="Y41" i="6"/>
  <c r="Y42" i="6"/>
  <c r="X2" i="6"/>
  <c r="X3" i="6"/>
  <c r="X4" i="6"/>
  <c r="X5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W2" i="6"/>
  <c r="W3" i="6"/>
  <c r="W4" i="6"/>
  <c r="W5" i="6"/>
  <c r="W6" i="6"/>
  <c r="W7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V2" i="6"/>
  <c r="V3" i="6"/>
  <c r="V4" i="6"/>
  <c r="V5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U2" i="6"/>
  <c r="U3" i="6"/>
  <c r="U4" i="6"/>
  <c r="U5" i="6"/>
  <c r="U6" i="6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2" i="6"/>
  <c r="T2" i="6"/>
  <c r="T3" i="6"/>
  <c r="T4" i="6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S2" i="6"/>
  <c r="S3" i="6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P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Q2" i="6"/>
  <c r="Q3" i="6"/>
  <c r="Q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R2" i="6"/>
  <c r="R3" i="6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T42" i="2" l="1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T2" i="2"/>
</calcChain>
</file>

<file path=xl/connections.xml><?xml version="1.0" encoding="utf-8"?>
<connections xmlns="http://schemas.openxmlformats.org/spreadsheetml/2006/main">
  <connection id="1" name="Query from Debt" type="1" refreshedVersion="4" background="1" saveData="1">
    <dbPr connection="DSN=Debt;UID=droodman;Trusted_Connection=Yes;APP=Microsoft Office 2010;WSID=REMOTE;DATABASE=Debt;" command="SELECT &quot;Debt service details&quot;.Year, &quot;Debt service details&quot;.&quot;Principal forgiven&quot;, &quot;Debt service details&quot;.&quot;Principal rescheduled&quot;, &quot;Debt service details&quot;.&quot;Principal arrears last year&quot;, &quot;Debt service details&quot;.&quot;Principal arrears&quot;, &quot;Debt service details&quot;.&quot;Interest forgiven&quot;, &quot;Debt service details&quot;.&quot;Interest rescheduled&quot;, &quot;Debt service details&quot;.&quot;Interest arrears last year&quot;, &quot;Debt service details&quot;.&quot;Interest arrears&quot;, &quot;Debt service details&quot;.&quot;Debt service paid&quot;, &quot;Debt service details&quot;.&quot;Principal due&quot;, &quot;Debt service details&quot;.&quot;Interest due&quot;, &quot;Debt service details&quot;.&quot;Debt service due&quot;, &quot;Debt service details&quot;.&quot;Interest paid&quot;, &quot;Debt service details&quot;.&quot;Principal paid&quot;, &quot;Debt service details&quot;.&quot;Current interest unpaid&quot;, &quot;Debt service details&quot;.&quot;Current principal unpaid&quot;, &quot;Debt service details&quot;.&quot;Debt service paid share&quot;, &quot;Debt service details&quot;.&quot;Revaluation factor&quot;_x000d__x000a_FROM Debt.dbo.&quot;Debt service details&quot; &quot;Debt service details&quot;_x000d__x000a_WHERE (&quot;Debt service details&quot;.Country='MMR')"/>
  </connection>
  <connection id="2" name="Query from Debt1" type="1" refreshedVersion="4" background="1" saveData="1">
    <dbPr connection="DSN=Debt;UID=droodman;Trusted_Connection=Yes;APP=Microsoft Office 2010;WSID=ROODMAN;DATABASE=Debt;" command="SELECT     [Disbursements, bilateral].Country, [Disbursements, bilateral].Year, [U.S. GDP deflator].Deflator, _x000d__x000a_                      [Disbursements, bilateral concessional].Value AS [Disbursements, bilateral concessional], [Disbursements, IBRD].Value AS [Disbursements, IBRD], _x000d__x000a_                      [Disbursements, IMF].Value AS [Disbursements, IMF], [Disbursements, IDA].Value AS [Disbursements, IDA], _x000d__x000a_                      [Disbursements, multilateral concessional].Value AS [Disbursements, multilateral concessional], [Disbursements, PPG banks].Value AS [Disbursements, PPG banks], _x000d__x000a_                      [Disbursements, multilateral].Value AS [Disbursements, multilateral], [Disbursements, PNG non-bonds].Value AS [Disbursements, PNG non-bonds], _x000d__x000a_                      [Disbursements, PPG other private creditors].Value AS [Disbursements, PPG other private creditors], _x000d__x000a_                      [Disbursements, PPG bonds].Value AS [Disbursements, PPG bonds], [Disbursements, bilateral].Value AS [Disbursements, bilateral], _x000d__x000a_                      [Disbursements, PNG bonds].Value AS [Disbursements, PNG bonds]_x000d__x000a_FROM         [Disbursements, bilateral concessional] INNER JOIN_x000d__x000a_                      [Disbursements, bilateral] ON [Disbursements, bilateral concessional].Country = [Disbursements, bilateral].Country AND _x000d__x000a_                      [Disbursements, bilateral concessional].Year = [Disbursements, bilateral].Year INNER JOIN_x000d__x000a_                      [Disbursements, IBRD] ON [Disbursements, bilateral].Country = [Disbursements, IBRD].Country AND _x000d__x000a_                      [Disbursements, bilateral].Year = [Disbursements, IBRD].Year INNER JOIN_x000d__x000a_                      [Disbursements, IMF] ON [Disbursements, bilateral].Country = [Disbursements, IMF].Country AND _x000d__x000a_                      [Disbursements, bilateral].Year = [Disbursements, IMF].Year INNER JOIN_x000d__x000a_                      [Disbursements, IDA] ON [Disbursements, bilateral].Country = [Disbursements, IDA].Country AND _x000d__x000a_                      [Disbursements, bilateral].Year = [Disbursements, IDA].Year INNER JOIN_x000d__x000a_                      [Disbursements, multilateral concessional] ON [Disbursements, bilateral].Country = [Disbursements, multilateral concessional].Country AND _x000d__x000a_                      [Disbursements, bilateral].Year = [Disbursements, multilateral concessional].Year INNER JOIN_x000d__x000a_                      [Disbursements, multilateral] ON [Disbursements, bilateral].Country = [Disbursements, multilateral].Country AND _x000d__x000a_                      [Disbursements, bilateral].Year = [Disbursements, multilateral].Year INNER JOIN_x000d__x000a_                      [Disbursements, PPG banks] ON [Disbursements, bilateral].Country = [Disbursements, PPG banks].Country AND _x000d__x000a_                      [Disbursements, bilateral].Year = [Disbursements, PPG banks].Year INNER JOIN_x000d__x000a_                      [Disbursements, PNG non-bonds] ON [Disbursements, bilateral].Country = [Disbursements, PNG non-bonds].Country AND _x000d__x000a_                      [Disbursements, bilateral].Year = [Disbursements, PNG non-bonds].Year INNER JOIN_x000d__x000a_                      [Disbursements, PPG other private creditors] ON [Disbursements, bilateral].Country = [Disbursements, PPG other private creditors].Country AND _x000d__x000a_                      [Disbursements, bilateral].Year = [Disbursements, PPG other private creditors].Year INNER JOIN_x000d__x000a_                      [Disbursements, PPG bonds] ON [Disbursements, bilateral].Country = [Disbursements, PPG bonds].Country AND _x000d__x000a_                      [Disbursements, bilateral].Year = [Disbursements, PPG bonds].Year INNER JOIN_x000d__x000a_                      [Disbursements, PNG bonds] ON [Disbursements, bilateral].Country = [Disbursements, PNG bonds].Country AND _x000d__x000a_                      [Disbursements, bilateral].Year = [Disbursements, PNG bonds].Year LEFT OUTER JOIN_x000d__x000a_                      [U.S. GDP deflator] ON [Disbursements, bilateral].Year = [U.S. GDP deflator].Year_x000d__x000a_WHERE     ([Disbursements, bilateral].Country = 'MMR')"/>
  </connection>
  <connection id="3" name="Query from Debt27" type="1" refreshedVersion="4" background="1" saveData="1">
    <dbPr connection="DSN=Debt;UID=droodman;Trusted_Connection=Yes;APP=2007 Microsoft Office system;WSID=ROODMAN;DATABASE=Debt;" command="SELECT     [DOD PNG].Year, [DOD PPG official creditors].Value AS [DOD PPG official creditors], [DOD PNG].Value AS [DOD PNG], _x000d__x000a_                      [DOD PPG multilateral].Value AS [DOD PPG multilateral], [DOD PPG bilateral].Value AS [DOD PPG bilateral], [DOD IMF].Value AS [DOD IMF], _x000d__x000a_                      [DOD short-term].Value AS [DOD short-term], [DOD PPG private creditors].Value AS [DOD PPG private creditors], _x000d__x000a_                      [DOD multilateral concessional].Value AS [DOD multilateral concessional], [DOD bilateral concessional].Value AS [DOD bilateral concessional], _x000d__x000a_                      [DOD IDA].Value AS [DOD IDA], [DOD IBRD].Value AS [DOD IBRD], [U.S. GDP deflator].Deflator, _x000d__x000a_                      [Interest arrears, private creditors].Value AS [Interest arrears, private creditors], [Interest arrears, official creditors].Value AS [Interest arrears, official creditors]_x000d__x000a_FROM         [PNG stock] AS [DOD PNG] INNER JOIN_x000d__x000a_                      [PPG stock, official creditors] AS [DOD PPG official creditors] ON [DOD PNG].Country = [DOD PPG official creditors].Country AND _x000d__x000a_                      [DOD PNG].Year = [DOD PPG official creditors].Year INNER JOIN_x000d__x000a_                      [PPG stock, bilateral] AS [DOD PPG bilateral] ON [DOD PNG].Country = [DOD PPG bilateral].Country AND [DOD PNG].Year = [DOD PPG bilateral].Year INNER JOIN_x000d__x000a_                      [PPG stock, multilateral] AS [DOD PPG multilateral] ON [DOD PNG].Country = [DOD PPG multilateral].Country AND _x000d__x000a_                      [DOD PNG].Year = [DOD PPG multilateral].Year INNER JOIN_x000d__x000a_                      [IMF stock] AS [DOD IMF] ON [DOD PNG].Country = [DOD IMF].Country AND [DOD PNG].Year = [DOD IMF].Year INNER JOIN_x000d__x000a_                      [PPG stock, private creditors] AS [DOD PPG private creditors] ON [DOD PNG].Country = [DOD PPG private creditors].Country AND _x000d__x000a_                      [DOD PNG].Year = [DOD PPG private creditors].Year INNER JOIN_x000d__x000a_                      [Short-term debt stock] AS [DOD short-term] ON [DOD PNG].Country = [DOD short-term].Country AND [DOD PNG].Year = [DOD short-term].Year INNER JOIN_x000d__x000a_                      [PPG stock, bilateral concessional] AS [DOD bilateral concessional] ON [DOD PNG].Country = [DOD bilateral concessional].Country AND _x000d__x000a_                      [DOD PNG].Year = [DOD bilateral concessional].Year INNER JOIN_x000d__x000a_                      [IBRD stock] AS [DOD IBRD] ON [DOD PNG].Country = [DOD IBRD].Country AND [DOD PNG].Year = [DOD IBRD].Year INNER JOIN_x000d__x000a_                      [IDA stock] AS [DOD IDA] ON [DOD PNG].Country = [DOD IDA].Country AND [DOD PNG].Year = [DOD IDA].Year INNER JOIN_x000d__x000a_                      [PPG stock, multilateral concessional] AS [DOD multilateral concessional] ON [DOD PNG].Country = [DOD multilateral concessional].Country AND _x000d__x000a_                      [DOD PNG].Year = [DOD multilateral concessional].Year INNER JOIN_x000d__x000a_                      [Interest arrears, official creditors] ON [DOD PNG].Year = [Interest arrears, official creditors].Year AND [DOD PNG].Country = [Interest arrears, official creditors].Country INNER JOIN_x000d__x000a_                      [Interest arrears, private creditors] ON [DOD PNG].Year = [Interest arrears, private creditors].Year AND _x000d__x000a_                      [DOD PNG].Country = [Interest arrears, private creditors].Country LEFT OUTER JOIN_x000d__x000a_                      [U.S. GDP deflator] ON [DOD PNG].Year = [U.S. GDP deflator].Year_x000d__x000a_WHERE     ([DOD PNG].Country = 'MMR')"/>
  </connection>
  <connection id="4" name="Query from WDI &amp; GDF" type="1" refreshedVersion="4" saveData="1">
    <dbPr connection="DSN=WDI &amp; GDF;UID=droodman;Trusted_Connection=Yes;APP=Microsoft Office 2010;WSID=REMOTE;DATABASE=WDI &amp; GDF" command="SELECT &quot;WDI &amp; GDF series&quot;.&quot;Series Name&quot;, &quot;WDI &amp; GDF series&quot;.&quot;Series Code&quot;, &quot;WDI &amp; GDF&quot;.Year, &quot;WDI &amp; GDF&quot;.Value_x000d__x000a_FROM &quot;WDI &amp; GDF&quot;.dbo.&quot;WDI &amp; GDF&quot; &quot;WDI &amp; GDF&quot;, &quot;WDI &amp; GDF&quot;.dbo.&quot;WDI &amp; GDF series&quot; &quot;WDI &amp; GDF series&quot;_x000d__x000a_WHERE &quot;WDI &amp; GDF series&quot;.&quot;Series Code&quot; = &quot;WDI &amp; GDF&quot;.&quot;Series Code&quot; AND ((&quot;WDI &amp; GDF&quot;.&quot;Country Code&quot;='MMR') AND (&quot;WDI &amp; GDF series&quot;.&quot;Series Code&quot; Like 'DT.%'))"/>
  </connection>
</connections>
</file>

<file path=xl/sharedStrings.xml><?xml version="1.0" encoding="utf-8"?>
<sst xmlns="http://schemas.openxmlformats.org/spreadsheetml/2006/main" count="620" uniqueCount="574">
  <si>
    <t>Sum of Value</t>
  </si>
  <si>
    <t>Year</t>
  </si>
  <si>
    <t>Series Name</t>
  </si>
  <si>
    <t>Series Code</t>
  </si>
  <si>
    <t>Principal forgiven</t>
  </si>
  <si>
    <t>Principal rescheduled</t>
  </si>
  <si>
    <t>Principal arrears last year</t>
  </si>
  <si>
    <t>Principal arrears</t>
  </si>
  <si>
    <t>Interest forgiven</t>
  </si>
  <si>
    <t>Interest rescheduled</t>
  </si>
  <si>
    <t>Interest arrears last year</t>
  </si>
  <si>
    <t>Interest arrears</t>
  </si>
  <si>
    <t>Debt service paid</t>
  </si>
  <si>
    <t>Principal due</t>
  </si>
  <si>
    <t>Interest due</t>
  </si>
  <si>
    <t>Debt service due</t>
  </si>
  <si>
    <t>Interest paid</t>
  </si>
  <si>
    <t>Principal paid</t>
  </si>
  <si>
    <t>Current interest unpaid</t>
  </si>
  <si>
    <t>Current principal unpaid</t>
  </si>
  <si>
    <t>Debt service paid share</t>
  </si>
  <si>
    <t>Revaluation factor</t>
  </si>
  <si>
    <t>DOD PPG official creditors</t>
  </si>
  <si>
    <t>DOD PNG</t>
  </si>
  <si>
    <t>DOD PPG multilateral</t>
  </si>
  <si>
    <t>DOD PPG bilateral</t>
  </si>
  <si>
    <t>DOD IMF</t>
  </si>
  <si>
    <t>DOD short-term</t>
  </si>
  <si>
    <t>DOD PPG private creditors</t>
  </si>
  <si>
    <t>DOD multilateral concessional</t>
  </si>
  <si>
    <t>DOD bilateral concessional</t>
  </si>
  <si>
    <t>DOD IDA</t>
  </si>
  <si>
    <t>DOD IBRD</t>
  </si>
  <si>
    <t>Deflator</t>
  </si>
  <si>
    <t>DOD bilateral non-concessional</t>
  </si>
  <si>
    <t>DOD multilateral non-concessional</t>
  </si>
  <si>
    <t>DOD private creditors</t>
  </si>
  <si>
    <t>DOD non-World Bank multilateral concessional</t>
  </si>
  <si>
    <t>DOD non-World Bank multilateral non-concessional</t>
  </si>
  <si>
    <t>DOD IMF, deflated</t>
  </si>
  <si>
    <t>DOD short-term, deflated</t>
  </si>
  <si>
    <t>DOD multilateral concessional, deflated</t>
  </si>
  <si>
    <t>DOD bilateral concessional, deflated</t>
  </si>
  <si>
    <t>DOD bilateral non-concessional, deflated</t>
  </si>
  <si>
    <t>DOD multilateral non-concessional, deflated</t>
  </si>
  <si>
    <t>DOD IBRD, deflated</t>
  </si>
  <si>
    <t>DOD IDA, deflated</t>
  </si>
  <si>
    <t>DOD non-World Bank multilateral concessional, deflated</t>
  </si>
  <si>
    <t>DOD non-World Bank multilateral non-concessional, deflated</t>
  </si>
  <si>
    <t>DOD private creditors, deflated</t>
  </si>
  <si>
    <t>Sources: Author's calculations, based on World Bank (2012) and IMF (2012).</t>
  </si>
  <si>
    <t>Debt service not paid</t>
  </si>
  <si>
    <t>Country</t>
  </si>
  <si>
    <t>Disbursements, bilateral concessional</t>
  </si>
  <si>
    <t>Disbursements, IBRD</t>
  </si>
  <si>
    <t>Disbursements, IMF</t>
  </si>
  <si>
    <t>Disbursements, IDA</t>
  </si>
  <si>
    <t>Disbursements, multilateral concessional</t>
  </si>
  <si>
    <t>Disbursements, PPG banks</t>
  </si>
  <si>
    <t>Disbursements, multilateral</t>
  </si>
  <si>
    <t>Disbursements, PNG non-bonds</t>
  </si>
  <si>
    <t>Disbursements, PPG other private creditors</t>
  </si>
  <si>
    <t>Disbursements, PPG bonds</t>
  </si>
  <si>
    <t>MMR</t>
  </si>
  <si>
    <t>Disbursements, bilateral concessional, deflated</t>
  </si>
  <si>
    <t>Disbursements, IBRD, deflated</t>
  </si>
  <si>
    <t>Disbursements, IDA, deflated</t>
  </si>
  <si>
    <t>Disbursements, multilateral concessional, deflated</t>
  </si>
  <si>
    <t>Disbursements, PPG banks, deflated</t>
  </si>
  <si>
    <t>Disbursements, multilateral, deflated</t>
  </si>
  <si>
    <t>Disbursements, PNG non-bonds, deflated</t>
  </si>
  <si>
    <t>Disbursements, PPG other private creditors, deflated</t>
  </si>
  <si>
    <t>Disbursements, PPG bonds, deflated</t>
  </si>
  <si>
    <t>Other multilateral concessional</t>
  </si>
  <si>
    <t>Other multilateral non-concessional</t>
  </si>
  <si>
    <t>Bilateral non-concessional</t>
  </si>
  <si>
    <t>Disbursements, bilateral</t>
  </si>
  <si>
    <t>Other multilateral concessional, deflated</t>
  </si>
  <si>
    <t>Other multilateral non-concessional, deflated</t>
  </si>
  <si>
    <t>Bilateral non-concessional, deflated</t>
  </si>
  <si>
    <t>Disbursements, PNG bonds</t>
  </si>
  <si>
    <t>Disbursements, IMF, deflated</t>
  </si>
  <si>
    <t>Disbursements, bilateral, deflated</t>
  </si>
  <si>
    <t>Disbursements, PNG bonds, deflated</t>
  </si>
  <si>
    <t>Interest arrears, private creditors</t>
  </si>
  <si>
    <t>Column1</t>
  </si>
  <si>
    <t>Interest arrears, private creditors, deflated</t>
  </si>
  <si>
    <t>Interest arrears, official creditors</t>
  </si>
  <si>
    <t>Interest arrears, official creditors, deflated</t>
  </si>
  <si>
    <t>Other short-term, deflated</t>
  </si>
  <si>
    <t>End-2010</t>
  </si>
  <si>
    <t>End-2011</t>
  </si>
  <si>
    <t>World Bank</t>
  </si>
  <si>
    <t>CIA</t>
  </si>
  <si>
    <t>GOB</t>
  </si>
  <si>
    <t>Residual, debt stock-flow reconciliation (current US$)</t>
  </si>
  <si>
    <t>DT.DOD.RSDL.CD</t>
  </si>
  <si>
    <t>Nominal</t>
  </si>
  <si>
    <t xml:space="preserve">GDP </t>
  </si>
  <si>
    <t>Exports</t>
  </si>
  <si>
    <t>PV debt/GDP</t>
  </si>
  <si>
    <t>PV debt/Exports</t>
  </si>
  <si>
    <t>The agreement waives more than half of the ¥502 billion owed to Japan by Myanmar, with the rest to be repaid through a low-interest bridge loan. Part of the waiver is conditional on further democratic reforms by Myanmar. 
Japan extended over ¥400 billion in loans to Myanmar from the 1960s to 1987, according to the Japanese Foreign Ministry. But Tokyo froze major aid after student protests and a violent military crackdown in Myanmar in 1988, after which economic relations between the two countries remained low-key.</t>
  </si>
  <si>
    <t>At the meeting, Noda agreed to implement a two-step process to reduce Myanmar's financial burden: a ¥127.4 billion debt writeoff and the cancelation of ¥176.1 billion in overdue charges from the past two decades. The cancelation is contingent on a year of joint monitoring of the country's democratic reforms. For its part, Myanmar will return ¥198.9 billion in previous borrowings from Japan by taking out a new long-term concessionary loan.</t>
  </si>
  <si>
    <t>Source: http://www.japantimes.co.jp/text/nn20120422a1.html#.UAlSH2Ge7tA</t>
  </si>
  <si>
    <t>PV of debt</t>
  </si>
  <si>
    <t>Debt burden indicators, end-2010</t>
  </si>
  <si>
    <t>IMF</t>
  </si>
  <si>
    <t>PV debt/Revenue</t>
  </si>
  <si>
    <t>Indicative threshholds</t>
  </si>
  <si>
    <t>Debt service/exports</t>
  </si>
  <si>
    <t>Debt service/revenue</t>
  </si>
  <si>
    <t>Notes: Short-term debt is debt with a maturity of less than 1 year. All other categories are long-term. "Other multilateral" includes the African, Asian, and Inter-American Development Banks.</t>
  </si>
  <si>
    <t>Bilateral concessional
(mostly Japan)</t>
  </si>
  <si>
    <t>Interest arrears,
official creditors</t>
  </si>
  <si>
    <t>World Bank
concessional</t>
  </si>
  <si>
    <t>Interest arrears,
private creditors</t>
  </si>
  <si>
    <t>Bilateral
non-concessional</t>
  </si>
  <si>
    <t>Private
creditors</t>
  </si>
  <si>
    <t>Note: To correct apparent error, 2009 bilateral concessional figure copied to 2010.</t>
  </si>
  <si>
    <t xml:space="preserve">Note: no recorded </t>
  </si>
  <si>
    <r>
      <t xml:space="preserve">disbursements </t>
    </r>
    <r>
      <rPr>
        <i/>
        <sz val="10"/>
        <color theme="1"/>
        <rFont val="Calibri"/>
        <family val="2"/>
        <scheme val="minor"/>
      </rPr>
      <t>from</t>
    </r>
    <r>
      <rPr>
        <sz val="10"/>
        <color theme="1"/>
        <rFont val="Calibri"/>
        <family val="2"/>
        <scheme val="minor"/>
      </rPr>
      <t xml:space="preserve"> IBRD or </t>
    </r>
  </si>
  <si>
    <r>
      <t xml:space="preserve">bond issues; nor </t>
    </r>
    <r>
      <rPr>
        <i/>
        <sz val="10"/>
        <color theme="1"/>
        <rFont val="Calibri"/>
        <family val="2"/>
        <scheme val="minor"/>
      </rPr>
      <t>to</t>
    </r>
    <r>
      <rPr>
        <sz val="10"/>
        <color theme="1"/>
        <rFont val="Calibri"/>
        <family val="2"/>
        <scheme val="minor"/>
      </rPr>
      <t xml:space="preserve"> any</t>
    </r>
  </si>
  <si>
    <t>private entities.</t>
  </si>
  <si>
    <t>Other multilateral
(mostly ADB)</t>
  </si>
  <si>
    <t>World Bank
(mostly concessional)</t>
  </si>
  <si>
    <t>Commercial
banks</t>
  </si>
  <si>
    <t>`</t>
  </si>
  <si>
    <t>Average grace period on new external debt commitments (years)</t>
  </si>
  <si>
    <t>DT.GPA.DPPG</t>
  </si>
  <si>
    <t>Average grace period on new external debt commitments, official (years)</t>
  </si>
  <si>
    <t>DT.GPA.OFFT</t>
  </si>
  <si>
    <t>Average grace period on new external debt commitments, private (years)</t>
  </si>
  <si>
    <t>DT.GPA.PRVT</t>
  </si>
  <si>
    <t>Average grant element on new external debt commitments (%)</t>
  </si>
  <si>
    <t>DT.GRE.DPPG</t>
  </si>
  <si>
    <t>Average grant element on new external debt commitments, official (%)</t>
  </si>
  <si>
    <t>DT.GRE.OFFT</t>
  </si>
  <si>
    <t>Average grant element on new external debt commitments, private (%)</t>
  </si>
  <si>
    <t>DT.GRE.PRVT</t>
  </si>
  <si>
    <t>Average interest on new external debt commitments (%)</t>
  </si>
  <si>
    <t>DT.INR.DPPG</t>
  </si>
  <si>
    <t>Average interest on new external debt commitments, official (%)</t>
  </si>
  <si>
    <t>DT.INR.OFFT</t>
  </si>
  <si>
    <t>Average interest on new external debt commitments, private (%)</t>
  </si>
  <si>
    <t>DT.INR.PRVT</t>
  </si>
  <si>
    <t>Average maturity on new external debt commitments (years)</t>
  </si>
  <si>
    <t>DT.MAT.DPPG</t>
  </si>
  <si>
    <t>Average maturity on new external debt commitments, official (years)</t>
  </si>
  <si>
    <t>DT.MAT.OFFT</t>
  </si>
  <si>
    <t>Average maturity on new external debt commitments, private (years)</t>
  </si>
  <si>
    <t>DT.MAT.PRVT</t>
  </si>
  <si>
    <t>Commercial banks and other lending (PPG + PNG) (NFL, current US$)</t>
  </si>
  <si>
    <t>DT.NFL.PCBO.CD</t>
  </si>
  <si>
    <t>Commitments, IBRD (COM, current US$)</t>
  </si>
  <si>
    <t>DT.COM.MIBR.CD</t>
  </si>
  <si>
    <t>Commitments, IDA (COM, current US$)</t>
  </si>
  <si>
    <t>DT.COM.MIDA.CD</t>
  </si>
  <si>
    <t>Commitments, official creditors (COM, current US$)</t>
  </si>
  <si>
    <t>DT.COM.OFFT.CD</t>
  </si>
  <si>
    <t>Commitments, private creditors (COM, current US$)</t>
  </si>
  <si>
    <t>DT.COM.PRVT.CD</t>
  </si>
  <si>
    <t>Commitments, public and publicly guaranteed (COM, current US$)</t>
  </si>
  <si>
    <t>DT.COM.DPPG.CD</t>
  </si>
  <si>
    <t>Concessional debt (% of total external debt)</t>
  </si>
  <si>
    <t>DT.DOD.ALLC.ZS</t>
  </si>
  <si>
    <t>Currency composition of PPG debt, all other currencies (%)</t>
  </si>
  <si>
    <t>DT.CUR.OTHC.ZS</t>
  </si>
  <si>
    <t>Currency composition of PPG debt, Deutsche mark (%)</t>
  </si>
  <si>
    <t>DT.CUR.DMAK.ZS</t>
  </si>
  <si>
    <t>Currency composition of PPG debt, Euro (%)</t>
  </si>
  <si>
    <t>DT.CUR.EURO.ZS</t>
  </si>
  <si>
    <t>Currency composition of PPG debt, French franc (%)</t>
  </si>
  <si>
    <t>DT.CUR.FFRC.ZS</t>
  </si>
  <si>
    <t>Currency composition of PPG debt, Japanese yen (%)</t>
  </si>
  <si>
    <t>DT.CUR.JYEN.ZS</t>
  </si>
  <si>
    <t>Currency composition of PPG debt, Multiple currencies (%)</t>
  </si>
  <si>
    <t>DT.CUR.MULC.ZS</t>
  </si>
  <si>
    <t>Currency composition of PPG debt, Pound sterling (%)</t>
  </si>
  <si>
    <t>DT.CUR.UKPS.ZS</t>
  </si>
  <si>
    <t>Currency composition of PPG debt, SDR (%)</t>
  </si>
  <si>
    <t>DT.CUR.SDRW.ZS</t>
  </si>
  <si>
    <t>Currency composition of PPG debt, Swiss franc (%)</t>
  </si>
  <si>
    <t>DT.CUR.SWFR.ZS</t>
  </si>
  <si>
    <t>Currency composition of PPG debt, U.S. dollars (%)</t>
  </si>
  <si>
    <t>DT.CUR.USDL.ZS</t>
  </si>
  <si>
    <t>Debt buyback (current US$)</t>
  </si>
  <si>
    <t>DT.DSB.DPPG.CD</t>
  </si>
  <si>
    <t>Debt forgiveness grants (current US$)</t>
  </si>
  <si>
    <t>DT.DOD.MDRI.CD</t>
  </si>
  <si>
    <t>Debt forgiveness or reduction (current US$)</t>
  </si>
  <si>
    <t>DT.DFR.DPPG.CD</t>
  </si>
  <si>
    <t>Debt service (PPG and IMF only, % of exports, excluding workers' remittances)</t>
  </si>
  <si>
    <t>DT.TDS.DPPF.XP.ZS</t>
  </si>
  <si>
    <t>Debt service on external debt, long-term (TDS, current US$)</t>
  </si>
  <si>
    <t>DT.TDS.DLXF.CD</t>
  </si>
  <si>
    <t>Debt service on external debt, private nonguaranteed (PNG) (TDS, current US$)</t>
  </si>
  <si>
    <t>DT.TDS.DPNG.CD</t>
  </si>
  <si>
    <t>Debt service on external debt, public and publicly guaranteed (PPG) (TDS, current US$)</t>
  </si>
  <si>
    <t>DT.TDS.DPPG.CD</t>
  </si>
  <si>
    <t>Debt service on external debt, total (TDS, current US$)</t>
  </si>
  <si>
    <t>DT.TDS.DECT.CD</t>
  </si>
  <si>
    <t>Debt stock reduction (current US$)</t>
  </si>
  <si>
    <t>DT.DSF.DPPG.CD</t>
  </si>
  <si>
    <t>Debt stock rescheduled (current US$)</t>
  </si>
  <si>
    <t>DT.DXR.DPPG.CD</t>
  </si>
  <si>
    <t>Disbursements on external debt, long-term (DIS, current US$)</t>
  </si>
  <si>
    <t>DT.DIS.DLXF.CD</t>
  </si>
  <si>
    <t>Disbursements on external debt, long-term + IMF (DIS, current US$)</t>
  </si>
  <si>
    <t>DT.DIS.DLTF.CD</t>
  </si>
  <si>
    <t>Disbursements on external debt, private nonguaranteed (PNG) (DIS, current US$)</t>
  </si>
  <si>
    <t>DT.DIS.DPNG.CD</t>
  </si>
  <si>
    <t>Disbursements on external debt, public and publicly guaranteed (PPG) (DIS, current US$)</t>
  </si>
  <si>
    <t>DT.DIS.DPPG.CD</t>
  </si>
  <si>
    <t>EBRD, private nonguaranteed (NFL, current US$)</t>
  </si>
  <si>
    <t>DT.NFL.NEBR.CD</t>
  </si>
  <si>
    <t>External debt stocks (% of exports of goods, services and income)</t>
  </si>
  <si>
    <t>DT.DOD.DECT.EX.ZS</t>
  </si>
  <si>
    <t>External debt stocks, concessional (DOD, current US$)</t>
  </si>
  <si>
    <t>DT.DOD.ALLC.CD</t>
  </si>
  <si>
    <t>External debt stocks, long-term (DOD, current US$)</t>
  </si>
  <si>
    <t>DT.DOD.DLXF.CD</t>
  </si>
  <si>
    <t>External debt stocks, long-term private sector (DOD, current US$)</t>
  </si>
  <si>
    <t>DT.DOD.PRVS.CD</t>
  </si>
  <si>
    <t>External debt stocks, long-term public sector (DOD, current US$)</t>
  </si>
  <si>
    <t>DT.DOD.PUBS.CD</t>
  </si>
  <si>
    <t>External debt stocks, private nonguaranteed (PNG) (DOD, current US$)</t>
  </si>
  <si>
    <t>DT.DOD.DPNG.CD</t>
  </si>
  <si>
    <t>External debt stocks, public and publicly guaranteed (PPG) (DOD, current US$)</t>
  </si>
  <si>
    <t>DT.DOD.DPPG.CD</t>
  </si>
  <si>
    <t>External debt stocks, short-term (DOD, current US$)</t>
  </si>
  <si>
    <t>DT.DOD.DSTC.CD</t>
  </si>
  <si>
    <t>External debt stocks, total (DOD, current US$)</t>
  </si>
  <si>
    <t>DT.DOD.DECT.CD</t>
  </si>
  <si>
    <t>External debt stocks, variable rate (DOD, current US$)</t>
  </si>
  <si>
    <t>DT.DOD.VTOT.CD</t>
  </si>
  <si>
    <t>IBRD loans and IDA credits (DOD, current US$)</t>
  </si>
  <si>
    <t>DT.DOD.MWBG.CD</t>
  </si>
  <si>
    <t>IDA grants (current US$)</t>
  </si>
  <si>
    <t>DT.DIS.IDAG.CD</t>
  </si>
  <si>
    <t>IFC, private nonguaranteed (NFL, current US$)</t>
  </si>
  <si>
    <t>DT.NFL.NIFC.CD</t>
  </si>
  <si>
    <t>IMF charges (INT, current US$)</t>
  </si>
  <si>
    <t>DT.INT.DIMF.CD</t>
  </si>
  <si>
    <t>IMF purchases (DIS, current US$)</t>
  </si>
  <si>
    <t>DT.DIS.DIMF.CD</t>
  </si>
  <si>
    <t>IMF repurchases (AMT, current US$)</t>
  </si>
  <si>
    <t>DT.AMT.DIMF.CD</t>
  </si>
  <si>
    <t>IMF repurchases and charges (TDS, current US$)</t>
  </si>
  <si>
    <t>DT.TDS.DIMF.CD</t>
  </si>
  <si>
    <t>Interest arrears, official creditors (current US$)</t>
  </si>
  <si>
    <t>DT.IXA.OFFT.CD</t>
  </si>
  <si>
    <t>Interest arrears, private creditors (current US$)</t>
  </si>
  <si>
    <t>DT.IXA.PRVT.CD</t>
  </si>
  <si>
    <t>Interest arrears, public and publicly guaranteed (current US$)</t>
  </si>
  <si>
    <t>DT.IXA.DPPG.CD</t>
  </si>
  <si>
    <t>Interest forgiven (current US$)</t>
  </si>
  <si>
    <t>DT.IXF.DPPG.CD</t>
  </si>
  <si>
    <t>Interest payments on external debt (% of exports of goods, services and income)</t>
  </si>
  <si>
    <t>DT.INT.DECT.EX.ZS</t>
  </si>
  <si>
    <t>Interest payments on external debt, long-term (INT, current US$)</t>
  </si>
  <si>
    <t>DT.INT.DLXF.CD</t>
  </si>
  <si>
    <t>Interest payments on external debt, private nonguaranteed (PNG) (INT, current US$)</t>
  </si>
  <si>
    <t>DT.INT.DPNG.CD</t>
  </si>
  <si>
    <t>Interest payments on external debt, public and publicly guaranteed (PPG) (INT, current US$)</t>
  </si>
  <si>
    <t>DT.INT.DPPG.CD</t>
  </si>
  <si>
    <t>Interest payments on external debt, short-term (INT, current US$)</t>
  </si>
  <si>
    <t>DT.INT.DSTC.CD</t>
  </si>
  <si>
    <t>Interest payments on external debt, total (INT, current US$)</t>
  </si>
  <si>
    <t>DT.INT.DECT.CD</t>
  </si>
  <si>
    <t>Interest rescheduled (capitalized) (current US$)</t>
  </si>
  <si>
    <t>DT.IXR.DPPG.CD</t>
  </si>
  <si>
    <t>Interest rescheduled, official (current US$)</t>
  </si>
  <si>
    <t>DT.IXR.OFFT.CD</t>
  </si>
  <si>
    <t>Interest rescheduled, private (current US$)</t>
  </si>
  <si>
    <t>DT.IXR.PRVT.CD</t>
  </si>
  <si>
    <t>Multilateral debt (% of total external debt)</t>
  </si>
  <si>
    <t>DT.DOD.MLAT.ZS</t>
  </si>
  <si>
    <t>Multilateral debt service (% of public and publicly guaranteed debt service)</t>
  </si>
  <si>
    <t>DT.TDS.MLAT.PG.ZS</t>
  </si>
  <si>
    <t>Multilateral debt service (TDS, current US$)</t>
  </si>
  <si>
    <t>DT.TDS.MLAT.CD</t>
  </si>
  <si>
    <t>Net change in interest arrears (current US$)</t>
  </si>
  <si>
    <t>DT.IXA.DPPG.CD.CG</t>
  </si>
  <si>
    <t>Net financial flows, bilateral (NFL, current US$)</t>
  </si>
  <si>
    <t>DT.NFL.BLAT.CD</t>
  </si>
  <si>
    <t>Net financial flows, IBRD (NFL, current US$)</t>
  </si>
  <si>
    <t>DT.NFL.MIBR.CD</t>
  </si>
  <si>
    <t>Net financial flows, IDA (NFL, current US$)</t>
  </si>
  <si>
    <t>DT.NFL.MIDA.CD</t>
  </si>
  <si>
    <t>Net financial flows, IMF concessional (NFL, current US$)</t>
  </si>
  <si>
    <t>DT.NFL.IMFC.CD</t>
  </si>
  <si>
    <t>Net financial flows, IMF nonconcessional (NFL, current US$)</t>
  </si>
  <si>
    <t>DT.NFL.IMFN.CD</t>
  </si>
  <si>
    <t>Net financial flows, multilateral (NFL, current US$)</t>
  </si>
  <si>
    <t>DT.NFL.MLAT.CD</t>
  </si>
  <si>
    <t>Net financial flows, others (NFL, current US$)</t>
  </si>
  <si>
    <t>DT.NFL.MOTH.CD</t>
  </si>
  <si>
    <t>Net financial flows, RDB concessional (NFL, current US$)</t>
  </si>
  <si>
    <t>DT.NFL.RDBC.CD</t>
  </si>
  <si>
    <t>Net financial flows, RDB nonconcessional (NFL, current US$)</t>
  </si>
  <si>
    <t>DT.NFL.RDBN.CD</t>
  </si>
  <si>
    <t>Net flows on external debt, long-term (NFL, current US$)</t>
  </si>
  <si>
    <t>DT.NFL.DLXF.CD</t>
  </si>
  <si>
    <t>Net flows on external debt, private nonguaranteed (PNG) (NFL, current US$)</t>
  </si>
  <si>
    <t>DT.NFL.DPNG.CD</t>
  </si>
  <si>
    <t>Net flows on external debt, public and publicly guaranteed (PPG) (NFL, current US$)</t>
  </si>
  <si>
    <t>DT.NFL.DPPG.CD</t>
  </si>
  <si>
    <t>Net flows on external debt, short-term (NFL, current US$)</t>
  </si>
  <si>
    <t>DT.NFL.DSTC.CD</t>
  </si>
  <si>
    <t>Net flows on external debt, total (NFL, current US$)</t>
  </si>
  <si>
    <t>DT.NFL.DECT.CD</t>
  </si>
  <si>
    <t>Net ODA received (% of imports of goods and services)</t>
  </si>
  <si>
    <t>DT.ODA.ODAT.MP.ZS</t>
  </si>
  <si>
    <t>Net ODA received per capita (current US$)</t>
  </si>
  <si>
    <t>DT.ODA.ODAT.PC.ZS</t>
  </si>
  <si>
    <t>Net official development assistance and official aid received (constant 2009 US$)</t>
  </si>
  <si>
    <t>DT.ODA.ALLD.KD</t>
  </si>
  <si>
    <t>Net official development assistance and official aid received (current US$)</t>
  </si>
  <si>
    <t>DT.ODA.ALLD.CD</t>
  </si>
  <si>
    <t>Net official development assistance received (constant 2009 US$)</t>
  </si>
  <si>
    <t>DT.ODA.ODAT.KD</t>
  </si>
  <si>
    <t>Net official development assistance received (current US$)</t>
  </si>
  <si>
    <t>DT.ODA.ODAT.CD</t>
  </si>
  <si>
    <t>Net official flows from UN agencies, IAEA (current US$)</t>
  </si>
  <si>
    <t>DT.NFL.IAEA.CD</t>
  </si>
  <si>
    <t>Net official flows from UN agencies, IFAD (current US$)</t>
  </si>
  <si>
    <t>DT.NFL.IFAD.CD</t>
  </si>
  <si>
    <t>Net official flows from UN agencies, UNAIDS (current US$)</t>
  </si>
  <si>
    <t>DT.NFL.UNAI.CD</t>
  </si>
  <si>
    <t>Net official flows from UN agencies, UNDP (current US$)</t>
  </si>
  <si>
    <t>DT.NFL.UNDP.CD</t>
  </si>
  <si>
    <t>Net official flows from UN agencies, UNFPA (current US$)</t>
  </si>
  <si>
    <t>DT.NFL.UNFP.CD</t>
  </si>
  <si>
    <t>Net official flows from UN agencies, UNHCR (current US$)</t>
  </si>
  <si>
    <t>DT.NFL.UNCR.CD</t>
  </si>
  <si>
    <t>Net official flows from UN agencies, UNICEF (current US$)</t>
  </si>
  <si>
    <t>DT.NFL.UNCF.CD</t>
  </si>
  <si>
    <t>Net official flows from UN agencies, UNPBF (current US$)</t>
  </si>
  <si>
    <t>DT.NFL.UNPB.CD</t>
  </si>
  <si>
    <t>Net official flows from UN agencies, UNRWA (current US$)</t>
  </si>
  <si>
    <t>DT.NFL.UNRW.CD</t>
  </si>
  <si>
    <t>Net official flows from UN agencies, UNTA (current US$)</t>
  </si>
  <si>
    <t>DT.NFL.UNTA.CD</t>
  </si>
  <si>
    <t>Net official flows from UN agencies, WFP (current US$)</t>
  </si>
  <si>
    <t>DT.NFL.WFPG.CD</t>
  </si>
  <si>
    <t>Net transfers on external debt, long-term (NTR, current US$)</t>
  </si>
  <si>
    <t>DT.NTR.DLXF.CD</t>
  </si>
  <si>
    <t>Net transfers on external debt, private nonguaranteed (PNG) (NTR, current US$)</t>
  </si>
  <si>
    <t>DT.NTR.DPNG.CD</t>
  </si>
  <si>
    <t>Net transfers on external debt, public and publicly guaranteed (PPG) (NTR, current US$)</t>
  </si>
  <si>
    <t>DT.NTR.DPPG.CD</t>
  </si>
  <si>
    <t>Net transfers on external debt, total (NTR, current US$)</t>
  </si>
  <si>
    <t>DT.NTR.DECT.CD</t>
  </si>
  <si>
    <t>PNG, bonds (AMT, current US$)</t>
  </si>
  <si>
    <t>DT.AMT.PNGB.CD</t>
  </si>
  <si>
    <t>PNG, bonds (DIS, current US$)</t>
  </si>
  <si>
    <t>DT.DIS.PNGB.CD</t>
  </si>
  <si>
    <t>PNG, bonds (DOD, current US$)</t>
  </si>
  <si>
    <t>DT.DOD.PNGB.CD</t>
  </si>
  <si>
    <t>PNG, bonds (INT, current US$)</t>
  </si>
  <si>
    <t>DT.INT.PNGB.CD</t>
  </si>
  <si>
    <t>PNG, bonds (NFL, current US$)</t>
  </si>
  <si>
    <t>DT.NFL.PNGB.CD</t>
  </si>
  <si>
    <t>PNG, bonds (NTR, current US$)</t>
  </si>
  <si>
    <t>DT.NTR.PNGB.CD</t>
  </si>
  <si>
    <t>PNG, bonds (TDS, current US$)</t>
  </si>
  <si>
    <t>DT.TDS.PNGB.CD</t>
  </si>
  <si>
    <t>PNG, commercial banks and other creditors (AMT, current US$)</t>
  </si>
  <si>
    <t>DT.AMT.PNGC.CD</t>
  </si>
  <si>
    <t>PNG, commercial banks and other creditors (DIS, current US$)</t>
  </si>
  <si>
    <t>DT.DIS.PNGC.CD</t>
  </si>
  <si>
    <t>PNG, commercial banks and other creditors (DOD, current US$)</t>
  </si>
  <si>
    <t>DT.DOD.PNGC.CD</t>
  </si>
  <si>
    <t>PNG, commercial banks and other creditors (INT, current US$)</t>
  </si>
  <si>
    <t>DT.INT.PNGC.CD</t>
  </si>
  <si>
    <t>PNG, commercial banks and other creditors (NFL, current US$)</t>
  </si>
  <si>
    <t>DT.NFL.PNGC.CD</t>
  </si>
  <si>
    <t>PNG, commercial banks and other creditors (NTR, current US$)</t>
  </si>
  <si>
    <t>DT.NTR.PNGC.CD</t>
  </si>
  <si>
    <t>PNG, commercial banks and other creditors (TDS, current US$)</t>
  </si>
  <si>
    <t>DT.TDS.PNGC.CD</t>
  </si>
  <si>
    <t>Portfolio investment, bonds (PPG + PNG) (NFL, current US$)</t>
  </si>
  <si>
    <t>DT.NFL.BOND.CD</t>
  </si>
  <si>
    <t>PPG, bilateral (AMT, current US$)</t>
  </si>
  <si>
    <t>DT.AMT.BLAT.CD</t>
  </si>
  <si>
    <t>PPG, bilateral (DIS, current US$)</t>
  </si>
  <si>
    <t>DT.DIS.BLAT.CD</t>
  </si>
  <si>
    <t>PPG, bilateral (DOD, current US$)</t>
  </si>
  <si>
    <t>DT.DOD.BLAT.CD</t>
  </si>
  <si>
    <t>PPG, bilateral (INT, current US$)</t>
  </si>
  <si>
    <t>DT.INT.BLAT.CD</t>
  </si>
  <si>
    <t>PPG, bilateral (NTR, current US$)</t>
  </si>
  <si>
    <t>DT.NTR.BLAT.CD</t>
  </si>
  <si>
    <t>PPG, bilateral (TDS, current US$)</t>
  </si>
  <si>
    <t>DT.TDS.BLAT.CD</t>
  </si>
  <si>
    <t>PPG, bilateral concessional (AMT, current US$)</t>
  </si>
  <si>
    <t>DT.AMT.BLTC.CD</t>
  </si>
  <si>
    <t>PPG, bilateral concessional (DIS, current US$)</t>
  </si>
  <si>
    <t>DT.DIS.BLTC.CD</t>
  </si>
  <si>
    <t>PPG, bilateral concessional (DOD, current US$)</t>
  </si>
  <si>
    <t>DT.DOD.BLTC.CD</t>
  </si>
  <si>
    <t>PPG, bilateral concessional (INT, current US$)</t>
  </si>
  <si>
    <t>DT.INT.BLTC.CD</t>
  </si>
  <si>
    <t>PPG, bilateral concessional (NFL, current US$)</t>
  </si>
  <si>
    <t>DT.NFL.BLTC.CD</t>
  </si>
  <si>
    <t>PPG, bilateral concessional (NTR, current US$)</t>
  </si>
  <si>
    <t>DT.NTR.BLTC.CD</t>
  </si>
  <si>
    <t>PPG, bilateral concessional (TDS, current US$)</t>
  </si>
  <si>
    <t>DT.TDS.BLTC.CD</t>
  </si>
  <si>
    <t>PPG, bonds (AMT, current US$)</t>
  </si>
  <si>
    <t>DT.AMT.PBND.CD</t>
  </si>
  <si>
    <t>PPG, bonds (DIS, current US$)</t>
  </si>
  <si>
    <t>DT.DIS.PBND.CD</t>
  </si>
  <si>
    <t>PPG, bonds (DOD, current US$)</t>
  </si>
  <si>
    <t>DT.DOD.PBND.CD</t>
  </si>
  <si>
    <t>PPG, bonds (INT, current US$)</t>
  </si>
  <si>
    <t>DT.INT.PBND.CD</t>
  </si>
  <si>
    <t>PPG, bonds (NFL, current US$)</t>
  </si>
  <si>
    <t>DT.NFL.PBND.CD</t>
  </si>
  <si>
    <t>PPG, bonds (NTR, current US$)</t>
  </si>
  <si>
    <t>DT.NTR.PBND.CD</t>
  </si>
  <si>
    <t>PPG, bonds (TDS, current US$)</t>
  </si>
  <si>
    <t>DT.TDS.PBND.CD</t>
  </si>
  <si>
    <t>PPG, commercial banks (AMT, current US$)</t>
  </si>
  <si>
    <t>DT.AMT.PCBK.CD</t>
  </si>
  <si>
    <t>PPG, commercial banks (DIS, current US$)</t>
  </si>
  <si>
    <t>DT.DIS.PCBK.CD</t>
  </si>
  <si>
    <t>PPG, commercial banks (DOD, current US$)</t>
  </si>
  <si>
    <t>DT.DOD.PCBK.CD</t>
  </si>
  <si>
    <t>PPG, commercial banks (INT, current US$)</t>
  </si>
  <si>
    <t>DT.INT.PCBK.CD</t>
  </si>
  <si>
    <t>PPG, commercial banks (NFL, current US$)</t>
  </si>
  <si>
    <t>DT.NFL.PCBK.CD</t>
  </si>
  <si>
    <t>PPG, commercial banks (NTR, current US$)</t>
  </si>
  <si>
    <t>DT.NTR.PCBK.CD</t>
  </si>
  <si>
    <t>PPG, commercial banks (TDS, current US$)</t>
  </si>
  <si>
    <t>DT.TDS.PCBK.CD</t>
  </si>
  <si>
    <t>PPG, IBRD (AMT, current US$)</t>
  </si>
  <si>
    <t>DT.AMT.MIBR.CD</t>
  </si>
  <si>
    <t>PPG, IBRD (DIS, current US$)</t>
  </si>
  <si>
    <t>DT.DIS.MIBR.CD</t>
  </si>
  <si>
    <t>PPG, IBRD (DOD, current US$)</t>
  </si>
  <si>
    <t>DT.DOD.MIBR.CD</t>
  </si>
  <si>
    <t>PPG, IBRD (INT, current US$)</t>
  </si>
  <si>
    <t>DT.INT.MIBR.CD</t>
  </si>
  <si>
    <t>PPG, IBRD (NTR, current US$)</t>
  </si>
  <si>
    <t>DT.NTR.MIBR.CD</t>
  </si>
  <si>
    <t>PPG, IBRD (TDS, current US$)</t>
  </si>
  <si>
    <t>DT.TDS.MIBR.CD</t>
  </si>
  <si>
    <t>PPG, IDA (AMT, current US$)</t>
  </si>
  <si>
    <t>DT.AMT.MIDA.CD</t>
  </si>
  <si>
    <t>PPG, IDA (DIS, current US$)</t>
  </si>
  <si>
    <t>DT.DIS.MIDA.CD</t>
  </si>
  <si>
    <t>PPG, IDA (DOD, current US$)</t>
  </si>
  <si>
    <t>DT.DOD.MIDA.CD</t>
  </si>
  <si>
    <t>PPG, IDA (INT, current US$)</t>
  </si>
  <si>
    <t>DT.INT.MIDA.CD</t>
  </si>
  <si>
    <t>PPG, IDA (NTR, current US$)</t>
  </si>
  <si>
    <t>DT.NTR.MIDA.CD</t>
  </si>
  <si>
    <t>PPG, IDA (TDS, current US$)</t>
  </si>
  <si>
    <t>DT.TDS.MIDA.CD</t>
  </si>
  <si>
    <t>PPG, multilateral (AMT, current US$)</t>
  </si>
  <si>
    <t>DT.AMT.MLAT.CD</t>
  </si>
  <si>
    <t>PPG, multilateral (DIS, current US$)</t>
  </si>
  <si>
    <t>DT.DIS.MLAT.CD</t>
  </si>
  <si>
    <t>PPG, multilateral (DOD, current US$)</t>
  </si>
  <si>
    <t>DT.DOD.MLAT.CD</t>
  </si>
  <si>
    <t>PPG, multilateral (INT, current US$)</t>
  </si>
  <si>
    <t>DT.INT.MLAT.CD</t>
  </si>
  <si>
    <t>PPG, multilateral (NTR, current US$)</t>
  </si>
  <si>
    <t>DT.NTR.MLAT.CD</t>
  </si>
  <si>
    <t>PPG, multilateral concessional (AMT, current US$)</t>
  </si>
  <si>
    <t>DT.AMT.MLTC.CD</t>
  </si>
  <si>
    <t>PPG, multilateral concessional (DIS, current US$)</t>
  </si>
  <si>
    <t>DT.DIS.MLTC.CD</t>
  </si>
  <si>
    <t>PPG, multilateral concessional (DOD, current US$)</t>
  </si>
  <si>
    <t>DT.DOD.MLTC.CD</t>
  </si>
  <si>
    <t>PPG, multilateral concessional (INT, current US$)</t>
  </si>
  <si>
    <t>DT.INT.MLTC.CD</t>
  </si>
  <si>
    <t>PPG, multilateral concessional (NFL, current US$)</t>
  </si>
  <si>
    <t>DT.NFL.MLTC.CD</t>
  </si>
  <si>
    <t>PPG, multilateral concessional (NTR, current US$)</t>
  </si>
  <si>
    <t>DT.NTR.MLTC.CD</t>
  </si>
  <si>
    <t>PPG, multilateral concessional (TDS, current US$)</t>
  </si>
  <si>
    <t>DT.TDS.MLTC.CD</t>
  </si>
  <si>
    <t>PPG, official creditors (AMT, current US$)</t>
  </si>
  <si>
    <t>DT.AMT.OFFT.CD</t>
  </si>
  <si>
    <t>PPG, official creditors (DIS, current US$)</t>
  </si>
  <si>
    <t>DT.DIS.OFFT.CD</t>
  </si>
  <si>
    <t>PPG, official creditors (DOD, current US$)</t>
  </si>
  <si>
    <t>DT.DOD.OFFT.CD</t>
  </si>
  <si>
    <t>PPG, official creditors (INT, current US$)</t>
  </si>
  <si>
    <t>DT.INT.OFFT.CD</t>
  </si>
  <si>
    <t>PPG, official creditors (NFL, current US$)</t>
  </si>
  <si>
    <t>DT.NFL.OFFT.CD</t>
  </si>
  <si>
    <t>PPG, official creditors (NTR, current US$)</t>
  </si>
  <si>
    <t>DT.NTR.OFFT.CD</t>
  </si>
  <si>
    <t>PPG, official creditors (TDS, current US$)</t>
  </si>
  <si>
    <t>DT.TDS.OFFT.CD</t>
  </si>
  <si>
    <t>PPG, other private creditors (AMT, current US$)</t>
  </si>
  <si>
    <t>DT.AMT.PROP.CD</t>
  </si>
  <si>
    <t>PPG, other private creditors (DIS, current US$)</t>
  </si>
  <si>
    <t>DT.DIS.PROP.CD</t>
  </si>
  <si>
    <t>PPG, other private creditors (DOD, current US$)</t>
  </si>
  <si>
    <t>DT.DOD.PROP.CD</t>
  </si>
  <si>
    <t>PPG, other private creditors (INT, current US$)</t>
  </si>
  <si>
    <t>DT.INT.PROP.CD</t>
  </si>
  <si>
    <t>PPG, other private creditors (NFL, current US$)</t>
  </si>
  <si>
    <t>DT.NFL.PROP.CD</t>
  </si>
  <si>
    <t>PPG, other private creditors (NTR, current US$)</t>
  </si>
  <si>
    <t>DT.NTR.PROP.CD</t>
  </si>
  <si>
    <t>PPG, other private creditors (TDS, current US$)</t>
  </si>
  <si>
    <t>DT.TDS.PROP.CD</t>
  </si>
  <si>
    <t>PPG, private creditors (AMT, current US$)</t>
  </si>
  <si>
    <t>DT.AMT.PRVT.CD</t>
  </si>
  <si>
    <t>PPG, private creditors (DIS, current US$)</t>
  </si>
  <si>
    <t>DT.DIS.PRVT.CD</t>
  </si>
  <si>
    <t>PPG, private creditors (DOD, current US$)</t>
  </si>
  <si>
    <t>DT.DOD.PRVT.CD</t>
  </si>
  <si>
    <t>PPG, private creditors (INT, current US$)</t>
  </si>
  <si>
    <t>DT.INT.PRVT.CD</t>
  </si>
  <si>
    <t>PPG, private creditors (NFL, current US$)</t>
  </si>
  <si>
    <t>DT.NFL.PRVT.CD</t>
  </si>
  <si>
    <t>PPG, private creditors (NTR, current US$)</t>
  </si>
  <si>
    <t>DT.NTR.PRVT.CD</t>
  </si>
  <si>
    <t>PPG, private creditors (TDS, current US$)</t>
  </si>
  <si>
    <t>DT.TDS.PRVT.CD</t>
  </si>
  <si>
    <t>Present value of external debt (current US$)</t>
  </si>
  <si>
    <t>DT.DOD.PVLX.CD</t>
  </si>
  <si>
    <t>Principal arrears, official creditors (current US$)</t>
  </si>
  <si>
    <t>DT.AXA.OFFT.CD</t>
  </si>
  <si>
    <t>Principal arrears, private creditors (current US$)</t>
  </si>
  <si>
    <t>DT.AXA.PRVT.CD</t>
  </si>
  <si>
    <t>Principal arrears, public and publicly guaranteed (current US$)</t>
  </si>
  <si>
    <t>DT.AXA.DPPG.CD</t>
  </si>
  <si>
    <t>Principal forgiven (current US$)</t>
  </si>
  <si>
    <t>DT.AXF.DPPG.CD</t>
  </si>
  <si>
    <t>Principal repayments on external debt, long-term (AMT, current US$)</t>
  </si>
  <si>
    <t>DT.AMT.DLXF.CD</t>
  </si>
  <si>
    <t>Principal repayments on external debt, long-term + IMF (AMT, current US$)</t>
  </si>
  <si>
    <t>DT.AMT.DLTF.CD</t>
  </si>
  <si>
    <t>Principal repayments on external debt, private nonguaranteed (PNG) (AMT, current US$)</t>
  </si>
  <si>
    <t>DT.AMT.DPNG.CD</t>
  </si>
  <si>
    <t>Principal repayments on external debt, public and publicly guaranteed (PPG) (AMT, current US$)</t>
  </si>
  <si>
    <t>DT.AMT.DPPG.CD</t>
  </si>
  <si>
    <t>Principal rescheduled (current US$)</t>
  </si>
  <si>
    <t>DT.AXR.DPPG.CD</t>
  </si>
  <si>
    <t>Principal rescheduled, official (current US$)</t>
  </si>
  <si>
    <t>DT.AXR.OFFT.CD</t>
  </si>
  <si>
    <t>Principal rescheduled, private (current US$)</t>
  </si>
  <si>
    <t>DT.AXR.PRVT.CD</t>
  </si>
  <si>
    <t>Public and publicly guaranteed debt service (% of exports, excluding workers' remittances)</t>
  </si>
  <si>
    <t>DT.TDS.DPPG.XP.ZS</t>
  </si>
  <si>
    <t>Short-term debt (% of exports of goods, services and income)</t>
  </si>
  <si>
    <t>DT.DOD.DSTC.XP.ZS</t>
  </si>
  <si>
    <t>Short-term debt (% of total external debt)</t>
  </si>
  <si>
    <t>DT.DOD.DSTC.ZS</t>
  </si>
  <si>
    <t>Short-term debt (% of total reserves)</t>
  </si>
  <si>
    <t>DT.DOD.DSTC.IR.ZS</t>
  </si>
  <si>
    <t>Total amount of debt rescheduled (current US$)</t>
  </si>
  <si>
    <t>DT.TXR.DPPG.CD</t>
  </si>
  <si>
    <t>Total change in external debt stocks (current US$)</t>
  </si>
  <si>
    <t>DT.DOD.DECT.CD.CG</t>
  </si>
  <si>
    <t>Total debt service (% of exports of goods, services and income)</t>
  </si>
  <si>
    <t>DT.TDS.DECT.EX.ZS</t>
  </si>
  <si>
    <t>Undisbursed external debt, official creditors (UND, current US$)</t>
  </si>
  <si>
    <t>DT.UND.OFFT.CD</t>
  </si>
  <si>
    <t>Undisbursed external debt, private creditors (UND, current US$)</t>
  </si>
  <si>
    <t>DT.UND.PRVT.CD</t>
  </si>
  <si>
    <t>Undisbursed external debt, total (UND, current US$)</t>
  </si>
  <si>
    <t>DT.UND.DPPG.CD</t>
  </si>
  <si>
    <t>Use of IMF credit (DOD, current US$)</t>
  </si>
  <si>
    <t>DT.DOD.DIMF.CD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</si>
</sst>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0.0%"/>
    <numFmt numFmtId="167" formatCode="_(&quot;$&quot;* #,##0.0000000_);_(&quot;$&quot;* \(#,##0.0000000\);_(&quot;$&quot;* &quot;-&quot;??_);_(@_)"/>
    <numFmt numFmtId="168" formatCode="_(&quot;$&quot;* #,##0.000_);_(&quot;$&quot;* \(#,##0.000\);_(&quot;$&quot;* &quot;-&quot;??_);_(@_)"/>
    <numFmt numFmtId="169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scheme val="minor"/>
    </font>
    <font>
      <sz val="9"/>
      <color theme="1"/>
      <name val="Calibri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u/>
      <sz val="11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4" fontId="2" fillId="0" borderId="0" xfId="0" pivotButton="1" applyNumberFormat="1" applyFont="1"/>
    <xf numFmtId="4" fontId="2" fillId="0" borderId="0" xfId="0" applyNumberFormat="1" applyFont="1"/>
    <xf numFmtId="4" fontId="2" fillId="0" borderId="0" xfId="1" applyNumberFormat="1" applyFont="1"/>
    <xf numFmtId="0" fontId="2" fillId="0" borderId="0" xfId="0" pivotButton="1" applyNumberFormat="1" applyFont="1"/>
    <xf numFmtId="0" fontId="2" fillId="0" borderId="0" xfId="0" applyNumberFormat="1" applyFont="1"/>
    <xf numFmtId="0" fontId="2" fillId="0" borderId="0" xfId="1" applyNumberFormat="1" applyFont="1"/>
    <xf numFmtId="0" fontId="2" fillId="0" borderId="0" xfId="0" applyFont="1"/>
    <xf numFmtId="0" fontId="0" fillId="0" borderId="0" xfId="0" applyAlignment="1">
      <alignment horizontal="left" wrapText="1"/>
    </xf>
    <xf numFmtId="9" fontId="2" fillId="0" borderId="0" xfId="2" applyFont="1"/>
    <xf numFmtId="0" fontId="0" fillId="0" borderId="0" xfId="0" applyNumberFormat="1"/>
    <xf numFmtId="164" fontId="1" fillId="0" borderId="0" xfId="3" applyAlignment="1">
      <alignment wrapText="1"/>
    </xf>
    <xf numFmtId="165" fontId="0" fillId="0" borderId="0" xfId="1" applyNumberFormat="1" applyFont="1" applyAlignment="1">
      <alignment wrapText="1"/>
    </xf>
    <xf numFmtId="164" fontId="1" fillId="0" borderId="0" xfId="3"/>
    <xf numFmtId="165" fontId="0" fillId="0" borderId="0" xfId="1" applyNumberFormat="1" applyFont="1"/>
    <xf numFmtId="43" fontId="0" fillId="0" borderId="0" xfId="1" applyFont="1"/>
    <xf numFmtId="165" fontId="4" fillId="0" borderId="0" xfId="1" applyNumberFormat="1" applyFont="1"/>
    <xf numFmtId="0" fontId="1" fillId="0" borderId="0" xfId="3" applyNumberFormat="1" applyAlignment="1">
      <alignment wrapText="1"/>
    </xf>
    <xf numFmtId="0" fontId="1" fillId="0" borderId="0" xfId="3" applyNumberFormat="1"/>
    <xf numFmtId="0" fontId="3" fillId="0" borderId="0" xfId="3" applyNumberFormat="1" applyFont="1"/>
    <xf numFmtId="43" fontId="1" fillId="0" borderId="0" xfId="1" applyAlignment="1">
      <alignment wrapText="1"/>
    </xf>
    <xf numFmtId="43" fontId="1" fillId="0" borderId="0" xfId="1"/>
    <xf numFmtId="164" fontId="0" fillId="0" borderId="0" xfId="3" applyFont="1" applyAlignment="1">
      <alignment wrapText="1"/>
    </xf>
    <xf numFmtId="3" fontId="0" fillId="0" borderId="0" xfId="0" applyNumberFormat="1" applyAlignment="1">
      <alignment horizontal="left" wrapText="1"/>
    </xf>
    <xf numFmtId="3" fontId="2" fillId="0" borderId="0" xfId="0" applyNumberFormat="1" applyFont="1"/>
    <xf numFmtId="0" fontId="1" fillId="0" borderId="0" xfId="3" applyNumberFormat="1" applyFill="1"/>
    <xf numFmtId="165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166" fontId="5" fillId="0" borderId="0" xfId="2" applyNumberFormat="1" applyFont="1"/>
    <xf numFmtId="167" fontId="2" fillId="0" borderId="0" xfId="4" applyNumberFormat="1" applyFont="1"/>
    <xf numFmtId="0" fontId="7" fillId="0" borderId="0" xfId="5"/>
    <xf numFmtId="168" fontId="2" fillId="0" borderId="0" xfId="4" applyNumberFormat="1" applyFont="1"/>
    <xf numFmtId="169" fontId="2" fillId="0" borderId="0" xfId="4" applyNumberFormat="1" applyFont="1"/>
    <xf numFmtId="0" fontId="6" fillId="0" borderId="0" xfId="0" applyFont="1"/>
    <xf numFmtId="0" fontId="8" fillId="0" borderId="0" xfId="0" applyFont="1"/>
    <xf numFmtId="9" fontId="0" fillId="0" borderId="0" xfId="2" applyFont="1"/>
    <xf numFmtId="9" fontId="6" fillId="0" borderId="0" xfId="2" applyFont="1"/>
    <xf numFmtId="0" fontId="7" fillId="0" borderId="0" xfId="5" applyAlignment="1">
      <alignment horizontal="left" wrapText="1"/>
    </xf>
    <xf numFmtId="165" fontId="0" fillId="0" borderId="0" xfId="1" applyNumberFormat="1" applyFont="1" applyAlignment="1">
      <alignment wrapText="1"/>
    </xf>
    <xf numFmtId="0" fontId="9" fillId="0" borderId="0" xfId="5" applyFont="1"/>
    <xf numFmtId="166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4" fontId="11" fillId="0" borderId="0" xfId="0" applyNumberFormat="1" applyFont="1"/>
    <xf numFmtId="164" fontId="3" fillId="0" borderId="0" xfId="3" applyFont="1" applyAlignment="1">
      <alignment wrapText="1"/>
    </xf>
    <xf numFmtId="165" fontId="0" fillId="0" borderId="0" xfId="1" applyNumberFormat="1" applyFont="1" applyAlignment="1">
      <alignment wrapText="1"/>
    </xf>
    <xf numFmtId="0" fontId="7" fillId="0" borderId="0" xfId="5" applyAlignment="1">
      <alignment horizontal="left" wrapText="1"/>
    </xf>
    <xf numFmtId="0" fontId="0" fillId="0" borderId="0" xfId="0" applyAlignment="1">
      <alignment wrapText="1"/>
    </xf>
  </cellXfs>
  <cellStyles count="6">
    <cellStyle name="Comma" xfId="1" builtinId="3"/>
    <cellStyle name="Currency" xfId="4" builtinId="4"/>
    <cellStyle name="Hyperlink" xfId="5" builtinId="8"/>
    <cellStyle name="Normal" xfId="0" builtinId="0"/>
    <cellStyle name="Normal 2" xfId="3"/>
    <cellStyle name="Percent" xfId="2" builtinId="5"/>
  </cellStyles>
  <dxfs count="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0" formatCode="General"/>
    </dxf>
    <dxf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alignment horizontal="left" vertical="bottom" textRotation="0" wrapText="1" indent="0" justifyLastLine="0" shrinkToFit="0" readingOrder="0"/>
    </dxf>
    <dxf>
      <font>
        <b/>
      </font>
    </dxf>
    <dxf>
      <font>
        <b/>
      </font>
    </dxf>
    <dxf>
      <font>
        <b/>
      </font>
    </dxf>
    <dxf>
      <font>
        <b val="0"/>
      </font>
    </dxf>
    <dxf>
      <font>
        <b val="0"/>
      </font>
    </dxf>
    <dxf>
      <font>
        <b val="0"/>
      </font>
    </dxf>
    <dxf>
      <font>
        <b/>
      </font>
    </dxf>
    <dxf>
      <font>
        <b/>
      </font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sz val="9"/>
      </font>
    </dxf>
    <dxf>
      <numFmt numFmtId="7" formatCode="#,##0.00_);\(#,##0.0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096821230679504E-2"/>
          <c:y val="8.0104330708661436E-2"/>
          <c:w val="0.89554790026246722"/>
          <c:h val="0.864196631671041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'Debt service details'!$M$1</c:f>
              <c:strCache>
                <c:ptCount val="1"/>
                <c:pt idx="0">
                  <c:v>Debt service due</c:v>
                </c:pt>
              </c:strCache>
            </c:strRef>
          </c:tx>
          <c:marker>
            <c:symbol val="none"/>
          </c:marker>
          <c:xVal>
            <c:numRef>
              <c:f>'Debt service details'!$A$2:$A$42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xVal>
          <c:yVal>
            <c:numRef>
              <c:f>'Debt service details'!$M$2:$M$42</c:f>
              <c:numCache>
                <c:formatCode>General</c:formatCode>
                <c:ptCount val="41"/>
                <c:pt idx="1">
                  <c:v>25134000</c:v>
                </c:pt>
                <c:pt idx="2">
                  <c:v>33670000</c:v>
                </c:pt>
                <c:pt idx="3">
                  <c:v>51198000</c:v>
                </c:pt>
                <c:pt idx="4">
                  <c:v>43208000</c:v>
                </c:pt>
                <c:pt idx="5">
                  <c:v>39681000</c:v>
                </c:pt>
                <c:pt idx="6">
                  <c:v>42831000</c:v>
                </c:pt>
                <c:pt idx="7">
                  <c:v>48041983.692379512</c:v>
                </c:pt>
                <c:pt idx="8">
                  <c:v>74970986.805314347</c:v>
                </c:pt>
                <c:pt idx="9">
                  <c:v>120505919.23599806</c:v>
                </c:pt>
                <c:pt idx="10">
                  <c:v>137898234.21967179</c:v>
                </c:pt>
                <c:pt idx="11">
                  <c:v>155934893.60071892</c:v>
                </c:pt>
                <c:pt idx="12">
                  <c:v>141196689.15072268</c:v>
                </c:pt>
                <c:pt idx="13">
                  <c:v>169888910.46903878</c:v>
                </c:pt>
                <c:pt idx="14">
                  <c:v>175228671.18129677</c:v>
                </c:pt>
                <c:pt idx="15">
                  <c:v>223222916.67891347</c:v>
                </c:pt>
                <c:pt idx="16">
                  <c:v>333823119.15007931</c:v>
                </c:pt>
                <c:pt idx="17">
                  <c:v>257000430.90679264</c:v>
                </c:pt>
                <c:pt idx="18">
                  <c:v>275814632.49820912</c:v>
                </c:pt>
                <c:pt idx="19">
                  <c:v>280699761.61373997</c:v>
                </c:pt>
                <c:pt idx="20">
                  <c:v>281364205.30656219</c:v>
                </c:pt>
                <c:pt idx="21">
                  <c:v>367098216.46895075</c:v>
                </c:pt>
                <c:pt idx="22">
                  <c:v>382174945.43232965</c:v>
                </c:pt>
                <c:pt idx="23">
                  <c:v>326003582.64911461</c:v>
                </c:pt>
                <c:pt idx="24">
                  <c:v>450594515.18473011</c:v>
                </c:pt>
                <c:pt idx="25">
                  <c:v>154252378.7002247</c:v>
                </c:pt>
                <c:pt idx="26">
                  <c:v>227679232.45692384</c:v>
                </c:pt>
                <c:pt idx="27">
                  <c:v>330732483.08249533</c:v>
                </c:pt>
                <c:pt idx="28">
                  <c:v>216651547.18703687</c:v>
                </c:pt>
                <c:pt idx="29">
                  <c:v>328097762.92960662</c:v>
                </c:pt>
                <c:pt idx="30">
                  <c:v>152222124.06531626</c:v>
                </c:pt>
                <c:pt idx="31">
                  <c:v>303673723.99215084</c:v>
                </c:pt>
                <c:pt idx="32">
                  <c:v>462786672.19300497</c:v>
                </c:pt>
                <c:pt idx="33">
                  <c:v>374570474.15482378</c:v>
                </c:pt>
                <c:pt idx="34">
                  <c:v>141145804.8105495</c:v>
                </c:pt>
                <c:pt idx="35">
                  <c:v>209007054.40051794</c:v>
                </c:pt>
                <c:pt idx="36">
                  <c:v>206160589.53135335</c:v>
                </c:pt>
                <c:pt idx="37">
                  <c:v>637557232.16774547</c:v>
                </c:pt>
                <c:pt idx="38">
                  <c:v>0</c:v>
                </c:pt>
                <c:pt idx="39">
                  <c:v>377492909.68557918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'Debt service details'!$J$1</c:f>
              <c:strCache>
                <c:ptCount val="1"/>
                <c:pt idx="0">
                  <c:v>Debt service paid</c:v>
                </c:pt>
              </c:strCache>
            </c:strRef>
          </c:tx>
          <c:marker>
            <c:symbol val="none"/>
          </c:marker>
          <c:xVal>
            <c:numRef>
              <c:f>'Debt service details'!$A$2:$A$42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xVal>
          <c:yVal>
            <c:numRef>
              <c:f>'Debt service details'!$J$2:$J$42</c:f>
              <c:numCache>
                <c:formatCode>General</c:formatCode>
                <c:ptCount val="41"/>
                <c:pt idx="0">
                  <c:v>23200000</c:v>
                </c:pt>
                <c:pt idx="1">
                  <c:v>25134000</c:v>
                </c:pt>
                <c:pt idx="2">
                  <c:v>33670000</c:v>
                </c:pt>
                <c:pt idx="3">
                  <c:v>51198000</c:v>
                </c:pt>
                <c:pt idx="4">
                  <c:v>43208000</c:v>
                </c:pt>
                <c:pt idx="5">
                  <c:v>39681000</c:v>
                </c:pt>
                <c:pt idx="6">
                  <c:v>42801000</c:v>
                </c:pt>
                <c:pt idx="7">
                  <c:v>49134000</c:v>
                </c:pt>
                <c:pt idx="8">
                  <c:v>76166000</c:v>
                </c:pt>
                <c:pt idx="9">
                  <c:v>122816000</c:v>
                </c:pt>
                <c:pt idx="10">
                  <c:v>141186000</c:v>
                </c:pt>
                <c:pt idx="11">
                  <c:v>157428000</c:v>
                </c:pt>
                <c:pt idx="12">
                  <c:v>142744992</c:v>
                </c:pt>
                <c:pt idx="13">
                  <c:v>174036000</c:v>
                </c:pt>
                <c:pt idx="14">
                  <c:v>178402000</c:v>
                </c:pt>
                <c:pt idx="15">
                  <c:v>223142000</c:v>
                </c:pt>
                <c:pt idx="16">
                  <c:v>285660992</c:v>
                </c:pt>
                <c:pt idx="17">
                  <c:v>222402000</c:v>
                </c:pt>
                <c:pt idx="18">
                  <c:v>127492000</c:v>
                </c:pt>
                <c:pt idx="19">
                  <c:v>191700992</c:v>
                </c:pt>
                <c:pt idx="20">
                  <c:v>60401000</c:v>
                </c:pt>
                <c:pt idx="21">
                  <c:v>79991000</c:v>
                </c:pt>
                <c:pt idx="22">
                  <c:v>53994000</c:v>
                </c:pt>
                <c:pt idx="23">
                  <c:v>111309000</c:v>
                </c:pt>
                <c:pt idx="24">
                  <c:v>162991008</c:v>
                </c:pt>
                <c:pt idx="25">
                  <c:v>249866000</c:v>
                </c:pt>
                <c:pt idx="26">
                  <c:v>157836992</c:v>
                </c:pt>
                <c:pt idx="27">
                  <c:v>115921000</c:v>
                </c:pt>
                <c:pt idx="28">
                  <c:v>93011000</c:v>
                </c:pt>
                <c:pt idx="29">
                  <c:v>96412000</c:v>
                </c:pt>
                <c:pt idx="30">
                  <c:v>36120000</c:v>
                </c:pt>
                <c:pt idx="31">
                  <c:v>40214000</c:v>
                </c:pt>
                <c:pt idx="32">
                  <c:v>63837000</c:v>
                </c:pt>
                <c:pt idx="33">
                  <c:v>49771000</c:v>
                </c:pt>
                <c:pt idx="34">
                  <c:v>65002000</c:v>
                </c:pt>
                <c:pt idx="35">
                  <c:v>71176000</c:v>
                </c:pt>
                <c:pt idx="36">
                  <c:v>64477000</c:v>
                </c:pt>
                <c:pt idx="37">
                  <c:v>53747000</c:v>
                </c:pt>
                <c:pt idx="38">
                  <c:v>33345000</c:v>
                </c:pt>
                <c:pt idx="39">
                  <c:v>28842000</c:v>
                </c:pt>
                <c:pt idx="40">
                  <c:v>687091968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155584"/>
        <c:axId val="383313024"/>
      </c:scatterChart>
      <c:valAx>
        <c:axId val="383155584"/>
        <c:scaling>
          <c:orientation val="minMax"/>
          <c:max val="2010"/>
          <c:min val="1970"/>
        </c:scaling>
        <c:delete val="0"/>
        <c:axPos val="b"/>
        <c:numFmt formatCode="General" sourceLinked="1"/>
        <c:majorTickMark val="out"/>
        <c:minorTickMark val="none"/>
        <c:tickLblPos val="nextTo"/>
        <c:crossAx val="383313024"/>
        <c:crosses val="autoZero"/>
        <c:crossBetween val="midCat"/>
      </c:valAx>
      <c:valAx>
        <c:axId val="383313024"/>
        <c:scaling>
          <c:orientation val="minMax"/>
        </c:scaling>
        <c:delete val="0"/>
        <c:axPos val="l"/>
        <c:numFmt formatCode="#,," sourceLinked="0"/>
        <c:majorTickMark val="out"/>
        <c:minorTickMark val="none"/>
        <c:tickLblPos val="nextTo"/>
        <c:crossAx val="38315558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569043452901714E-2"/>
          <c:y val="2.2491961644540356E-2"/>
          <c:w val="0.7844189268008166"/>
          <c:h val="0.88728353601897769"/>
        </c:manualLayout>
      </c:layout>
      <c:areaChart>
        <c:grouping val="stacked"/>
        <c:varyColors val="0"/>
        <c:ser>
          <c:idx val="1"/>
          <c:order val="0"/>
          <c:tx>
            <c:v>IMF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cat>
            <c:numRef>
              <c:f>'DOD by creditor type'!$A$2:$A$42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'Long-term DIS by creditor type'!$F$2:$F$42</c:f>
              <c:numCache>
                <c:formatCode>General</c:formatCode>
                <c:ptCount val="41"/>
                <c:pt idx="0">
                  <c:v>0</c:v>
                </c:pt>
                <c:pt idx="1">
                  <c:v>6659000</c:v>
                </c:pt>
                <c:pt idx="2">
                  <c:v>0</c:v>
                </c:pt>
                <c:pt idx="3">
                  <c:v>34382000</c:v>
                </c:pt>
                <c:pt idx="4">
                  <c:v>17574000</c:v>
                </c:pt>
                <c:pt idx="5">
                  <c:v>11354000</c:v>
                </c:pt>
                <c:pt idx="6">
                  <c:v>0</c:v>
                </c:pt>
                <c:pt idx="7">
                  <c:v>65828000</c:v>
                </c:pt>
                <c:pt idx="8">
                  <c:v>56706000</c:v>
                </c:pt>
                <c:pt idx="9">
                  <c:v>29929000</c:v>
                </c:pt>
                <c:pt idx="10">
                  <c:v>13491000</c:v>
                </c:pt>
                <c:pt idx="11">
                  <c:v>31138000</c:v>
                </c:pt>
                <c:pt idx="12">
                  <c:v>27983000</c:v>
                </c:pt>
                <c:pt idx="13">
                  <c:v>30851000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</c:ser>
        <c:ser>
          <c:idx val="2"/>
          <c:order val="1"/>
          <c:tx>
            <c:v>Other private creditors</c:v>
          </c:tx>
          <c:spPr>
            <a:ln w="25400">
              <a:noFill/>
            </a:ln>
          </c:spPr>
          <c:val>
            <c:numRef>
              <c:f>'Long-term DIS by creditor type'!$L$2:$L$42</c:f>
              <c:numCache>
                <c:formatCode>General</c:formatCode>
                <c:ptCount val="41"/>
                <c:pt idx="0">
                  <c:v>19110000</c:v>
                </c:pt>
                <c:pt idx="1">
                  <c:v>22749000</c:v>
                </c:pt>
                <c:pt idx="2">
                  <c:v>24898000</c:v>
                </c:pt>
                <c:pt idx="3">
                  <c:v>12299000</c:v>
                </c:pt>
                <c:pt idx="4">
                  <c:v>18691000</c:v>
                </c:pt>
                <c:pt idx="5">
                  <c:v>10461000</c:v>
                </c:pt>
                <c:pt idx="6">
                  <c:v>8223000</c:v>
                </c:pt>
                <c:pt idx="7">
                  <c:v>50270000</c:v>
                </c:pt>
                <c:pt idx="8">
                  <c:v>64182000</c:v>
                </c:pt>
                <c:pt idx="9">
                  <c:v>108911000</c:v>
                </c:pt>
                <c:pt idx="10">
                  <c:v>54554000</c:v>
                </c:pt>
                <c:pt idx="11">
                  <c:v>148760000</c:v>
                </c:pt>
                <c:pt idx="12">
                  <c:v>104502000</c:v>
                </c:pt>
                <c:pt idx="13">
                  <c:v>61305000</c:v>
                </c:pt>
                <c:pt idx="14">
                  <c:v>52082000</c:v>
                </c:pt>
                <c:pt idx="15">
                  <c:v>19985000</c:v>
                </c:pt>
                <c:pt idx="16">
                  <c:v>26683000</c:v>
                </c:pt>
                <c:pt idx="17">
                  <c:v>45504000</c:v>
                </c:pt>
                <c:pt idx="18">
                  <c:v>5195000</c:v>
                </c:pt>
                <c:pt idx="19">
                  <c:v>9264000</c:v>
                </c:pt>
                <c:pt idx="20">
                  <c:v>2729000</c:v>
                </c:pt>
                <c:pt idx="21">
                  <c:v>0</c:v>
                </c:pt>
                <c:pt idx="22">
                  <c:v>3990000</c:v>
                </c:pt>
                <c:pt idx="23">
                  <c:v>34911000</c:v>
                </c:pt>
                <c:pt idx="24">
                  <c:v>27755000</c:v>
                </c:pt>
                <c:pt idx="25">
                  <c:v>69090000</c:v>
                </c:pt>
                <c:pt idx="26">
                  <c:v>47337000</c:v>
                </c:pt>
                <c:pt idx="27">
                  <c:v>142784000</c:v>
                </c:pt>
                <c:pt idx="28">
                  <c:v>113994000</c:v>
                </c:pt>
                <c:pt idx="29">
                  <c:v>29328000</c:v>
                </c:pt>
                <c:pt idx="30">
                  <c:v>2786000</c:v>
                </c:pt>
                <c:pt idx="31">
                  <c:v>1697000</c:v>
                </c:pt>
                <c:pt idx="32">
                  <c:v>807000</c:v>
                </c:pt>
                <c:pt idx="33">
                  <c:v>272000</c:v>
                </c:pt>
                <c:pt idx="34">
                  <c:v>116000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</c:ser>
        <c:ser>
          <c:idx val="0"/>
          <c:order val="2"/>
          <c:tx>
            <c:v>Banks</c:v>
          </c:tx>
          <c:spPr>
            <a:solidFill>
              <a:schemeClr val="accent2"/>
            </a:solidFill>
            <a:ln w="25400">
              <a:noFill/>
            </a:ln>
          </c:spPr>
          <c:val>
            <c:numRef>
              <c:f>'Long-term DIS by creditor type'!$I$2:$I$42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38751000</c:v>
                </c:pt>
                <c:pt idx="9">
                  <c:v>22295000</c:v>
                </c:pt>
                <c:pt idx="10">
                  <c:v>15130000</c:v>
                </c:pt>
                <c:pt idx="11">
                  <c:v>5170000</c:v>
                </c:pt>
                <c:pt idx="12">
                  <c:v>0</c:v>
                </c:pt>
                <c:pt idx="13">
                  <c:v>16585000</c:v>
                </c:pt>
                <c:pt idx="14">
                  <c:v>0</c:v>
                </c:pt>
                <c:pt idx="15">
                  <c:v>1293000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440000000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</c:ser>
        <c:ser>
          <c:idx val="13"/>
          <c:order val="3"/>
          <c:tx>
            <c:v>Other multilateral concessional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'DOD by creditor type'!$A$2:$A$42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'Long-term DIS by creditor type'!$P$2:$P$42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2982000</c:v>
                </c:pt>
                <c:pt idx="6">
                  <c:v>7251000</c:v>
                </c:pt>
                <c:pt idx="7">
                  <c:v>17641000</c:v>
                </c:pt>
                <c:pt idx="8">
                  <c:v>56319000</c:v>
                </c:pt>
                <c:pt idx="9">
                  <c:v>28140000</c:v>
                </c:pt>
                <c:pt idx="10">
                  <c:v>15166000</c:v>
                </c:pt>
                <c:pt idx="11">
                  <c:v>32961000</c:v>
                </c:pt>
                <c:pt idx="12">
                  <c:v>39679000</c:v>
                </c:pt>
                <c:pt idx="13">
                  <c:v>21542000</c:v>
                </c:pt>
                <c:pt idx="14">
                  <c:v>40543000</c:v>
                </c:pt>
                <c:pt idx="15">
                  <c:v>22891000</c:v>
                </c:pt>
                <c:pt idx="16">
                  <c:v>40380000</c:v>
                </c:pt>
                <c:pt idx="17">
                  <c:v>34266000</c:v>
                </c:pt>
                <c:pt idx="18">
                  <c:v>47752000</c:v>
                </c:pt>
                <c:pt idx="19">
                  <c:v>23050000</c:v>
                </c:pt>
                <c:pt idx="20">
                  <c:v>11173000</c:v>
                </c:pt>
                <c:pt idx="21">
                  <c:v>6923000</c:v>
                </c:pt>
                <c:pt idx="22">
                  <c:v>5777000</c:v>
                </c:pt>
                <c:pt idx="23">
                  <c:v>14221000</c:v>
                </c:pt>
                <c:pt idx="24">
                  <c:v>5169000</c:v>
                </c:pt>
                <c:pt idx="25">
                  <c:v>160000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30000</c:v>
                </c:pt>
                <c:pt idx="30">
                  <c:v>635000</c:v>
                </c:pt>
                <c:pt idx="31">
                  <c:v>1598000</c:v>
                </c:pt>
                <c:pt idx="32">
                  <c:v>1356000</c:v>
                </c:pt>
                <c:pt idx="33">
                  <c:v>872000</c:v>
                </c:pt>
                <c:pt idx="34">
                  <c:v>524000</c:v>
                </c:pt>
                <c:pt idx="35">
                  <c:v>366000</c:v>
                </c:pt>
                <c:pt idx="36">
                  <c:v>0</c:v>
                </c:pt>
                <c:pt idx="37">
                  <c:v>251000</c:v>
                </c:pt>
                <c:pt idx="38">
                  <c:v>101000</c:v>
                </c:pt>
                <c:pt idx="39">
                  <c:v>40000</c:v>
                </c:pt>
                <c:pt idx="40">
                  <c:v>16000</c:v>
                </c:pt>
              </c:numCache>
            </c:numRef>
          </c:val>
        </c:ser>
        <c:ser>
          <c:idx val="10"/>
          <c:order val="4"/>
          <c:tx>
            <c:v>World Bank concessional</c:v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'DOD by creditor type'!$A$2:$A$42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'Long-term DIS by creditor type'!$G$2:$G$42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4282000</c:v>
                </c:pt>
                <c:pt idx="5">
                  <c:v>17861000</c:v>
                </c:pt>
                <c:pt idx="6">
                  <c:v>19269000</c:v>
                </c:pt>
                <c:pt idx="7">
                  <c:v>21256000</c:v>
                </c:pt>
                <c:pt idx="8">
                  <c:v>22924000</c:v>
                </c:pt>
                <c:pt idx="9">
                  <c:v>37982000</c:v>
                </c:pt>
                <c:pt idx="10">
                  <c:v>22657000</c:v>
                </c:pt>
                <c:pt idx="11">
                  <c:v>38895000</c:v>
                </c:pt>
                <c:pt idx="12">
                  <c:v>47978000</c:v>
                </c:pt>
                <c:pt idx="13">
                  <c:v>52589000</c:v>
                </c:pt>
                <c:pt idx="14">
                  <c:v>77317000</c:v>
                </c:pt>
                <c:pt idx="15">
                  <c:v>40648000</c:v>
                </c:pt>
                <c:pt idx="16">
                  <c:v>58485000</c:v>
                </c:pt>
                <c:pt idx="17">
                  <c:v>57288000</c:v>
                </c:pt>
                <c:pt idx="18">
                  <c:v>59662000</c:v>
                </c:pt>
                <c:pt idx="19">
                  <c:v>59007000</c:v>
                </c:pt>
                <c:pt idx="20">
                  <c:v>56819000</c:v>
                </c:pt>
                <c:pt idx="21">
                  <c:v>31050000</c:v>
                </c:pt>
                <c:pt idx="22">
                  <c:v>15035000</c:v>
                </c:pt>
                <c:pt idx="23">
                  <c:v>0</c:v>
                </c:pt>
                <c:pt idx="24">
                  <c:v>7002000</c:v>
                </c:pt>
                <c:pt idx="25">
                  <c:v>0</c:v>
                </c:pt>
                <c:pt idx="26">
                  <c:v>-458000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</c:ser>
        <c:ser>
          <c:idx val="4"/>
          <c:order val="5"/>
          <c:tx>
            <c:v>Bilateral concessional</c:v>
          </c:tx>
          <c:spPr>
            <a:solidFill>
              <a:schemeClr val="tx2">
                <a:lumMod val="40000"/>
                <a:lumOff val="60000"/>
              </a:schemeClr>
            </a:solidFill>
          </c:spPr>
          <c:cat>
            <c:numRef>
              <c:f>'DOD by creditor type'!$A$2:$A$42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'Long-term DIS by creditor type'!$D$2:$D$42</c:f>
              <c:numCache>
                <c:formatCode>General</c:formatCode>
                <c:ptCount val="41"/>
                <c:pt idx="0">
                  <c:v>2449000</c:v>
                </c:pt>
                <c:pt idx="1">
                  <c:v>11852000</c:v>
                </c:pt>
                <c:pt idx="2">
                  <c:v>31636000</c:v>
                </c:pt>
                <c:pt idx="3">
                  <c:v>66190000</c:v>
                </c:pt>
                <c:pt idx="4">
                  <c:v>41762000</c:v>
                </c:pt>
                <c:pt idx="5">
                  <c:v>16516000</c:v>
                </c:pt>
                <c:pt idx="6">
                  <c:v>11934000</c:v>
                </c:pt>
                <c:pt idx="7">
                  <c:v>49788000</c:v>
                </c:pt>
                <c:pt idx="8">
                  <c:v>142248000</c:v>
                </c:pt>
                <c:pt idx="9">
                  <c:v>235344992</c:v>
                </c:pt>
                <c:pt idx="10">
                  <c:v>160298000</c:v>
                </c:pt>
                <c:pt idx="11">
                  <c:v>196036000</c:v>
                </c:pt>
                <c:pt idx="12">
                  <c:v>184540992</c:v>
                </c:pt>
                <c:pt idx="13">
                  <c:v>171271008</c:v>
                </c:pt>
                <c:pt idx="14">
                  <c:v>124617000</c:v>
                </c:pt>
                <c:pt idx="15">
                  <c:v>223052000</c:v>
                </c:pt>
                <c:pt idx="16">
                  <c:v>239462000</c:v>
                </c:pt>
                <c:pt idx="17">
                  <c:v>200272992</c:v>
                </c:pt>
                <c:pt idx="18">
                  <c:v>168296992</c:v>
                </c:pt>
                <c:pt idx="19">
                  <c:v>122997000</c:v>
                </c:pt>
                <c:pt idx="20">
                  <c:v>51440000</c:v>
                </c:pt>
                <c:pt idx="21">
                  <c:v>21310000</c:v>
                </c:pt>
                <c:pt idx="22">
                  <c:v>53367000</c:v>
                </c:pt>
                <c:pt idx="23">
                  <c:v>23038000</c:v>
                </c:pt>
                <c:pt idx="24">
                  <c:v>18740000</c:v>
                </c:pt>
                <c:pt idx="25">
                  <c:v>16437000</c:v>
                </c:pt>
                <c:pt idx="26">
                  <c:v>96660000</c:v>
                </c:pt>
                <c:pt idx="27">
                  <c:v>32614000</c:v>
                </c:pt>
                <c:pt idx="28">
                  <c:v>100196000</c:v>
                </c:pt>
                <c:pt idx="29">
                  <c:v>34445000</c:v>
                </c:pt>
                <c:pt idx="30">
                  <c:v>11072000</c:v>
                </c:pt>
                <c:pt idx="31">
                  <c:v>5690000</c:v>
                </c:pt>
                <c:pt idx="32">
                  <c:v>3178000</c:v>
                </c:pt>
                <c:pt idx="33">
                  <c:v>1943000</c:v>
                </c:pt>
                <c:pt idx="34">
                  <c:v>1262000</c:v>
                </c:pt>
                <c:pt idx="35">
                  <c:v>965000</c:v>
                </c:pt>
                <c:pt idx="36">
                  <c:v>6000</c:v>
                </c:pt>
                <c:pt idx="37">
                  <c:v>780000</c:v>
                </c:pt>
                <c:pt idx="38">
                  <c:v>425000</c:v>
                </c:pt>
                <c:pt idx="39">
                  <c:v>237000</c:v>
                </c:pt>
                <c:pt idx="40">
                  <c:v>571000</c:v>
                </c:pt>
              </c:numCache>
            </c:numRef>
          </c:val>
        </c:ser>
        <c:ser>
          <c:idx val="5"/>
          <c:order val="6"/>
          <c:tx>
            <c:v>Bilateral non-concessional</c:v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numRef>
              <c:f>'DOD by creditor type'!$A$2:$A$42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'Long-term DIS by creditor type'!$R$2:$R$42</c:f>
              <c:numCache>
                <c:formatCode>General</c:formatCode>
                <c:ptCount val="41"/>
                <c:pt idx="0">
                  <c:v>1000</c:v>
                </c:pt>
                <c:pt idx="1">
                  <c:v>1127000</c:v>
                </c:pt>
                <c:pt idx="2">
                  <c:v>1863000</c:v>
                </c:pt>
                <c:pt idx="3">
                  <c:v>2448000</c:v>
                </c:pt>
                <c:pt idx="4">
                  <c:v>1736000</c:v>
                </c:pt>
                <c:pt idx="5">
                  <c:v>138000</c:v>
                </c:pt>
                <c:pt idx="6">
                  <c:v>6000</c:v>
                </c:pt>
                <c:pt idx="7">
                  <c:v>13440000</c:v>
                </c:pt>
                <c:pt idx="8">
                  <c:v>7452992</c:v>
                </c:pt>
                <c:pt idx="9">
                  <c:v>10098016</c:v>
                </c:pt>
                <c:pt idx="10">
                  <c:v>206000</c:v>
                </c:pt>
                <c:pt idx="11">
                  <c:v>8538000</c:v>
                </c:pt>
                <c:pt idx="12">
                  <c:v>20567008</c:v>
                </c:pt>
                <c:pt idx="13">
                  <c:v>9504992</c:v>
                </c:pt>
                <c:pt idx="14">
                  <c:v>12075000</c:v>
                </c:pt>
                <c:pt idx="15">
                  <c:v>2116992</c:v>
                </c:pt>
                <c:pt idx="16">
                  <c:v>12322992</c:v>
                </c:pt>
                <c:pt idx="17">
                  <c:v>10372000</c:v>
                </c:pt>
                <c:pt idx="18">
                  <c:v>6321008</c:v>
                </c:pt>
                <c:pt idx="19">
                  <c:v>351000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995712"/>
        <c:axId val="384997248"/>
      </c:areaChart>
      <c:catAx>
        <c:axId val="38499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499724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384997248"/>
        <c:scaling>
          <c:orientation val="minMax"/>
          <c:max val="625000000"/>
          <c:min val="0"/>
        </c:scaling>
        <c:delete val="0"/>
        <c:axPos val="l"/>
        <c:numFmt formatCode="#,##0,," sourceLinked="0"/>
        <c:majorTickMark val="out"/>
        <c:minorTickMark val="none"/>
        <c:tickLblPos val="nextTo"/>
        <c:crossAx val="3849957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318241469816275"/>
          <c:y val="0.39133429555425348"/>
          <c:w val="0.33450277048702248"/>
          <c:h val="0.28165044705165032"/>
        </c:manualLayout>
      </c:layout>
      <c:overlay val="0"/>
      <c:spPr>
        <a:noFill/>
      </c:spPr>
    </c:legend>
    <c:plotVisOnly val="1"/>
    <c:dispBlanksAs val="zero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73818897637793E-2"/>
          <c:y val="1.6957170126461463E-2"/>
          <c:w val="0.88497484689413819"/>
          <c:h val="0.92770599697765055"/>
        </c:manualLayout>
      </c:layout>
      <c:areaChart>
        <c:grouping val="stacked"/>
        <c:varyColors val="0"/>
        <c:ser>
          <c:idx val="1"/>
          <c:order val="0"/>
          <c:tx>
            <c:v>IMF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cat>
            <c:numRef>
              <c:f>'DOD by creditor type'!$A$2:$A$42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'Long-term DIS by creditor type'!$U$2:$U$42</c:f>
              <c:numCache>
                <c:formatCode>General</c:formatCode>
                <c:ptCount val="41"/>
                <c:pt idx="0">
                  <c:v>0</c:v>
                </c:pt>
                <c:pt idx="1">
                  <c:v>26079668.511316597</c:v>
                </c:pt>
                <c:pt idx="2">
                  <c:v>0</c:v>
                </c:pt>
                <c:pt idx="3">
                  <c:v>122304077.63260399</c:v>
                </c:pt>
                <c:pt idx="4">
                  <c:v>57311131.547537513</c:v>
                </c:pt>
                <c:pt idx="5">
                  <c:v>33829523.514408976</c:v>
                </c:pt>
                <c:pt idx="6">
                  <c:v>0</c:v>
                </c:pt>
                <c:pt idx="7">
                  <c:v>174373264.955816</c:v>
                </c:pt>
                <c:pt idx="8">
                  <c:v>140362081.00040099</c:v>
                </c:pt>
                <c:pt idx="9">
                  <c:v>68392416.026251867</c:v>
                </c:pt>
                <c:pt idx="10">
                  <c:v>28253107.297305785</c:v>
                </c:pt>
                <c:pt idx="11">
                  <c:v>59622101.038571119</c:v>
                </c:pt>
                <c:pt idx="12">
                  <c:v>50500438.537918188</c:v>
                </c:pt>
                <c:pt idx="13">
                  <c:v>53558253.345763311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</c:ser>
        <c:ser>
          <c:idx val="2"/>
          <c:order val="1"/>
          <c:tx>
            <c:v>Other private creditors</c:v>
          </c:tx>
          <c:spPr>
            <a:ln w="25400">
              <a:noFill/>
            </a:ln>
          </c:spPr>
          <c:val>
            <c:numRef>
              <c:f>'Long-term DIS by creditor type'!$AA$2:$AA$42</c:f>
              <c:numCache>
                <c:formatCode>General</c:formatCode>
                <c:ptCount val="41"/>
                <c:pt idx="0">
                  <c:v>78585057.735960782</c:v>
                </c:pt>
                <c:pt idx="1">
                  <c:v>89095416.573650882</c:v>
                </c:pt>
                <c:pt idx="2">
                  <c:v>93480260.564305678</c:v>
                </c:pt>
                <c:pt idx="3">
                  <c:v>43750155.628043637</c:v>
                </c:pt>
                <c:pt idx="4">
                  <c:v>60953815.85040535</c:v>
                </c:pt>
                <c:pt idx="5">
                  <c:v>31168807.951755531</c:v>
                </c:pt>
                <c:pt idx="6">
                  <c:v>23170821.05239429</c:v>
                </c:pt>
                <c:pt idx="7">
                  <c:v>133161329.97096783</c:v>
                </c:pt>
                <c:pt idx="8">
                  <c:v>158867123.10456982</c:v>
                </c:pt>
                <c:pt idx="9">
                  <c:v>248878559.98647186</c:v>
                </c:pt>
                <c:pt idx="10">
                  <c:v>114248018.34535764</c:v>
                </c:pt>
                <c:pt idx="11">
                  <c:v>284841150.7000398</c:v>
                </c:pt>
                <c:pt idx="12">
                  <c:v>188592961.01524234</c:v>
                </c:pt>
                <c:pt idx="13">
                  <c:v>106427302.88684386</c:v>
                </c:pt>
                <c:pt idx="14">
                  <c:v>87142316.946254268</c:v>
                </c:pt>
                <c:pt idx="15">
                  <c:v>32455985.072033286</c:v>
                </c:pt>
                <c:pt idx="16">
                  <c:v>42396499.345375039</c:v>
                </c:pt>
                <c:pt idx="17">
                  <c:v>70261581.719389096</c:v>
                </c:pt>
                <c:pt idx="18">
                  <c:v>7755085.5895731049</c:v>
                </c:pt>
                <c:pt idx="19">
                  <c:v>13326083.391591793</c:v>
                </c:pt>
                <c:pt idx="20">
                  <c:v>3779757.4528672975</c:v>
                </c:pt>
                <c:pt idx="21">
                  <c:v>0</c:v>
                </c:pt>
                <c:pt idx="22">
                  <c:v>5209040.4921303019</c:v>
                </c:pt>
                <c:pt idx="23">
                  <c:v>44591844.945912704</c:v>
                </c:pt>
                <c:pt idx="24">
                  <c:v>34719963.572497234</c:v>
                </c:pt>
                <c:pt idx="25">
                  <c:v>84663722.409846425</c:v>
                </c:pt>
                <c:pt idx="26">
                  <c:v>56923278.574975975</c:v>
                </c:pt>
                <c:pt idx="27">
                  <c:v>168720768.92354015</c:v>
                </c:pt>
                <c:pt idx="28">
                  <c:v>133196546.52251083</c:v>
                </c:pt>
                <c:pt idx="29">
                  <c:v>33771405.080680355</c:v>
                </c:pt>
                <c:pt idx="30">
                  <c:v>3140135.0055172145</c:v>
                </c:pt>
                <c:pt idx="31">
                  <c:v>1870442.3811161369</c:v>
                </c:pt>
                <c:pt idx="32">
                  <c:v>875307.22524355666</c:v>
                </c:pt>
                <c:pt idx="33">
                  <c:v>288946.41849851969</c:v>
                </c:pt>
                <c:pt idx="34">
                  <c:v>119852.66388043664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</c:ser>
        <c:ser>
          <c:idx val="0"/>
          <c:order val="2"/>
          <c:tx>
            <c:strRef>
              <c:f>'Long-term DIS by creditor type'!$L$59</c:f>
              <c:strCache>
                <c:ptCount val="1"/>
                <c:pt idx="0">
                  <c:v>Commercial
banks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val>
            <c:numRef>
              <c:f>'Long-term DIS by creditor type'!$X$2:$X$42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95918791.677186534</c:v>
                </c:pt>
                <c:pt idx="9">
                  <c:v>50947539.687436439</c:v>
                </c:pt>
                <c:pt idx="10">
                  <c:v>31685532.088669229</c:v>
                </c:pt>
                <c:pt idx="11">
                  <c:v>9899359.7009895518</c:v>
                </c:pt>
                <c:pt idx="12">
                  <c:v>0</c:v>
                </c:pt>
                <c:pt idx="13">
                  <c:v>28792053.150286362</c:v>
                </c:pt>
                <c:pt idx="14">
                  <c:v>0</c:v>
                </c:pt>
                <c:pt idx="15">
                  <c:v>2099854.3256511902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519926170.48379129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</c:ser>
        <c:ser>
          <c:idx val="13"/>
          <c:order val="3"/>
          <c:tx>
            <c:strRef>
              <c:f>'Long-term DIS by creditor type'!$L$55</c:f>
              <c:strCache>
                <c:ptCount val="1"/>
                <c:pt idx="0">
                  <c:v>Other multilateral
(mostly ADB)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'DOD by creditor type'!$A$2:$A$42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'Long-term DIS by creditor type'!$AE$2:$AE$42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8884942.6739446521</c:v>
                </c:pt>
                <c:pt idx="6">
                  <c:v>20431913.346821234</c:v>
                </c:pt>
                <c:pt idx="7">
                  <c:v>46729640.382292487</c:v>
                </c:pt>
                <c:pt idx="8">
                  <c:v>139404155.46611619</c:v>
                </c:pt>
                <c:pt idx="9">
                  <c:v>64304273.012086183</c:v>
                </c:pt>
                <c:pt idx="10">
                  <c:v>31760923.969382517</c:v>
                </c:pt>
                <c:pt idx="11">
                  <c:v>63112726.325786583</c:v>
                </c:pt>
                <c:pt idx="12">
                  <c:v>71608008.460352927</c:v>
                </c:pt>
                <c:pt idx="13">
                  <c:v>37397552.545280002</c:v>
                </c:pt>
                <c:pt idx="14">
                  <c:v>67835546.944279924</c:v>
                </c:pt>
                <c:pt idx="15">
                  <c:v>37175379.24863217</c:v>
                </c:pt>
                <c:pt idx="16">
                  <c:v>64159601.377890199</c:v>
                </c:pt>
                <c:pt idx="17">
                  <c:v>52909268.618068457</c:v>
                </c:pt>
                <c:pt idx="18">
                  <c:v>71284089.908237711</c:v>
                </c:pt>
                <c:pt idx="19">
                  <c:v>33156975.62350937</c:v>
                </c:pt>
                <c:pt idx="20">
                  <c:v>15474983.518096853</c:v>
                </c:pt>
                <c:pt idx="21">
                  <c:v>9254419.6771714073</c:v>
                </c:pt>
                <c:pt idx="22">
                  <c:v>7542011.7601595875</c:v>
                </c:pt>
                <c:pt idx="23">
                  <c:v>18164493.33951547</c:v>
                </c:pt>
                <c:pt idx="24">
                  <c:v>6466131.9296068531</c:v>
                </c:pt>
                <c:pt idx="25">
                  <c:v>196065.93697460456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34545.217963052739</c:v>
                </c:pt>
                <c:pt idx="30">
                  <c:v>715716.34188924311</c:v>
                </c:pt>
                <c:pt idx="31">
                  <c:v>1761324.0571735927</c:v>
                </c:pt>
                <c:pt idx="32">
                  <c:v>1470776.4528256045</c:v>
                </c:pt>
                <c:pt idx="33">
                  <c:v>926328.22400996007</c:v>
                </c:pt>
                <c:pt idx="34">
                  <c:v>541403.41270128277</c:v>
                </c:pt>
                <c:pt idx="35">
                  <c:v>366000</c:v>
                </c:pt>
                <c:pt idx="36">
                  <c:v>0</c:v>
                </c:pt>
                <c:pt idx="37">
                  <c:v>236286.4431829949</c:v>
                </c:pt>
                <c:pt idx="38">
                  <c:v>93016.402199239281</c:v>
                </c:pt>
                <c:pt idx="39">
                  <c:v>36453.776611256922</c:v>
                </c:pt>
                <c:pt idx="40">
                  <c:v>14415.453366008362</c:v>
                </c:pt>
              </c:numCache>
            </c:numRef>
          </c:val>
        </c:ser>
        <c:ser>
          <c:idx val="10"/>
          <c:order val="4"/>
          <c:tx>
            <c:strRef>
              <c:f>'Long-term DIS by creditor type'!$L$57</c:f>
              <c:strCache>
                <c:ptCount val="1"/>
                <c:pt idx="0">
                  <c:v>World Bank
(mostly concessional)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'DOD by creditor type'!$A$2:$A$42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'Long-term DIS by creditor type'!$V$2:$V$42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13964166.682972325</c:v>
                </c:pt>
                <c:pt idx="5">
                  <c:v>53217290.777775124</c:v>
                </c:pt>
                <c:pt idx="6">
                  <c:v>54296309.237332553</c:v>
                </c:pt>
                <c:pt idx="7">
                  <c:v>56305494.924664654</c:v>
                </c:pt>
                <c:pt idx="8">
                  <c:v>56742855.162649326</c:v>
                </c:pt>
                <c:pt idx="9">
                  <c:v>86794772.478502393</c:v>
                </c:pt>
                <c:pt idx="10">
                  <c:v>47448717.814473145</c:v>
                </c:pt>
                <c:pt idx="11">
                  <c:v>74474970.129591614</c:v>
                </c:pt>
                <c:pt idx="12">
                  <c:v>86585070.942080513</c:v>
                </c:pt>
                <c:pt idx="13">
                  <c:v>91296067.719047904</c:v>
                </c:pt>
                <c:pt idx="14">
                  <c:v>129364896.11254448</c:v>
                </c:pt>
                <c:pt idx="15">
                  <c:v>66013053.850788541</c:v>
                </c:pt>
                <c:pt idx="16">
                  <c:v>92926554.893162653</c:v>
                </c:pt>
                <c:pt idx="17">
                  <c:v>88456959.685749888</c:v>
                </c:pt>
                <c:pt idx="18">
                  <c:v>89063314.041407228</c:v>
                </c:pt>
                <c:pt idx="19">
                  <c:v>84880419.115679711</c:v>
                </c:pt>
                <c:pt idx="20">
                  <c:v>78696239.910028204</c:v>
                </c:pt>
                <c:pt idx="21">
                  <c:v>41506533.435818605</c:v>
                </c:pt>
                <c:pt idx="22">
                  <c:v>19628552.330621324</c:v>
                </c:pt>
                <c:pt idx="23">
                  <c:v>0</c:v>
                </c:pt>
                <c:pt idx="24">
                  <c:v>8759113.1304134615</c:v>
                </c:pt>
                <c:pt idx="25">
                  <c:v>0</c:v>
                </c:pt>
                <c:pt idx="26">
                  <c:v>-550750.18668988312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</c:ser>
        <c:ser>
          <c:idx val="4"/>
          <c:order val="5"/>
          <c:tx>
            <c:strRef>
              <c:f>'Long-term DIS by creditor type'!$L$54</c:f>
              <c:strCache>
                <c:ptCount val="1"/>
                <c:pt idx="0">
                  <c:v>Bilateral concessional
(mostly Japan)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cat>
            <c:numRef>
              <c:f>'DOD by creditor type'!$A$2:$A$42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'Long-term DIS by creditor type'!$S$2:$S$42</c:f>
              <c:numCache>
                <c:formatCode>General</c:formatCode>
                <c:ptCount val="41"/>
                <c:pt idx="0">
                  <c:v>10070895.15412705</c:v>
                </c:pt>
                <c:pt idx="1">
                  <c:v>46417815.166860536</c:v>
                </c:pt>
                <c:pt idx="2">
                  <c:v>118778276.29578176</c:v>
                </c:pt>
                <c:pt idx="3">
                  <c:v>235451890.48054382</c:v>
                </c:pt>
                <c:pt idx="4">
                  <c:v>136191389.30740079</c:v>
                </c:pt>
                <c:pt idx="5">
                  <c:v>49209830.04791075</c:v>
                </c:pt>
                <c:pt idx="6">
                  <c:v>33627700.162869208</c:v>
                </c:pt>
                <c:pt idx="7">
                  <c:v>131884549.36531821</c:v>
                </c:pt>
                <c:pt idx="8">
                  <c:v>352100752.97402465</c:v>
                </c:pt>
                <c:pt idx="9">
                  <c:v>537799879.80082583</c:v>
                </c:pt>
                <c:pt idx="10">
                  <c:v>335699102.62719762</c:v>
                </c:pt>
                <c:pt idx="11">
                  <c:v>375363806.25593573</c:v>
                </c:pt>
                <c:pt idx="12">
                  <c:v>333037952.47909278</c:v>
                </c:pt>
                <c:pt idx="13">
                  <c:v>297331562.58300394</c:v>
                </c:pt>
                <c:pt idx="14">
                  <c:v>208506088.68498462</c:v>
                </c:pt>
                <c:pt idx="15">
                  <c:v>362240299.3388626</c:v>
                </c:pt>
                <c:pt idx="16">
                  <c:v>380480100.67242056</c:v>
                </c:pt>
                <c:pt idx="17">
                  <c:v>309236488.9590928</c:v>
                </c:pt>
                <c:pt idx="18">
                  <c:v>251233412.40186718</c:v>
                </c:pt>
                <c:pt idx="19">
                  <c:v>176928786.58415541</c:v>
                </c:pt>
                <c:pt idx="20">
                  <c:v>71246142.680649966</c:v>
                </c:pt>
                <c:pt idx="21">
                  <c:v>28486448.551281624</c:v>
                </c:pt>
                <c:pt idx="22">
                  <c:v>69671895.725192443</c:v>
                </c:pt>
                <c:pt idx="23">
                  <c:v>29426453.664000943</c:v>
                </c:pt>
                <c:pt idx="24">
                  <c:v>23442699.237924632</c:v>
                </c:pt>
                <c:pt idx="25">
                  <c:v>20142098.787822343</c:v>
                </c:pt>
                <c:pt idx="26">
                  <c:v>116234744.64070766</c:v>
                </c:pt>
                <c:pt idx="27">
                  <c:v>38538345.736723572</c:v>
                </c:pt>
                <c:pt idx="28">
                  <c:v>117074242.28792299</c:v>
                </c:pt>
                <c:pt idx="29">
                  <c:v>39663667.757911719</c:v>
                </c:pt>
                <c:pt idx="30">
                  <c:v>12479387.932909762</c:v>
                </c:pt>
                <c:pt idx="31">
                  <c:v>6271548.1134654209</c:v>
                </c:pt>
                <c:pt idx="32">
                  <c:v>3446996.7308847867</c:v>
                </c:pt>
                <c:pt idx="33">
                  <c:v>2064054.7468478812</c:v>
                </c:pt>
                <c:pt idx="34">
                  <c:v>1303914.3260095778</c:v>
                </c:pt>
                <c:pt idx="35">
                  <c:v>965000</c:v>
                </c:pt>
                <c:pt idx="36">
                  <c:v>5812.2075733064676</c:v>
                </c:pt>
                <c:pt idx="37">
                  <c:v>734276.59634556179</c:v>
                </c:pt>
                <c:pt idx="38">
                  <c:v>391405.65281858115</c:v>
                </c:pt>
                <c:pt idx="39">
                  <c:v>215988.62642169729</c:v>
                </c:pt>
                <c:pt idx="40">
                  <c:v>514451.49199942336</c:v>
                </c:pt>
              </c:numCache>
            </c:numRef>
          </c:val>
        </c:ser>
        <c:ser>
          <c:idx val="5"/>
          <c:order val="6"/>
          <c:tx>
            <c:v>Bilateral non-concessional</c:v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numRef>
              <c:f>'DOD by creditor type'!$A$2:$A$42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'Long-term DIS by creditor type'!$AG$2:$AG$42</c:f>
              <c:numCache>
                <c:formatCode>General</c:formatCode>
                <c:ptCount val="41"/>
                <c:pt idx="0">
                  <c:v>4112.2479192025521</c:v>
                </c:pt>
                <c:pt idx="1">
                  <c:v>4413843.8823027192</c:v>
                </c:pt>
                <c:pt idx="2">
                  <c:v>6994687.3416058104</c:v>
                </c:pt>
                <c:pt idx="3">
                  <c:v>8708056.0189812854</c:v>
                </c:pt>
                <c:pt idx="4">
                  <c:v>5661324.9326576265</c:v>
                </c:pt>
                <c:pt idx="5">
                  <c:v>411174.40945820318</c:v>
                </c:pt>
                <c:pt idx="6">
                  <c:v>16906.837688722575</c:v>
                </c:pt>
                <c:pt idx="7">
                  <c:v>35601517.302761242</c:v>
                </c:pt>
                <c:pt idx="8">
                  <c:v>18448091.327184789</c:v>
                </c:pt>
                <c:pt idx="9">
                  <c:v>23075535.811812881</c:v>
                </c:pt>
                <c:pt idx="10">
                  <c:v>431409.09519272047</c:v>
                </c:pt>
                <c:pt idx="11">
                  <c:v>16348304.279893383</c:v>
                </c:pt>
                <c:pt idx="12">
                  <c:v>37116925.398022793</c:v>
                </c:pt>
                <c:pt idx="13">
                  <c:v>16500948.740250025</c:v>
                </c:pt>
                <c:pt idx="14">
                  <c:v>20203591.972774092</c:v>
                </c:pt>
                <c:pt idx="15">
                  <c:v>3438031.5611515581</c:v>
                </c:pt>
                <c:pt idx="16">
                  <c:v>19579946.867333576</c:v>
                </c:pt>
                <c:pt idx="17">
                  <c:v>16015144.286073834</c:v>
                </c:pt>
                <c:pt idx="18">
                  <c:v>9435988.075529607</c:v>
                </c:pt>
                <c:pt idx="19">
                  <c:v>504906.6570000776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064960"/>
        <c:axId val="385066496"/>
      </c:areaChart>
      <c:catAx>
        <c:axId val="38506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38506649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385066496"/>
        <c:scaling>
          <c:orientation val="minMax"/>
          <c:max val="1100000000"/>
          <c:min val="0"/>
        </c:scaling>
        <c:delete val="0"/>
        <c:axPos val="l"/>
        <c:numFmt formatCode="#,##0,,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3850649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303120443277924"/>
          <c:y val="0.32194325141175534"/>
          <c:w val="0.26737314085739283"/>
          <c:h val="0.58841525491131785"/>
        </c:manualLayout>
      </c:layout>
      <c:overlay val="0"/>
      <c:spPr>
        <a:noFill/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004009915427241E-2"/>
          <c:y val="9.9973563087222786E-2"/>
          <c:w val="0.92082380208405457"/>
          <c:h val="0.84564241419215502"/>
        </c:manualLayout>
      </c:layout>
      <c:areaChart>
        <c:grouping val="stacked"/>
        <c:varyColors val="0"/>
        <c:ser>
          <c:idx val="2"/>
          <c:order val="0"/>
          <c:tx>
            <c:v>Short-term</c:v>
          </c:tx>
          <c:spPr>
            <a:solidFill>
              <a:schemeClr val="accent2">
                <a:lumMod val="75000"/>
              </a:schemeClr>
            </a:solidFill>
          </c:spPr>
          <c:cat>
            <c:numRef>
              <c:f>'DOD by creditor type'!$A$2:$A$42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'DOD by creditor type'!$AH$2:$AH$42</c:f>
              <c:numCache>
                <c:formatCode>_(* #,##0_);_(* \(#,##0\);_(* "-"??_);_(@_)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42382758.693763375</c:v>
                </c:pt>
                <c:pt idx="8">
                  <c:v>19802078.228110041</c:v>
                </c:pt>
                <c:pt idx="9">
                  <c:v>59414040.451820925</c:v>
                </c:pt>
                <c:pt idx="10">
                  <c:v>8376875.6348101059</c:v>
                </c:pt>
                <c:pt idx="11">
                  <c:v>28721546.521246281</c:v>
                </c:pt>
                <c:pt idx="12">
                  <c:v>23460876.281775951</c:v>
                </c:pt>
                <c:pt idx="13">
                  <c:v>19096327.081890259</c:v>
                </c:pt>
                <c:pt idx="14">
                  <c:v>25097629.779843595</c:v>
                </c:pt>
                <c:pt idx="15">
                  <c:v>139665484.92343572</c:v>
                </c:pt>
                <c:pt idx="16">
                  <c:v>161908454.19531974</c:v>
                </c:pt>
                <c:pt idx="17">
                  <c:v>124761247.4271853</c:v>
                </c:pt>
                <c:pt idx="18">
                  <c:v>143905726.8209523</c:v>
                </c:pt>
                <c:pt idx="19">
                  <c:v>20426423.16068691</c:v>
                </c:pt>
                <c:pt idx="20">
                  <c:v>39708932.360485524</c:v>
                </c:pt>
                <c:pt idx="21">
                  <c:v>62910783.009724975</c:v>
                </c:pt>
                <c:pt idx="22">
                  <c:v>15666318.526951253</c:v>
                </c:pt>
                <c:pt idx="23">
                  <c:v>10218436.302929759</c:v>
                </c:pt>
                <c:pt idx="24">
                  <c:v>26269853.739573359</c:v>
                </c:pt>
                <c:pt idx="25">
                  <c:v>50646272.541455686</c:v>
                </c:pt>
                <c:pt idx="26">
                  <c:v>17532643.973674595</c:v>
                </c:pt>
                <c:pt idx="27">
                  <c:v>51992617.048379123</c:v>
                </c:pt>
                <c:pt idx="28">
                  <c:v>161667054.20333165</c:v>
                </c:pt>
                <c:pt idx="29">
                  <c:v>180855740.32129359</c:v>
                </c:pt>
                <c:pt idx="30">
                  <c:v>223021693.53138953</c:v>
                </c:pt>
                <c:pt idx="31">
                  <c:v>180607315.11608422</c:v>
                </c:pt>
                <c:pt idx="32">
                  <c:v>608148734.98040056</c:v>
                </c:pt>
                <c:pt idx="33">
                  <c:v>722365995.25575459</c:v>
                </c:pt>
                <c:pt idx="34">
                  <c:v>775942627.76965559</c:v>
                </c:pt>
                <c:pt idx="35">
                  <c:v>739000032</c:v>
                </c:pt>
                <c:pt idx="36">
                  <c:v>823396096.1339134</c:v>
                </c:pt>
                <c:pt idx="37">
                  <c:v>1000687184.9906332</c:v>
                </c:pt>
                <c:pt idx="38">
                  <c:v>857408655.1301769</c:v>
                </c:pt>
                <c:pt idx="39">
                  <c:v>781022156.60542428</c:v>
                </c:pt>
                <c:pt idx="40">
                  <c:v>756811359.37725222</c:v>
                </c:pt>
              </c:numCache>
            </c:numRef>
          </c:val>
        </c:ser>
        <c:ser>
          <c:idx val="1"/>
          <c:order val="1"/>
          <c:tx>
            <c:v>IMF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cat>
            <c:numRef>
              <c:f>'DOD by creditor type'!$A$2:$A$42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'DOD by creditor type'!$U$2:$U$42</c:f>
              <c:numCache>
                <c:formatCode>_(* #,##0_);_(* \(#,##0\);_(* "-"??_);_(@_)</c:formatCode>
                <c:ptCount val="41"/>
                <c:pt idx="0">
                  <c:v>67728723.229266033</c:v>
                </c:pt>
                <c:pt idx="1">
                  <c:v>76410021.423004478</c:v>
                </c:pt>
                <c:pt idx="2">
                  <c:v>36144849.724980749</c:v>
                </c:pt>
                <c:pt idx="3">
                  <c:v>128657259.02553722</c:v>
                </c:pt>
                <c:pt idx="4">
                  <c:v>140274326.41321149</c:v>
                </c:pt>
                <c:pt idx="5">
                  <c:v>139465592.44869256</c:v>
                </c:pt>
                <c:pt idx="6">
                  <c:v>112622081.45714399</c:v>
                </c:pt>
                <c:pt idx="7">
                  <c:v>227213969.3572655</c:v>
                </c:pt>
                <c:pt idx="8">
                  <c:v>304085663.79041481</c:v>
                </c:pt>
                <c:pt idx="9">
                  <c:v>291969735.40185601</c:v>
                </c:pt>
                <c:pt idx="10">
                  <c:v>221092972.84845185</c:v>
                </c:pt>
                <c:pt idx="11">
                  <c:v>229211344.62792191</c:v>
                </c:pt>
                <c:pt idx="12">
                  <c:v>239013993.51036069</c:v>
                </c:pt>
                <c:pt idx="13">
                  <c:v>253396122.05677861</c:v>
                </c:pt>
                <c:pt idx="14">
                  <c:v>203048190.79552796</c:v>
                </c:pt>
                <c:pt idx="15">
                  <c:v>175751148.58621177</c:v>
                </c:pt>
                <c:pt idx="16">
                  <c:v>115264837.10643058</c:v>
                </c:pt>
                <c:pt idx="17">
                  <c:v>45445210.820258878</c:v>
                </c:pt>
                <c:pt idx="18">
                  <c:v>11134780.252670988</c:v>
                </c:pt>
                <c:pt idx="19">
                  <c:v>2343284.7414618987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</c:ser>
        <c:ser>
          <c:idx val="8"/>
          <c:order val="2"/>
          <c:tx>
            <c:strRef>
              <c:f>'DOD by creditor type'!$G$54</c:f>
              <c:strCache>
                <c:ptCount val="1"/>
                <c:pt idx="0">
                  <c:v>Interest arrears,
private creditors</c:v>
                </c:pt>
              </c:strCache>
            </c:strRef>
          </c:tx>
          <c:spPr>
            <a:ln w="25400">
              <a:noFill/>
            </a:ln>
          </c:spPr>
          <c:val>
            <c:numRef>
              <c:f>'DOD by creditor type'!$AF$2:$AF$42</c:f>
              <c:numCache>
                <c:formatCode>_(* #,##0_);_(* \(#,##0\);_(* "-"??_);_(@_)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14450996.46870083</c:v>
                </c:pt>
                <c:pt idx="18">
                  <c:v>30538168.605562463</c:v>
                </c:pt>
                <c:pt idx="19">
                  <c:v>24669940.648294389</c:v>
                </c:pt>
                <c:pt idx="20">
                  <c:v>44125794.31692899</c:v>
                </c:pt>
                <c:pt idx="21">
                  <c:v>59991311.031647898</c:v>
                </c:pt>
                <c:pt idx="22">
                  <c:v>70238493.112055734</c:v>
                </c:pt>
                <c:pt idx="23">
                  <c:v>70043338.812953368</c:v>
                </c:pt>
                <c:pt idx="24">
                  <c:v>85056717.821955577</c:v>
                </c:pt>
                <c:pt idx="25">
                  <c:v>81959237.89170298</c:v>
                </c:pt>
                <c:pt idx="26">
                  <c:v>73575655.398734719</c:v>
                </c:pt>
                <c:pt idx="27">
                  <c:v>68375018.020168409</c:v>
                </c:pt>
                <c:pt idx="28">
                  <c:v>64171397.924595103</c:v>
                </c:pt>
                <c:pt idx="29">
                  <c:v>57974936.292860545</c:v>
                </c:pt>
                <c:pt idx="30">
                  <c:v>54007842.447727345</c:v>
                </c:pt>
                <c:pt idx="31">
                  <c:v>53356655.99731943</c:v>
                </c:pt>
                <c:pt idx="32">
                  <c:v>62812784.040990837</c:v>
                </c:pt>
                <c:pt idx="33">
                  <c:v>68724630.876261875</c:v>
                </c:pt>
                <c:pt idx="34">
                  <c:v>70008420.682850212</c:v>
                </c:pt>
                <c:pt idx="35">
                  <c:v>63828000</c:v>
                </c:pt>
                <c:pt idx="36">
                  <c:v>67035096.046730146</c:v>
                </c:pt>
                <c:pt idx="37">
                  <c:v>74616622.892484963</c:v>
                </c:pt>
                <c:pt idx="38">
                  <c:v>62233498.798154406</c:v>
                </c:pt>
                <c:pt idx="39">
                  <c:v>63084171.770195387</c:v>
                </c:pt>
                <c:pt idx="40">
                  <c:v>65856998.702609196</c:v>
                </c:pt>
              </c:numCache>
            </c:numRef>
          </c:val>
        </c:ser>
        <c:ser>
          <c:idx val="0"/>
          <c:order val="3"/>
          <c:tx>
            <c:strRef>
              <c:f>'DOD by creditor type'!$G$55</c:f>
              <c:strCache>
                <c:ptCount val="1"/>
                <c:pt idx="0">
                  <c:v>Private
creditors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cat>
            <c:numRef>
              <c:f>'DOD by creditor type'!$A$2:$A$42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'DOD by creditor type'!$AA$2:$AA$42</c:f>
              <c:numCache>
                <c:formatCode>_(* #,##0_);_(* \(#,##0\);_(* "-"??_);_(@_)</c:formatCode>
                <c:ptCount val="41"/>
                <c:pt idx="0">
                  <c:v>139236602.29627922</c:v>
                </c:pt>
                <c:pt idx="1">
                  <c:v>195709132.77954674</c:v>
                </c:pt>
                <c:pt idx="2">
                  <c:v>240916855.95749867</c:v>
                </c:pt>
                <c:pt idx="3">
                  <c:v>184654897.03648633</c:v>
                </c:pt>
                <c:pt idx="4">
                  <c:v>184615936.49924013</c:v>
                </c:pt>
                <c:pt idx="5">
                  <c:v>142108430.86310869</c:v>
                </c:pt>
                <c:pt idx="6">
                  <c:v>107936069.61108638</c:v>
                </c:pt>
                <c:pt idx="7">
                  <c:v>209076797.55875313</c:v>
                </c:pt>
                <c:pt idx="8">
                  <c:v>419192649.46856177</c:v>
                </c:pt>
                <c:pt idx="9">
                  <c:v>580118690.97157943</c:v>
                </c:pt>
                <c:pt idx="10">
                  <c:v>588552982.69128072</c:v>
                </c:pt>
                <c:pt idx="11">
                  <c:v>661529977.63548899</c:v>
                </c:pt>
                <c:pt idx="12">
                  <c:v>695757537.25767624</c:v>
                </c:pt>
                <c:pt idx="13">
                  <c:v>680435104.60447168</c:v>
                </c:pt>
                <c:pt idx="14">
                  <c:v>572214233.36780083</c:v>
                </c:pt>
                <c:pt idx="15">
                  <c:v>570353252.98778582</c:v>
                </c:pt>
                <c:pt idx="16">
                  <c:v>549665721.80346</c:v>
                </c:pt>
                <c:pt idx="17">
                  <c:v>578881367.1856302</c:v>
                </c:pt>
                <c:pt idx="18">
                  <c:v>469126698.24432027</c:v>
                </c:pt>
                <c:pt idx="19">
                  <c:v>365343851.50278056</c:v>
                </c:pt>
                <c:pt idx="20">
                  <c:v>346089495.34905624</c:v>
                </c:pt>
                <c:pt idx="21">
                  <c:v>338349775.08939612</c:v>
                </c:pt>
                <c:pt idx="22">
                  <c:v>333677546.03277385</c:v>
                </c:pt>
                <c:pt idx="23">
                  <c:v>369516717.95029002</c:v>
                </c:pt>
                <c:pt idx="24">
                  <c:v>417611536.71021622</c:v>
                </c:pt>
                <c:pt idx="25">
                  <c:v>449838980.84925961</c:v>
                </c:pt>
                <c:pt idx="26">
                  <c:v>439620093.00222582</c:v>
                </c:pt>
                <c:pt idx="27">
                  <c:v>1053825385.1589438</c:v>
                </c:pt>
                <c:pt idx="28">
                  <c:v>674015832.52807498</c:v>
                </c:pt>
                <c:pt idx="29">
                  <c:v>611885609.26825166</c:v>
                </c:pt>
                <c:pt idx="30">
                  <c:v>1155948391.7797441</c:v>
                </c:pt>
                <c:pt idx="31">
                  <c:v>1098434656.8614483</c:v>
                </c:pt>
                <c:pt idx="32">
                  <c:v>1072972638.7855464</c:v>
                </c:pt>
                <c:pt idx="33">
                  <c:v>1060288882.6803179</c:v>
                </c:pt>
                <c:pt idx="34">
                  <c:v>1015861855.3399011</c:v>
                </c:pt>
                <c:pt idx="35">
                  <c:v>947438976</c:v>
                </c:pt>
                <c:pt idx="36">
                  <c:v>932427259.2535187</c:v>
                </c:pt>
                <c:pt idx="37">
                  <c:v>943497438.50433505</c:v>
                </c:pt>
                <c:pt idx="38">
                  <c:v>889367595.29576445</c:v>
                </c:pt>
                <c:pt idx="39">
                  <c:v>889057509.47798193</c:v>
                </c:pt>
                <c:pt idx="40">
                  <c:v>365769612.22430444</c:v>
                </c:pt>
              </c:numCache>
            </c:numRef>
          </c:val>
        </c:ser>
        <c:ser>
          <c:idx val="3"/>
          <c:order val="4"/>
          <c:tx>
            <c:strRef>
              <c:f>'DOD by creditor type'!$G$53</c:f>
              <c:strCache>
                <c:ptCount val="1"/>
                <c:pt idx="0">
                  <c:v>Interest arrears,
official creditors</c:v>
                </c:pt>
              </c:strCache>
            </c:strRef>
          </c:tx>
          <c:spPr>
            <a:ln w="25400">
              <a:noFill/>
            </a:ln>
          </c:spPr>
          <c:val>
            <c:numRef>
              <c:f>'DOD by creditor type'!$AG$2:$AG$42</c:f>
              <c:numCache>
                <c:formatCode>_(* #,##0_);_(* \(#,##0\);_(* "-"??_);_(@_)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84534.188443612889</c:v>
                </c:pt>
                <c:pt idx="7">
                  <c:v>164233.18993833312</c:v>
                </c:pt>
                <c:pt idx="8">
                  <c:v>237624.93873732051</c:v>
                </c:pt>
                <c:pt idx="9">
                  <c:v>297070.20225910464</c:v>
                </c:pt>
                <c:pt idx="10">
                  <c:v>343451.90102721436</c:v>
                </c:pt>
                <c:pt idx="11">
                  <c:v>379124.41408045095</c:v>
                </c:pt>
                <c:pt idx="12">
                  <c:v>418686.40749015548</c:v>
                </c:pt>
                <c:pt idx="13">
                  <c:v>397550.80925026088</c:v>
                </c:pt>
                <c:pt idx="14">
                  <c:v>379810.79733496642</c:v>
                </c:pt>
                <c:pt idx="15">
                  <c:v>368651.91950720822</c:v>
                </c:pt>
                <c:pt idx="16">
                  <c:v>360679.28461567796</c:v>
                </c:pt>
                <c:pt idx="17">
                  <c:v>35379386.909642287</c:v>
                </c:pt>
                <c:pt idx="18">
                  <c:v>104121167.42774485</c:v>
                </c:pt>
                <c:pt idx="19">
                  <c:v>134356956.06017449</c:v>
                </c:pt>
                <c:pt idx="20">
                  <c:v>233164913.21377721</c:v>
                </c:pt>
                <c:pt idx="21">
                  <c:v>271927280.01871473</c:v>
                </c:pt>
                <c:pt idx="22">
                  <c:v>373616134.1869719</c:v>
                </c:pt>
                <c:pt idx="23">
                  <c:v>382517064.09878135</c:v>
                </c:pt>
                <c:pt idx="24">
                  <c:v>391050242.93341476</c:v>
                </c:pt>
                <c:pt idx="25">
                  <c:v>348955723.40978271</c:v>
                </c:pt>
                <c:pt idx="26">
                  <c:v>366864540.70681208</c:v>
                </c:pt>
                <c:pt idx="27">
                  <c:v>392859768.82191819</c:v>
                </c:pt>
                <c:pt idx="28">
                  <c:v>468472255.68539661</c:v>
                </c:pt>
                <c:pt idx="29">
                  <c:v>528568328.71387005</c:v>
                </c:pt>
                <c:pt idx="30">
                  <c:v>498209591.0498262</c:v>
                </c:pt>
                <c:pt idx="31">
                  <c:v>502049008.45611894</c:v>
                </c:pt>
                <c:pt idx="32">
                  <c:v>633342823.24000335</c:v>
                </c:pt>
                <c:pt idx="33">
                  <c:v>747259018.15582073</c:v>
                </c:pt>
                <c:pt idx="34">
                  <c:v>763990473.77964675</c:v>
                </c:pt>
                <c:pt idx="35">
                  <c:v>695635968</c:v>
                </c:pt>
                <c:pt idx="36">
                  <c:v>713326438.76354969</c:v>
                </c:pt>
                <c:pt idx="37">
                  <c:v>826840633.73718548</c:v>
                </c:pt>
                <c:pt idx="38">
                  <c:v>812368433.36433876</c:v>
                </c:pt>
                <c:pt idx="39">
                  <c:v>856262758.82181394</c:v>
                </c:pt>
                <c:pt idx="40">
                  <c:v>939992042.66974199</c:v>
                </c:pt>
              </c:numCache>
            </c:numRef>
          </c:val>
        </c:ser>
        <c:ser>
          <c:idx val="13"/>
          <c:order val="5"/>
          <c:tx>
            <c:v>Other multilateral concessional (mostly ADB)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'DOD by creditor type'!$A$2:$A$42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'DOD by creditor type'!$AD$2:$AD$42</c:f>
              <c:numCache>
                <c:formatCode>_(* #,##0_);_(* \(#,##0\);_(* "-"??_);_(@_)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8884942.6739446521</c:v>
                </c:pt>
                <c:pt idx="6">
                  <c:v>28834611.678116355</c:v>
                </c:pt>
                <c:pt idx="7">
                  <c:v>73836063.489372537</c:v>
                </c:pt>
                <c:pt idx="8">
                  <c:v>208399566.33448681</c:v>
                </c:pt>
                <c:pt idx="9">
                  <c:v>256698361.77209228</c:v>
                </c:pt>
                <c:pt idx="10">
                  <c:v>267010766.37940964</c:v>
                </c:pt>
                <c:pt idx="11">
                  <c:v>306929934.74464625</c:v>
                </c:pt>
                <c:pt idx="12">
                  <c:v>360238160.37855029</c:v>
                </c:pt>
                <c:pt idx="13">
                  <c:v>382851831.59817165</c:v>
                </c:pt>
                <c:pt idx="14">
                  <c:v>434100383.82641816</c:v>
                </c:pt>
                <c:pt idx="15">
                  <c:v>455812900.21875513</c:v>
                </c:pt>
                <c:pt idx="16">
                  <c:v>504310711.69808441</c:v>
                </c:pt>
                <c:pt idx="17">
                  <c:v>537639152.79701436</c:v>
                </c:pt>
                <c:pt idx="18">
                  <c:v>576014044.24354696</c:v>
                </c:pt>
                <c:pt idx="19">
                  <c:v>575592162.00742829</c:v>
                </c:pt>
                <c:pt idx="20">
                  <c:v>709458584.71698225</c:v>
                </c:pt>
                <c:pt idx="21">
                  <c:v>674858708.01724434</c:v>
                </c:pt>
                <c:pt idx="22">
                  <c:v>700347039.59392989</c:v>
                </c:pt>
                <c:pt idx="23">
                  <c:v>738019197.82961071</c:v>
                </c:pt>
                <c:pt idx="24">
                  <c:v>796303689.28541052</c:v>
                </c:pt>
                <c:pt idx="25">
                  <c:v>675726586.0508889</c:v>
                </c:pt>
                <c:pt idx="26">
                  <c:v>576991331.0958606</c:v>
                </c:pt>
                <c:pt idx="27">
                  <c:v>528312296.01760191</c:v>
                </c:pt>
                <c:pt idx="28">
                  <c:v>551799166.42616022</c:v>
                </c:pt>
                <c:pt idx="29">
                  <c:v>607941669.24796212</c:v>
                </c:pt>
                <c:pt idx="30">
                  <c:v>522909149.109074</c:v>
                </c:pt>
                <c:pt idx="31">
                  <c:v>485145552.82208639</c:v>
                </c:pt>
                <c:pt idx="32">
                  <c:v>528339554.12479037</c:v>
                </c:pt>
                <c:pt idx="33">
                  <c:v>579010345.76900637</c:v>
                </c:pt>
                <c:pt idx="34">
                  <c:v>527958159.02175426</c:v>
                </c:pt>
                <c:pt idx="35">
                  <c:v>475434048</c:v>
                </c:pt>
                <c:pt idx="36">
                  <c:v>461918423.7293061</c:v>
                </c:pt>
                <c:pt idx="37">
                  <c:v>468417618.87279129</c:v>
                </c:pt>
                <c:pt idx="38">
                  <c:v>497709615.6856966</c:v>
                </c:pt>
                <c:pt idx="39">
                  <c:v>513454184.89355499</c:v>
                </c:pt>
                <c:pt idx="40">
                  <c:v>555414790.25515354</c:v>
                </c:pt>
              </c:numCache>
            </c:numRef>
          </c:val>
        </c:ser>
        <c:ser>
          <c:idx val="10"/>
          <c:order val="6"/>
          <c:tx>
            <c:strRef>
              <c:f>'DOD by creditor type'!$G$51</c:f>
              <c:strCache>
                <c:ptCount val="1"/>
                <c:pt idx="0">
                  <c:v>World Bank
concessional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'DOD by creditor type'!$A$2:$A$42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'DOD by creditor type'!$AC$2:$AC$42</c:f>
              <c:numCache>
                <c:formatCode>_(* #,##0_);_(* \(#,##0\);_(* "-"??_);_(@_)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13964166.682972325</c:v>
                </c:pt>
                <c:pt idx="5">
                  <c:v>65975615.569804296</c:v>
                </c:pt>
                <c:pt idx="6">
                  <c:v>116690993.72756322</c:v>
                </c:pt>
                <c:pt idx="7">
                  <c:v>166000021.19137937</c:v>
                </c:pt>
                <c:pt idx="8">
                  <c:v>211857484.4429923</c:v>
                </c:pt>
                <c:pt idx="9">
                  <c:v>282369797.55808294</c:v>
                </c:pt>
                <c:pt idx="10">
                  <c:v>306222988.24096084</c:v>
                </c:pt>
                <c:pt idx="11">
                  <c:v>354462179.4675408</c:v>
                </c:pt>
                <c:pt idx="12">
                  <c:v>420516355.84013397</c:v>
                </c:pt>
                <c:pt idx="13">
                  <c:v>495357002.36273652</c:v>
                </c:pt>
                <c:pt idx="14">
                  <c:v>600879072.92701948</c:v>
                </c:pt>
                <c:pt idx="15">
                  <c:v>667667589.64981318</c:v>
                </c:pt>
                <c:pt idx="16">
                  <c:v>774637414.04075193</c:v>
                </c:pt>
                <c:pt idx="17">
                  <c:v>853947504.54344022</c:v>
                </c:pt>
                <c:pt idx="18">
                  <c:v>886215939.20132315</c:v>
                </c:pt>
                <c:pt idx="19">
                  <c:v>939119155.09409094</c:v>
                </c:pt>
                <c:pt idx="20">
                  <c:v>991907280.29207599</c:v>
                </c:pt>
                <c:pt idx="21">
                  <c:v>1000756640.7111588</c:v>
                </c:pt>
                <c:pt idx="22">
                  <c:v>998720544.76902676</c:v>
                </c:pt>
                <c:pt idx="23">
                  <c:v>971898066.29446125</c:v>
                </c:pt>
                <c:pt idx="24">
                  <c:v>1022640813.8144299</c:v>
                </c:pt>
                <c:pt idx="25">
                  <c:v>951692999.95588517</c:v>
                </c:pt>
                <c:pt idx="26">
                  <c:v>892429330.21321726</c:v>
                </c:pt>
                <c:pt idx="27">
                  <c:v>855301011.25640166</c:v>
                </c:pt>
                <c:pt idx="28">
                  <c:v>849189073.10187852</c:v>
                </c:pt>
                <c:pt idx="29">
                  <c:v>832006632.681849</c:v>
                </c:pt>
                <c:pt idx="30">
                  <c:v>770771289.7433902</c:v>
                </c:pt>
                <c:pt idx="31">
                  <c:v>763654101.52633381</c:v>
                </c:pt>
                <c:pt idx="32">
                  <c:v>790725656.80581188</c:v>
                </c:pt>
                <c:pt idx="33">
                  <c:v>809976300.01986504</c:v>
                </c:pt>
                <c:pt idx="34">
                  <c:v>799952488.75089753</c:v>
                </c:pt>
                <c:pt idx="35">
                  <c:v>752209984</c:v>
                </c:pt>
                <c:pt idx="36">
                  <c:v>751594013.42619944</c:v>
                </c:pt>
                <c:pt idx="37">
                  <c:v>746348856.69368422</c:v>
                </c:pt>
                <c:pt idx="38">
                  <c:v>709438847.70175803</c:v>
                </c:pt>
                <c:pt idx="39">
                  <c:v>708516535.4330709</c:v>
                </c:pt>
                <c:pt idx="40">
                  <c:v>719463572.14934409</c:v>
                </c:pt>
              </c:numCache>
            </c:numRef>
          </c:val>
        </c:ser>
        <c:ser>
          <c:idx val="6"/>
          <c:order val="7"/>
          <c:tx>
            <c:v>World Bank non-concessional</c:v>
          </c:tx>
          <c:spPr>
            <a:solidFill>
              <a:schemeClr val="accent2">
                <a:lumMod val="75000"/>
              </a:schemeClr>
            </a:solidFill>
            <a:ln w="25400">
              <a:noFill/>
            </a:ln>
          </c:spPr>
          <c:cat>
            <c:numRef>
              <c:f>'DOD by creditor type'!$A$2:$A$42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'DOD by creditor type'!$AB$2:$AB$42</c:f>
              <c:numCache>
                <c:formatCode>_(* #,##0_);_(* \(#,##0\);_(* "-"??_);_(@_)</c:formatCode>
                <c:ptCount val="41"/>
                <c:pt idx="0">
                  <c:v>61112116.327269129</c:v>
                </c:pt>
                <c:pt idx="1">
                  <c:v>48231133.461009748</c:v>
                </c:pt>
                <c:pt idx="2">
                  <c:v>38412585.180874422</c:v>
                </c:pt>
                <c:pt idx="3">
                  <c:v>24526979.677645408</c:v>
                </c:pt>
                <c:pt idx="4">
                  <c:v>14743577.200774843</c:v>
                </c:pt>
                <c:pt idx="5">
                  <c:v>6021619.4312683232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</c:ser>
        <c:ser>
          <c:idx val="4"/>
          <c:order val="8"/>
          <c:tx>
            <c:strRef>
              <c:f>'DOD by creditor type'!$G$52</c:f>
              <c:strCache>
                <c:ptCount val="1"/>
                <c:pt idx="0">
                  <c:v>Bilateral concessional
(mostly Japan)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cat>
            <c:numRef>
              <c:f>'DOD by creditor type'!$A$2:$A$42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'DOD by creditor type'!$X$2:$X$42</c:f>
              <c:numCache>
                <c:formatCode>_(* #,##0_);_(* \(#,##0\);_(* "-"??_);_(@_)</c:formatCode>
                <c:ptCount val="41"/>
                <c:pt idx="0">
                  <c:v>231178241.27380988</c:v>
                </c:pt>
                <c:pt idx="1">
                  <c:v>278604802.35613889</c:v>
                </c:pt>
                <c:pt idx="2">
                  <c:v>391090502.91914612</c:v>
                </c:pt>
                <c:pt idx="3">
                  <c:v>594990050.47684431</c:v>
                </c:pt>
                <c:pt idx="4">
                  <c:v>671724708.29175389</c:v>
                </c:pt>
                <c:pt idx="5">
                  <c:v>598473291.54053342</c:v>
                </c:pt>
                <c:pt idx="6">
                  <c:v>604766060.08690119</c:v>
                </c:pt>
                <c:pt idx="7">
                  <c:v>809433893.49212754</c:v>
                </c:pt>
                <c:pt idx="8">
                  <c:v>1137270501.3391156</c:v>
                </c:pt>
                <c:pt idx="9">
                  <c:v>1396945259.1023452</c:v>
                </c:pt>
                <c:pt idx="10">
                  <c:v>1710302543.4288645</c:v>
                </c:pt>
                <c:pt idx="11">
                  <c:v>1666190496.614687</c:v>
                </c:pt>
                <c:pt idx="12">
                  <c:v>1883444576.3868084</c:v>
                </c:pt>
                <c:pt idx="13">
                  <c:v>2127013185.1458354</c:v>
                </c:pt>
                <c:pt idx="14">
                  <c:v>1994235870.871022</c:v>
                </c:pt>
                <c:pt idx="15">
                  <c:v>2916886135.2773905</c:v>
                </c:pt>
                <c:pt idx="16">
                  <c:v>3798388326.0667844</c:v>
                </c:pt>
                <c:pt idx="17">
                  <c:v>4446219298.7738504</c:v>
                </c:pt>
                <c:pt idx="18">
                  <c:v>4244184539.6882739</c:v>
                </c:pt>
                <c:pt idx="19">
                  <c:v>3824326868.8019466</c:v>
                </c:pt>
                <c:pt idx="20">
                  <c:v>3994004066.4594655</c:v>
                </c:pt>
                <c:pt idx="21">
                  <c:v>3963272516.7931027</c:v>
                </c:pt>
                <c:pt idx="22">
                  <c:v>4347860758.0394163</c:v>
                </c:pt>
                <c:pt idx="23">
                  <c:v>4651859031.9848871</c:v>
                </c:pt>
                <c:pt idx="24">
                  <c:v>5285586778.0174036</c:v>
                </c:pt>
                <c:pt idx="25">
                  <c:v>4360247944.9838982</c:v>
                </c:pt>
                <c:pt idx="26">
                  <c:v>3738784333.201458</c:v>
                </c:pt>
                <c:pt idx="27">
                  <c:v>3436883354.563652</c:v>
                </c:pt>
                <c:pt idx="28">
                  <c:v>3710080074.0331349</c:v>
                </c:pt>
                <c:pt idx="29">
                  <c:v>3976585195.9922943</c:v>
                </c:pt>
                <c:pt idx="30">
                  <c:v>3408022452.0780005</c:v>
                </c:pt>
                <c:pt idx="31">
                  <c:v>3173500233.6675215</c:v>
                </c:pt>
                <c:pt idx="32">
                  <c:v>3490185183.3372741</c:v>
                </c:pt>
                <c:pt idx="33">
                  <c:v>3866661935.8772655</c:v>
                </c:pt>
                <c:pt idx="34">
                  <c:v>3656010522.2373185</c:v>
                </c:pt>
                <c:pt idx="35">
                  <c:v>3231322880</c:v>
                </c:pt>
                <c:pt idx="36">
                  <c:v>3175986872.1604943</c:v>
                </c:pt>
                <c:pt idx="37">
                  <c:v>3570027446.8826189</c:v>
                </c:pt>
                <c:pt idx="38">
                  <c:v>3425829943.9138722</c:v>
                </c:pt>
                <c:pt idx="39">
                  <c:v>3531592650.9186349</c:v>
                </c:pt>
                <c:pt idx="40">
                  <c:v>3531592650.9186349</c:v>
                </c:pt>
              </c:numCache>
            </c:numRef>
          </c:val>
        </c:ser>
        <c:ser>
          <c:idx val="5"/>
          <c:order val="9"/>
          <c:tx>
            <c:strRef>
              <c:f>'DOD by creditor type'!$G$50</c:f>
              <c:strCache>
                <c:ptCount val="1"/>
                <c:pt idx="0">
                  <c:v>Bilateral
non-concessional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numRef>
              <c:f>'DOD by creditor type'!$A$2:$A$42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'DOD by creditor type'!$Y$2:$Y$42</c:f>
              <c:numCache>
                <c:formatCode>_(* #,##0_);_(* \(#,##0\);_(* "-"??_);_(@_)</c:formatCode>
                <c:ptCount val="41"/>
                <c:pt idx="0">
                  <c:v>4860677.0404974166</c:v>
                </c:pt>
                <c:pt idx="1">
                  <c:v>6834212.5773010151</c:v>
                </c:pt>
                <c:pt idx="2">
                  <c:v>12757889.203852143</c:v>
                </c:pt>
                <c:pt idx="3">
                  <c:v>19603769.222286645</c:v>
                </c:pt>
                <c:pt idx="4">
                  <c:v>20894045.825425088</c:v>
                </c:pt>
                <c:pt idx="5">
                  <c:v>13589636.021261888</c:v>
                </c:pt>
                <c:pt idx="6">
                  <c:v>3950519.3216976724</c:v>
                </c:pt>
                <c:pt idx="7">
                  <c:v>37866282.396321177</c:v>
                </c:pt>
                <c:pt idx="8">
                  <c:v>45475472.650854714</c:v>
                </c:pt>
                <c:pt idx="9">
                  <c:v>45629983.066998467</c:v>
                </c:pt>
                <c:pt idx="10">
                  <c:v>26443718.913938072</c:v>
                </c:pt>
                <c:pt idx="11">
                  <c:v>27942281.180110902</c:v>
                </c:pt>
                <c:pt idx="12">
                  <c:v>59924477.634566173</c:v>
                </c:pt>
                <c:pt idx="13">
                  <c:v>71106000.239572108</c:v>
                </c:pt>
                <c:pt idx="14">
                  <c:v>72220992.996088132</c:v>
                </c:pt>
                <c:pt idx="15">
                  <c:v>95695100.502308547</c:v>
                </c:pt>
                <c:pt idx="16">
                  <c:v>130767576.36231902</c:v>
                </c:pt>
                <c:pt idx="17">
                  <c:v>153731154.95254284</c:v>
                </c:pt>
                <c:pt idx="18">
                  <c:v>143608600.30781496</c:v>
                </c:pt>
                <c:pt idx="19">
                  <c:v>136363716.91854459</c:v>
                </c:pt>
                <c:pt idx="20">
                  <c:v>136352574.22396553</c:v>
                </c:pt>
                <c:pt idx="21">
                  <c:v>138316142.09805167</c:v>
                </c:pt>
                <c:pt idx="22">
                  <c:v>144957690.58038372</c:v>
                </c:pt>
                <c:pt idx="23">
                  <c:v>147653182.20311382</c:v>
                </c:pt>
                <c:pt idx="24">
                  <c:v>170805438.10576984</c:v>
                </c:pt>
                <c:pt idx="25">
                  <c:v>148892472.5385147</c:v>
                </c:pt>
                <c:pt idx="26">
                  <c:v>126959952.76535517</c:v>
                </c:pt>
                <c:pt idx="27">
                  <c:v>115110368.50948983</c:v>
                </c:pt>
                <c:pt idx="28">
                  <c:v>119269922.98731178</c:v>
                </c:pt>
                <c:pt idx="29">
                  <c:v>117343343.76982753</c:v>
                </c:pt>
                <c:pt idx="30">
                  <c:v>101531434.59986947</c:v>
                </c:pt>
                <c:pt idx="31">
                  <c:v>95372748.194587722</c:v>
                </c:pt>
                <c:pt idx="32">
                  <c:v>110546855.51031387</c:v>
                </c:pt>
                <c:pt idx="33">
                  <c:v>123023186.88778149</c:v>
                </c:pt>
                <c:pt idx="34">
                  <c:v>121758932.89800641</c:v>
                </c:pt>
                <c:pt idx="35">
                  <c:v>108984064</c:v>
                </c:pt>
                <c:pt idx="36">
                  <c:v>111227115.885732</c:v>
                </c:pt>
                <c:pt idx="37">
                  <c:v>127775394.2029804</c:v>
                </c:pt>
                <c:pt idx="38">
                  <c:v>114800733.07976386</c:v>
                </c:pt>
                <c:pt idx="39">
                  <c:v>117184251.96850394</c:v>
                </c:pt>
                <c:pt idx="40">
                  <c:v>125922560.1845178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867200"/>
        <c:axId val="388868736"/>
      </c:areaChart>
      <c:catAx>
        <c:axId val="38886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38886873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388868736"/>
        <c:scaling>
          <c:orientation val="minMax"/>
          <c:max val="8500000000"/>
          <c:min val="0"/>
        </c:scaling>
        <c:delete val="0"/>
        <c:axPos val="l"/>
        <c:numFmt formatCode="#,##0,,,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388867200"/>
        <c:crosses val="autoZero"/>
        <c:crossBetween val="midCat"/>
      </c:val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4.2812044327792356E-2"/>
          <c:y val="9.5791613790537439E-2"/>
          <c:w val="0.3553361038203558"/>
          <c:h val="0.68437095363079614"/>
        </c:manualLayout>
      </c:layout>
      <c:overlay val="0"/>
      <c:spPr>
        <a:noFill/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371475</xdr:colOff>
      <xdr:row>8</xdr:row>
      <xdr:rowOff>28575</xdr:rowOff>
    </xdr:from>
    <xdr:to>
      <xdr:col>16</xdr:col>
      <xdr:colOff>590550</xdr:colOff>
      <xdr:row>34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0.01875</cdr:x>
      <cdr:y>3.64538E-7</cdr:y>
    </cdr:from>
    <cdr:to>
      <cdr:x>0.17708</cdr:x>
      <cdr:y>0.08333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1"/>
          <a:ext cx="7239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100"/>
            <a:t>$</a:t>
          </a:r>
          <a:r>
            <a:rPr lang="en-US" sz="1100" baseline="0"/>
            <a:t> million</a:t>
          </a:r>
          <a:endParaRPr lang="en-US" sz="1100"/>
        </a:p>
      </cdr:txBody>
    </cdr:sp>
  </cdr:relSizeAnchor>
  <cdr:relSizeAnchor xmlns:cdr="http://schemas.openxmlformats.org/drawingml/2006/chartDrawing">
    <cdr:from>
      <cdr:x>0.4375</cdr:x>
      <cdr:y>0.52083</cdr:y>
    </cdr:from>
    <cdr:to>
      <cdr:x>0.51736</cdr:x>
      <cdr:y>0.59375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00300" y="2381250"/>
          <a:ext cx="43815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/>
            <a:t>Due</a:t>
          </a:r>
        </a:p>
      </cdr:txBody>
    </cdr:sp>
  </cdr:relSizeAnchor>
  <cdr:relSizeAnchor xmlns:cdr="http://schemas.openxmlformats.org/drawingml/2006/chartDrawing">
    <cdr:from>
      <cdr:x>0.43403</cdr:x>
      <cdr:y>0.84167</cdr:y>
    </cdr:from>
    <cdr:to>
      <cdr:x>0.51389</cdr:x>
      <cdr:y>0.91458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381250" y="3848100"/>
          <a:ext cx="43815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/>
            <a:t>Paid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5</xdr:col>
      <xdr:colOff>438150</xdr:colOff>
      <xdr:row>63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43</xdr:row>
      <xdr:rowOff>0</xdr:rowOff>
    </xdr:from>
    <xdr:to>
      <xdr:col>10</xdr:col>
      <xdr:colOff>533400</xdr:colOff>
      <xdr:row>63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0.06076</cdr:x>
      <cdr:y>0.00363</cdr:y>
    </cdr:from>
    <cdr:to>
      <cdr:x>0.2275</cdr:x>
      <cdr:y>0.20363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3363" y="19050"/>
          <a:ext cx="914802" cy="1049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Millions of </a:t>
          </a:r>
        </a:p>
        <a:p xmlns:a="http://schemas.openxmlformats.org/drawingml/2006/main">
          <a:r>
            <a:rPr lang="en-US" sz="1100" baseline="0"/>
            <a:t>dollars</a:t>
          </a:r>
          <a:endParaRPr lang="en-US" sz="1100"/>
        </a:p>
      </cdr:txBody>
    </cdr:sp>
  </cdr:relSizeAnchor>
  <cdr:relSizeAnchor xmlns:cdr="http://schemas.openxmlformats.org/drawingml/2006/chartDrawing">
    <cdr:from>
      <cdr:x>0.67907</cdr:x>
      <cdr:y>0.69147</cdr:y>
    </cdr:from>
    <cdr:to>
      <cdr:x>0.99653</cdr:x>
      <cdr:y>0.8657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725636" y="3629025"/>
          <a:ext cx="1741714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/>
            <a:t>Note: no</a:t>
          </a:r>
          <a:r>
            <a:rPr lang="en-US" sz="1000" baseline="0"/>
            <a:t> recorded </a:t>
          </a:r>
        </a:p>
        <a:p xmlns:a="http://schemas.openxmlformats.org/drawingml/2006/main">
          <a:r>
            <a:rPr lang="en-US" sz="1000" baseline="0"/>
            <a:t>disbursements </a:t>
          </a:r>
          <a:r>
            <a:rPr lang="en-US" sz="1000" i="1" baseline="0"/>
            <a:t>from</a:t>
          </a:r>
          <a:r>
            <a:rPr lang="en-US" sz="1000" baseline="0"/>
            <a:t> IBRD or </a:t>
          </a:r>
        </a:p>
        <a:p xmlns:a="http://schemas.openxmlformats.org/drawingml/2006/main">
          <a:r>
            <a:rPr lang="en-US" sz="1000" baseline="0"/>
            <a:t>bond issues; nor </a:t>
          </a:r>
          <a:r>
            <a:rPr lang="en-US" sz="1000" i="1" baseline="0"/>
            <a:t>to</a:t>
          </a:r>
          <a:r>
            <a:rPr lang="en-US" sz="1000" baseline="0"/>
            <a:t> any</a:t>
          </a:r>
        </a:p>
        <a:p xmlns:a="http://schemas.openxmlformats.org/drawingml/2006/main">
          <a:r>
            <a:rPr lang="en-US" sz="1000" baseline="0"/>
            <a:t>private entities.</a:t>
          </a:r>
          <a:endParaRPr lang="en-US" sz="10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0.07985</cdr:x>
      <cdr:y>0</cdr:y>
    </cdr:from>
    <cdr:to>
      <cdr:x>0.24659</cdr:x>
      <cdr:y>0.2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8104" y="0"/>
          <a:ext cx="914803" cy="1005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Millions of </a:t>
          </a:r>
        </a:p>
        <a:p xmlns:a="http://schemas.openxmlformats.org/drawingml/2006/main">
          <a:r>
            <a:rPr lang="en-US" sz="1100" baseline="0"/>
            <a:t>2005 dollars</a:t>
          </a:r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26194</xdr:rowOff>
    </xdr:from>
    <xdr:to>
      <xdr:col>4</xdr:col>
      <xdr:colOff>1562100</xdr:colOff>
      <xdr:row>60</xdr:row>
      <xdr:rowOff>26194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0.00347</cdr:x>
      <cdr:y>0</cdr:y>
    </cdr:from>
    <cdr:to>
      <cdr:x>0.17021</cdr:x>
      <cdr:y>0.2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58" y="0"/>
          <a:ext cx="914797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Billions of </a:t>
          </a:r>
        </a:p>
        <a:p xmlns:a="http://schemas.openxmlformats.org/drawingml/2006/main">
          <a:r>
            <a:rPr lang="en-US" sz="1100"/>
            <a:t>2005</a:t>
          </a:r>
          <a:r>
            <a:rPr lang="en-US" sz="1100" baseline="0"/>
            <a:t> dollars</a:t>
          </a:r>
          <a:endParaRPr lang="en-US" sz="1100"/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1109.400101041669" createdVersion="4" refreshedVersion="4" minRefreshableVersion="3" recordCount="8587">
  <cacheSource type="external" connectionId="4"/>
  <cacheFields count="4">
    <cacheField name="Series Name" numFmtId="0" sqlType="-9">
      <sharedItems count="843">
        <s v="PPG, bilateral (AMT, current US$)"/>
        <s v="PPG, bilateral concessional (AMT, current US$)"/>
        <s v="IMF repurchases (AMT, current US$)"/>
        <s v="Principal repayments on external debt, long-term + IMF (AMT, current US$)"/>
        <s v="Principal repayments on external debt, long-term (AMT, current US$)"/>
        <s v="Principal repayments on external debt, private nonguaranteed (PNG) (AMT, current US$)"/>
        <s v="Principal repayments on external debt, public and publicly guaranteed (PPG) (AMT, current US$)"/>
        <s v="PPG, multilateral (AMT, current US$)"/>
        <s v="PPG, multilateral concessional (AMT, current US$)"/>
        <s v="PPG, official creditors (AMT, current US$)"/>
        <s v="PPG, bonds (AMT, current US$)"/>
        <s v="PPG, commercial banks (AMT, current US$)"/>
        <s v="PNG, bonds (AMT, current US$)"/>
        <s v="PPG, other private creditors (AMT, current US$)"/>
        <s v="PPG, private creditors (AMT, current US$)"/>
        <s v="PPG, IBRD (AMT, current US$)"/>
        <s v="PPG, IDA (AMT, current US$)"/>
        <s v="Principal arrears, official creditors (current US$)"/>
        <s v="Principal arrears, private creditors (current US$)"/>
        <s v="Principal forgiven (current US$)"/>
        <s v="Principal rescheduled (current US$)"/>
        <s v="Principal rescheduled, official (current US$)"/>
        <s v="Principal rescheduled, private (current US$)"/>
        <s v="Commitments, public and publicly guaranteed (COM, current US$)"/>
        <s v="Commitments, IBRD (COM, current US$)"/>
        <s v="Commitments, IDA (COM, current US$)"/>
        <s v="Commitments, official creditors (COM, current US$)"/>
        <s v="Commitments, private creditors (COM, current US$)"/>
        <s v="Currency composition of PPG debt, Deutsche mark (%)"/>
        <s v="Currency composition of PPG debt, Euro (%)"/>
        <s v="Currency composition of PPG debt, French franc (%)"/>
        <s v="Currency composition of PPG debt, Japanese yen (%)"/>
        <s v="Currency composition of PPG debt, Multiple currencies (%)"/>
        <s v="Currency composition of PPG debt, all other currencies (%)"/>
        <s v="Currency composition of PPG debt, SDR (%)"/>
        <s v="Principal arrears, public and publicly guaranteed (current US$)"/>
        <s v="PNG, commercial banks and other creditors (AMT, current US$)"/>
        <s v="Currency composition of PPG debt, Swiss franc (%)"/>
        <s v="Disbursements on external debt, long-term (DIS, current US$)"/>
        <s v="PPG, bilateral concessional (DIS, current US$)"/>
        <s v="IMF purchases (DIS, current US$)"/>
        <s v="Currency composition of PPG debt, U.S. dollars (%)"/>
        <s v="Debt forgiveness or reduction (current US$)"/>
        <s v="PPG, bilateral (DIS, current US$)"/>
        <s v="Currency composition of PPG debt, Pound sterling (%)"/>
        <s v="Disbursements on external debt, long-term + IMF (DIS, current US$)"/>
        <s v="Disbursements on external debt, private nonguaranteed (PNG) (DIS, current US$)"/>
        <s v="PPG, multilateral (DIS, current US$)"/>
        <s v="PPG, bonds (DIS, current US$)"/>
        <s v="PPG, commercial banks (DIS, current US$)"/>
        <s v="Disbursements on external debt, public and publicly guaranteed (PPG) (DIS, current US$)"/>
        <s v="PNG, commercial banks and other creditors (DIS, current US$)"/>
        <s v="IDA grants (current US$)"/>
        <s v="PPG, IBRD (DIS, current US$)"/>
        <s v="PPG, multilateral concessional (DIS, current US$)"/>
        <s v="PPG, official creditors (DIS, current US$)"/>
        <s v="PNG, bonds (DIS, current US$)"/>
        <s v="PPG, IDA (DIS, current US$)"/>
        <s v="PPG, other private creditors (DIS, current US$)"/>
        <s v="PPG, private creditors (DIS, current US$)"/>
        <s v="External debt stocks, total (DOD, current US$)"/>
        <s v="Use of IMF credit (DOD, current US$)"/>
        <s v="Concessional debt (% of total external debt)"/>
        <s v="PPG, bilateral (DOD, current US$)"/>
        <s v="External debt stocks, concessional (DOD, current US$)"/>
        <s v="Total change in external debt stocks (current US$)"/>
        <s v="External debt stocks (% of exports of goods, services and income)"/>
        <s v="External debt stocks, long-term (DOD, current US$)"/>
        <s v="External debt stocks, private nonguaranteed (PNG) (DOD, current US$)"/>
        <s v="External debt stocks, public and publicly guaranteed (PPG) (DOD, current US$)"/>
        <s v="PPG, bilateral concessional (DOD, current US$)"/>
        <s v="Short-term debt (% of total reserves)"/>
        <s v="Short-term debt (% of exports of goods, services and income)"/>
        <s v="External debt stocks, short-term (DOD, current US$)"/>
        <s v="Debt forgiveness grants (current US$)"/>
        <s v="PPG, IBRD (DOD, current US$)"/>
        <s v="Short-term debt (% of total external debt)"/>
        <s v="PPG, multilateral (DOD, current US$)"/>
        <s v="Multilateral debt (% of total external debt)"/>
        <s v="IBRD loans and IDA credits (DOD, current US$)"/>
        <s v="PPG, IDA (DOD, current US$)"/>
        <s v="PPG, bonds (DOD, current US$)"/>
        <s v="PPG, commercial banks (DOD, current US$)"/>
        <s v="PPG, multilateral concessional (DOD, current US$)"/>
        <s v="PPG, official creditors (DOD, current US$)"/>
        <s v="PNG, commercial banks and other creditors (DOD, current US$)"/>
        <s v="PPG, other private creditors (DOD, current US$)"/>
        <s v="PPG, private creditors (DOD, current US$)"/>
        <s v="External debt stocks, long-term public sector (DOD, current US$)"/>
        <s v="PNG, bonds (DOD, current US$)"/>
        <s v="External debt stocks, variable rate (DOD, current US$)"/>
        <s v="Debt buyback (current US$)"/>
        <s v="External debt stocks, long-term private sector (DOD, current US$)"/>
        <s v="Average grace period on new external debt commitments (years)"/>
        <s v="Average grace period on new external debt commitments, official (years)"/>
        <s v="Present value of external debt (current US$)"/>
        <s v="Residual, debt stock-flow reconciliation (current US$)"/>
        <s v="Average grant element on new external debt commitments, official (%)"/>
        <s v="Average grant element on new external debt commitments, private (%)"/>
        <s v="Average grace period on new external debt commitments, private (years)"/>
        <s v="Debt stock reduction (current US$)"/>
        <s v="Debt stock rescheduled (current US$)"/>
        <s v="Average interest on new external debt commitments, private (%)"/>
        <s v="PPG, bilateral (INT, current US$)"/>
        <s v="Average interest on new external debt commitments (%)"/>
        <s v="Average grant element on new external debt commitments (%)"/>
        <s v="Interest payments on external debt, total (INT, current US$)"/>
        <s v="Interest payments on external debt (% of exports of goods, services and income)"/>
        <s v="IMF charges (INT, current US$)"/>
        <s v="Average interest on new external debt commitments, official (%)"/>
        <s v="PPG, bilateral concessional (INT, current US$)"/>
        <s v="Interest payments on external debt, long-term (INT, current US$)"/>
        <s v="Interest payments on external debt, public and publicly guaranteed (PPG) (INT, current US$)"/>
        <s v="Interest payments on external debt, short-term (INT, current US$)"/>
        <s v="PPG, IDA (INT, current US$)"/>
        <s v="PPG, multilateral concessional (INT, current US$)"/>
        <s v="PPG, IBRD (INT, current US$)"/>
        <s v="Interest payments on external debt, private nonguaranteed (PNG) (INT, current US$)"/>
        <s v="PPG, multilateral (INT, current US$)"/>
        <s v="PPG, official creditors (INT, current US$)"/>
        <s v="PPG, bonds (INT, current US$)"/>
        <s v="PPG, commercial banks (INT, current US$)"/>
        <s v="PNG, bonds (INT, current US$)"/>
        <s v="PPG, other private creditors (INT, current US$)"/>
        <s v="PPG, private creditors (INT, current US$)"/>
        <s v="Interest arrears, official creditors (current US$)"/>
        <s v="PNG, commercial banks and other creditors (INT, current US$)"/>
        <s v="Interest arrears, public and publicly guaranteed (current US$)"/>
        <s v="Interest rescheduled, official (current US$)"/>
        <s v="Interest arrears, private creditors (current US$)"/>
        <s v="Interest forgiven (current US$)"/>
        <s v="Average maturity on new external debt commitments, private (years)"/>
        <s v="Net change in interest arrears (current US$)"/>
        <s v="Portfolio investment, bonds (PPG + PNG) (NFL, current US$)"/>
        <s v="Interest rescheduled, private (current US$)"/>
        <s v="Average maturity on new external debt commitments (years)"/>
        <s v="Net financial flows, bilateral (NFL, current US$)"/>
        <s v="PPG, bilateral concessional (NFL, current US$)"/>
        <s v="Net flows on external debt, total (NFL, current US$)"/>
        <s v="Interest rescheduled (capitalized) (current US$)"/>
        <s v="Net flows on external debt, long-term (NFL, current US$)"/>
        <s v="Net flows on external debt, private nonguaranteed (PNG) (NFL, current US$)"/>
        <s v="Average maturity on new external debt commitments, official (years)"/>
        <s v="Net financial flows, IMF concessional (NFL, current US$)"/>
        <s v="Net financial flows, IMF nonconcessional (NFL, current US$)"/>
        <s v="Net flows on external debt, short-term (NFL, current US$)"/>
        <s v="Net flows on external debt, public and publicly guaranteed (PPG) (NFL, current US$)"/>
        <s v="Net financial flows, IDA (NFL, current US$)"/>
        <s v="Net financial flows, multilateral (NFL, current US$)"/>
        <s v="Net official flows from UN agencies, IAEA (current US$)"/>
        <s v="Net official flows from UN agencies, IFAD (current US$)"/>
        <s v="Net financial flows, IBRD (NFL, current US$)"/>
        <s v="Net financial flows, others (NFL, current US$)"/>
        <s v="EBRD, private nonguaranteed (NFL, current US$)"/>
        <s v="PPG, multilateral concessional (NFL, current US$)"/>
        <s v="IFC, private nonguaranteed (NFL, current US$)"/>
        <s v="PPG, bonds (NFL, current US$)"/>
        <s v="PPG, commercial banks (NFL, current US$)"/>
        <s v="PNG, bonds (NFL, current US$)"/>
        <s v="PNG, commercial banks and other creditors (NFL, current US$)"/>
        <s v="PPG, private creditors (NFL, current US$)"/>
        <s v="Net financial flows, RDB concessional (NFL, current US$)"/>
        <s v="PPG, official creditors (NFL, current US$)"/>
        <s v="PPG, other private creditors (NFL, current US$)"/>
        <s v="Commercial banks and other lending (PPG + PNG) (NFL, current US$)"/>
        <s v="Net financial flows, RDB nonconcessional (NFL, current US$)"/>
        <s v="Net official flows from UN agencies, UNAIDS (current US$)"/>
        <s v="Net official flows from UN agencies, UNICEF (current US$)"/>
        <s v="Net official flows from UN agencies, UNHCR (current US$)"/>
        <s v="Net official flows from UN agencies, UNFPA (current US$)"/>
        <s v="PPG, bilateral concessional (NTR, current US$)"/>
        <s v="Net transfers on external debt, total (NTR, current US$)"/>
        <s v="Net official flows from UN agencies, UNDP (current US$)"/>
        <s v="Net official flows from UN agencies, UNTA (current US$)"/>
        <s v="Net official flows from UN agencies, WFP (current US$)"/>
        <s v="PPG, bilateral (NTR, current US$)"/>
        <s v="Net transfers on external debt, long-term (NTR, current US$)"/>
        <s v="Net official flows from UN agencies, UNPBF (current US$)"/>
        <s v="Net official flows from UN agencies, UNRWA (current US$)"/>
        <s v="Net transfers on external debt, private nonguaranteed (PNG) (NTR, current US$)"/>
        <s v="Net transfers on external debt, public and publicly guaranteed (PPG) (NTR, current US$)"/>
        <s v="PPG, bonds (NTR, current US$)"/>
        <s v="PPG, multilateral (NTR, current US$)"/>
        <s v="PPG, IBRD (NTR, current US$)"/>
        <s v="PPG, IDA (NTR, current US$)"/>
        <s v="PPG, multilateral concessional (NTR, current US$)"/>
        <s v="PPG, official creditors (NTR, current US$)"/>
        <s v="PPG, commercial banks (NTR, current US$)"/>
        <s v="PNG, bonds (NTR, current US$)"/>
        <s v="PPG, other private creditors (NTR, current US$)"/>
        <s v="Net official development assistance and official aid received (current US$)"/>
        <s v="Net official development assistance and official aid received (constant 2009 US$)"/>
        <s v="PNG, commercial banks and other creditors (NTR, current US$)"/>
        <s v="Net official development assistance received (current US$)"/>
        <s v="PPG, private creditors (NTR, current US$)"/>
        <s v="Net official development assistance received (constant 2009 US$)"/>
        <s v="Net ODA received (% of imports of goods and services)"/>
        <s v="Net ODA received per capita (current US$)"/>
        <s v="PPG, bilateral concessional (TDS, current US$)"/>
        <s v="Debt service on external debt, long-term (TDS, current US$)"/>
        <s v="IMF repurchases and charges (TDS, current US$)"/>
        <s v="PPG, bilateral (TDS, current US$)"/>
        <s v="Debt service on external debt, total (TDS, current US$)"/>
        <s v="Debt service on external debt, private nonguaranteed (PNG) (TDS, current US$)"/>
        <s v="Debt service (PPG and IMF only, % of exports, excluding workers' remittances)"/>
        <s v="Debt service on external debt, public and publicly guaranteed (PPG) (TDS, current US$)"/>
        <s v="Public and publicly guaranteed debt service (% of exports, excluding workers' remittances)"/>
        <s v="Total debt service (% of exports of goods, services and income)"/>
        <s v="PPG, IBRD (TDS, current US$)"/>
        <s v="PPG, IDA (TDS, current US$)"/>
        <s v="PPG, bonds (TDS, current US$)"/>
        <s v="Multilateral debt service (% of public and publicly guaranteed debt service)"/>
        <s v="PPG, multilateral concessional (TDS, current US$)"/>
        <s v="Multilateral debt service (TDS, current US$)"/>
        <s v="PPG, official creditors (TDS, current US$)"/>
        <s v="PPG, commercial banks (TDS, current US$)"/>
        <s v="PPG, private creditors (TDS, current US$)"/>
        <s v="PNG, bonds (TDS, current US$)"/>
        <s v="PNG, commercial banks and other creditors (TDS, current US$)"/>
        <s v="Undisbursed external debt, official creditors (UND, current US$)"/>
        <s v="Undisbursed external debt, private creditors (UND, current US$)"/>
        <s v="Total amount of debt rescheduled (current US$)"/>
        <s v="Undisbursed external debt, total (UND, current US$)"/>
        <s v="PPG, other private creditors (TDS, current US$)"/>
        <s v="Tariff rate, most favored nation, weighted mean, all products (%)" u="1"/>
        <s v="Ratio of female to male tertiary enrollment (%)" u="1"/>
        <s v="Road sector diesel fuel consumption (kt of oil equivalent)" u="1"/>
        <s v="Cash surplus/deficit (current LCU)" u="1"/>
        <s v="Gross capital formation (current LCU)" u="1"/>
        <s v="Marine protected areas (% of territorial waters)" u="1"/>
        <s v="Merchandise exports to developing economies in Latin America &amp; the Caribbean (% of total merchandise exports)" u="1"/>
        <s v="Electric power transmission and distribution losses (% of output)" u="1"/>
        <s v="Adjusted savings: education expenditure (% of GNI)" u="1"/>
        <s v="Tariff rate, most favored nation, simple mean, manufactured products (%)" u="1"/>
        <s v="ICT goods imports (% total goods imports)" u="1"/>
        <s v="Primary education, teachers (% female)" u="1"/>
        <s v="Share of tariff lines with international peaks, primary products (%)" u="1"/>
        <s v="Share of tariff lines with specific rates, manufactured products (%)" u="1"/>
        <s v="Passenger cars (per 1,000 people)" u="1"/>
        <s v="Imports of goods and services (BoP, current US$)" u="1"/>
        <s v="Population in the largest city (% of urban population)" u="1"/>
        <s v="Ratio of female to male secondary enrollment (%)" u="1"/>
        <s v="Electricity production from nuclear sources (% of total)" u="1"/>
        <s v="Fixed broadband Internet subscribers" u="1"/>
        <s v="Literacy rate, youth male (% of males ages 15-24)" u="1"/>
        <s v="CO2 emissions (kt)" u="1"/>
        <s v="Expenditure per student, primary (% of GDP per capita)" u="1"/>
        <s v="International tourism, expenditures for passenger transport items (current US$)" u="1"/>
        <s v="Secondary education, teachers (% female)" u="1"/>
        <s v="Persistence to last grade of primary, total (% of cohort)" u="1"/>
        <s v="Gross domestic savings (current LCU)" u="1"/>
        <s v="Net bilateral aid flows from DAC donors, Australia (current US$)" u="1"/>
        <s v="Taxes on international trade (% of revenue)" u="1"/>
        <s v="Gross intake rate in grade 1, male (% of relevant age group)" u="1"/>
        <s v="School enrollment, secondary (% net)" u="1"/>
        <s v="GDP, PPP (current international $)" u="1"/>
        <s v="Annual freshwater withdrawals, total (% of internal resources)" u="1"/>
        <s v="Forest area (sq. km)" u="1"/>
        <s v="Grants and other revenue (% of revenue)" u="1"/>
        <s v="Industrial nitrous oxide emissions (thousand metric tons of CO2 equivalent)" u="1"/>
        <s v="Taxes on goods and services (current LCU)" u="1"/>
        <s v="GDP deflator (base year varies by country)" u="1"/>
        <s v="Discrepancy in expenditure estimate of GDP (constant LCU)" u="1"/>
        <s v="Air transport, freight (million ton-km)" u="1"/>
        <s v="Employment to population ratio, 15+, male (%)" u="1"/>
        <s v="Roads, paved (% of total roads)" u="1"/>
        <s v="Transport services (% of commercial service exports)" u="1"/>
        <s v="Bird species, threatened" u="1"/>
        <s v="Terrestrial and marine protected areas (% of total territorial area)" u="1"/>
        <s v="Services, etc., value added (current LCU)" u="1"/>
        <s v="Labor participation rate, total (% of total population ages 15+)" u="1"/>
        <s v="Cash surplus/deficit (% of GDP)" u="1"/>
        <s v="Manufacturing, value added (current LCU)" u="1"/>
        <s v="CO2 emissions (kg per 2005 PPP $ of GDP)" u="1"/>
        <s v="Merchandise imports from developing economies in East Asia &amp; Pacific (% of total merchandise imports)" u="1"/>
        <s v="Military expenditure (current LCU)" u="1"/>
        <s v="Population density (people per sq. km of land area)" u="1"/>
        <s v="Fossil fuel energy consumption (% of total)" u="1"/>
        <s v="Net errors and omissions, adjusted (BoP, current US$)" u="1"/>
        <s v="Net income (BoP, current US$)" u="1"/>
        <s v="Out-of-pocket health expenditure (% of private expenditure on health)" u="1"/>
        <s v="Population ages 0-14 (% of total)" u="1"/>
        <s v="Labor force, total" u="1"/>
        <s v="Services, etc., value added (% of GDP)" u="1"/>
        <s v="Completeness of total death reporting (% of reported total deaths to estimated total deaths)" u="1"/>
        <s v="Health expenditure per capita, PPP (constant 2005 international $)" u="1"/>
        <s v="Travel services (% of commercial service imports)" u="1"/>
        <s v="SF6 gas emissions (thousand metric tons of CO2 equivalent)" u="1"/>
        <s v="Agricultural methane emissions (thousand metric tons of CO2 equivalent)" u="1"/>
        <s v="Gross domestic savings (% of GDP)" u="1"/>
        <s v="Energy use (kt of oil equivalent)" u="1"/>
        <s v="Merchandise exports (current US$)" u="1"/>
        <s v="Merchandise imports (current US$)" u="1"/>
        <s v="Logistics performance index: Ability to track and trace consignments (1=low to 5=high)" u="1"/>
        <s v="Logistics performance index: Efficiency of customs clearance process (1=low to 5=high)" u="1"/>
        <s v="Fixed broadband Internet subscribers (per 100 people)" u="1"/>
        <s v="Agricultural land (sq. km)" u="1"/>
        <s v="Electric power transmission and distribution losses (kWh)" u="1"/>
        <s v="Logistics performance index: Ease of arranging competitively priced shipments (1=low to 5=high)" u="1"/>
        <s v="Adjusted savings: particulate emission damage (% of GNI)" u="1"/>
        <s v="CO2 emissions from transport (million metric tons)" u="1"/>
        <s v="Electric power consumption (kWh)" u="1"/>
        <s v="Population, total" u="1"/>
        <s v="International tourism, number of arrivals" u="1"/>
        <s v="International tourism, expenditures (% of total imports)" u="1"/>
        <s v="Gross fixed capital formation (constant LCU)" u="1"/>
        <s v="Agriculture, value added (annual % growth)" u="1"/>
        <s v="Electricity production from renewable sources (kWh)" u="1"/>
        <s v="Total reserves minus gold (current US$)" u="1"/>
        <s v="CO2 emissions from solid fuel consumption (kt)" u="1"/>
        <s v="CO2 emissions from gaseous fuel consumption (kt)" u="1"/>
        <s v="CO2 emissions from residential buildings and commercial and public services (% of total fuel combustion)" u="1"/>
        <s v="Merchandise imports from economies in the Arab World (% of total merchandise imports)" u="1"/>
        <s v="Military expenditure (% of GDP)" u="1"/>
        <s v="Hospital beds (per 1,000 people)" u="1"/>
        <s v="Gross national expenditure (current LCU)" u="1"/>
        <s v="Travel services (% of commercial service exports)" u="1"/>
        <s v="Annual freshwater withdrawals, domestic (% of total freshwater withdrawal)" u="1"/>
        <s v="Annual freshwater withdrawals, industry (% of total freshwater withdrawal)" u="1"/>
        <s v="Tariff rate, applied, simple mean, all products (%)" u="1"/>
        <s v="Research and development expenditure (% of GDP)" u="1"/>
        <s v="Expense (current LCU)" u="1"/>
        <s v="Newborns protected against tetanus (%)" u="1"/>
        <s v="Net bilateral aid flows from DAC donors, Italy (current US$)" u="1"/>
        <s v="Net bilateral aid flows from DAC donors, Japan (current US$)" u="1"/>
        <s v="Net bilateral aid flows from DAC donors, Spain (current US$)" u="1"/>
        <s v="Net bilateral aid flows from DAC donors, Total (current US$)" u="1"/>
        <s v="PM10, country level (micrograms per cubic meter)" u="1"/>
        <s v="Ratio of young literate females to males (% ages 15-24)" u="1"/>
        <s v="Taxes on international trade (current LCU)" u="1"/>
        <s v="Computer, communications and other services (% of commercial service exports)" u="1"/>
        <s v="Gross domestic income (constant LCU)" u="1"/>
        <s v="Total reserves (includes gold, current US$)" u="1"/>
        <s v="Primary completion rate, total (% of relevant age group)" u="1"/>
        <s v="Services, etc., value added (constant LCU)" u="1"/>
        <s v="Internet users (per 100 people)" u="1"/>
        <s v="GNI per capita growth (annual %)" u="1"/>
        <s v="Health expenditure, private (% of GDP)" u="1"/>
        <s v="Internally displaced persons (number, low estimate)" u="1"/>
        <s v="Trained teachers in primary education, female (% of female teachers)" u="1"/>
        <s v="Gross fixed capital formation (annual % growth)" u="1"/>
        <s v="Cereal yield (kg per hectare)" u="1"/>
        <s v="Combustible renewables and waste (% of total energy)" u="1"/>
        <s v="Land under cereal production (hectares)" u="1"/>
        <s v="Domestic credit provided by banking sector (% of GDP)" u="1"/>
        <s v="Electricity production from oil sources (% of total)" u="1"/>
        <s v="Tariff rate, applied, simple mean, manufactured products (%)" u="1"/>
        <s v="Merchandise exports by the reporting economy (current US$)" u="1"/>
        <s v="Merchandise imports by the reporting economy (current US$)" u="1"/>
        <s v="Trained teachers in primary education (% of total teachers)" u="1"/>
        <s v="Secondary education, duration (years)" u="1"/>
        <s v="School enrollment, primary, private (% of total primary)" u="1"/>
        <s v="Trained teachers in primary education, male (% of male teachers)" u="1"/>
        <s v="Claims on private sector (annual growth as % of broad money)" u="1"/>
        <s v="CO2 emissions from electricity and heat production, total (% of total fuel combustion)" u="1"/>
        <s v="Investment in energy with private participation (current US$)" u="1"/>
        <s v="Persistence to grade 5, female (% of cohort)" u="1"/>
        <s v="Gross fixed capital formation (current LCU)" u="1"/>
        <s v="Population ages 65 and above (% of total)" u="1"/>
        <s v="Inflation, consumer prices (annual %)" u="1"/>
        <s v="Adjusted savings: mineral depletion (current US$)" u="1"/>
        <s v="GDP per capita (constant LCU)" u="1"/>
        <s v="Literacy rate, youth female (% of females ages 15-24)" u="1"/>
        <s v="Fish species, threatened" u="1"/>
        <s v="Taxes on goods and services (% of revenue)" u="1"/>
        <s v="International tourism, receipts (% of total exports)" u="1"/>
        <s v="Tariff rate, applied, simple mean, primary products (%)" u="1"/>
        <s v="Income payments (BoP, current US$)" u="1"/>
        <s v="Income receipts (BoP, current US$)" u="1"/>
        <s v="Tariff rate, most favored nation, weighted mean, manufactured products (%)" u="1"/>
        <s v="Completeness of infant death reporting (% of reported infant deaths to estimated infant deaths)" u="1"/>
        <s v="Agriculture, value added (% of GDP)" u="1"/>
        <s v="Binding coverage, manufactured products (%)" u="1"/>
        <s v="International tourism, expenditures (current US$)" u="1"/>
        <s v="Persistence to grade 5, total (% of cohort)" u="1"/>
        <s v="Lending interest rate (%)" u="1"/>
        <s v="Annual freshwater withdrawals, total (billion cubic meters)" u="1"/>
        <s v="Low-birthweight babies (% of births)" u="1"/>
        <s v="Imports of goods and services (% of GDP)" u="1"/>
        <s v="Agricultural methane emissions (% of total)" u="1"/>
        <s v="Bound rate, simple mean, primary products (%)" u="1"/>
        <s v="Birth rate, crude (per 1,000 people)" u="1"/>
        <s v="Maternal mortality ratio (national estimate, per 100,000 live births)" u="1"/>
        <s v="Malnutrition prevalence, height for age (% of children under 5)" u="1"/>
        <s v="Malnutrition prevalence, weight for age (% of children under 5)" u="1"/>
        <s v="Notified cases of malaria (per 100,000 people)" u="1"/>
        <s v="Death rate, crude (per 1,000 people)" u="1"/>
        <s v="GNI per capita, PPP (current international $)" u="1"/>
        <s v="Tariff rate, applied, weighted mean, primary products (%)" u="1"/>
        <s v="Current account balance (BoP, current US$)" u="1"/>
        <s v="Exclusive breastfeeding (% of children under 6 months)" u="1"/>
        <s v="Share of tariff lines with international peaks, all products (%)" u="1"/>
        <s v="GDP growth (annual %)" u="1"/>
        <s v="Armed forces personnel (% of total labor force)" u="1"/>
        <s v="Energy use (kg of oil equivalent) per $1,000 GDP (constant 2005 PPP)" u="1"/>
        <s v="Net trade in goods and services (BoP, current US$)" u="1"/>
        <s v="Combustible renewables and waste (metric tons of oil equivalent)" u="1"/>
        <s v="Prevalence of wasting (% of children under 5)" u="1"/>
        <s v="Gross capital formation (constant LCU)" u="1"/>
        <s v="Employment to population ratio, ages 15-24, female (%)" u="1"/>
        <s v="Scientific and technical journal articles" u="1"/>
        <s v="Urban population" u="1"/>
        <s v="Net bilateral aid flows from DAC donors, United Kingdom (current US$)" u="1"/>
        <s v="Adolescent fertility rate (births per 1,000 women ages 15-19)" u="1"/>
        <s v="Changes in inventories (constant LCU)" u="1"/>
        <s v="Secondary education, vocational pupils" u="1"/>
        <s v="Net incurrence of liabilities, domestic (current LCU)" u="1"/>
        <s v="Age dependency ratio, young (% of working-age population)" u="1"/>
        <s v="PPP conversion factor, private consumption (LCU per international $)" u="1"/>
        <s v="Access to electricity (% of population)" u="1"/>
        <s v="Other greenhouse gas emissions, HFC, PFC and SF6 (thousand metric tons of CO2 equivalent)" u="1"/>
        <s v="Share of tariff lines with international peaks, manufactured products (%)" u="1"/>
        <s v="Commercial service exports (current US$)" u="1"/>
        <s v="Commercial service imports (current US$)" u="1"/>
        <s v="Researchers in R&amp;D (per million people)" u="1"/>
        <s v="Electricity production from natural gas sources (% of total)" u="1"/>
        <s v="Electricity production from hydroelectric sources (kWh)" u="1"/>
        <s v="Repeaters, primary, male (% of male enrollment)" u="1"/>
        <s v="Official exchange rate (LCU per US$, period average)" u="1"/>
        <s v="Electricity production from hydroelectric sources (% of total)" u="1"/>
        <s v="Pump price for gasoline (US$ per liter)" u="1"/>
        <s v="GEF benefits index for biodiversity (0 = no biodiversity potential to 100 = maximum)" u="1"/>
        <s v="Bank liquid reserves to bank assets ratio (%)" u="1"/>
        <s v="Foreign direct investment, net inflows (BoP, current US$)" u="1"/>
        <s v="Claims on other sectors of the domestic economy (% of GDP)" u="1"/>
        <s v="GNI (constant LCU)" u="1"/>
        <s v="Fertilizer consumption (kilograms per hectare of arable land)" u="1"/>
        <s v="Progression to secondary school (%)" u="1"/>
        <s v="Antiretroviral therapy coverage (% of people with advanced HIV infection)" u="1"/>
        <s v="School enrollment, secondary, female (% gross)" u="1"/>
        <s v="Gross national expenditure deflator (base year varies by country)" u="1"/>
        <s v="CO2 emissions from liquid fuel consumption (kt)" u="1"/>
        <s v="Road density (km of road per 100 sq. km of land area)" u="1"/>
        <s v="Road sector gasoline fuel consumption (kt of oil equivalent)" u="1"/>
        <s v="Merchandise exports to developing economies outside region (% of total merchandise exports)" u="1"/>
        <s v="Service exports (BoP, current US$)" u="1"/>
        <s v="Service imports (BoP, current US$)" u="1"/>
        <s v="Net bilateral aid flows from DAC donors, Canada (current US$)" u="1"/>
        <s v="Net bilateral aid flows from DAC donors, France (current US$)" u="1"/>
        <s v="Net bilateral aid flows from DAC donors, Greece (current US$)" u="1"/>
        <s v="Net bilateral aid flows from DAC donors, Norway (current US$)" u="1"/>
        <s v="Net bilateral aid flows from DAC donors, Sweden (current US$)" u="1"/>
        <s v="Primary education, pupils (% female)" u="1"/>
        <s v="Railways, goods transported (million ton-km)" u="1"/>
        <s v="Claims on central government, etc. (% GDP)" u="1"/>
        <s v="Tuberculosis treatment success rate (% of registered cases)" u="1"/>
        <s v="Nitrous oxide emissions in energy sector (thousand metric tons of CO2 equivalent)" u="1"/>
        <s v="CO2 emissions from other sectors, excluding residential buildings and commercial and public services (million metric tons)" u="1"/>
        <s v="Secondary school starting age (years)" u="1"/>
        <s v="Life expectancy at birth, total (years)" u="1"/>
        <s v="Tariff rate, most favored nation, simple mean, all products (%)" u="1"/>
        <s v="Broad money to total reserves ratio" u="1"/>
        <s v="Adjusted savings: net forest depletion (current US$)" u="1"/>
        <s v="Transport services (% of service exports, BoP)" u="1"/>
        <s v="Transport services (% of service imports, BoP)" u="1"/>
        <s v="External balance on goods and services (constant LCU)" u="1"/>
        <s v="Customs and other import duties (current LCU)" u="1"/>
        <s v="Repeaters, secondary, female (% of female enrollment)" u="1"/>
        <s v="School enrollment, secondary, female (% net)" u="1"/>
        <s v="Secondary education, pupils" u="1"/>
        <s v="Electricity production from coal sources (kWh)" u="1"/>
        <s v="Crop production index (2004-2006 = 100)" u="1"/>
        <s v="Electricity production from oil sources (kWh)" u="1"/>
        <s v="Net incurrence of liabilities, domestic (% of GDP)" u="1"/>
        <s v="Urban population growth (annual %)" u="1"/>
        <s v="Community health workers (per 1,000 people)" u="1"/>
        <s v="Forest area (% of land area)" u="1"/>
        <s v="Merchandise exports to high-income economies (% of total merchandise exports)" u="1"/>
        <s v="Rural population (% of total population)" u="1"/>
        <s v="Permanent cropland (% of land area)" u="1"/>
        <s v="Changes in inventories (current LCU)" u="1"/>
        <s v="Transport services (% of commercial service imports)" u="1"/>
        <s v="Logistics performance index: Overall (1=low to 5=high)" u="1"/>
        <s v="GDP per unit of energy use (PPP $ per kg of oil equivalent)" u="1"/>
        <s v="Primary completion rate, female (% of relevant age group)" u="1"/>
        <s v="Arable land (hectares per person)" u="1"/>
        <s v="Net bilateral aid flows from DAC donors, United States (current US$)" u="1"/>
        <s v="Air transport, passengers carried" u="1"/>
        <s v="International tourism, expenditures for travel items (current US$)" u="1"/>
        <s v="Literacy rate, youth total (% of people ages 15-24)" u="1"/>
        <s v="Ratio of girls to boys in primary and secondary education (%)" u="1"/>
        <s v="Secondary education, pupils (% female)" u="1"/>
        <s v="Energy production (kt of oil equivalent)" u="1"/>
        <s v="GNI (current LCU)" u="1"/>
        <s v="Physicians (per 1,000 people)" u="1"/>
        <s v="Bound rate, simple mean, manufactured products (%)" u="1"/>
        <s v="Net domestic credit (current LCU)" u="1"/>
        <s v="Trade (% of GDP)" u="1"/>
        <s v="Logistics performance index: Competence and quality of logistics services (1=low to 5=high)" u="1"/>
        <s v="Roads, total network (km)" u="1"/>
        <s v="Population living in areas where elevation is below 5 meters (% of total population)" u="1"/>
        <s v="Gross intake rate in grade 1, female (% of relevant age group)" u="1"/>
        <s v="Technicians in R&amp;D (per million people)" u="1"/>
        <s v="Goods exports (BoP, current US$)" u="1"/>
        <s v="Goods imports (BoP, current US$)" u="1"/>
        <s v="Expenditure per student, secondary (% of GDP per capita)" u="1"/>
        <s v="Population in urban agglomerations of more than 1 million" u="1"/>
        <s v="Telephone lines (per 100 people)" u="1"/>
        <s v="Land area (sq. km)" u="1"/>
        <s v="Net incurrence of liabilities, foreign (current LCU)" u="1"/>
        <s v="GDP per person employed (constant 1990 PPP $)" u="1"/>
        <s v="Health expenditure, public (% of total health expenditure)" u="1"/>
        <s v="Nurses and midwives (per 1,000 people)" u="1"/>
        <s v="Alternative and nuclear energy (% of total energy use)" u="1"/>
        <s v="Armed forces personnel, total" u="1"/>
        <s v="Road sector energy consumption (% of total energy consumption)" u="1"/>
        <s v="Secure Internet servers" u="1"/>
        <s v="Plant species (higher), threatened" u="1"/>
        <s v="Smoking prevalence, females (% of adults)" u="1"/>
        <s v="Labor participation rate, male (% of male population ages 15+)" u="1"/>
        <s v="Money and quasi money (M2) as % of GDP" u="1"/>
        <s v="Merchandise exports to developing economies in Sub-Saharan Africa (% of total merchandise exports)" u="1"/>
        <s v="Intentional homicides (per 100,000 people)" u="1"/>
        <s v="Private capital flows, total (BoP, current US$)" u="1"/>
        <s v="PPP conversion factor, GDP (LCU per international $)" u="1"/>
        <s v="Arable land (% of land area)" u="1"/>
        <s v="CO2 emissions from liquid fuel consumption (% of total)" u="1"/>
        <s v="Workers' remittances and compensation of employees, received (current US$)" u="1"/>
        <s v="Exports of goods and services (constant LCU)" u="1"/>
        <s v="CO2 emissions from other sectors, excluding residential buildings and commercial and public services (% of total fuel combustio" u="1"/>
        <s v="Improved sanitation facilities, rural (% of rural population with access)" u="1"/>
        <s v="Improved sanitation facilities, urban (% of urban population with access)" u="1"/>
        <s v="School enrollment, preprimary, male (% gross)" u="1"/>
        <s v="School enrollment, tertiary, female (% gross)" u="1"/>
        <s v="Secondary education, general pupils" u="1"/>
        <s v="CO2 emissions (metric tons per capita)" u="1"/>
        <s v="Money and quasi money growth (annual %)" u="1"/>
        <s v="Incidence of tuberculosis (per 100,000 people)" u="1"/>
        <s v="International tourism, receipts for travel items (current US$)" u="1"/>
        <s v="Methane emissions in energy sector (thousand metric tons of CO2 equivalent)" u="1"/>
        <s v="Births attended by skilled health staff (% of total)" u="1"/>
        <s v="Age dependency ratio, old (% of working-age population)" u="1"/>
        <s v="International migrant stock (% of population)" u="1"/>
        <s v="Population in largest city" u="1"/>
        <s v="GNI, PPP (current international $)" u="1"/>
        <s v="Final consumption expenditure, etc. (% of GDP)" u="1"/>
        <s v="Primary education, duration (years)" u="1"/>
        <s v="Mammal species, threatened" u="1"/>
        <s v="ARI treatment (% of children under 5 taken to a health provider)" u="1"/>
        <s v="Exports of goods and services (annual % growth)" u="1"/>
        <s v="Immunization, measles (% of children ages 12-23 months)" u="1"/>
        <s v="Tertiary education, teachers (% female)" u="1"/>
        <s v="Fertilizer consumption (% of fertilizer production)" u="1"/>
        <s v="Annual freshwater withdrawals, agriculture (% of total freshwater withdrawal)" u="1"/>
        <s v="Fertility rate, total (births per woman)" u="1"/>
        <s v="Arms imports (constant 1990 US$)" u="1"/>
        <s v="Industry, value added (% of GDP)" u="1"/>
        <s v="Pregnant women receiving prenatal care (%)" u="1"/>
        <s v="Telephone lines" u="1"/>
        <s v="Rural population" u="1"/>
        <s v="Road sector gasoline fuel consumption per capita (kt of oil equivalent)" u="1"/>
        <s v="Exports of goods, services and income (BoP, current US$)" u="1"/>
        <s v="Electricity production (kWh)" u="1"/>
        <s v="Public spending on education, total (% of government expenditure)" u="1"/>
        <s v="Net bilateral aid flows from DAC donors, Korea, Rep. (current US$)" u="1"/>
        <s v="Net bilateral aid flows from DAC donors, Netherlands (current US$)" u="1"/>
        <s v="Net bilateral aid flows from DAC donors, New Zealand (current US$)" u="1"/>
        <s v="Net bilateral aid flows from DAC donors, Switzerland (current US$)" u="1"/>
        <s v="Surface area (sq. km)" u="1"/>
        <s v="Domestic credit to private sector (% of GDP)" u="1"/>
        <s v="Mobile cellular subscriptions" u="1"/>
        <s v="Deposit interest rate (%)" u="1"/>
        <s v="Improved water source (% of population with access)" u="1"/>
        <s v="Exports of goods and services (current LCU)" u="1"/>
        <s v="Logistics performance index: Frequency with which shipments reach consignee within scheduled or expected time (1=low to 5=high)" u="1"/>
        <s v="Export value index (2000 = 100)" u="1"/>
        <s v="School enrollment, preprimary (% gross)" u="1"/>
        <s v="Health expenditure, public (% of government expenditure)" u="1"/>
        <s v="Tax revenue (% of GDP)" u="1"/>
        <s v="HFC gas emissions (thousand metric tons of CO2 equivalent)" u="1"/>
        <s v="Population, female (% of total)" u="1"/>
        <s v="Ratio of female to male primary enrollment (%)" u="1"/>
        <s v="Tuberculosis case detection rate (%, all forms)" u="1"/>
        <s v="Merchandise exports to economies in the Arab World (% of total merchandise exports)" u="1"/>
        <s v="Pupil-teacher ratio, secondary" u="1"/>
        <s v="Money and quasi money (M2) to total reserves ratio" u="1"/>
        <s v="Final consumption expenditure, etc. (constant LCU)" u="1"/>
        <s v="Claims on central government (annual growth as % of broad money)" u="1"/>
        <s v="Employment to population ratio, 15+, total (%)" u="1"/>
        <s v="CO2 emissions from gaseous fuel consumption (% of total)" u="1"/>
        <s v="Net barter terms of trade index (2000 = 100)" u="1"/>
        <s v="Survival to age 65, male (% of cohort)" u="1"/>
        <s v="Labor force, female (% of total labor force)" u="1"/>
        <s v="Claims on other sectors of the domestic economy (annual growth as % of broad money)" u="1"/>
        <s v="Persistence to last grade of primary, female (% of cohort)" u="1"/>
        <s v="Tariff rate, applied, weighted mean, manufactured products (%)" u="1"/>
        <s v="Out-of-pocket health expenditure (% of total expenditure on health)" u="1"/>
        <s v="Urban population (% of total)" u="1"/>
        <s v="School enrollment, preprimary, female (% gross)" u="1"/>
        <s v="Primary education, teachers" u="1"/>
        <s v="Mortality rate, adult, male (per 1,000 male adults)" u="1"/>
        <s v="Gross fixed capital formation (% of GDP)" u="1"/>
        <s v="Agricultural nitrous oxide emissions (thousand metric tons of CO2 equivalent)" u="1"/>
        <s v="Rural population growth (annual %)" u="1"/>
        <s v="Completeness of birth registration, urban (%)" u="1"/>
        <s v="Improved water source, rural (% of rural population with access)" u="1"/>
        <s v="Improved water source, urban (% of urban population with access)" u="1"/>
        <s v="Employment to population ratio, 15+, female (%)" u="1"/>
        <s v="Secondary education, general pupils (% female)" u="1"/>
        <s v="Merchandise imports from developing economies outside region (% of total merchandise imports)" u="1"/>
        <s v="CO2 emissions from manufacturing industries and construction (million metric tons)" u="1"/>
        <s v="Export volume index (2000 = 100)" u="1"/>
        <s v="Merchandise exports to developing economies in East Asia &amp; Pacific (% of total merchandise exports)" u="1"/>
        <s v="Secondary education, teachers" u="1"/>
        <s v="Net bilateral aid flows from DAC donors, Austria (current US$)" u="1"/>
        <s v="Net bilateral aid flows from DAC donors, Belgium (current US$)" u="1"/>
        <s v="Net bilateral aid flows from DAC donors, Denmark (current US$)" u="1"/>
        <s v="Net bilateral aid flows from DAC donors, Finland (current US$)" u="1"/>
        <s v="Net bilateral aid flows from DAC donors, Germany (current US$)" u="1"/>
        <s v="Net bilateral aid flows from DAC donors, Ireland (current US$)" u="1"/>
        <s v="Terms of trade adjustment (constant LCU)" u="1"/>
        <s v="Fuel imports (% of merchandise imports)" u="1"/>
        <s v="Literacy rate, adult total (% of people ages 15 and above)" u="1"/>
        <s v="Literacy rate, adult male (% of males ages 15 and above)" u="1"/>
        <s v="Grants and other revenue (current LCU)" u="1"/>
        <s v="Air transport, registered carrier departures worldwide" u="1"/>
        <s v="Renewable internal freshwater resources, total (billion cubic meters)" u="1"/>
        <s v="Population ages 15-64 (% of total)" u="1"/>
        <s v="Repeaters, primary, total (% of total enrollment)" u="1"/>
        <s v="Repeaters, secondary, male (% of male enrollment)" u="1"/>
        <s v="Electricity production from natural gas sources (kWh)" u="1"/>
        <s v="PFC gas emissions (thousand metric tons of CO2 equivalent)" u="1"/>
        <s v="Tariff rate, most favored nation, simple mean, primary products (%)" u="1"/>
        <s v="Royalty and license fees, receipts (BoP, current US$)" u="1"/>
        <s v="Internet users" u="1"/>
        <s v="Inflation, GDP deflator (annual %)" u="1"/>
        <s v="Age dependency ratio (% of working-age population)" u="1"/>
        <s v="Electricity production from renewable sources, excluding hydroelectric (kWh)" u="1"/>
        <s v="Money (current LCU)" u="1"/>
        <s v="Bound rate, simple mean, all products (%)" u="1"/>
        <s v="Arable land (hectares)" u="1"/>
        <s v="Consumption of iodized salt (% of households)" u="1"/>
        <s v="Net incurrence of liabilities, foreign (% of GDP)" u="1"/>
        <s v="Completeness of birth registration (%)" u="1"/>
        <s v="School enrollment, secondary (% gross)" u="1"/>
        <s v="Nitrous oxide emissions in industrial and energy processes (% of total nitrous oxide emissions)" u="1"/>
        <s v="CO2 emissions from residential buildings and commercial and public services (million metric tons)" u="1"/>
        <s v="Immunization, DPT (% of children ages 12-23 months)" u="1"/>
        <s v="Broad money (% of GDP)" u="1"/>
        <s v="Binding coverage, all products (%)" u="1"/>
        <s v="GDP per unit of energy use (constant 2005 PPP $ per kg of oil equivalent)" u="1"/>
        <s v="Container port traffic (TEU: 20 foot equivalent units)" u="1"/>
        <s v="Tax revenue (current LCU)" u="1"/>
        <s v="Gross capital formation (annual % growth)" u="1"/>
        <s v="Electric power consumption (kWh per capita)" u="1"/>
        <s v="Grants, excluding technical cooperation (BoP, current US$)" u="1"/>
        <s v="GNI per capita (constant LCU)" u="1"/>
        <s v="Quasi money (current LCU)" u="1"/>
        <s v="Vitamin A supplementation coverage rate (% of children ages 6-59 months)" u="1"/>
        <s v="Merchandise imports from high-income economies (% of total merchandise imports)" u="1"/>
        <s v="School enrollment, primary (% gross)" u="1"/>
        <s v="Prevalence of HIV, female (% ages 15-24)" u="1"/>
        <s v="Prevalence of HIV, male (% ages 15-24)" u="1"/>
        <s v="School enrollment, secondary, male (% net)" u="1"/>
        <s v="School enrollment, tertiary (% gross)" u="1"/>
        <s v="Progression to secondary school, female (%)" u="1"/>
        <s v="Electricity production from oil, gas and coal sources (% of total)" u="1"/>
        <s v="Exports of goods and services (BoP, current US$)" u="1"/>
        <s v="Pump price for diesel fuel (US$ per liter)" u="1"/>
        <s v="Secure Internet servers (per 1 million people)" u="1"/>
        <s v="Manufactures imports (% of merchandise imports)" u="1"/>
        <s v="Smoking prevalence, males (% of adults)" u="1"/>
        <s v="Droughts, floods, extreme temperatures (% of population, average 1990-2009)" u="1"/>
        <s v="Diarrhea treatment (% of children under 5 receiving oral rehydration and continued feeding)" u="1"/>
        <s v="Road sector diesel fuel consumption per capita (kt of oil equivalent)" u="1"/>
        <s v="External balance on goods and services (current LCU)" u="1"/>
        <s v="Refugee population by country or territory of origin" u="1"/>
        <s v="Services, etc., value added (annual % growth)" u="1"/>
        <s v="Net foreign assets (current LCU)" u="1"/>
        <s v="Labor participation rate, female (% of female population ages 15+)" u="1"/>
        <s v="GDP per capita growth (annual %)" u="1"/>
        <s v="Average precipitation in depth (mm per year)" u="1"/>
        <s v="CO2 emissions from electricity and heat production, total (million metric tons)" u="1"/>
        <s v="Lifetime risk of maternal death (%)" u="1"/>
        <s v="Agriculture, value added (current LCU)" u="1"/>
        <s v="Electricity production from coal sources (% of total)" u="1"/>
        <s v="GDP, PPP (constant 2005 international $)" u="1"/>
        <s v="Mortality rate, infant (per 1,000 live births)" u="1"/>
        <s v="Merchandise imports from developing economies in Sub-Saharan Africa (% of total merchandise imports)" u="1"/>
        <s v="School enrollment, secondary, private (% of total secondary)" u="1"/>
        <s v="GNI growth (annual %)" u="1"/>
        <s v="Livestock production index (2004-2006 = 100)" u="1"/>
        <s v="Liner shipping connectivity index (maximum value in 2004 = 100)" u="1"/>
        <s v="External resources for health (% of total expenditure on health)" u="1"/>
        <s v="Exports as a capacity to import (constant LCU)" u="1"/>
        <s v="CO2 emissions from manufacturing industries and construction (% of total fuel combustion)" u="1"/>
        <s v="Mobile cellular subscriptions (per 100 people)" u="1"/>
        <s v="Literacy rate, adult female (% of females ages 15 and above)" u="1"/>
        <s v="Final consumption expenditure, etc. (annual % growth)" u="1"/>
        <s v="Gross intake rate in grade 1, total (% of relevant age group)" u="1"/>
        <s v="Repeaters, primary, female (% of female enrollment)" u="1"/>
        <s v="Repeaters, secondary, total (% of total enrollment)" u="1"/>
        <s v="Taxes on income, profits and capital gains (% of revenue)" u="1"/>
        <s v="Lifetime risk of maternal death (1 in: rate varies by country)" u="1"/>
        <s v="Maternal mortality ratio (modeled estimate, per 100,000 live births)" u="1"/>
        <s v="Renewable internal freshwater resources per capita (cubic meters)" u="1"/>
        <s v="Food production index (2004-2006 = 100)" u="1"/>
        <s v="Completeness of birth registration, rural (%)" u="1"/>
        <s v="Population growth (annual %)" u="1"/>
        <s v="Broad money (current LCU)" u="1"/>
        <s v="Consumer price index (2005 = 100)" u="1"/>
        <s v="Net income from abroad (current LCU)" u="1"/>
        <s v="Proportion of seats held by women in national parliaments (%)" u="1"/>
        <s v="Pupil-teacher ratio, primary" u="1"/>
        <s v="Computer, communications and other services (% of commercial service imports)" u="1"/>
        <s v="Contraceptive prevalence (% of women ages 15-49)" u="1"/>
        <s v="School enrollment, primary, male (% gross)" u="1"/>
        <s v="Agricultural nitrous oxide emissions (% of total)" u="1"/>
        <s v="CO2 emissions from transport (% of total fuel combustion)" u="1"/>
        <s v="Discrepancy in expenditure estimate of GDP (current LCU)" u="1"/>
        <s v="Workers' remittances and compensation of employees, paid (current US$)" u="1"/>
        <s v="Agricultural irrigated land (% of total agricultural land)" u="1"/>
        <s v="Improved sanitation facilities (% of population with access)" u="1"/>
        <s v="CO2 emissions (kg per PPP $ of GDP)" u="1"/>
        <s v="Merchandise imports by the reporting economy, residual (% of total merchandise imports)" u="1"/>
        <s v="Electricity production from nuclear sources (kWh)" u="1"/>
        <s v="Workers' remittances, receipts (BoP, current US$)" u="1"/>
        <s v="Ores and metals imports (% of merchandise imports)" u="1"/>
        <s v="Imports of goods and services (constant LCU)" u="1"/>
        <s v="Manufacturing, value added (% of GDP)" u="1"/>
        <s v="International tourism, receipts for passenger transport items (current US$)" u="1"/>
        <s v="International migrant stock, total" u="1"/>
        <s v="Total reserves (% of total external debt)" u="1"/>
        <s v="Broad money growth (annual %)" u="1"/>
        <s v="Prevalence of overweight (% of children under 5)" u="1"/>
        <s v="Expenditure per student, tertiary (% of GDP per capita)" u="1"/>
        <s v="Primary education, pupils" u="1"/>
        <s v="Ratio of female to male labor participation rate (%)" u="1"/>
        <s v="Motor vehicles (per 1,000 people)" u="1"/>
        <s v="Survival to age 65, female (% of cohort)" u="1"/>
        <s v="Energy imports, net (% of energy use)" u="1"/>
        <s v="Private current transfers, payments (BoP, current US$)" u="1"/>
        <s v="Lead time to export, median case (days)" u="1"/>
        <s v="Lead time to import, median case (days)" u="1"/>
        <s v="Merchandise exports by the reporting economy, residual (% of total merchandise exports)" u="1"/>
        <s v="GDP per capita, PPP (current international $)" u="1"/>
        <s v="Share of tariff lines with specific rates, primary products (%)" u="1"/>
        <s v="Internally displaced persons (number, high estimate)" u="1"/>
        <s v="Net migration" u="1"/>
        <s v="School enrollment, primary, female (% gross)" u="1"/>
        <s v="School enrollment, secondary, male (% gross)" u="1"/>
        <s v="Merchandise exports to developing economies in Middle East &amp; North Africa (% of total merchandise exports)" u="1"/>
        <s v="Technical cooperation grants (BoP, current US$)" u="1"/>
        <s v="Final consumption expenditure (constant LCU)" u="1"/>
        <s v="Taxes on income, profits and capital gains (% of total taxes)" u="1"/>
        <s v="Imports of goods and services (annual % growth)" u="1"/>
        <s v="Agricultural raw materials imports (% of merchandise imports)" u="1"/>
        <s v="Industry, value added (current LCU)" u="1"/>
        <s v="Imports of goods, services and income (BoP, current US$)" u="1"/>
        <s v="Female adults with HIV (% of population ages 15+ with HIV)" u="1"/>
        <s v="Energy related methane emissions (% of total)" u="1"/>
        <s v="Total reserves in months of imports" u="1"/>
        <s v="Gross national expenditure (% of GDP)" u="1"/>
        <s v="Public spending on education, total (% of GDP)" u="1"/>
        <s v="Customs and other import duties (% of tax revenue)" u="1"/>
        <s v="Expense (% of GDP)" u="1"/>
        <s v="Road sector energy consumption (kt of oil equivalent)" u="1"/>
        <s v="Imports of goods and services (current LCU)" u="1"/>
        <s v="GDP (constant LCU)" u="1"/>
        <s v="Revenue, excluding grants (% of GDP)" u="1"/>
        <s v="Import value index (2000 = 100)" u="1"/>
        <s v="Share of tariff lines with specific rates, all products (%)" u="1"/>
        <s v="Merchandise imports from developing economies in South Asia (% of total merchandise imports)" u="1"/>
        <s v="Merchandise imports from developing economies within region (% of total merchandise imports)" u="1"/>
        <s v="Gross capital formation (% of GDP)" u="1"/>
        <s v="Life expectancy at birth, female (years)" u="1"/>
        <s v="Employment to population ratio, ages 15-24, total (%)" u="1"/>
        <s v="Mortality rate, adult, female (per 1,000 female adults)" u="1"/>
        <s v="Energy use (kg of oil equivalent per capita)" u="1"/>
        <s v="Merchandise imports from developing economies in Latin America &amp; the Caribbean (% of total merchandise imports)" u="1"/>
        <s v="International tourism, receipts (current US$)" u="1"/>
        <s v="Food imports (% of merchandise imports)" u="1"/>
        <s v="Net bilateral aid flows from DAC donors, Portugal (current US$)" u="1"/>
        <s v="Agricultural land (% of land area)" u="1"/>
        <s v="School enrollment, tertiary, male (% gross)" u="1"/>
        <s v="Net bilateral aid flows from DAC donors, European Union institutions (current US$)" u="1"/>
        <s v="Real interest rate (%)" u="1"/>
        <s v="Manufacturing, value added (constant LCU)" u="1"/>
        <s v="Cereal production (metric tons)" u="1"/>
        <s v="Electricity production from renewable sources, excluding hydroelectric (% of total)" u="1"/>
        <s v="Net trade in goods (BoP, current US$)" u="1"/>
        <s v="Nitrous oxide emissions (thousand metric tons of CO2 equivalent)" u="1"/>
        <s v="Agricultural machinery, tractors per 100 sq. km of arable land" u="1"/>
        <s v="Final consumption expenditure (current LCU)" u="1"/>
        <s v="Adjusted savings: carbon dioxide damage (current US$)" u="1"/>
        <s v="Battle-related deaths (number of people)" u="1"/>
        <s v="CO2 intensity (kg per kg of oil equivalent energy use)" u="1"/>
        <s v="Progression to secondary school, male (%)" u="1"/>
        <s v="Exports of goods and services (% of GDP)" u="1"/>
        <s v="Secondary education, teachers, female" u="1"/>
        <s v="Import volume index (2000 = 100)" u="1"/>
        <s v="Current transfers, receipts (BoP, current US$)" u="1"/>
        <s v="Adjusted savings: energy depletion (current US$)" u="1"/>
        <s v="Primary school starting age (years)" u="1"/>
        <s v="Binding coverage, primary products (%)" u="1"/>
        <s v="Health expenditure, public (% of GDP)" u="1"/>
        <s v="Changes in net reserves (BoP, current US$)" u="1"/>
        <s v="Primary completion rate, male (% of relevant age group)" u="1"/>
        <s v="Persistence to grade 5, male (% of cohort)" u="1"/>
        <s v="Communications, computer, etc. (% of service exports, BoP)" u="1"/>
        <s v="Communications, computer, etc. (% of service imports, BoP)" u="1"/>
        <s v="CO2 emissions from solid fuel consumption (% of total)" u="1"/>
        <s v="External balance on goods and services (% of GDP)" u="1"/>
        <s v="Interest rate spread (lending rate minus deposit rate, %)" u="1"/>
        <s v="Health expenditure per capita (current US$)" u="1"/>
        <s v="Methane emissions (kt of CO2 equivalent)" u="1"/>
        <s v="Mortality rate, neonatal (per 1,000 live births)" u="1"/>
        <s v="Tariff rate, most favored nation, weighted mean, primary products (%)" u="1"/>
        <s v="Agriculture, value added (constant LCU)" u="1"/>
        <s v="Terrestrial protected areas (% of total land area)" u="1"/>
        <s v="Prevalence of HIV, total (% of population ages 15-49)" u="1"/>
        <s v="GDP (current LCU)" u="1"/>
        <s v="Road sector energy consumption per capita (kt of oil equivalent)" u="1"/>
        <s v="Land area where elevation is below 5 meters (% of total land area)" u="1"/>
        <s v="Revenue, excluding grants (current LCU)" u="1"/>
        <s v="Manufacturing, value added (annual % growth)" u="1"/>
        <s v="Vehicles (per km of road)" u="1"/>
        <s v="Foreign direct investment, net (BoP, current US$)" u="1"/>
        <s v="Persistence to last grade of primary, male (% of cohort)" u="1"/>
        <s v="Mortality rate, under-5 (per 1,000 live births)" u="1"/>
        <s v="Merchandise imports from developing economies in Middle East &amp; North Africa (% of total merchandise imports)" u="1"/>
        <s v="Final consumption expenditure, etc. (current LCU)" u="1"/>
        <s v="Taxes on goods and services (% value added of industry and services)" u="1"/>
        <s v="Gross national expenditure (constant LCU)" u="1"/>
        <s v="Logistics performance index: Quality of trade and transport-related infrastructure (1=low to 5=high)" u="1"/>
        <s v="Population in urban agglomerations of more than 1 million (% of total population)" u="1"/>
        <s v="Life expectancy at birth, male (years)" u="1"/>
        <s v="Agricultural machinery, tractors" u="1"/>
        <s v="Travel services (% of service exports, BoP)" u="1"/>
        <s v="Travel services (% of service imports, BoP)" u="1"/>
        <s v="Net bilateral aid flows from DAC donors, Luxembourg (current US$)" u="1"/>
        <s v="Profit remittances on FDI (current US$)" u="1"/>
        <s v="GDP per capita, PPP (constant 2005 international $)" u="1"/>
        <s v="Merchandise exports to developing economies in South Asia (% of total merchandise exports)" u="1"/>
        <s v="Merchandise exports to developing economies within region (% of total merchandise exports)" u="1"/>
        <s v="Employment to population ratio, ages 15-24, male (%)" u="1"/>
        <s v="Taxes on income, profits and capital gains (current LCU)" u="1"/>
        <s v="Health expenditure, total (% of GDP)" u="1"/>
        <s v="Tariff rate, applied, weighted mean, all products (%)" u="1"/>
        <s v="Money and quasi money (M2) (current LCU)" u="1"/>
        <s v="Railways, passengers carried (million passenger-km)" u="1"/>
        <s v="Net current transfers (BoP, current US$)" u="1"/>
        <s v="Emigration rate of tertiary educated (% of total tertiary educated population)" u="1"/>
      </sharedItems>
    </cacheField>
    <cacheField name="Series Code" numFmtId="0" sqlType="12">
      <sharedItems count="843">
        <s v="DT.AMT.BLAT.CD"/>
        <s v="DT.AMT.BLTC.CD"/>
        <s v="DT.AMT.DIMF.CD"/>
        <s v="DT.AMT.DLTF.CD"/>
        <s v="DT.AMT.DLXF.CD"/>
        <s v="DT.AMT.DPNG.CD"/>
        <s v="DT.AMT.DPPG.CD"/>
        <s v="DT.AMT.MLAT.CD"/>
        <s v="DT.AMT.MLTC.CD"/>
        <s v="DT.AMT.OFFT.CD"/>
        <s v="DT.AMT.PBND.CD"/>
        <s v="DT.AMT.PCBK.CD"/>
        <s v="DT.AMT.PNGB.CD"/>
        <s v="DT.AMT.PROP.CD"/>
        <s v="DT.AMT.PRVT.CD"/>
        <s v="DT.AMT.MIBR.CD"/>
        <s v="DT.AMT.MIDA.CD"/>
        <s v="DT.AXA.OFFT.CD"/>
        <s v="DT.AXA.PRVT.CD"/>
        <s v="DT.AXF.DPPG.CD"/>
        <s v="DT.AXR.DPPG.CD"/>
        <s v="DT.AXR.OFFT.CD"/>
        <s v="DT.AXR.PRVT.CD"/>
        <s v="DT.COM.DPPG.CD"/>
        <s v="DT.COM.MIBR.CD"/>
        <s v="DT.COM.MIDA.CD"/>
        <s v="DT.COM.OFFT.CD"/>
        <s v="DT.COM.PRVT.CD"/>
        <s v="DT.CUR.DMAK.ZS"/>
        <s v="DT.CUR.EURO.ZS"/>
        <s v="DT.CUR.FFRC.ZS"/>
        <s v="DT.CUR.JYEN.ZS"/>
        <s v="DT.CUR.MULC.ZS"/>
        <s v="DT.CUR.OTHC.ZS"/>
        <s v="DT.CUR.SDRW.ZS"/>
        <s v="DT.AXA.DPPG.CD"/>
        <s v="DT.AMT.PNGC.CD"/>
        <s v="DT.CUR.SWFR.ZS"/>
        <s v="DT.DIS.DLXF.CD"/>
        <s v="DT.DIS.BLTC.CD"/>
        <s v="DT.DIS.DIMF.CD"/>
        <s v="DT.CUR.USDL.ZS"/>
        <s v="DT.DFR.DPPG.CD"/>
        <s v="DT.DIS.BLAT.CD"/>
        <s v="DT.CUR.UKPS.ZS"/>
        <s v="DT.DIS.DLTF.CD"/>
        <s v="DT.DIS.DPNG.CD"/>
        <s v="DT.DIS.MLAT.CD"/>
        <s v="DT.DIS.PBND.CD"/>
        <s v="DT.DIS.PCBK.CD"/>
        <s v="DT.DIS.DPPG.CD"/>
        <s v="DT.DIS.PNGC.CD"/>
        <s v="DT.DIS.IDAG.CD"/>
        <s v="DT.DIS.MIBR.CD"/>
        <s v="DT.DIS.MLTC.CD"/>
        <s v="DT.DIS.OFFT.CD"/>
        <s v="DT.DIS.PNGB.CD"/>
        <s v="DT.DIS.MIDA.CD"/>
        <s v="DT.DIS.PROP.CD"/>
        <s v="DT.DIS.PRVT.CD"/>
        <s v="DT.DOD.DECT.CD"/>
        <s v="DT.DOD.DIMF.CD"/>
        <s v="DT.DOD.ALLC.ZS"/>
        <s v="DT.DOD.BLAT.CD"/>
        <s v="DT.DOD.ALLC.CD"/>
        <s v="DT.DOD.DECT.CD.CG"/>
        <s v="DT.DOD.DECT.EX.ZS"/>
        <s v="DT.DOD.DLXF.CD"/>
        <s v="DT.DOD.DPNG.CD"/>
        <s v="DT.DOD.DPPG.CD"/>
        <s v="DT.DOD.BLTC.CD"/>
        <s v="DT.DOD.DSTC.IR.ZS"/>
        <s v="DT.DOD.DSTC.XP.ZS"/>
        <s v="DT.DOD.DSTC.CD"/>
        <s v="DT.DOD.MDRI.CD"/>
        <s v="DT.DOD.MIBR.CD"/>
        <s v="DT.DOD.DSTC.ZS"/>
        <s v="DT.DOD.MLAT.CD"/>
        <s v="DT.DOD.MLAT.ZS"/>
        <s v="DT.DOD.MWBG.CD"/>
        <s v="DT.DOD.MIDA.CD"/>
        <s v="DT.DOD.PBND.CD"/>
        <s v="DT.DOD.PCBK.CD"/>
        <s v="DT.DOD.MLTC.CD"/>
        <s v="DT.DOD.OFFT.CD"/>
        <s v="DT.DOD.PNGC.CD"/>
        <s v="DT.DOD.PROP.CD"/>
        <s v="DT.DOD.PRVT.CD"/>
        <s v="DT.DOD.PUBS.CD"/>
        <s v="DT.DOD.PNGB.CD"/>
        <s v="DT.DOD.VTOT.CD"/>
        <s v="DT.DSB.DPPG.CD"/>
        <s v="DT.DOD.PRVS.CD"/>
        <s v="DT.GPA.DPPG"/>
        <s v="DT.GPA.OFFT"/>
        <s v="DT.DOD.PVLX.CD"/>
        <s v="DT.DOD.RSDL.CD"/>
        <s v="DT.GRE.OFFT"/>
        <s v="DT.GRE.PRVT"/>
        <s v="DT.GPA.PRVT"/>
        <s v="DT.DSF.DPPG.CD"/>
        <s v="DT.DXR.DPPG.CD"/>
        <s v="DT.INR.PRVT"/>
        <s v="DT.INT.BLAT.CD"/>
        <s v="DT.INR.DPPG"/>
        <s v="DT.GRE.DPPG"/>
        <s v="DT.INT.DECT.CD"/>
        <s v="DT.INT.DECT.EX.ZS"/>
        <s v="DT.INT.DIMF.CD"/>
        <s v="DT.INR.OFFT"/>
        <s v="DT.INT.BLTC.CD"/>
        <s v="DT.INT.DLXF.CD"/>
        <s v="DT.INT.DPPG.CD"/>
        <s v="DT.INT.DSTC.CD"/>
        <s v="DT.INT.MIDA.CD"/>
        <s v="DT.INT.MLTC.CD"/>
        <s v="DT.INT.MIBR.CD"/>
        <s v="DT.INT.DPNG.CD"/>
        <s v="DT.INT.MLAT.CD"/>
        <s v="DT.INT.OFFT.CD"/>
        <s v="DT.INT.PBND.CD"/>
        <s v="DT.INT.PCBK.CD"/>
        <s v="DT.INT.PNGB.CD"/>
        <s v="DT.INT.PROP.CD"/>
        <s v="DT.INT.PRVT.CD"/>
        <s v="DT.IXA.OFFT.CD"/>
        <s v="DT.INT.PNGC.CD"/>
        <s v="DT.IXA.DPPG.CD"/>
        <s v="DT.IXR.OFFT.CD"/>
        <s v="DT.IXA.PRVT.CD"/>
        <s v="DT.IXF.DPPG.CD"/>
        <s v="DT.MAT.PRVT"/>
        <s v="DT.IXA.DPPG.CD.CG"/>
        <s v="DT.NFL.BOND.CD"/>
        <s v="DT.IXR.PRVT.CD"/>
        <s v="DT.MAT.DPPG"/>
        <s v="DT.NFL.BLAT.CD"/>
        <s v="DT.NFL.BLTC.CD"/>
        <s v="DT.NFL.DECT.CD"/>
        <s v="DT.IXR.DPPG.CD"/>
        <s v="DT.NFL.DLXF.CD"/>
        <s v="DT.NFL.DPNG.CD"/>
        <s v="DT.MAT.OFFT"/>
        <s v="DT.NFL.IMFC.CD"/>
        <s v="DT.NFL.IMFN.CD"/>
        <s v="DT.NFL.DSTC.CD"/>
        <s v="DT.NFL.DPPG.CD"/>
        <s v="DT.NFL.MIDA.CD"/>
        <s v="DT.NFL.MLAT.CD"/>
        <s v="DT.NFL.IAEA.CD"/>
        <s v="DT.NFL.IFAD.CD"/>
        <s v="DT.NFL.MIBR.CD"/>
        <s v="DT.NFL.MOTH.CD"/>
        <s v="DT.NFL.NEBR.CD"/>
        <s v="DT.NFL.MLTC.CD"/>
        <s v="DT.NFL.NIFC.CD"/>
        <s v="DT.NFL.PBND.CD"/>
        <s v="DT.NFL.PCBK.CD"/>
        <s v="DT.NFL.PNGB.CD"/>
        <s v="DT.NFL.PNGC.CD"/>
        <s v="DT.NFL.PRVT.CD"/>
        <s v="DT.NFL.RDBC.CD"/>
        <s v="DT.NFL.OFFT.CD"/>
        <s v="DT.NFL.PROP.CD"/>
        <s v="DT.NFL.PCBO.CD"/>
        <s v="DT.NFL.RDBN.CD"/>
        <s v="DT.NFL.UNAI.CD"/>
        <s v="DT.NFL.UNCF.CD"/>
        <s v="DT.NFL.UNCR.CD"/>
        <s v="DT.NFL.UNFP.CD"/>
        <s v="DT.NTR.BLTC.CD"/>
        <s v="DT.NTR.DECT.CD"/>
        <s v="DT.NFL.UNDP.CD"/>
        <s v="DT.NFL.UNTA.CD"/>
        <s v="DT.NFL.WFPG.CD"/>
        <s v="DT.NTR.BLAT.CD"/>
        <s v="DT.NTR.DLXF.CD"/>
        <s v="DT.NFL.UNPB.CD"/>
        <s v="DT.NFL.UNRW.CD"/>
        <s v="DT.NTR.DPNG.CD"/>
        <s v="DT.NTR.DPPG.CD"/>
        <s v="DT.NTR.PBND.CD"/>
        <s v="DT.NTR.MLAT.CD"/>
        <s v="DT.NTR.MIBR.CD"/>
        <s v="DT.NTR.MIDA.CD"/>
        <s v="DT.NTR.MLTC.CD"/>
        <s v="DT.NTR.OFFT.CD"/>
        <s v="DT.NTR.PCBK.CD"/>
        <s v="DT.NTR.PNGB.CD"/>
        <s v="DT.NTR.PROP.CD"/>
        <s v="DT.ODA.ALLD.CD"/>
        <s v="DT.ODA.ALLD.KD"/>
        <s v="DT.NTR.PNGC.CD"/>
        <s v="DT.ODA.ODAT.CD"/>
        <s v="DT.NTR.PRVT.CD"/>
        <s v="DT.ODA.ODAT.KD"/>
        <s v="DT.ODA.ODAT.MP.ZS"/>
        <s v="DT.ODA.ODAT.PC.ZS"/>
        <s v="DT.TDS.BLTC.CD"/>
        <s v="DT.TDS.DLXF.CD"/>
        <s v="DT.TDS.DIMF.CD"/>
        <s v="DT.TDS.BLAT.CD"/>
        <s v="DT.TDS.DECT.CD"/>
        <s v="DT.TDS.DPNG.CD"/>
        <s v="DT.TDS.DPPF.XP.ZS"/>
        <s v="DT.TDS.DPPG.CD"/>
        <s v="DT.TDS.DPPG.XP.ZS"/>
        <s v="DT.TDS.DECT.EX.ZS"/>
        <s v="DT.TDS.MIBR.CD"/>
        <s v="DT.TDS.MIDA.CD"/>
        <s v="DT.TDS.PBND.CD"/>
        <s v="DT.TDS.MLAT.PG.ZS"/>
        <s v="DT.TDS.MLTC.CD"/>
        <s v="DT.TDS.MLAT.CD"/>
        <s v="DT.TDS.OFFT.CD"/>
        <s v="DT.TDS.PCBK.CD"/>
        <s v="DT.TDS.PRVT.CD"/>
        <s v="DT.TDS.PNGB.CD"/>
        <s v="DT.TDS.PNGC.CD"/>
        <s v="DT.UND.OFFT.CD"/>
        <s v="DT.UND.PRVT.CD"/>
        <s v="DT.TXR.DPPG.CD"/>
        <s v="DT.UND.DPPG.CD"/>
        <s v="DT.TDS.PROP.CD"/>
        <s v="LP.LPI.OVRL.XQ" u="1"/>
        <s v="NE.CON.TETC.CN" u="1"/>
        <s v="DC.DAC.JPNL.CD" u="1"/>
        <s v="TX.VAL.MRCH.R6.ZS" u="1"/>
        <s v="SH.IMM.IDPT" u="1"/>
        <s v="GC.REV.GOTR.ZS" u="1"/>
        <s v="SE.PRM.ENRL.FE.ZS" u="1"/>
        <s v="DC.DAC.USAL.CD" u="1"/>
        <s v="SH.PRV.SMOK.MA" u="1"/>
        <s v="TX.VAL.MRCH.RS.ZS" u="1"/>
        <s v="SE.SEC.ENRL.VO" u="1"/>
        <s v="TM.VAL.MRCH.HI.ZS" u="1"/>
        <s v="FR.INR.LNDP" u="1"/>
        <s v="FM.AST.DOMO.ZG.M3" u="1"/>
        <s v="GC.TAX.YPKG.CN" u="1"/>
        <s v="SH.TBS.DTEC.ZS" u="1"/>
        <s v="AG.LND.ARBL.ZS" u="1"/>
        <s v="EN.ATM.CO2E.LF.ZS" u="1"/>
        <s v="DC.DAC.FRAL.CD" u="1"/>
        <s v="SH.STA.MMRT" u="1"/>
        <s v="EG.ELC.PETR.KH" u="1"/>
        <s v="SE.SEC.ENRL.TC.ZS" u="1"/>
        <s v="AG.AGR.TRAC.NO" u="1"/>
        <s v="EN.MAM.THRD.NO" u="1"/>
        <s v="SE.PRE.ENRR.MA" u="1"/>
        <s v="EN.ATM.CO2E.GF.KT" u="1"/>
        <s v="SH.MLR.INCD" u="1"/>
        <s v="SP.POP.GROW" u="1"/>
        <s v="NV.IND.TOTL.ZS" u="1"/>
        <s v="BN.CAB.XOKA.CD" u="1"/>
        <s v="NV.AGR.TOTL.KD.ZG" u="1"/>
        <s v="DC.DAC.IRLL.CD" u="1"/>
        <s v="BM.TRF.PRVT.CD" u="1"/>
        <s v="BM.GSR.TRAN.ZS" u="1"/>
        <s v="TX.VAL.MRCH.R5.ZS" u="1"/>
        <s v="SN.ITK.VITA.ZS" u="1"/>
        <s v="SE.PRM.CMPT.FE.ZS" u="1"/>
        <s v="NE.GDI.STKB.CN" u="1"/>
        <s v="EN.POP.DNST" u="1"/>
        <s v="AG.LND.TOTL.K2" u="1"/>
        <s v="NE.GDI.TOTL.KD.ZG" u="1"/>
        <s v="EN.CO2.ETOT.ZS" u="1"/>
        <s v="SP.DYN.AMRT.FE" u="1"/>
        <s v="DC.DAC.GRCL.CD" u="1"/>
        <s v="SH.STA.BRTW.ZS" u="1"/>
        <s v="SE.PRM.CMPT.ZS" u="1"/>
        <s v="FM.LBL.MONY.CN" u="1"/>
        <s v="SE.PRM.TCAQ.ZS" u="1"/>
        <s v="SP.REG.BRTH.RU.ZS" u="1"/>
        <s v="BX.TRF.CURR.CD" u="1"/>
        <s v="BX.TRF.PWKR.CD" u="1"/>
        <s v="IS.RRS.PASG.KM" u="1"/>
        <s v="TM.TAX.MANF.BC.ZS" u="1"/>
        <s v="TX.VAL.MRCH.R4.ZS" u="1"/>
        <s v="TM.TAX.MANF.IP.ZS" u="1"/>
        <s v="SP.DYN.CONU.ZS" u="1"/>
        <s v="SH.DYN.MORT" u="1"/>
        <s v="BX.KLT.DINV.CD.WD" u="1"/>
        <s v="SH.DYN.NMRT" u="1"/>
        <s v="EG.USE.CRNW.KT.OE" u="1"/>
        <s v="FR.INR.RINR" u="1"/>
        <s v="TT.PRI.MRCH.XD.WD" u="1"/>
        <s v="AG.LND.FRST.ZS" u="1"/>
        <s v="NY.GSR.NFCY.CN" u="1"/>
        <s v="SH.STA.ORCF.ZS" u="1"/>
        <s v="FM.LBL.BMNY.IR.ZS" u="1"/>
        <s v="SH.STA.ARIC.ZS" u="1"/>
        <s v="NE.GDI.TOTL.ZS" u="1"/>
        <s v="EN.CO2.MANF.MT" u="1"/>
        <s v="DC.DAC.CANL.CD" u="1"/>
        <s v="EG.USE.COMM.GD.PP.KD" u="1"/>
        <s v="EG.ELC.LOSS.KH" u="1"/>
        <s v="SE.SEC.ENRL.FE.ZS" u="1"/>
        <s v="BM.GSR.NFSV.CD" u="1"/>
        <s v="TX.VAL.MRCH.R3.ZS" u="1"/>
        <s v="TX.QTY.MRCH.XD.WD" u="1"/>
        <s v="BM.GSR.GNFS.CD" u="1"/>
        <s v="AG.LND.IRIG.AG.ZS" u="1"/>
        <s v="SE.ADT.1524.LT.MA.ZS" u="1"/>
        <s v="SE.PRM.PRSL.FE.ZS" u="1"/>
        <s v="IS.RRS.GOOD.MT.K6" u="1"/>
        <s v="AG.PRD.LVSK.XD" u="1"/>
        <s v="DC.DAC.LUXL.CD" u="1"/>
        <s v="NY.GDY.TOTL.KN" u="1"/>
        <s v="BN.RES.INCL.CD" u="1"/>
        <s v="SH.HIV.1524.MA.ZS" u="1"/>
        <s v="SP.DYN.TO65.FE.ZS" u="1"/>
        <s v="SH.VAC.TTNS.ZS" u="1"/>
        <s v="GC.TAX.IMPT.ZS" u="1"/>
        <s v="IS.ROD.SGAS.KT" u="1"/>
        <s v="MS.MIL.TOTL.TF.ZS" u="1"/>
        <s v="SE.SEC.PRIV.ZS" u="1"/>
        <s v="FM.LBL.MQMY.CN" u="1"/>
        <s v="TM.TAX.MANF.WM.AR.ZS" u="1"/>
        <s v="TM.TAX.MRCH.WM.AR.ZS" u="1"/>
        <s v="TM.TAX.TCOM.WM.AR.ZS" u="1"/>
        <s v="ER.H2O.INTR.PC" u="1"/>
        <s v="NE.IMP.GNFS.ZS" u="1"/>
        <s v="EN.CO2.TRAN.ZS" u="1"/>
        <s v="TM.TAX.TCOM.BC.ZS" u="1"/>
        <s v="NY.GDP.MKTP.KN" u="1"/>
        <s v="TM.TAX.TCOM.IP.ZS" u="1"/>
        <s v="SE.ENR.TERT.FM.ZS" u="1"/>
        <s v="TM.VAL.MRCH.OR.ZS" u="1"/>
        <s v="EG.ELC.HYRO.KH" u="1"/>
        <s v="TM.VAL.MRCH.WL.CD" u="1"/>
        <s v="SE.SEC.TCHR.FE" u="1"/>
        <s v="SE.PRM.PRIV.ZS" u="1"/>
        <s v="DC.DAC.NORL.CD" u="1"/>
        <s v="NV.SRV.TETC.KN" u="1"/>
        <s v="EN.ATM.NOXE.AG.ZS" u="1"/>
        <s v="TM.VAL.ICTG.ZS.UN" u="1"/>
        <s v="TX.VAL.MRCH.R1.ZS" u="1"/>
        <s v="DC.DAC.DEUL.CD" u="1"/>
        <s v="TM.VAL.OTHR.ZS.WT" u="1"/>
        <s v="SP.POP.0014.TO.ZS" u="1"/>
        <s v="NE.EXP.GNFS.ZS" u="1"/>
        <s v="EN.ATM.METH.EG.ZS" u="1"/>
        <s v="SE.ADT.LITR.ZS" u="1"/>
        <s v="FP.CPI.TOTL.ZG" u="1"/>
        <s v="SH.STA.OWGH.ZS" u="1"/>
        <s v="IS.VEH.PCAR.P3" u="1"/>
        <s v="DC.DAC.BELL.CD" u="1"/>
        <s v="TX.VAL.MRCH.AL.ZS" u="1"/>
        <s v="BX.GSR.ROYL.CD" u="1"/>
        <s v="FP.CPI.TOTL" u="1"/>
        <s v="TM.VAL.MANF.ZS.UN" u="1"/>
        <s v="BX.GSR.FCTY.CD" u="1"/>
        <s v="SP.DYN.LE00.IN" u="1"/>
        <s v="EP.PMP.SGAS.CD" u="1"/>
        <s v="IT.NET.SECR.P6" u="1"/>
        <s v="NY.ADJ.DFOR.CD" u="1"/>
        <s v="ST.INT.ARVL" u="1"/>
        <s v="AG.LND.TRAC.ZS" u="1"/>
        <s v="EG.ELC.NUCL.ZS" u="1"/>
        <s v="NE.EXP.GNFS.KD.ZG" u="1"/>
        <s v="TM.VAL.TRAN.ZS.WT" u="1"/>
        <s v="EN.CO2.ETOT.MT" u="1"/>
        <s v="SE.XPD.PRIM.PC.ZS" u="1"/>
        <s v="SL.TLF.CACT.ZS" u="1"/>
        <s v="SM.POP.NETM" u="1"/>
        <s v="SE.PRM.GINT.ZS" u="1"/>
        <s v="NE.GDI.FTOT.CN" u="1"/>
        <s v="LP.LPI.CUST.XQ" u="1"/>
        <s v="SP.POP.SCIE.RD.P6" u="1"/>
        <s v="IT.NET.SECR" u="1"/>
        <s v="SH.MMR.RISK" u="1"/>
        <s v="FM.LBL.MQMY.IR.ZS" u="1"/>
        <s v="NV.IND.MANF.ZS" u="1"/>
        <s v="EG.USE.PCAP.KG.OE" u="1"/>
        <s v="TM.VAL.MRCH.CD.WT" u="1"/>
        <s v="BX.GRT.EXTA.CD.WD" u="1"/>
        <s v="SL.EMP.1524.SP.FE.ZS" u="1"/>
        <s v="SL.EMP.TOTL.SP.FE.ZS" u="1"/>
        <s v="SH.STA.ACSN.UR" u="1"/>
        <s v="ST.INT.TRNR.CD" u="1"/>
        <s v="IS.ROD.ENGY.PC" u="1"/>
        <s v="FM.LBL.QMNY.CN" u="1"/>
        <s v="EG.USE.COMM.CL.ZS" u="1"/>
        <s v="SP.POP.1564.TO.ZS" u="1"/>
        <s v="NE.CON.TETC.ZS" u="1"/>
        <s v="EG.ELC.FOSL.ZS" u="1"/>
        <s v="SE.SEC.PROG.FE.ZS" u="1"/>
        <s v="NE.DAB.TOTL.CN" u="1"/>
        <s v="EN.BIR.THRD.NO" u="1"/>
        <s v="TX.VAL.MRCH.XD.WD" u="1"/>
        <s v="NV.SRV.TETC.KD.ZG" u="1"/>
        <s v="ST.INT.TRNX.CD" u="1"/>
        <s v="IS.ROD.DNST.K2" u="1"/>
        <s v="SH.XPD.PUBL" u="1"/>
        <s v="GC.TAX.YPKG.ZS" u="1"/>
        <s v="BM.TRF.PWKR.CD.DT" u="1"/>
        <s v="EN.ATM.CO2E.PP.GD" u="1"/>
        <s v="EG.ELC.NGAS.KH" u="1"/>
        <s v="DC.DAC.ITAL.CD" u="1"/>
        <s v="SH.STA.STNT.ZS" u="1"/>
        <s v="TM.TAX.MRCH.BR.ZS" u="1"/>
        <s v="SP.ADO.TFRT" u="1"/>
        <s v="SH.H2O.SAFE.ZS" u="1"/>
        <s v="VC.BTL.DETH" u="1"/>
        <s v="SL.TLF.CACT.MA.ZS" u="1"/>
        <s v="ER.H2O.FWTL.ZS" u="1"/>
        <s v="AG.LND.FRST.K2" u="1"/>
        <s v="DC.DAC.NLDL.CD" u="1"/>
        <s v="FM.LBL.BMNY.CN" u="1"/>
        <s v="NY.GNP.MKTP.KN" u="1"/>
        <s v="TM.VAL.MRCH.R6.ZS" u="1"/>
        <s v="SE.SEC.NENR.MA" u="1"/>
        <s v="TM.VAL.MRCH.RS.ZS" u="1"/>
        <s v="SE.SEC.AGES" u="1"/>
        <s v="NV.AGR.TOTL.CN" u="1"/>
        <s v="EN.CO2.TRAN.MT" u="1"/>
        <s v="AG.SRF.TOTL.K2" u="1"/>
        <s v="NE.GDI.FTOT.KD.ZG" u="1"/>
        <s v="IS.ROD.PAVE.ZS" u="1"/>
        <s v="MS.MIL.TOTL.P1" u="1"/>
        <s v="BX.GSR.MRCH.CD" u="1"/>
        <s v="DC.DAC.GBRL.CD" u="1"/>
        <s v="EN.ATM.METH.AG.KT.CE" u="1"/>
        <s v="EN.ATM.NOXE.AG.KT.CE" u="1"/>
        <s v="SE.PRM.AGES" u="1"/>
        <s v="FM.AST.DOMS.CN" u="1"/>
        <s v="SH.STA.MALN.ZS" u="1"/>
        <s v="EG.USE.ELEC.KH" u="1"/>
        <s v="IS.ROD.TOTL.KM" u="1"/>
        <s v="TM.VAL.AGRI.ZS.UN" u="1"/>
        <s v="TM.VAL.MRCH.R5.ZS" u="1"/>
        <s v="SE.SEC.TCHR" u="1"/>
        <s v="NE.IMP.GNFS.KD.ZG" u="1"/>
        <s v="TM.TAX.MRCH.SR.ZS" u="1"/>
        <s v="NE.GDI.TOTL.KN" u="1"/>
        <s v="EN.ATM.CO2E.LF.KT" u="1"/>
        <s v="EG.USE.COMM.FO.ZS" u="1"/>
        <s v="IS.ROD.ENGY.ZS" u="1"/>
        <s v="GC.FIN.DOMS.GD.ZS" u="1"/>
        <s v="FS.AST.CGOV.GD.ZS" u="1"/>
        <s v="FR.INR.DPST" u="1"/>
        <s v="SH.STA.MMRT.NE" u="1"/>
        <s v="EN.CLC.MDAT.ZS" u="1"/>
        <s v="NE.CON.TOTL.CN" u="1"/>
        <s v="SP.REG.BRTH.UR.ZS" u="1"/>
        <s v="SH.XPD.OOPC.ZS" u="1"/>
        <s v="EN.ATM.NOXE.EI.ZS" u="1"/>
        <s v="DC.DAC.PRTL.CD" u="1"/>
        <s v="EG.GDP.PUSE.KO.PP" u="1"/>
        <s v="TX.VAL.MRCH.WR.ZS" u="1"/>
        <s v="TX.VAL.SERV.CD.WT" u="1"/>
        <s v="LP.IMP.DURS.MD" u="1"/>
        <s v="BN.GSR.GNFS.CD" u="1"/>
        <s v="SE.TER.ENRR.MA" u="1"/>
        <s v="SP.URB.GROW" u="1"/>
        <s v="SE.XPD.TOTL.GD.ZS" u="1"/>
        <s v="SE.PRM.REPT.MA.ZS" u="1"/>
        <s v="AG.CON.FERT.ZS" u="1"/>
        <s v="SE.PRM.TCHR" u="1"/>
        <s v="FD.RES.LIQU.AS.ZS" u="1"/>
        <s v="EG.ELC.COAL.ZS" u="1"/>
        <s v="NY.GDP.DEFL.ZS" u="1"/>
        <s v="TM.VAL.MRCH.R4.ZS" u="1"/>
        <s v="AG.LND.ARBL.HA.PC" u="1"/>
        <s v="SE.ADT.LITR.FE.ZS" u="1"/>
        <s v="EG.USE.ELEC.KH.PC" u="1"/>
        <s v="AG.LND.PRCP.MM" u="1"/>
        <s v="SP.RUR.TOTL.ZS" u="1"/>
        <s v="FI.RES.TOTL.CD" u="1"/>
        <s v="SE.ENR.SECO.FM.ZS" u="1"/>
        <s v="ST.INT.XPND.CD" u="1"/>
        <s v="SE.SEC.ENRR.FE" u="1"/>
        <s v="NE.IMP.GNFS.KN" u="1"/>
        <s v="NE.RSB.GNFS.CN" u="1"/>
        <s v="IE.PPI.ENGY.CD" u="1"/>
        <s v="IS.ROD.ENGY.KT" u="1"/>
        <s v="IS.VEH.ROAD.K1" u="1"/>
        <s v="BX.GSR.TRVL.ZS" u="1"/>
        <s v="LP.EXP.DURS.MD" u="1"/>
        <s v="ST.INT.TVLR.CD" u="1"/>
        <s v="SP.POP.TECH.RD.P6" u="1"/>
        <s v="GC.REV.XGRT.GD.ZS" u="1"/>
        <s v="TM.VAL.MRCH.R3.ZS" u="1"/>
        <s v="TM.QTY.MRCH.XD.WD" u="1"/>
        <s v="NY.GDP.PCAP.KN" u="1"/>
        <s v="DC.DAC.CECL.CD" u="1"/>
        <s v="ER.H2O.INTR.K3" u="1"/>
        <s v="SE.PRM.ENRR.FE" u="1"/>
        <s v="EG.ELC.RNWX.KH" u="1"/>
        <s v="BX.GSR.TOTL.CD" u="1"/>
        <s v="AG.LND.AGRI.ZS" u="1"/>
        <s v="NE.DAB.DEFL.ZS" u="1"/>
        <s v="SE.XPD.TOTL.GB.ZS" u="1"/>
        <s v="ST.INT.TVLX.CD" u="1"/>
        <s v="SL.GDP.PCAP.EM.KD" u="1"/>
        <s v="NE.EXP.GNFS.KN" u="1"/>
        <s v="FM.LBL.BMNY.GD.ZS" u="1"/>
        <s v="GC.FIN.DOMS.CN" u="1"/>
        <s v="SM.EMI.TERT.ZS" u="1"/>
        <s v="LP.LPI.TRAC.XQ" u="1"/>
        <s v="SH.PRV.SMOK.FE" u="1"/>
        <s v="SP.DYN.IMRT.IN" u="1"/>
        <s v="EN.URB.LCTY.UR.ZS" u="1"/>
        <s v="SE.SEC.REPT.MA.ZS" u="1"/>
        <s v="EG.ELC.PROD.KH" u="1"/>
        <s v="EN.ATM.CO2E.SF.ZS" u="1"/>
        <s v="AG.PRD.CREL.MT" u="1"/>
        <s v="SE.PRM.PRS5.MA.ZS" u="1"/>
        <s v="SP.POP.65UP.TO.ZS" u="1"/>
        <s v="DC.DAC.CHEL.CD" u="1"/>
        <s v="TM.VAL.MRCH.R1.ZS" u="1"/>
        <s v="ER.H2O.FWTL.K3" u="1"/>
        <s v="SE.ENR.PRSC.FM.ZS" u="1"/>
        <s v="SH.DYN.AIDS.FE.ZS" u="1"/>
        <s v="SE.PRE.ENRR.FE" u="1"/>
        <s v="SL.TLF.CACT.FM.ZS" u="1"/>
        <s v="PA.NUS.PPP" u="1"/>
        <s v="NE.GDI.FTOT.ZS" u="1"/>
        <s v="SH.H2O.SAFE.RU.ZS" u="1"/>
        <s v="NV.IND.MANF.KN" u="1"/>
        <s v="NY.GDP.DISC.KN" u="1"/>
        <s v="SE.ADT.1524.LT.ZS" u="1"/>
        <s v="ER.H2O.FWIN.ZS" u="1"/>
        <s v="FI.RES.XGLD.CD" u="1"/>
        <s v="SE.SEC.ENRL.GC" u="1"/>
        <s v="EG.EGY.PROD.KT.OE" u="1"/>
        <s v="BX.GSR.CMCP.ZS" u="1"/>
        <s v="TM.VAL.MRCH.AL.ZS" u="1"/>
        <s v="DC.DAC.AUTL.CD" u="1"/>
        <s v="NE.CON.TETC.KN" u="1"/>
        <s v="VC.IHR.PSRC.P5" u="1"/>
        <s v="TM.VAL.MMTL.ZS.UN" u="1"/>
        <s v="MS.MIL.XPND.GD.ZS" u="1"/>
        <s v="BM.GSR.FCTY.CD" u="1"/>
        <s v="SM.POP.TOTL.ZS" u="1"/>
        <s v="NY.EXP.CAPM.KN" u="1"/>
        <s v="NY.ADJ.DMIN.CD" u="1"/>
        <s v="AG.LND.ARBL.HA" u="1"/>
        <s v="DC.DAC.AUSL.CD" u="1"/>
        <s v="AG.PRD.CROP.XD" u="1"/>
        <s v="GC.FIN.FRGN.GD.ZS" u="1"/>
        <s v="DC.DAC.TOTL.CD" u="1"/>
        <s v="NE.DAB.TOTL.ZS" u="1"/>
        <s v="SE.PRM.GINT.MA.ZS" u="1"/>
        <s v="SP.DTH.INFR.ZS" u="1"/>
        <s v="SL.EMP.1524.SP.MA.ZS" u="1"/>
        <s v="SL.EMP.TOTL.SP.MA.ZS" u="1"/>
        <s v="VC.IDP.TOTL.HE" u="1"/>
        <s v="SP.DYN.LE00.MA.IN" u="1"/>
        <s v="SE.PRM.TCAQ.MA.ZS" u="1"/>
        <s v="FR.INR.LEND" u="1"/>
        <s v="SH.IMM.MEAS" u="1"/>
        <s v="SE.SEC.ENRL" u="1"/>
        <s v="SL.TLF.TOTL.IN" u="1"/>
        <s v="NE.GDI.STKB.KN" u="1"/>
        <s v="EN.URB.LCTY" u="1"/>
        <s v="DC.DAC.FINL.CD" u="1"/>
        <s v="EG.GDP.PUSE.KO.PP.KD" u="1"/>
        <s v="IS.VEH.NVEH.P3" u="1"/>
        <s v="GC.TAX.TOTL.CN" u="1"/>
        <s v="EN.HPT.THRD.NO" u="1"/>
        <s v="NY.GNP.PCAP.KN" u="1"/>
        <s v="SE.PRM.ENRL" u="1"/>
        <s v="FM.AST.NFRG.CN" u="1"/>
        <s v="SE.SEC.ENRR" u="1"/>
        <s v="FS.AST.PRVT.GD.ZS" u="1"/>
        <s v="SH.XPD.PCAP.PP.KD" u="1"/>
        <s v="NV.AGR.TOTL.ZS" u="1"/>
        <s v="AG.PRD.FOOD.XD" u="1"/>
        <s v="TM.VAL.MRCH.XD.WD" u="1"/>
        <s v="SH.MED.NUMW.P3" u="1"/>
        <s v="EN.ATM.CO2E.EG.ZS" u="1"/>
        <s v="SH.XPD.OOPC.TO.ZS" u="1"/>
        <s v="ER.H2O.FWDM.ZS" u="1"/>
        <s v="GC.BAL.CASH.CN" u="1"/>
        <s v="SH.HIV.1524.FE.ZS" u="1"/>
        <s v="NY.GDP.MKTP.PP.CD" u="1"/>
        <s v="NY.GNP.MKTP.PP.CD" u="1"/>
        <s v="LP.LPI.ITRN.XQ" u="1"/>
        <s v="FM.LBL.MQMY.GD.ZS" u="1"/>
        <s v="TX.VAL.TRVL.ZS.WT" u="1"/>
        <s v="EN.ATM.METH.KT.CE" u="1"/>
        <s v="EN.ATM.METH.EG.KT.CE" u="1"/>
        <s v="EN.ATM.NOXE.EG.KT.CE" u="1"/>
        <s v="ER.LND.PTLD.ZS" u="1"/>
        <s v="NE.CON.TETC.KD.ZG" u="1"/>
        <s v="TM.TAX.MANF.BR.ZS" u="1"/>
        <s v="SE.PRM.ENRR" u="1"/>
        <s v="AG.LND.CREL.HA" u="1"/>
        <s v="EN.URB.MCTY.TL.ZS" u="1"/>
        <s v="ER.H2O.FWAG.ZS" u="1"/>
        <s v="EN.ATM.NOXE.IN.KT.CE" u="1"/>
        <s v="EN.ATM.CO2E.PP.GD.KD" u="1"/>
        <s v="EG.ELC.PETR.ZS" u="1"/>
        <s v="FS.AST.DOMO.GD.ZS" u="1"/>
        <s v="SH.TBS.INCD" u="1"/>
        <s v="LP.LPI.INFR.XQ" u="1"/>
        <s v="SH.MED.PHYS.ZS" u="1"/>
        <s v="NY.GDP.MKTP.PP.KD" u="1"/>
        <s v="EN.URB.MCTY" u="1"/>
        <s v="DC.DAC.NZLL.CD" u="1"/>
        <s v="SE.PRM.CMPT.MA.ZS" u="1"/>
        <s v="BN.TRF.CURR.CD" u="1"/>
        <s v="TM.VAL.FOOD.ZS.UN" u="1"/>
        <s v="FS.AST.DOMS.GD.ZS" u="1"/>
        <s v="EN.ATM.SF6G.KT.CE" u="1"/>
        <s v="NY.ADJ.DNGY.CD" u="1"/>
        <s v="DC.DAC.DNKL.CD" u="1"/>
        <s v="SP.DYN.AMRT.MA" u="1"/>
        <s v="BN.KAC.EOMS.CD" u="1"/>
        <s v="AG.LND.AGRI.K2" u="1"/>
        <s v="BM.GSR.MRCH.CD" u="1"/>
        <s v="BX.KLT.DREM.CD.DT" u="1"/>
        <s v="TM.TAX.MANF.SR.ZS" u="1"/>
        <s v="EN.FSH.THRD.NO" u="1"/>
        <s v="ER.MRN.PTMR.ZS" u="1"/>
        <s v="EN.POP.EL5M.ZS" u="1"/>
        <s v="ST.INT.RCPT.CD" u="1"/>
        <s v="NY.GDP.PCAP.PP.CD" u="1"/>
        <s v="NY.GNP.PCAP.PP.CD" u="1"/>
        <s v="GC.REV.XGRT.CN" u="1"/>
        <s v="SM.POP.REFG.OR" u="1"/>
        <s v="FI.RES.TOTL.MO" u="1"/>
        <s v="NE.RSB.GNFS.ZS" u="1"/>
        <s v="SH.XPD.TOTL.ZS" u="1"/>
        <s v="ST.INT.XPND.MP.ZS" u="1"/>
        <s v="SP.POP.TOTL" u="1"/>
        <s v="GC.BAL.CASH.GD.ZS" u="1"/>
        <s v="GC.TAX.TOTL.GD.ZS" u="1"/>
        <s v="EN.ATM.CO2E.PC" u="1"/>
        <s v="TM.VAL.MRCH.WR.ZS" u="1"/>
        <s v="TM.VAL.SERV.CD.WT" u="1"/>
        <s v="SE.PRE.ENRR" u="1"/>
        <s v="EG.ELC.NUCL.KH" u="1"/>
        <s v="SE.SEC.ENRL.GC.FE.ZS" u="1"/>
        <s v="SP.POP.DPND.YG" u="1"/>
        <s v="TM.TAX.TCOM.BR.ZS" u="1"/>
        <s v="SP.REG.BRTH.ZS" u="1"/>
        <s v="NY.GDP.MKTP.CN" u="1"/>
        <s v="NY.GDP.PCAP.PP.KD" u="1"/>
        <s v="SP.DTH.REPT.ZS" u="1"/>
        <s v="IS.ROD.DESL.PC" u="1"/>
        <s v="EG.ELC.LOSS.ZS" u="1"/>
        <s v="NE.TRD.GNFS.ZS" u="1"/>
        <s v="NY.ADJ.AEDU.GN.ZS" u="1"/>
        <s v="SE.ENR.PRIM.FM.ZS" u="1"/>
        <s v="IT.CEL.SETS" u="1"/>
        <s v="TM.TAX.MANF.SM.FN.ZS" u="1"/>
        <s v="TM.TAX.MRCH.SM.FN.ZS" u="1"/>
        <s v="TM.TAX.TCOM.SM.FN.ZS" u="1"/>
        <s v="NV.SRV.TETC.CN" u="1"/>
        <s v="SE.PRM.PRSL.MA.ZS" u="1"/>
        <s v="IS.SHP.GOOD.TU" u="1"/>
        <s v="NY.GDS.TOTL.CN" u="1"/>
        <s v="PA.NUS.FCRF" u="1"/>
        <s v="IT.MLT.MAIN" u="1"/>
        <s v="BM.GSR.TRVL.ZS" u="1"/>
        <s v="SP.DYN.TO65.MA.ZS" u="1"/>
        <s v="SH.XPD.PRIV.ZS" u="1"/>
        <s v="EG.ELC.RNEW.KH" u="1"/>
        <s v="SE.XPD.TERT.PC.ZS" u="1"/>
        <s v="SH.MED.CMHW.P3" u="1"/>
        <s v="TM.TAX.TCOM.SR.ZS" u="1"/>
        <s v="BM.GSR.TOTL.CD" u="1"/>
        <s v="EG.IMP.CONS.ZS" u="1"/>
        <s v="SP.POP.TOTL.FE.ZS" u="1"/>
        <s v="SE.SEC.DURS" u="1"/>
        <s v="NE.GDI.FTOT.KN" u="1"/>
        <s v="EN.ATM.CO2E.GF.ZS" u="1"/>
        <s v="EG.ELC.HYRO.ZS" u="1"/>
        <s v="TX.VAL.MRCH.HI.ZS" u="1"/>
        <s v="SP.POP.DPND" u="1"/>
        <s v="SH.HIV.ARTC.ZS" u="1"/>
        <s v="GC.FIN.FRGN.CN" u="1"/>
        <s v="SP.DYN.CBRT.IN" u="1"/>
        <s v="GC.TAX.INTT.RV.ZS" u="1"/>
        <s v="SL.TLF.CACT.FE.ZS" u="1"/>
        <s v="SE.PRM.DURS" u="1"/>
        <s v="SE.PRM.PRS5.ZS" u="1"/>
        <s v="EN.CO2.BLDG.ZS" u="1"/>
        <s v="SE.SEC.NENR.FE" u="1"/>
        <s v="SE.SEC.REPT.ZS" u="1"/>
        <s v="BX.GSR.TRAN.ZS" u="1"/>
        <s v="BN.GSR.FCTY.CD" u="1"/>
        <s v="SH.XPD.PCAP" u="1"/>
        <s v="DC.DAC.ESPL.CD" u="1"/>
        <s v="NE.DAB.TOTL.KN" u="1"/>
        <s v="IT.NET.USER" u="1"/>
        <s v="GC.REV.GOTR.CN" u="1"/>
        <s v="SH.H2O.SAFE.UR.ZS" u="1"/>
        <s v="EN.ATM.PM10.MC.M3" u="1"/>
        <s v="SH.STA.ANVC.ZS" u="1"/>
        <s v="SP.URB.TOTL.IN.ZS" u="1"/>
        <s v="SE.PRM.REPT.ZS" u="1"/>
        <s v="FM.AST.CGOV.ZG.M3" u="1"/>
        <s v="SP.RUR.TOTL.ZG" u="1"/>
        <s v="VC.IDP.TOTL.LE" u="1"/>
        <s v="EN.ATM.CO2E.SF.KT" u="1"/>
        <s v="GC.XPN.TOTL.GD.ZS" u="1"/>
        <s v="IS.SHP.GCNW.XQ" u="1"/>
        <s v="IT.CEL.SETS.P2" u="1"/>
        <s v="SP.RUR.TOTL" u="1"/>
        <s v="EN.ATM.CO2E.KT" u="1"/>
        <s v="FM.LBL.MQMY.ZG" u="1"/>
        <s v="BM.GSR.CMCP.ZS" u="1"/>
        <s v="TM.TAX.MRCH.BC.ZS" u="1"/>
        <s v="SH.TBS.CURE.ZS" u="1"/>
        <s v="NV.IND.TOTL.CN" u="1"/>
        <s v="TM.TAX.MRCH.IP.ZS" u="1"/>
        <s v="BN.KLT.PRVT.CD" u="1"/>
        <s v="SE.TER.ENRR.FE" u="1"/>
        <s v="SP.DYN.CDRT.IN" u="1"/>
        <s v="IT.MLT.MAIN.P2" u="1"/>
        <s v="SE.PRM.REPT.FE.ZS" u="1"/>
        <s v="ER.PTD.TOTL.ZS" u="1"/>
        <s v="EG.ELC.COAL.KH" u="1"/>
        <s v="IS.AIR.DPRT" u="1"/>
        <s v="IS.ROD.DESL.KT" u="1"/>
        <s v="EN.ATM.NOXE.KT.CE" u="1"/>
        <s v="NV.AGR.TOTL.KN" u="1"/>
        <s v="LP.LPI.LOGS.XQ" u="1"/>
        <s v="BX.GSR.NFSV.CD" u="1"/>
        <s v="NY.GNP.MKTP.CN" u="1"/>
        <s v="SN.ITK.SALT.ZS" u="1"/>
        <s v="BX.GSR.GNFS.CD" u="1"/>
        <s v="SE.ADT.1524.LT.FM.ZS" u="1"/>
        <s v="EN.CO2.OTHX.ZS" u="1"/>
        <s v="SE.SEC.PROG.MA.ZS" u="1"/>
        <s v="SL.EMP.TOTL.SP.ZS" u="1"/>
        <s v="IT.NET.BBND" u="1"/>
        <s v="IS.AIR.PSGR" u="1"/>
        <s v="AG.CON.FERT.PT.ZS" u="1"/>
        <s v="SH.MMR.RISK.ZS" u="1"/>
        <s v="SE.ADT.1524.LT.FE.ZS" u="1"/>
        <s v="AG.LND.EL5M.ZS" u="1"/>
        <s v="NE.CON.TOTL.KN" u="1"/>
        <s v="EG.ELC.NGAS.ZS" u="1"/>
        <s v="FI.RES.TOTL.DT.ZS" u="1"/>
        <s v="NY.TTF.GNFS.KN" u="1"/>
        <s v="NE.GDI.TOTL.CN" u="1"/>
        <s v="GC.TAX.INTT.CN" u="1"/>
        <s v="PA.NUS.PRVT.PP" u="1"/>
        <s v="SL.TLF.TOTL.FE.ZS" u="1"/>
        <s v="SE.PRM.TCHR.FE.ZS" u="1"/>
        <s v="NY.GDP.MKTP.KD.ZG" u="1"/>
        <s v="NY.GNP.MKTP.KD.ZG" u="1"/>
        <s v="EG.ELC.ACCS.ZS" u="1"/>
        <s v="GC.TAX.GSRV.VA.ZS" u="1"/>
        <s v="TX.VAL.MRCH.OR.ZS" u="1"/>
        <s v="SH.STA.BFED.ZS" u="1"/>
        <s v="NY.ADJ.DCO2.CD" u="1"/>
        <s v="BN.GSR.MRCH.CD" u="1"/>
        <s v="IT.NET.USER.P2" u="1"/>
        <s v="SH.XPD.PUBL.ZS" u="1"/>
        <s v="TM.VAL.TRVL.ZS.WT" u="1"/>
        <s v="TX.VAL.MRCH.WL.CD" u="1"/>
        <s v="EP.PMP.DESL.CD" u="1"/>
        <s v="SP.POP.DPND.OL" u="1"/>
        <s v="SH.STA.WAST.ZS" u="1"/>
        <s v="EN.ATM.HFCG.KT.CE" u="1"/>
        <s v="EN.ATM.PFCG.KT.CE" u="1"/>
        <s v="MS.MIL.XPND.CN" u="1"/>
        <s v="NE.RSB.GNFS.KN" u="1"/>
        <s v="EG.USE.CRNW.ZS" u="1"/>
        <s v="GC.TAX.IMPT.CN" u="1"/>
        <s v="TX.VAL.OTHR.ZS.WT" u="1"/>
        <s v="NY.GDP.DEFL.KD.ZG" u="1"/>
        <s v="GC.TAX.YPKG.RV.ZS" u="1"/>
        <s v="SE.SEC.REPT.FE.ZS" u="1"/>
        <s v="NE.IMP.GNFS.CN" u="1"/>
        <s v="BN.KLT.DINV.CD" u="1"/>
        <s v="SL.EMP.1524.SP.ZS" u="1"/>
        <s v="TM.TAX.MANF.SM.AR.ZS" u="1"/>
        <s v="TM.TAX.MRCH.SM.AR.ZS" u="1"/>
        <s v="TM.TAX.TCOM.SM.AR.ZS" u="1"/>
        <s v="SE.PRM.PRS5.FE.ZS" u="1"/>
        <s v="ER.BDV.TOTL.XQ" u="1"/>
        <s v="EN.ATM.GHGO.KT.CE" u="1"/>
        <s v="SM.POP.TOTL" u="1"/>
        <s v="EN.CO2.BLDG.MT" u="1"/>
        <s v="GC.TAX.GSRV.CN" u="1"/>
        <s v="SH.XPD.PUBL.GX.ZS" u="1"/>
        <s v="SE.SEC.NENR" u="1"/>
        <s v="TM.TAX.MANF.WM.FN.ZS" u="1"/>
        <s v="TM.TAX.MRCH.WM.FN.ZS" u="1"/>
        <s v="TM.TAX.TCOM.WM.FN.ZS" u="1"/>
        <s v="SH.STA.ACSN" u="1"/>
        <s v="TX.VAL.TRAN.ZS.WT" u="1"/>
        <s v="NY.GDP.PCAP.KD.ZG" u="1"/>
        <s v="NY.GNP.PCAP.KD.ZG" u="1"/>
        <s v="SE.XPD.SECO.PC.ZS" u="1"/>
        <s v="NV.SRV.TETC.ZS" u="1"/>
        <s v="GC.TAX.GSRV.RV.ZS" u="1"/>
        <s v="IT.NET.BBND.P2" u="1"/>
        <s v="SE.ADT.LITR.MA.ZS" u="1"/>
        <s v="EN.CO2.MANF.ZS" u="1"/>
        <s v="NY.GDS.TOTL.ZS" u="1"/>
        <s v="SP.DYN.TFRT.IN" u="1"/>
        <s v="NE.EXP.GNFS.CN" u="1"/>
        <s v="SE.PRM.ENRL.TC.ZS" u="1"/>
        <s v="NV.IND.MANF.KD.ZG" u="1"/>
        <s v="EN.ATM.METH.AG.ZS" u="1"/>
        <s v="DC.DAC.SWEL.CD" u="1"/>
        <s v="TX.VAL.MRCH.CD.WT" u="1"/>
        <s v="SE.SEC.ENRR.MA" u="1"/>
        <s v="FM.LBL.BMNY.ZG" u="1"/>
        <s v="ST.INT.RCPT.XP.ZS" u="1"/>
        <s v="GB.XPD.RSDV.GD.ZS" u="1"/>
        <s v="SG.GEN.PARL.ZS" u="1"/>
        <s v="SE.PRM.GINT.FE.ZS" u="1"/>
        <s v="AG.LND.CROP.ZS" u="1"/>
        <s v="AG.YLD.CREL.KG" u="1"/>
        <s v="SE.SEC.TCHR.FE.ZS" u="1"/>
        <s v="SH.STA.ACSN.RU" u="1"/>
        <s v="NY.ADJ.DPEM.GN.ZS" u="1"/>
        <s v="SE.PRM.PRSL.ZS" u="1"/>
        <s v="SH.DYN.AIDS.ZS" u="1"/>
        <s v="SH.MED.BEDS.ZS" u="1"/>
        <s v="BX.GRT.TECH.CD.WD" u="1"/>
        <s v="SP.URB.TOTL" u="1"/>
        <s v="IS.AIR.GOOD.MT.K1" u="1"/>
        <s v="SE.PRM.ENRR.MA" u="1"/>
        <s v="SE.TER.ENRR" u="1"/>
        <s v="SP.DYN.LE00.FE.IN" u="1"/>
        <s v="SE.PRM.TCAQ.FE.ZS" u="1"/>
        <s v="EG.ELC.RNWX.ZS" u="1"/>
        <s v="EG.USE.COMM.KT.OE" u="1"/>
        <s v="DC.DAC.KORL.CD" u="1"/>
        <s v="LP.LPI.TIME.XQ" u="1"/>
        <s v="IP.JRN.ARTC.SC" u="1"/>
        <s v="BX.TRF.PWKR.CD.DT" u="1"/>
        <s v="SH.STA.BRTC.ZS" u="1"/>
        <s v="SE.SEC.PROG.ZS" u="1"/>
        <s v="EN.CO2.OTHX.MT" u="1"/>
        <s v="GC.XPN.TOTL.CN" u="1"/>
        <s v="FM.AST.PRVT.ZG.M3" u="1"/>
        <s v="NV.IND.MANF.CN" u="1"/>
        <s v="SE.TER.TCHR.FE.ZS" u="1"/>
        <s v="SH.XPD.EXTR.ZS" u="1"/>
        <s v="NY.GDP.DISC.CN" u="1"/>
        <s v="TM.VAL.FUEL.ZS.UN" u="1"/>
        <s v="MS.MIL.MPRT.KD" u="1"/>
        <s v="IS.ROD.SGAS.PC" u="1"/>
      </sharedItems>
    </cacheField>
    <cacheField name="Year" numFmtId="0" sqlType="5">
      <sharedItems containsSemiMixedTypes="0" containsString="0" containsNumber="1" containsInteger="1" minValue="1960" maxValue="2011" count="52">
        <n v="1970"/>
        <n v="1971"/>
        <n v="1972"/>
        <n v="1973"/>
        <n v="1974"/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1969"/>
        <n v="1968"/>
        <n v="1960"/>
        <n v="1961"/>
        <n v="1962"/>
        <n v="1963"/>
        <n v="1964"/>
        <n v="1965"/>
        <n v="1966"/>
        <n v="1967"/>
      </sharedItems>
    </cacheField>
    <cacheField name="Value" numFmtId="0" sqlType="7">
      <sharedItems containsSemiMixedTypes="0" containsString="0" containsNumber="1" minValue="-1834104960" maxValue="82413148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87">
  <r>
    <x v="0"/>
    <x v="0"/>
    <x v="0"/>
    <n v="5216000"/>
  </r>
  <r>
    <x v="0"/>
    <x v="0"/>
    <x v="1"/>
    <n v="4877000"/>
  </r>
  <r>
    <x v="0"/>
    <x v="0"/>
    <x v="2"/>
    <n v="2796000"/>
  </r>
  <r>
    <x v="0"/>
    <x v="0"/>
    <x v="3"/>
    <n v="4333000"/>
  </r>
  <r>
    <x v="0"/>
    <x v="0"/>
    <x v="4"/>
    <n v="2993000"/>
  </r>
  <r>
    <x v="0"/>
    <x v="0"/>
    <x v="5"/>
    <n v="5467000"/>
  </r>
  <r>
    <x v="0"/>
    <x v="0"/>
    <x v="6"/>
    <n v="7004000"/>
  </r>
  <r>
    <x v="0"/>
    <x v="0"/>
    <x v="7"/>
    <n v="6400000"/>
  </r>
  <r>
    <x v="0"/>
    <x v="0"/>
    <x v="8"/>
    <n v="11570000"/>
  </r>
  <r>
    <x v="0"/>
    <x v="0"/>
    <x v="9"/>
    <n v="24318000"/>
  </r>
  <r>
    <x v="0"/>
    <x v="0"/>
    <x v="10"/>
    <n v="25404000"/>
  </r>
  <r>
    <x v="0"/>
    <x v="0"/>
    <x v="11"/>
    <n v="20394000"/>
  </r>
  <r>
    <x v="0"/>
    <x v="0"/>
    <x v="12"/>
    <n v="18608000"/>
  </r>
  <r>
    <x v="0"/>
    <x v="0"/>
    <x v="13"/>
    <n v="22481000"/>
  </r>
  <r>
    <x v="0"/>
    <x v="0"/>
    <x v="14"/>
    <n v="26095000"/>
  </r>
  <r>
    <x v="0"/>
    <x v="0"/>
    <x v="15"/>
    <n v="34627000"/>
  </r>
  <r>
    <x v="0"/>
    <x v="0"/>
    <x v="16"/>
    <n v="52583000"/>
  </r>
  <r>
    <x v="0"/>
    <x v="0"/>
    <x v="17"/>
    <n v="45795000"/>
  </r>
  <r>
    <x v="0"/>
    <x v="0"/>
    <x v="18"/>
    <n v="18818000"/>
  </r>
  <r>
    <x v="0"/>
    <x v="0"/>
    <x v="19"/>
    <n v="27177000"/>
  </r>
  <r>
    <x v="0"/>
    <x v="0"/>
    <x v="20"/>
    <n v="18443000"/>
  </r>
  <r>
    <x v="0"/>
    <x v="0"/>
    <x v="21"/>
    <n v="10597000"/>
  </r>
  <r>
    <x v="0"/>
    <x v="0"/>
    <x v="22"/>
    <n v="2166000"/>
  </r>
  <r>
    <x v="0"/>
    <x v="0"/>
    <x v="23"/>
    <n v="2523000"/>
  </r>
  <r>
    <x v="0"/>
    <x v="0"/>
    <x v="24"/>
    <n v="1268000"/>
  </r>
  <r>
    <x v="0"/>
    <x v="0"/>
    <x v="25"/>
    <n v="122051000"/>
  </r>
  <r>
    <x v="0"/>
    <x v="0"/>
    <x v="26"/>
    <n v="84855000"/>
  </r>
  <r>
    <x v="0"/>
    <x v="0"/>
    <x v="27"/>
    <n v="41997000"/>
  </r>
  <r>
    <x v="0"/>
    <x v="0"/>
    <x v="28"/>
    <n v="45842000"/>
  </r>
  <r>
    <x v="0"/>
    <x v="0"/>
    <x v="29"/>
    <n v="17733000"/>
  </r>
  <r>
    <x v="0"/>
    <x v="0"/>
    <x v="30"/>
    <n v="63000"/>
  </r>
  <r>
    <x v="0"/>
    <x v="0"/>
    <x v="31"/>
    <n v="141000"/>
  </r>
  <r>
    <x v="0"/>
    <x v="0"/>
    <x v="32"/>
    <n v="6028000"/>
  </r>
  <r>
    <x v="0"/>
    <x v="0"/>
    <x v="33"/>
    <n v="8138000"/>
  </r>
  <r>
    <x v="0"/>
    <x v="0"/>
    <x v="34"/>
    <n v="8590000"/>
  </r>
  <r>
    <x v="0"/>
    <x v="0"/>
    <x v="35"/>
    <n v="5877000"/>
  </r>
  <r>
    <x v="0"/>
    <x v="0"/>
    <x v="36"/>
    <n v="6103000"/>
  </r>
  <r>
    <x v="0"/>
    <x v="0"/>
    <x v="37"/>
    <n v="9243000"/>
  </r>
  <r>
    <x v="0"/>
    <x v="0"/>
    <x v="38"/>
    <n v="9343000"/>
  </r>
  <r>
    <x v="0"/>
    <x v="0"/>
    <x v="39"/>
    <n v="8089000"/>
  </r>
  <r>
    <x v="0"/>
    <x v="0"/>
    <x v="40"/>
    <n v="104137000"/>
  </r>
  <r>
    <x v="0"/>
    <x v="0"/>
    <x v="41"/>
    <n v="85564000"/>
  </r>
  <r>
    <x v="1"/>
    <x v="1"/>
    <x v="0"/>
    <n v="4637000"/>
  </r>
  <r>
    <x v="1"/>
    <x v="1"/>
    <x v="1"/>
    <n v="4215000"/>
  </r>
  <r>
    <x v="1"/>
    <x v="1"/>
    <x v="2"/>
    <n v="2547000"/>
  </r>
  <r>
    <x v="1"/>
    <x v="1"/>
    <x v="3"/>
    <n v="3811000"/>
  </r>
  <r>
    <x v="1"/>
    <x v="1"/>
    <x v="4"/>
    <n v="1999000"/>
  </r>
  <r>
    <x v="1"/>
    <x v="1"/>
    <x v="5"/>
    <n v="3752000"/>
  </r>
  <r>
    <x v="1"/>
    <x v="1"/>
    <x v="6"/>
    <n v="3778000"/>
  </r>
  <r>
    <x v="1"/>
    <x v="1"/>
    <x v="7"/>
    <n v="4396000"/>
  </r>
  <r>
    <x v="1"/>
    <x v="1"/>
    <x v="8"/>
    <n v="7187000"/>
  </r>
  <r>
    <x v="1"/>
    <x v="1"/>
    <x v="9"/>
    <n v="17067000"/>
  </r>
  <r>
    <x v="1"/>
    <x v="1"/>
    <x v="10"/>
    <n v="18148000"/>
  </r>
  <r>
    <x v="1"/>
    <x v="1"/>
    <x v="11"/>
    <n v="15860000"/>
  </r>
  <r>
    <x v="1"/>
    <x v="1"/>
    <x v="12"/>
    <n v="16064000"/>
  </r>
  <r>
    <x v="1"/>
    <x v="1"/>
    <x v="13"/>
    <n v="18925000"/>
  </r>
  <r>
    <x v="1"/>
    <x v="1"/>
    <x v="14"/>
    <n v="21717000"/>
  </r>
  <r>
    <x v="1"/>
    <x v="1"/>
    <x v="15"/>
    <n v="32402000"/>
  </r>
  <r>
    <x v="1"/>
    <x v="1"/>
    <x v="16"/>
    <n v="47870000"/>
  </r>
  <r>
    <x v="1"/>
    <x v="1"/>
    <x v="17"/>
    <n v="42138000"/>
  </r>
  <r>
    <x v="1"/>
    <x v="1"/>
    <x v="18"/>
    <n v="18120000"/>
  </r>
  <r>
    <x v="1"/>
    <x v="1"/>
    <x v="19"/>
    <n v="26817000"/>
  </r>
  <r>
    <x v="1"/>
    <x v="1"/>
    <x v="20"/>
    <n v="18443000"/>
  </r>
  <r>
    <x v="1"/>
    <x v="1"/>
    <x v="21"/>
    <n v="10597000"/>
  </r>
  <r>
    <x v="1"/>
    <x v="1"/>
    <x v="22"/>
    <n v="2166000"/>
  </r>
  <r>
    <x v="1"/>
    <x v="1"/>
    <x v="23"/>
    <n v="2523000"/>
  </r>
  <r>
    <x v="1"/>
    <x v="1"/>
    <x v="24"/>
    <n v="1268000"/>
  </r>
  <r>
    <x v="1"/>
    <x v="1"/>
    <x v="25"/>
    <n v="122051000"/>
  </r>
  <r>
    <x v="1"/>
    <x v="1"/>
    <x v="26"/>
    <n v="84855000"/>
  </r>
  <r>
    <x v="1"/>
    <x v="1"/>
    <x v="27"/>
    <n v="41997000"/>
  </r>
  <r>
    <x v="1"/>
    <x v="1"/>
    <x v="28"/>
    <n v="45370000"/>
  </r>
  <r>
    <x v="1"/>
    <x v="1"/>
    <x v="29"/>
    <n v="16657000"/>
  </r>
  <r>
    <x v="1"/>
    <x v="1"/>
    <x v="30"/>
    <n v="63000"/>
  </r>
  <r>
    <x v="1"/>
    <x v="1"/>
    <x v="31"/>
    <n v="141000"/>
  </r>
  <r>
    <x v="1"/>
    <x v="1"/>
    <x v="32"/>
    <n v="6028000"/>
  </r>
  <r>
    <x v="1"/>
    <x v="1"/>
    <x v="33"/>
    <n v="8138000"/>
  </r>
  <r>
    <x v="1"/>
    <x v="1"/>
    <x v="34"/>
    <n v="8590000"/>
  </r>
  <r>
    <x v="1"/>
    <x v="1"/>
    <x v="35"/>
    <n v="5877000"/>
  </r>
  <r>
    <x v="1"/>
    <x v="1"/>
    <x v="36"/>
    <n v="6103000"/>
  </r>
  <r>
    <x v="1"/>
    <x v="1"/>
    <x v="37"/>
    <n v="9243000"/>
  </r>
  <r>
    <x v="1"/>
    <x v="1"/>
    <x v="38"/>
    <n v="9343000"/>
  </r>
  <r>
    <x v="1"/>
    <x v="1"/>
    <x v="39"/>
    <n v="8089000"/>
  </r>
  <r>
    <x v="1"/>
    <x v="1"/>
    <x v="40"/>
    <n v="104137000"/>
  </r>
  <r>
    <x v="2"/>
    <x v="2"/>
    <x v="0"/>
    <n v="0"/>
  </r>
  <r>
    <x v="2"/>
    <x v="2"/>
    <x v="1"/>
    <n v="5122000"/>
  </r>
  <r>
    <x v="2"/>
    <x v="2"/>
    <x v="2"/>
    <n v="11008000"/>
  </r>
  <r>
    <x v="2"/>
    <x v="2"/>
    <x v="3"/>
    <n v="7842000"/>
  </r>
  <r>
    <x v="2"/>
    <x v="2"/>
    <x v="4"/>
    <n v="12120000"/>
  </r>
  <r>
    <x v="2"/>
    <x v="2"/>
    <x v="5"/>
    <n v="4183000"/>
  </r>
  <r>
    <x v="2"/>
    <x v="2"/>
    <x v="6"/>
    <n v="6913000"/>
  </r>
  <r>
    <x v="2"/>
    <x v="2"/>
    <x v="7"/>
    <n v="12427000"/>
  </r>
  <r>
    <x v="2"/>
    <x v="2"/>
    <x v="8"/>
    <n v="24120000"/>
  </r>
  <r>
    <x v="2"/>
    <x v="2"/>
    <x v="9"/>
    <n v="21896000"/>
  </r>
  <r>
    <x v="2"/>
    <x v="2"/>
    <x v="10"/>
    <n v="22577000"/>
  </r>
  <r>
    <x v="2"/>
    <x v="2"/>
    <x v="11"/>
    <n v="16607000"/>
  </r>
  <r>
    <x v="2"/>
    <x v="2"/>
    <x v="12"/>
    <n v="17892000"/>
  </r>
  <r>
    <x v="2"/>
    <x v="2"/>
    <x v="13"/>
    <n v="15638000"/>
  </r>
  <r>
    <x v="2"/>
    <x v="2"/>
    <x v="14"/>
    <n v="14816000"/>
  </r>
  <r>
    <x v="2"/>
    <x v="2"/>
    <x v="15"/>
    <n v="28889000"/>
  </r>
  <r>
    <x v="2"/>
    <x v="2"/>
    <x v="16"/>
    <n v="46691000"/>
  </r>
  <r>
    <x v="2"/>
    <x v="2"/>
    <x v="17"/>
    <n v="47067000"/>
  </r>
  <r>
    <x v="2"/>
    <x v="2"/>
    <x v="18"/>
    <n v="20559000"/>
  </r>
  <r>
    <x v="2"/>
    <x v="2"/>
    <x v="19"/>
    <n v="5792000"/>
  </r>
  <r>
    <x v="2"/>
    <x v="2"/>
    <x v="20"/>
    <n v="1731000"/>
  </r>
  <r>
    <x v="2"/>
    <x v="2"/>
    <x v="21"/>
    <n v="0"/>
  </r>
  <r>
    <x v="2"/>
    <x v="2"/>
    <x v="22"/>
    <n v="0"/>
  </r>
  <r>
    <x v="2"/>
    <x v="2"/>
    <x v="23"/>
    <n v="0"/>
  </r>
  <r>
    <x v="2"/>
    <x v="2"/>
    <x v="24"/>
    <n v="0"/>
  </r>
  <r>
    <x v="2"/>
    <x v="2"/>
    <x v="25"/>
    <n v="0"/>
  </r>
  <r>
    <x v="2"/>
    <x v="2"/>
    <x v="26"/>
    <n v="0"/>
  </r>
  <r>
    <x v="2"/>
    <x v="2"/>
    <x v="27"/>
    <n v="0"/>
  </r>
  <r>
    <x v="2"/>
    <x v="2"/>
    <x v="28"/>
    <n v="0"/>
  </r>
  <r>
    <x v="2"/>
    <x v="2"/>
    <x v="29"/>
    <n v="0"/>
  </r>
  <r>
    <x v="2"/>
    <x v="2"/>
    <x v="30"/>
    <n v="0"/>
  </r>
  <r>
    <x v="2"/>
    <x v="2"/>
    <x v="31"/>
    <n v="0"/>
  </r>
  <r>
    <x v="2"/>
    <x v="2"/>
    <x v="32"/>
    <n v="0"/>
  </r>
  <r>
    <x v="2"/>
    <x v="2"/>
    <x v="33"/>
    <n v="0"/>
  </r>
  <r>
    <x v="2"/>
    <x v="2"/>
    <x v="34"/>
    <n v="0"/>
  </r>
  <r>
    <x v="2"/>
    <x v="2"/>
    <x v="35"/>
    <n v="0"/>
  </r>
  <r>
    <x v="2"/>
    <x v="2"/>
    <x v="36"/>
    <n v="0"/>
  </r>
  <r>
    <x v="2"/>
    <x v="2"/>
    <x v="37"/>
    <n v="0"/>
  </r>
  <r>
    <x v="2"/>
    <x v="2"/>
    <x v="38"/>
    <n v="0"/>
  </r>
  <r>
    <x v="2"/>
    <x v="2"/>
    <x v="39"/>
    <n v="0"/>
  </r>
  <r>
    <x v="2"/>
    <x v="2"/>
    <x v="40"/>
    <n v="0"/>
  </r>
  <r>
    <x v="3"/>
    <x v="3"/>
    <x v="0"/>
    <n v="20325000"/>
  </r>
  <r>
    <x v="3"/>
    <x v="3"/>
    <x v="1"/>
    <n v="21519000"/>
  </r>
  <r>
    <x v="3"/>
    <x v="3"/>
    <x v="2"/>
    <n v="28713000"/>
  </r>
  <r>
    <x v="3"/>
    <x v="3"/>
    <x v="3"/>
    <n v="40931000"/>
  </r>
  <r>
    <x v="3"/>
    <x v="3"/>
    <x v="4"/>
    <n v="34197000"/>
  </r>
  <r>
    <x v="3"/>
    <x v="3"/>
    <x v="5"/>
    <n v="27993000"/>
  </r>
  <r>
    <x v="3"/>
    <x v="3"/>
    <x v="6"/>
    <n v="33061000"/>
  </r>
  <r>
    <x v="3"/>
    <x v="3"/>
    <x v="7"/>
    <n v="35035000"/>
  </r>
  <r>
    <x v="3"/>
    <x v="3"/>
    <x v="8"/>
    <n v="51914000"/>
  </r>
  <r>
    <x v="3"/>
    <x v="3"/>
    <x v="9"/>
    <n v="82336000"/>
  </r>
  <r>
    <x v="3"/>
    <x v="3"/>
    <x v="10"/>
    <n v="88868000"/>
  </r>
  <r>
    <x v="3"/>
    <x v="3"/>
    <x v="11"/>
    <n v="99703000"/>
  </r>
  <r>
    <x v="3"/>
    <x v="3"/>
    <x v="12"/>
    <n v="85561000"/>
  </r>
  <r>
    <x v="3"/>
    <x v="3"/>
    <x v="13"/>
    <n v="101123000"/>
  </r>
  <r>
    <x v="3"/>
    <x v="3"/>
    <x v="14"/>
    <n v="107149000"/>
  </r>
  <r>
    <x v="3"/>
    <x v="3"/>
    <x v="15"/>
    <n v="143952000"/>
  </r>
  <r>
    <x v="3"/>
    <x v="3"/>
    <x v="16"/>
    <n v="186876992"/>
  </r>
  <r>
    <x v="3"/>
    <x v="3"/>
    <x v="17"/>
    <n v="144926000"/>
  </r>
  <r>
    <x v="3"/>
    <x v="3"/>
    <x v="18"/>
    <n v="85414000"/>
  </r>
  <r>
    <x v="3"/>
    <x v="3"/>
    <x v="19"/>
    <n v="121246000"/>
  </r>
  <r>
    <x v="3"/>
    <x v="3"/>
    <x v="20"/>
    <n v="45895000"/>
  </r>
  <r>
    <x v="3"/>
    <x v="3"/>
    <x v="21"/>
    <n v="28889000"/>
  </r>
  <r>
    <x v="3"/>
    <x v="3"/>
    <x v="22"/>
    <n v="26270000"/>
  </r>
  <r>
    <x v="3"/>
    <x v="3"/>
    <x v="23"/>
    <n v="21927000"/>
  </r>
  <r>
    <x v="3"/>
    <x v="3"/>
    <x v="24"/>
    <n v="41963000"/>
  </r>
  <r>
    <x v="3"/>
    <x v="3"/>
    <x v="25"/>
    <n v="180192992"/>
  </r>
  <r>
    <x v="3"/>
    <x v="3"/>
    <x v="26"/>
    <n v="139411008"/>
  </r>
  <r>
    <x v="3"/>
    <x v="3"/>
    <x v="27"/>
    <n v="100894000"/>
  </r>
  <r>
    <x v="3"/>
    <x v="3"/>
    <x v="28"/>
    <n v="78878000"/>
  </r>
  <r>
    <x v="3"/>
    <x v="3"/>
    <x v="29"/>
    <n v="64369000"/>
  </r>
  <r>
    <x v="3"/>
    <x v="3"/>
    <x v="30"/>
    <n v="21885000"/>
  </r>
  <r>
    <x v="3"/>
    <x v="3"/>
    <x v="31"/>
    <n v="29562000"/>
  </r>
  <r>
    <x v="3"/>
    <x v="3"/>
    <x v="32"/>
    <n v="50645000"/>
  </r>
  <r>
    <x v="3"/>
    <x v="3"/>
    <x v="33"/>
    <n v="32571000"/>
  </r>
  <r>
    <x v="3"/>
    <x v="3"/>
    <x v="34"/>
    <n v="32270000"/>
  </r>
  <r>
    <x v="3"/>
    <x v="3"/>
    <x v="35"/>
    <n v="25491000"/>
  </r>
  <r>
    <x v="3"/>
    <x v="3"/>
    <x v="36"/>
    <n v="9389000"/>
  </r>
  <r>
    <x v="3"/>
    <x v="3"/>
    <x v="37"/>
    <n v="11385000"/>
  </r>
  <r>
    <x v="3"/>
    <x v="3"/>
    <x v="38"/>
    <n v="10147000"/>
  </r>
  <r>
    <x v="3"/>
    <x v="3"/>
    <x v="39"/>
    <n v="8893000"/>
  </r>
  <r>
    <x v="3"/>
    <x v="3"/>
    <x v="40"/>
    <n v="651356032"/>
  </r>
  <r>
    <x v="4"/>
    <x v="4"/>
    <x v="0"/>
    <n v="20325000"/>
  </r>
  <r>
    <x v="4"/>
    <x v="4"/>
    <x v="1"/>
    <n v="16397000"/>
  </r>
  <r>
    <x v="4"/>
    <x v="4"/>
    <x v="2"/>
    <n v="17705000"/>
  </r>
  <r>
    <x v="4"/>
    <x v="4"/>
    <x v="3"/>
    <n v="33089000"/>
  </r>
  <r>
    <x v="4"/>
    <x v="4"/>
    <x v="4"/>
    <n v="22077000"/>
  </r>
  <r>
    <x v="4"/>
    <x v="4"/>
    <x v="5"/>
    <n v="23810000"/>
  </r>
  <r>
    <x v="4"/>
    <x v="4"/>
    <x v="6"/>
    <n v="26148000"/>
  </r>
  <r>
    <x v="4"/>
    <x v="4"/>
    <x v="7"/>
    <n v="22608000"/>
  </r>
  <r>
    <x v="4"/>
    <x v="4"/>
    <x v="8"/>
    <n v="27794000"/>
  </r>
  <r>
    <x v="4"/>
    <x v="4"/>
    <x v="9"/>
    <n v="60440000"/>
  </r>
  <r>
    <x v="4"/>
    <x v="4"/>
    <x v="10"/>
    <n v="66291000"/>
  </r>
  <r>
    <x v="4"/>
    <x v="4"/>
    <x v="11"/>
    <n v="83096000"/>
  </r>
  <r>
    <x v="4"/>
    <x v="4"/>
    <x v="12"/>
    <n v="67669000"/>
  </r>
  <r>
    <x v="4"/>
    <x v="4"/>
    <x v="13"/>
    <n v="85485000"/>
  </r>
  <r>
    <x v="4"/>
    <x v="4"/>
    <x v="14"/>
    <n v="92333000"/>
  </r>
  <r>
    <x v="4"/>
    <x v="4"/>
    <x v="15"/>
    <n v="115063000"/>
  </r>
  <r>
    <x v="4"/>
    <x v="4"/>
    <x v="16"/>
    <n v="140186000"/>
  </r>
  <r>
    <x v="4"/>
    <x v="4"/>
    <x v="17"/>
    <n v="97859000"/>
  </r>
  <r>
    <x v="4"/>
    <x v="4"/>
    <x v="18"/>
    <n v="64855000"/>
  </r>
  <r>
    <x v="4"/>
    <x v="4"/>
    <x v="19"/>
    <n v="115454000"/>
  </r>
  <r>
    <x v="4"/>
    <x v="4"/>
    <x v="20"/>
    <n v="44164000"/>
  </r>
  <r>
    <x v="4"/>
    <x v="4"/>
    <x v="21"/>
    <n v="28889000"/>
  </r>
  <r>
    <x v="4"/>
    <x v="4"/>
    <x v="22"/>
    <n v="26270000"/>
  </r>
  <r>
    <x v="4"/>
    <x v="4"/>
    <x v="23"/>
    <n v="21927000"/>
  </r>
  <r>
    <x v="4"/>
    <x v="4"/>
    <x v="24"/>
    <n v="41963000"/>
  </r>
  <r>
    <x v="4"/>
    <x v="4"/>
    <x v="25"/>
    <n v="180192992"/>
  </r>
  <r>
    <x v="4"/>
    <x v="4"/>
    <x v="26"/>
    <n v="139411008"/>
  </r>
  <r>
    <x v="4"/>
    <x v="4"/>
    <x v="27"/>
    <n v="100894000"/>
  </r>
  <r>
    <x v="4"/>
    <x v="4"/>
    <x v="28"/>
    <n v="78878000"/>
  </r>
  <r>
    <x v="4"/>
    <x v="4"/>
    <x v="29"/>
    <n v="64369000"/>
  </r>
  <r>
    <x v="4"/>
    <x v="4"/>
    <x v="30"/>
    <n v="21885000"/>
  </r>
  <r>
    <x v="4"/>
    <x v="4"/>
    <x v="31"/>
    <n v="29562000"/>
  </r>
  <r>
    <x v="4"/>
    <x v="4"/>
    <x v="32"/>
    <n v="50645000"/>
  </r>
  <r>
    <x v="4"/>
    <x v="4"/>
    <x v="33"/>
    <n v="32571000"/>
  </r>
  <r>
    <x v="4"/>
    <x v="4"/>
    <x v="34"/>
    <n v="32270000"/>
  </r>
  <r>
    <x v="4"/>
    <x v="4"/>
    <x v="35"/>
    <n v="25491000"/>
  </r>
  <r>
    <x v="4"/>
    <x v="4"/>
    <x v="36"/>
    <n v="9389000"/>
  </r>
  <r>
    <x v="4"/>
    <x v="4"/>
    <x v="37"/>
    <n v="11385000"/>
  </r>
  <r>
    <x v="4"/>
    <x v="4"/>
    <x v="38"/>
    <n v="10147000"/>
  </r>
  <r>
    <x v="4"/>
    <x v="4"/>
    <x v="39"/>
    <n v="8893000"/>
  </r>
  <r>
    <x v="4"/>
    <x v="4"/>
    <x v="40"/>
    <n v="651356032"/>
  </r>
  <r>
    <x v="4"/>
    <x v="4"/>
    <x v="41"/>
    <n v="186075008"/>
  </r>
  <r>
    <x v="5"/>
    <x v="5"/>
    <x v="0"/>
    <n v="0"/>
  </r>
  <r>
    <x v="5"/>
    <x v="5"/>
    <x v="1"/>
    <n v="0"/>
  </r>
  <r>
    <x v="5"/>
    <x v="5"/>
    <x v="2"/>
    <n v="0"/>
  </r>
  <r>
    <x v="5"/>
    <x v="5"/>
    <x v="3"/>
    <n v="0"/>
  </r>
  <r>
    <x v="5"/>
    <x v="5"/>
    <x v="4"/>
    <n v="0"/>
  </r>
  <r>
    <x v="5"/>
    <x v="5"/>
    <x v="5"/>
    <n v="0"/>
  </r>
  <r>
    <x v="5"/>
    <x v="5"/>
    <x v="6"/>
    <n v="0"/>
  </r>
  <r>
    <x v="5"/>
    <x v="5"/>
    <x v="7"/>
    <n v="0"/>
  </r>
  <r>
    <x v="5"/>
    <x v="5"/>
    <x v="8"/>
    <n v="0"/>
  </r>
  <r>
    <x v="5"/>
    <x v="5"/>
    <x v="9"/>
    <n v="0"/>
  </r>
  <r>
    <x v="5"/>
    <x v="5"/>
    <x v="10"/>
    <n v="0"/>
  </r>
  <r>
    <x v="5"/>
    <x v="5"/>
    <x v="11"/>
    <n v="0"/>
  </r>
  <r>
    <x v="5"/>
    <x v="5"/>
    <x v="12"/>
    <n v="0"/>
  </r>
  <r>
    <x v="5"/>
    <x v="5"/>
    <x v="13"/>
    <n v="0"/>
  </r>
  <r>
    <x v="5"/>
    <x v="5"/>
    <x v="14"/>
    <n v="0"/>
  </r>
  <r>
    <x v="5"/>
    <x v="5"/>
    <x v="15"/>
    <n v="0"/>
  </r>
  <r>
    <x v="5"/>
    <x v="5"/>
    <x v="16"/>
    <n v="0"/>
  </r>
  <r>
    <x v="5"/>
    <x v="5"/>
    <x v="17"/>
    <n v="0"/>
  </r>
  <r>
    <x v="5"/>
    <x v="5"/>
    <x v="18"/>
    <n v="0"/>
  </r>
  <r>
    <x v="5"/>
    <x v="5"/>
    <x v="19"/>
    <n v="0"/>
  </r>
  <r>
    <x v="5"/>
    <x v="5"/>
    <x v="20"/>
    <n v="0"/>
  </r>
  <r>
    <x v="5"/>
    <x v="5"/>
    <x v="21"/>
    <n v="0"/>
  </r>
  <r>
    <x v="5"/>
    <x v="5"/>
    <x v="22"/>
    <n v="0"/>
  </r>
  <r>
    <x v="5"/>
    <x v="5"/>
    <x v="23"/>
    <n v="0"/>
  </r>
  <r>
    <x v="5"/>
    <x v="5"/>
    <x v="24"/>
    <n v="0"/>
  </r>
  <r>
    <x v="5"/>
    <x v="5"/>
    <x v="25"/>
    <n v="0"/>
  </r>
  <r>
    <x v="5"/>
    <x v="5"/>
    <x v="26"/>
    <n v="0"/>
  </r>
  <r>
    <x v="5"/>
    <x v="5"/>
    <x v="27"/>
    <n v="0"/>
  </r>
  <r>
    <x v="5"/>
    <x v="5"/>
    <x v="28"/>
    <n v="0"/>
  </r>
  <r>
    <x v="5"/>
    <x v="5"/>
    <x v="29"/>
    <n v="0"/>
  </r>
  <r>
    <x v="5"/>
    <x v="5"/>
    <x v="30"/>
    <n v="0"/>
  </r>
  <r>
    <x v="5"/>
    <x v="5"/>
    <x v="31"/>
    <n v="0"/>
  </r>
  <r>
    <x v="5"/>
    <x v="5"/>
    <x v="32"/>
    <n v="0"/>
  </r>
  <r>
    <x v="5"/>
    <x v="5"/>
    <x v="33"/>
    <n v="0"/>
  </r>
  <r>
    <x v="5"/>
    <x v="5"/>
    <x v="34"/>
    <n v="0"/>
  </r>
  <r>
    <x v="5"/>
    <x v="5"/>
    <x v="35"/>
    <n v="0"/>
  </r>
  <r>
    <x v="5"/>
    <x v="5"/>
    <x v="36"/>
    <n v="0"/>
  </r>
  <r>
    <x v="5"/>
    <x v="5"/>
    <x v="37"/>
    <n v="0"/>
  </r>
  <r>
    <x v="5"/>
    <x v="5"/>
    <x v="38"/>
    <n v="0"/>
  </r>
  <r>
    <x v="5"/>
    <x v="5"/>
    <x v="39"/>
    <n v="0"/>
  </r>
  <r>
    <x v="5"/>
    <x v="5"/>
    <x v="40"/>
    <n v="0"/>
  </r>
  <r>
    <x v="6"/>
    <x v="6"/>
    <x v="0"/>
    <n v="20325000"/>
  </r>
  <r>
    <x v="6"/>
    <x v="6"/>
    <x v="1"/>
    <n v="16397000"/>
  </r>
  <r>
    <x v="6"/>
    <x v="6"/>
    <x v="2"/>
    <n v="17705000"/>
  </r>
  <r>
    <x v="6"/>
    <x v="6"/>
    <x v="3"/>
    <n v="33089000"/>
  </r>
  <r>
    <x v="6"/>
    <x v="6"/>
    <x v="4"/>
    <n v="22077000"/>
  </r>
  <r>
    <x v="6"/>
    <x v="6"/>
    <x v="5"/>
    <n v="23810000"/>
  </r>
  <r>
    <x v="6"/>
    <x v="6"/>
    <x v="6"/>
    <n v="26148000"/>
  </r>
  <r>
    <x v="6"/>
    <x v="6"/>
    <x v="7"/>
    <n v="22608000"/>
  </r>
  <r>
    <x v="6"/>
    <x v="6"/>
    <x v="8"/>
    <n v="27794000"/>
  </r>
  <r>
    <x v="6"/>
    <x v="6"/>
    <x v="9"/>
    <n v="60440000"/>
  </r>
  <r>
    <x v="6"/>
    <x v="6"/>
    <x v="10"/>
    <n v="66291000"/>
  </r>
  <r>
    <x v="6"/>
    <x v="6"/>
    <x v="11"/>
    <n v="83096000"/>
  </r>
  <r>
    <x v="6"/>
    <x v="6"/>
    <x v="12"/>
    <n v="67669000"/>
  </r>
  <r>
    <x v="6"/>
    <x v="6"/>
    <x v="13"/>
    <n v="85485000"/>
  </r>
  <r>
    <x v="6"/>
    <x v="6"/>
    <x v="14"/>
    <n v="92333000"/>
  </r>
  <r>
    <x v="6"/>
    <x v="6"/>
    <x v="15"/>
    <n v="115063000"/>
  </r>
  <r>
    <x v="6"/>
    <x v="6"/>
    <x v="16"/>
    <n v="140186000"/>
  </r>
  <r>
    <x v="6"/>
    <x v="6"/>
    <x v="17"/>
    <n v="97859000"/>
  </r>
  <r>
    <x v="6"/>
    <x v="6"/>
    <x v="18"/>
    <n v="64855000"/>
  </r>
  <r>
    <x v="6"/>
    <x v="6"/>
    <x v="19"/>
    <n v="115454000"/>
  </r>
  <r>
    <x v="6"/>
    <x v="6"/>
    <x v="20"/>
    <n v="44164000"/>
  </r>
  <r>
    <x v="6"/>
    <x v="6"/>
    <x v="21"/>
    <n v="28889000"/>
  </r>
  <r>
    <x v="6"/>
    <x v="6"/>
    <x v="22"/>
    <n v="26270000"/>
  </r>
  <r>
    <x v="6"/>
    <x v="6"/>
    <x v="23"/>
    <n v="21927000"/>
  </r>
  <r>
    <x v="6"/>
    <x v="6"/>
    <x v="24"/>
    <n v="41963000"/>
  </r>
  <r>
    <x v="6"/>
    <x v="6"/>
    <x v="25"/>
    <n v="180192992"/>
  </r>
  <r>
    <x v="6"/>
    <x v="6"/>
    <x v="26"/>
    <n v="139411008"/>
  </r>
  <r>
    <x v="6"/>
    <x v="6"/>
    <x v="27"/>
    <n v="100894000"/>
  </r>
  <r>
    <x v="6"/>
    <x v="6"/>
    <x v="28"/>
    <n v="78878000"/>
  </r>
  <r>
    <x v="6"/>
    <x v="6"/>
    <x v="29"/>
    <n v="64369000"/>
  </r>
  <r>
    <x v="6"/>
    <x v="6"/>
    <x v="30"/>
    <n v="21885000"/>
  </r>
  <r>
    <x v="6"/>
    <x v="6"/>
    <x v="31"/>
    <n v="29562000"/>
  </r>
  <r>
    <x v="6"/>
    <x v="6"/>
    <x v="32"/>
    <n v="50645000"/>
  </r>
  <r>
    <x v="6"/>
    <x v="6"/>
    <x v="33"/>
    <n v="32571000"/>
  </r>
  <r>
    <x v="6"/>
    <x v="6"/>
    <x v="34"/>
    <n v="32270000"/>
  </r>
  <r>
    <x v="6"/>
    <x v="6"/>
    <x v="35"/>
    <n v="25491000"/>
  </r>
  <r>
    <x v="6"/>
    <x v="6"/>
    <x v="36"/>
    <n v="9389000"/>
  </r>
  <r>
    <x v="6"/>
    <x v="6"/>
    <x v="37"/>
    <n v="11385000"/>
  </r>
  <r>
    <x v="7"/>
    <x v="7"/>
    <x v="26"/>
    <n v="26438000"/>
  </r>
  <r>
    <x v="7"/>
    <x v="7"/>
    <x v="27"/>
    <n v="18507000"/>
  </r>
  <r>
    <x v="7"/>
    <x v="7"/>
    <x v="28"/>
    <n v="2342000"/>
  </r>
  <r>
    <x v="7"/>
    <x v="7"/>
    <x v="29"/>
    <n v="3816000"/>
  </r>
  <r>
    <x v="7"/>
    <x v="7"/>
    <x v="30"/>
    <n v="1835000"/>
  </r>
  <r>
    <x v="7"/>
    <x v="7"/>
    <x v="31"/>
    <n v="1805000"/>
  </r>
  <r>
    <x v="7"/>
    <x v="7"/>
    <x v="32"/>
    <n v="2230000"/>
  </r>
  <r>
    <x v="7"/>
    <x v="7"/>
    <x v="33"/>
    <n v="2232000"/>
  </r>
  <r>
    <x v="7"/>
    <x v="7"/>
    <x v="34"/>
    <n v="2230000"/>
  </r>
  <r>
    <x v="7"/>
    <x v="7"/>
    <x v="35"/>
    <n v="2232000"/>
  </r>
  <r>
    <x v="7"/>
    <x v="7"/>
    <x v="36"/>
    <n v="2176000"/>
  </r>
  <r>
    <x v="7"/>
    <x v="7"/>
    <x v="37"/>
    <n v="1586000"/>
  </r>
  <r>
    <x v="7"/>
    <x v="7"/>
    <x v="38"/>
    <n v="804000"/>
  </r>
  <r>
    <x v="7"/>
    <x v="7"/>
    <x v="39"/>
    <n v="804000"/>
  </r>
  <r>
    <x v="7"/>
    <x v="7"/>
    <x v="40"/>
    <n v="804000"/>
  </r>
  <r>
    <x v="7"/>
    <x v="7"/>
    <x v="41"/>
    <n v="100511000"/>
  </r>
  <r>
    <x v="8"/>
    <x v="8"/>
    <x v="0"/>
    <n v="0"/>
  </r>
  <r>
    <x v="8"/>
    <x v="8"/>
    <x v="1"/>
    <n v="0"/>
  </r>
  <r>
    <x v="8"/>
    <x v="8"/>
    <x v="2"/>
    <n v="0"/>
  </r>
  <r>
    <x v="8"/>
    <x v="8"/>
    <x v="3"/>
    <n v="0"/>
  </r>
  <r>
    <x v="8"/>
    <x v="8"/>
    <x v="4"/>
    <n v="0"/>
  </r>
  <r>
    <x v="8"/>
    <x v="8"/>
    <x v="5"/>
    <n v="0"/>
  </r>
  <r>
    <x v="8"/>
    <x v="8"/>
    <x v="6"/>
    <n v="0"/>
  </r>
  <r>
    <x v="8"/>
    <x v="8"/>
    <x v="7"/>
    <n v="0"/>
  </r>
  <r>
    <x v="8"/>
    <x v="8"/>
    <x v="8"/>
    <n v="0"/>
  </r>
  <r>
    <x v="8"/>
    <x v="8"/>
    <x v="9"/>
    <n v="0"/>
  </r>
  <r>
    <x v="8"/>
    <x v="8"/>
    <x v="10"/>
    <n v="0"/>
  </r>
  <r>
    <x v="8"/>
    <x v="8"/>
    <x v="11"/>
    <n v="161000"/>
  </r>
  <r>
    <x v="8"/>
    <x v="8"/>
    <x v="12"/>
    <n v="365000"/>
  </r>
  <r>
    <x v="8"/>
    <x v="8"/>
    <x v="13"/>
    <n v="945000"/>
  </r>
  <r>
    <x v="8"/>
    <x v="8"/>
    <x v="14"/>
    <n v="2171000"/>
  </r>
  <r>
    <x v="8"/>
    <x v="8"/>
    <x v="15"/>
    <n v="2818000"/>
  </r>
  <r>
    <x v="8"/>
    <x v="8"/>
    <x v="16"/>
    <n v="5914000"/>
  </r>
  <r>
    <x v="8"/>
    <x v="8"/>
    <x v="17"/>
    <n v="6615000"/>
  </r>
  <r>
    <x v="8"/>
    <x v="8"/>
    <x v="18"/>
    <n v="9739000"/>
  </r>
  <r>
    <x v="8"/>
    <x v="8"/>
    <x v="19"/>
    <n v="12168000"/>
  </r>
  <r>
    <x v="8"/>
    <x v="8"/>
    <x v="20"/>
    <n v="14355000"/>
  </r>
  <r>
    <x v="8"/>
    <x v="8"/>
    <x v="21"/>
    <n v="15398000"/>
  </r>
  <r>
    <x v="8"/>
    <x v="8"/>
    <x v="22"/>
    <n v="18740000"/>
  </r>
  <r>
    <x v="8"/>
    <x v="8"/>
    <x v="23"/>
    <n v="17047000"/>
  </r>
  <r>
    <x v="8"/>
    <x v="8"/>
    <x v="24"/>
    <n v="21756000"/>
  </r>
  <r>
    <x v="8"/>
    <x v="8"/>
    <x v="25"/>
    <n v="23682000"/>
  </r>
  <r>
    <x v="8"/>
    <x v="8"/>
    <x v="26"/>
    <n v="25575000"/>
  </r>
  <r>
    <x v="8"/>
    <x v="8"/>
    <x v="27"/>
    <n v="17668000"/>
  </r>
  <r>
    <x v="8"/>
    <x v="8"/>
    <x v="28"/>
    <n v="2342000"/>
  </r>
  <r>
    <x v="8"/>
    <x v="8"/>
    <x v="29"/>
    <n v="3816000"/>
  </r>
  <r>
    <x v="8"/>
    <x v="8"/>
    <x v="30"/>
    <n v="1835000"/>
  </r>
  <r>
    <x v="8"/>
    <x v="8"/>
    <x v="31"/>
    <n v="1805000"/>
  </r>
  <r>
    <x v="8"/>
    <x v="8"/>
    <x v="32"/>
    <n v="2230000"/>
  </r>
  <r>
    <x v="8"/>
    <x v="8"/>
    <x v="33"/>
    <n v="2232000"/>
  </r>
  <r>
    <x v="8"/>
    <x v="8"/>
    <x v="34"/>
    <n v="2230000"/>
  </r>
  <r>
    <x v="8"/>
    <x v="8"/>
    <x v="35"/>
    <n v="2232000"/>
  </r>
  <r>
    <x v="8"/>
    <x v="8"/>
    <x v="36"/>
    <n v="2176000"/>
  </r>
  <r>
    <x v="8"/>
    <x v="8"/>
    <x v="37"/>
    <n v="1586000"/>
  </r>
  <r>
    <x v="8"/>
    <x v="8"/>
    <x v="38"/>
    <n v="804000"/>
  </r>
  <r>
    <x v="8"/>
    <x v="8"/>
    <x v="39"/>
    <n v="804000"/>
  </r>
  <r>
    <x v="8"/>
    <x v="8"/>
    <x v="40"/>
    <n v="804000"/>
  </r>
  <r>
    <x v="9"/>
    <x v="9"/>
    <x v="0"/>
    <n v="7640000"/>
  </r>
  <r>
    <x v="10"/>
    <x v="10"/>
    <x v="38"/>
    <n v="0"/>
  </r>
  <r>
    <x v="10"/>
    <x v="10"/>
    <x v="39"/>
    <n v="0"/>
  </r>
  <r>
    <x v="10"/>
    <x v="10"/>
    <x v="40"/>
    <n v="0"/>
  </r>
  <r>
    <x v="11"/>
    <x v="11"/>
    <x v="0"/>
    <n v="0"/>
  </r>
  <r>
    <x v="11"/>
    <x v="11"/>
    <x v="1"/>
    <n v="0"/>
  </r>
  <r>
    <x v="11"/>
    <x v="11"/>
    <x v="2"/>
    <n v="0"/>
  </r>
  <r>
    <x v="11"/>
    <x v="11"/>
    <x v="3"/>
    <n v="0"/>
  </r>
  <r>
    <x v="11"/>
    <x v="11"/>
    <x v="4"/>
    <n v="0"/>
  </r>
  <r>
    <x v="11"/>
    <x v="11"/>
    <x v="5"/>
    <n v="0"/>
  </r>
  <r>
    <x v="11"/>
    <x v="11"/>
    <x v="6"/>
    <n v="0"/>
  </r>
  <r>
    <x v="11"/>
    <x v="11"/>
    <x v="7"/>
    <n v="0"/>
  </r>
  <r>
    <x v="11"/>
    <x v="11"/>
    <x v="8"/>
    <n v="0"/>
  </r>
  <r>
    <x v="11"/>
    <x v="11"/>
    <x v="9"/>
    <n v="10538000"/>
  </r>
  <r>
    <x v="11"/>
    <x v="11"/>
    <x v="10"/>
    <n v="12812000"/>
  </r>
  <r>
    <x v="11"/>
    <x v="11"/>
    <x v="11"/>
    <n v="29625000"/>
  </r>
  <r>
    <x v="11"/>
    <x v="11"/>
    <x v="12"/>
    <n v="5343000"/>
  </r>
  <r>
    <x v="11"/>
    <x v="11"/>
    <x v="13"/>
    <n v="5683000"/>
  </r>
  <r>
    <x v="11"/>
    <x v="11"/>
    <x v="14"/>
    <n v="5917000"/>
  </r>
  <r>
    <x v="11"/>
    <x v="11"/>
    <x v="15"/>
    <n v="7139000"/>
  </r>
  <r>
    <x v="11"/>
    <x v="11"/>
    <x v="16"/>
    <n v="8212000"/>
  </r>
  <r>
    <x v="11"/>
    <x v="11"/>
    <x v="17"/>
    <n v="3357000"/>
  </r>
  <r>
    <x v="11"/>
    <x v="11"/>
    <x v="18"/>
    <n v="5473000"/>
  </r>
  <r>
    <x v="11"/>
    <x v="11"/>
    <x v="19"/>
    <n v="3990000"/>
  </r>
  <r>
    <x v="11"/>
    <x v="11"/>
    <x v="20"/>
    <n v="0"/>
  </r>
  <r>
    <x v="11"/>
    <x v="11"/>
    <x v="21"/>
    <n v="0"/>
  </r>
  <r>
    <x v="11"/>
    <x v="11"/>
    <x v="22"/>
    <n v="0"/>
  </r>
  <r>
    <x v="11"/>
    <x v="11"/>
    <x v="23"/>
    <n v="0"/>
  </r>
  <r>
    <x v="11"/>
    <x v="11"/>
    <x v="24"/>
    <n v="0"/>
  </r>
  <r>
    <x v="11"/>
    <x v="11"/>
    <x v="25"/>
    <n v="0"/>
  </r>
  <r>
    <x v="11"/>
    <x v="11"/>
    <x v="26"/>
    <n v="0"/>
  </r>
  <r>
    <x v="11"/>
    <x v="11"/>
    <x v="27"/>
    <n v="0"/>
  </r>
  <r>
    <x v="11"/>
    <x v="11"/>
    <x v="28"/>
    <n v="0"/>
  </r>
  <r>
    <x v="11"/>
    <x v="11"/>
    <x v="29"/>
    <n v="0"/>
  </r>
  <r>
    <x v="11"/>
    <x v="11"/>
    <x v="30"/>
    <n v="0"/>
  </r>
  <r>
    <x v="11"/>
    <x v="11"/>
    <x v="31"/>
    <n v="0"/>
  </r>
  <r>
    <x v="11"/>
    <x v="11"/>
    <x v="32"/>
    <n v="0"/>
  </r>
  <r>
    <x v="11"/>
    <x v="11"/>
    <x v="33"/>
    <n v="0"/>
  </r>
  <r>
    <x v="11"/>
    <x v="11"/>
    <x v="34"/>
    <n v="0"/>
  </r>
  <r>
    <x v="11"/>
    <x v="11"/>
    <x v="35"/>
    <n v="0"/>
  </r>
  <r>
    <x v="11"/>
    <x v="11"/>
    <x v="36"/>
    <n v="0"/>
  </r>
  <r>
    <x v="11"/>
    <x v="11"/>
    <x v="37"/>
    <n v="0"/>
  </r>
  <r>
    <x v="11"/>
    <x v="11"/>
    <x v="38"/>
    <n v="0"/>
  </r>
  <r>
    <x v="11"/>
    <x v="11"/>
    <x v="39"/>
    <n v="0"/>
  </r>
  <r>
    <x v="11"/>
    <x v="11"/>
    <x v="40"/>
    <n v="546182016"/>
  </r>
  <r>
    <x v="12"/>
    <x v="12"/>
    <x v="0"/>
    <n v="0"/>
  </r>
  <r>
    <x v="12"/>
    <x v="12"/>
    <x v="1"/>
    <n v="0"/>
  </r>
  <r>
    <x v="12"/>
    <x v="12"/>
    <x v="2"/>
    <n v="0"/>
  </r>
  <r>
    <x v="12"/>
    <x v="12"/>
    <x v="3"/>
    <n v="0"/>
  </r>
  <r>
    <x v="12"/>
    <x v="12"/>
    <x v="4"/>
    <n v="0"/>
  </r>
  <r>
    <x v="12"/>
    <x v="12"/>
    <x v="5"/>
    <n v="0"/>
  </r>
  <r>
    <x v="12"/>
    <x v="12"/>
    <x v="6"/>
    <n v="0"/>
  </r>
  <r>
    <x v="12"/>
    <x v="12"/>
    <x v="7"/>
    <n v="0"/>
  </r>
  <r>
    <x v="12"/>
    <x v="12"/>
    <x v="8"/>
    <n v="0"/>
  </r>
  <r>
    <x v="12"/>
    <x v="12"/>
    <x v="9"/>
    <n v="0"/>
  </r>
  <r>
    <x v="12"/>
    <x v="12"/>
    <x v="10"/>
    <n v="0"/>
  </r>
  <r>
    <x v="12"/>
    <x v="12"/>
    <x v="11"/>
    <n v="0"/>
  </r>
  <r>
    <x v="12"/>
    <x v="12"/>
    <x v="12"/>
    <n v="0"/>
  </r>
  <r>
    <x v="12"/>
    <x v="12"/>
    <x v="13"/>
    <n v="0"/>
  </r>
  <r>
    <x v="12"/>
    <x v="12"/>
    <x v="14"/>
    <n v="0"/>
  </r>
  <r>
    <x v="12"/>
    <x v="12"/>
    <x v="15"/>
    <n v="0"/>
  </r>
  <r>
    <x v="12"/>
    <x v="12"/>
    <x v="16"/>
    <n v="0"/>
  </r>
  <r>
    <x v="12"/>
    <x v="12"/>
    <x v="17"/>
    <n v="0"/>
  </r>
  <r>
    <x v="12"/>
    <x v="12"/>
    <x v="18"/>
    <n v="0"/>
  </r>
  <r>
    <x v="12"/>
    <x v="12"/>
    <x v="19"/>
    <n v="0"/>
  </r>
  <r>
    <x v="12"/>
    <x v="12"/>
    <x v="20"/>
    <n v="0"/>
  </r>
  <r>
    <x v="12"/>
    <x v="12"/>
    <x v="21"/>
    <n v="0"/>
  </r>
  <r>
    <x v="12"/>
    <x v="12"/>
    <x v="22"/>
    <n v="0"/>
  </r>
  <r>
    <x v="12"/>
    <x v="12"/>
    <x v="23"/>
    <n v="0"/>
  </r>
  <r>
    <x v="13"/>
    <x v="13"/>
    <x v="21"/>
    <n v="2388000"/>
  </r>
  <r>
    <x v="13"/>
    <x v="13"/>
    <x v="22"/>
    <n v="4811000"/>
  </r>
  <r>
    <x v="13"/>
    <x v="13"/>
    <x v="23"/>
    <n v="1793000"/>
  </r>
  <r>
    <x v="13"/>
    <x v="13"/>
    <x v="24"/>
    <n v="18205000"/>
  </r>
  <r>
    <x v="13"/>
    <x v="13"/>
    <x v="25"/>
    <n v="33568000"/>
  </r>
  <r>
    <x v="13"/>
    <x v="13"/>
    <x v="26"/>
    <n v="28118000"/>
  </r>
  <r>
    <x v="13"/>
    <x v="13"/>
    <x v="27"/>
    <n v="40390000"/>
  </r>
  <r>
    <x v="13"/>
    <x v="13"/>
    <x v="28"/>
    <n v="30694000"/>
  </r>
  <r>
    <x v="13"/>
    <x v="13"/>
    <x v="29"/>
    <n v="42820000"/>
  </r>
  <r>
    <x v="13"/>
    <x v="13"/>
    <x v="30"/>
    <n v="19987000"/>
  </r>
  <r>
    <x v="13"/>
    <x v="13"/>
    <x v="31"/>
    <n v="27616000"/>
  </r>
  <r>
    <x v="13"/>
    <x v="13"/>
    <x v="32"/>
    <n v="42387000"/>
  </r>
  <r>
    <x v="13"/>
    <x v="13"/>
    <x v="33"/>
    <n v="22201000"/>
  </r>
  <r>
    <x v="13"/>
    <x v="13"/>
    <x v="34"/>
    <n v="21450000"/>
  </r>
  <r>
    <x v="13"/>
    <x v="13"/>
    <x v="35"/>
    <n v="17382000"/>
  </r>
  <r>
    <x v="13"/>
    <x v="13"/>
    <x v="36"/>
    <n v="1110000"/>
  </r>
  <r>
    <x v="13"/>
    <x v="13"/>
    <x v="37"/>
    <n v="556000"/>
  </r>
  <r>
    <x v="13"/>
    <x v="13"/>
    <x v="38"/>
    <n v="0"/>
  </r>
  <r>
    <x v="13"/>
    <x v="13"/>
    <x v="39"/>
    <n v="0"/>
  </r>
  <r>
    <x v="13"/>
    <x v="13"/>
    <x v="40"/>
    <n v="233000"/>
  </r>
  <r>
    <x v="14"/>
    <x v="14"/>
    <x v="0"/>
    <n v="12685000"/>
  </r>
  <r>
    <x v="14"/>
    <x v="14"/>
    <x v="1"/>
    <n v="8975000"/>
  </r>
  <r>
    <x v="14"/>
    <x v="14"/>
    <x v="2"/>
    <n v="12824000"/>
  </r>
  <r>
    <x v="14"/>
    <x v="14"/>
    <x v="3"/>
    <n v="25420000"/>
  </r>
  <r>
    <x v="14"/>
    <x v="14"/>
    <x v="4"/>
    <n v="16709000"/>
  </r>
  <r>
    <x v="14"/>
    <x v="14"/>
    <x v="5"/>
    <n v="15843000"/>
  </r>
  <r>
    <x v="14"/>
    <x v="14"/>
    <x v="6"/>
    <n v="17123000"/>
  </r>
  <r>
    <x v="14"/>
    <x v="14"/>
    <x v="7"/>
    <n v="16208000"/>
  </r>
  <r>
    <x v="14"/>
    <x v="14"/>
    <x v="8"/>
    <n v="16224000"/>
  </r>
  <r>
    <x v="14"/>
    <x v="14"/>
    <x v="9"/>
    <n v="36074000"/>
  </r>
  <r>
    <x v="14"/>
    <x v="14"/>
    <x v="10"/>
    <n v="40836000"/>
  </r>
  <r>
    <x v="14"/>
    <x v="14"/>
    <x v="11"/>
    <n v="62363000"/>
  </r>
  <r>
    <x v="14"/>
    <x v="14"/>
    <x v="12"/>
    <n v="48501000"/>
  </r>
  <r>
    <x v="14"/>
    <x v="14"/>
    <x v="13"/>
    <n v="61853000"/>
  </r>
  <r>
    <x v="14"/>
    <x v="14"/>
    <x v="14"/>
    <n v="63842000"/>
  </r>
  <r>
    <x v="14"/>
    <x v="14"/>
    <x v="15"/>
    <n v="77377000"/>
  </r>
  <r>
    <x v="14"/>
    <x v="14"/>
    <x v="16"/>
    <n v="81429000"/>
  </r>
  <r>
    <x v="14"/>
    <x v="14"/>
    <x v="17"/>
    <n v="45166000"/>
  </r>
  <r>
    <x v="14"/>
    <x v="14"/>
    <x v="18"/>
    <n v="36002000"/>
  </r>
  <r>
    <x v="14"/>
    <x v="14"/>
    <x v="19"/>
    <n v="75779000"/>
  </r>
  <r>
    <x v="14"/>
    <x v="14"/>
    <x v="20"/>
    <n v="10859000"/>
  </r>
  <r>
    <x v="14"/>
    <x v="14"/>
    <x v="21"/>
    <n v="2388000"/>
  </r>
  <r>
    <x v="14"/>
    <x v="14"/>
    <x v="22"/>
    <n v="4811000"/>
  </r>
  <r>
    <x v="14"/>
    <x v="14"/>
    <x v="23"/>
    <n v="1793000"/>
  </r>
  <r>
    <x v="14"/>
    <x v="14"/>
    <x v="24"/>
    <n v="18205000"/>
  </r>
  <r>
    <x v="14"/>
    <x v="14"/>
    <x v="25"/>
    <n v="33568000"/>
  </r>
  <r>
    <x v="14"/>
    <x v="14"/>
    <x v="26"/>
    <n v="28118000"/>
  </r>
  <r>
    <x v="14"/>
    <x v="14"/>
    <x v="27"/>
    <n v="40390000"/>
  </r>
  <r>
    <x v="14"/>
    <x v="14"/>
    <x v="28"/>
    <n v="30694000"/>
  </r>
  <r>
    <x v="14"/>
    <x v="14"/>
    <x v="29"/>
    <n v="42820000"/>
  </r>
  <r>
    <x v="14"/>
    <x v="14"/>
    <x v="30"/>
    <n v="19987000"/>
  </r>
  <r>
    <x v="14"/>
    <x v="14"/>
    <x v="31"/>
    <n v="27616000"/>
  </r>
  <r>
    <x v="14"/>
    <x v="14"/>
    <x v="32"/>
    <n v="42387000"/>
  </r>
  <r>
    <x v="14"/>
    <x v="14"/>
    <x v="33"/>
    <n v="22201000"/>
  </r>
  <r>
    <x v="14"/>
    <x v="14"/>
    <x v="34"/>
    <n v="21450000"/>
  </r>
  <r>
    <x v="14"/>
    <x v="14"/>
    <x v="35"/>
    <n v="17382000"/>
  </r>
  <r>
    <x v="14"/>
    <x v="14"/>
    <x v="36"/>
    <n v="1110000"/>
  </r>
  <r>
    <x v="14"/>
    <x v="14"/>
    <x v="37"/>
    <n v="556000"/>
  </r>
  <r>
    <x v="14"/>
    <x v="14"/>
    <x v="38"/>
    <n v="0"/>
  </r>
  <r>
    <x v="14"/>
    <x v="14"/>
    <x v="39"/>
    <n v="0"/>
  </r>
  <r>
    <x v="6"/>
    <x v="6"/>
    <x v="38"/>
    <n v="10147000"/>
  </r>
  <r>
    <x v="6"/>
    <x v="6"/>
    <x v="39"/>
    <n v="8893000"/>
  </r>
  <r>
    <x v="6"/>
    <x v="6"/>
    <x v="40"/>
    <n v="651356032"/>
  </r>
  <r>
    <x v="15"/>
    <x v="15"/>
    <x v="0"/>
    <n v="2424000"/>
  </r>
  <r>
    <x v="15"/>
    <x v="15"/>
    <x v="1"/>
    <n v="2545000"/>
  </r>
  <r>
    <x v="15"/>
    <x v="15"/>
    <x v="2"/>
    <n v="2085000"/>
  </r>
  <r>
    <x v="15"/>
    <x v="15"/>
    <x v="3"/>
    <n v="3336000"/>
  </r>
  <r>
    <x v="15"/>
    <x v="15"/>
    <x v="4"/>
    <n v="2375000"/>
  </r>
  <r>
    <x v="15"/>
    <x v="15"/>
    <x v="5"/>
    <n v="2500000"/>
  </r>
  <r>
    <x v="15"/>
    <x v="15"/>
    <x v="6"/>
    <n v="2021000"/>
  </r>
  <r>
    <x v="15"/>
    <x v="15"/>
    <x v="7"/>
    <n v="0"/>
  </r>
  <r>
    <x v="15"/>
    <x v="15"/>
    <x v="8"/>
    <n v="0"/>
  </r>
  <r>
    <x v="15"/>
    <x v="15"/>
    <x v="9"/>
    <n v="0"/>
  </r>
  <r>
    <x v="15"/>
    <x v="15"/>
    <x v="10"/>
    <n v="0"/>
  </r>
  <r>
    <x v="15"/>
    <x v="15"/>
    <x v="11"/>
    <n v="0"/>
  </r>
  <r>
    <x v="15"/>
    <x v="15"/>
    <x v="12"/>
    <n v="0"/>
  </r>
  <r>
    <x v="15"/>
    <x v="15"/>
    <x v="13"/>
    <n v="0"/>
  </r>
  <r>
    <x v="15"/>
    <x v="15"/>
    <x v="14"/>
    <n v="0"/>
  </r>
  <r>
    <x v="15"/>
    <x v="15"/>
    <x v="15"/>
    <n v="0"/>
  </r>
  <r>
    <x v="15"/>
    <x v="15"/>
    <x v="16"/>
    <n v="0"/>
  </r>
  <r>
    <x v="15"/>
    <x v="15"/>
    <x v="17"/>
    <n v="0"/>
  </r>
  <r>
    <x v="15"/>
    <x v="15"/>
    <x v="18"/>
    <n v="0"/>
  </r>
  <r>
    <x v="15"/>
    <x v="15"/>
    <x v="19"/>
    <n v="0"/>
  </r>
  <r>
    <x v="15"/>
    <x v="15"/>
    <x v="20"/>
    <n v="0"/>
  </r>
  <r>
    <x v="15"/>
    <x v="15"/>
    <x v="21"/>
    <n v="0"/>
  </r>
  <r>
    <x v="15"/>
    <x v="15"/>
    <x v="22"/>
    <n v="0"/>
  </r>
  <r>
    <x v="15"/>
    <x v="15"/>
    <x v="23"/>
    <n v="0"/>
  </r>
  <r>
    <x v="15"/>
    <x v="15"/>
    <x v="24"/>
    <n v="0"/>
  </r>
  <r>
    <x v="15"/>
    <x v="15"/>
    <x v="25"/>
    <n v="0"/>
  </r>
  <r>
    <x v="15"/>
    <x v="15"/>
    <x v="26"/>
    <n v="0"/>
  </r>
  <r>
    <x v="15"/>
    <x v="15"/>
    <x v="27"/>
    <n v="0"/>
  </r>
  <r>
    <x v="15"/>
    <x v="15"/>
    <x v="28"/>
    <n v="0"/>
  </r>
  <r>
    <x v="15"/>
    <x v="15"/>
    <x v="29"/>
    <n v="0"/>
  </r>
  <r>
    <x v="15"/>
    <x v="15"/>
    <x v="30"/>
    <n v="0"/>
  </r>
  <r>
    <x v="15"/>
    <x v="15"/>
    <x v="31"/>
    <n v="0"/>
  </r>
  <r>
    <x v="15"/>
    <x v="15"/>
    <x v="32"/>
    <n v="0"/>
  </r>
  <r>
    <x v="15"/>
    <x v="15"/>
    <x v="33"/>
    <n v="0"/>
  </r>
  <r>
    <x v="15"/>
    <x v="15"/>
    <x v="34"/>
    <n v="0"/>
  </r>
  <r>
    <x v="15"/>
    <x v="15"/>
    <x v="35"/>
    <n v="0"/>
  </r>
  <r>
    <x v="15"/>
    <x v="15"/>
    <x v="36"/>
    <n v="0"/>
  </r>
  <r>
    <x v="15"/>
    <x v="15"/>
    <x v="37"/>
    <n v="0"/>
  </r>
  <r>
    <x v="15"/>
    <x v="15"/>
    <x v="38"/>
    <n v="0"/>
  </r>
  <r>
    <x v="15"/>
    <x v="15"/>
    <x v="39"/>
    <n v="0"/>
  </r>
  <r>
    <x v="15"/>
    <x v="15"/>
    <x v="40"/>
    <n v="0"/>
  </r>
  <r>
    <x v="16"/>
    <x v="16"/>
    <x v="0"/>
    <n v="0"/>
  </r>
  <r>
    <x v="16"/>
    <x v="16"/>
    <x v="1"/>
    <n v="0"/>
  </r>
  <r>
    <x v="16"/>
    <x v="16"/>
    <x v="2"/>
    <n v="0"/>
  </r>
  <r>
    <x v="16"/>
    <x v="16"/>
    <x v="3"/>
    <n v="0"/>
  </r>
  <r>
    <x v="16"/>
    <x v="16"/>
    <x v="4"/>
    <n v="0"/>
  </r>
  <r>
    <x v="16"/>
    <x v="16"/>
    <x v="5"/>
    <n v="0"/>
  </r>
  <r>
    <x v="16"/>
    <x v="16"/>
    <x v="6"/>
    <n v="0"/>
  </r>
  <r>
    <x v="16"/>
    <x v="16"/>
    <x v="7"/>
    <n v="0"/>
  </r>
  <r>
    <x v="16"/>
    <x v="16"/>
    <x v="8"/>
    <n v="0"/>
  </r>
  <r>
    <x v="16"/>
    <x v="16"/>
    <x v="9"/>
    <n v="0"/>
  </r>
  <r>
    <x v="16"/>
    <x v="16"/>
    <x v="10"/>
    <n v="0"/>
  </r>
  <r>
    <x v="16"/>
    <x v="16"/>
    <x v="11"/>
    <n v="0"/>
  </r>
  <r>
    <x v="16"/>
    <x v="16"/>
    <x v="12"/>
    <n v="0"/>
  </r>
  <r>
    <x v="16"/>
    <x v="16"/>
    <x v="13"/>
    <n v="323000"/>
  </r>
  <r>
    <x v="16"/>
    <x v="16"/>
    <x v="14"/>
    <n v="737000"/>
  </r>
  <r>
    <x v="16"/>
    <x v="16"/>
    <x v="15"/>
    <n v="926000"/>
  </r>
  <r>
    <x v="16"/>
    <x v="16"/>
    <x v="16"/>
    <n v="1278000"/>
  </r>
  <r>
    <x v="16"/>
    <x v="16"/>
    <x v="17"/>
    <n v="1575000"/>
  </r>
  <r>
    <x v="16"/>
    <x v="16"/>
    <x v="18"/>
    <n v="1775000"/>
  </r>
  <r>
    <x v="16"/>
    <x v="16"/>
    <x v="19"/>
    <n v="2288000"/>
  </r>
  <r>
    <x v="16"/>
    <x v="16"/>
    <x v="20"/>
    <n v="3483000"/>
  </r>
  <r>
    <x v="16"/>
    <x v="16"/>
    <x v="21"/>
    <n v="4033000"/>
  </r>
  <r>
    <x v="16"/>
    <x v="16"/>
    <x v="22"/>
    <n v="5361000"/>
  </r>
  <r>
    <x v="16"/>
    <x v="16"/>
    <x v="23"/>
    <n v="4096000"/>
  </r>
  <r>
    <x v="16"/>
    <x v="16"/>
    <x v="24"/>
    <n v="8724000"/>
  </r>
  <r>
    <x v="16"/>
    <x v="16"/>
    <x v="25"/>
    <n v="9489000"/>
  </r>
  <r>
    <x v="16"/>
    <x v="16"/>
    <x v="26"/>
    <n v="10339000"/>
  </r>
  <r>
    <x v="16"/>
    <x v="16"/>
    <x v="27"/>
    <n v="7033000"/>
  </r>
  <r>
    <x v="16"/>
    <x v="16"/>
    <x v="28"/>
    <n v="10000"/>
  </r>
  <r>
    <x v="16"/>
    <x v="16"/>
    <x v="29"/>
    <n v="0"/>
  </r>
  <r>
    <x v="16"/>
    <x v="16"/>
    <x v="30"/>
    <n v="0"/>
  </r>
  <r>
    <x v="16"/>
    <x v="16"/>
    <x v="31"/>
    <n v="0"/>
  </r>
  <r>
    <x v="16"/>
    <x v="16"/>
    <x v="32"/>
    <n v="0"/>
  </r>
  <r>
    <x v="16"/>
    <x v="16"/>
    <x v="33"/>
    <n v="0"/>
  </r>
  <r>
    <x v="16"/>
    <x v="16"/>
    <x v="34"/>
    <n v="0"/>
  </r>
  <r>
    <x v="16"/>
    <x v="16"/>
    <x v="35"/>
    <n v="0"/>
  </r>
  <r>
    <x v="16"/>
    <x v="16"/>
    <x v="36"/>
    <n v="0"/>
  </r>
  <r>
    <x v="16"/>
    <x v="16"/>
    <x v="37"/>
    <n v="0"/>
  </r>
  <r>
    <x v="16"/>
    <x v="16"/>
    <x v="38"/>
    <n v="0"/>
  </r>
  <r>
    <x v="16"/>
    <x v="16"/>
    <x v="39"/>
    <n v="0"/>
  </r>
  <r>
    <x v="16"/>
    <x v="16"/>
    <x v="40"/>
    <n v="0"/>
  </r>
  <r>
    <x v="7"/>
    <x v="7"/>
    <x v="0"/>
    <n v="2424000"/>
  </r>
  <r>
    <x v="7"/>
    <x v="7"/>
    <x v="1"/>
    <n v="2545000"/>
  </r>
  <r>
    <x v="7"/>
    <x v="7"/>
    <x v="2"/>
    <n v="2085000"/>
  </r>
  <r>
    <x v="7"/>
    <x v="7"/>
    <x v="3"/>
    <n v="3336000"/>
  </r>
  <r>
    <x v="7"/>
    <x v="7"/>
    <x v="4"/>
    <n v="2375000"/>
  </r>
  <r>
    <x v="7"/>
    <x v="7"/>
    <x v="5"/>
    <n v="2500000"/>
  </r>
  <r>
    <x v="7"/>
    <x v="7"/>
    <x v="6"/>
    <n v="2021000"/>
  </r>
  <r>
    <x v="7"/>
    <x v="7"/>
    <x v="7"/>
    <n v="0"/>
  </r>
  <r>
    <x v="7"/>
    <x v="7"/>
    <x v="8"/>
    <n v="0"/>
  </r>
  <r>
    <x v="7"/>
    <x v="7"/>
    <x v="9"/>
    <n v="48000"/>
  </r>
  <r>
    <x v="7"/>
    <x v="7"/>
    <x v="10"/>
    <n v="51000"/>
  </r>
  <r>
    <x v="7"/>
    <x v="7"/>
    <x v="11"/>
    <n v="339000"/>
  </r>
  <r>
    <x v="7"/>
    <x v="7"/>
    <x v="12"/>
    <n v="560000"/>
  </r>
  <r>
    <x v="7"/>
    <x v="7"/>
    <x v="13"/>
    <n v="1151000"/>
  </r>
  <r>
    <x v="7"/>
    <x v="7"/>
    <x v="14"/>
    <n v="2396000"/>
  </r>
  <r>
    <x v="7"/>
    <x v="7"/>
    <x v="15"/>
    <n v="3059000"/>
  </r>
  <r>
    <x v="7"/>
    <x v="7"/>
    <x v="16"/>
    <n v="6174000"/>
  </r>
  <r>
    <x v="7"/>
    <x v="7"/>
    <x v="17"/>
    <n v="6898000"/>
  </r>
  <r>
    <x v="7"/>
    <x v="7"/>
    <x v="18"/>
    <n v="10035000"/>
  </r>
  <r>
    <x v="7"/>
    <x v="7"/>
    <x v="19"/>
    <n v="12498000"/>
  </r>
  <r>
    <x v="7"/>
    <x v="7"/>
    <x v="20"/>
    <n v="14862000"/>
  </r>
  <r>
    <x v="7"/>
    <x v="7"/>
    <x v="21"/>
    <n v="15904000"/>
  </r>
  <r>
    <x v="7"/>
    <x v="7"/>
    <x v="22"/>
    <n v="19293000"/>
  </r>
  <r>
    <x v="7"/>
    <x v="7"/>
    <x v="23"/>
    <n v="17611000"/>
  </r>
  <r>
    <x v="7"/>
    <x v="7"/>
    <x v="24"/>
    <n v="22490000"/>
  </r>
  <r>
    <x v="7"/>
    <x v="7"/>
    <x v="25"/>
    <n v="24574000"/>
  </r>
  <r>
    <x v="17"/>
    <x v="17"/>
    <x v="35"/>
    <n v="2522077952"/>
  </r>
  <r>
    <x v="17"/>
    <x v="17"/>
    <x v="36"/>
    <n v="2712904960"/>
  </r>
  <r>
    <x v="17"/>
    <x v="17"/>
    <x v="37"/>
    <n v="3302189056"/>
  </r>
  <r>
    <x v="17"/>
    <x v="17"/>
    <x v="38"/>
    <n v="3420704000"/>
  </r>
  <r>
    <x v="17"/>
    <x v="17"/>
    <x v="39"/>
    <n v="3717989120"/>
  </r>
  <r>
    <x v="17"/>
    <x v="17"/>
    <x v="40"/>
    <n v="4111350016"/>
  </r>
  <r>
    <x v="18"/>
    <x v="18"/>
    <x v="0"/>
    <n v="0"/>
  </r>
  <r>
    <x v="18"/>
    <x v="18"/>
    <x v="1"/>
    <n v="0"/>
  </r>
  <r>
    <x v="18"/>
    <x v="18"/>
    <x v="2"/>
    <n v="0"/>
  </r>
  <r>
    <x v="18"/>
    <x v="18"/>
    <x v="3"/>
    <n v="0"/>
  </r>
  <r>
    <x v="18"/>
    <x v="18"/>
    <x v="4"/>
    <n v="0"/>
  </r>
  <r>
    <x v="18"/>
    <x v="18"/>
    <x v="5"/>
    <n v="0"/>
  </r>
  <r>
    <x v="18"/>
    <x v="18"/>
    <x v="6"/>
    <n v="0"/>
  </r>
  <r>
    <x v="18"/>
    <x v="18"/>
    <x v="7"/>
    <n v="0"/>
  </r>
  <r>
    <x v="18"/>
    <x v="18"/>
    <x v="8"/>
    <n v="0"/>
  </r>
  <r>
    <x v="18"/>
    <x v="18"/>
    <x v="9"/>
    <n v="0"/>
  </r>
  <r>
    <x v="18"/>
    <x v="18"/>
    <x v="10"/>
    <n v="0"/>
  </r>
  <r>
    <x v="18"/>
    <x v="18"/>
    <x v="11"/>
    <n v="0"/>
  </r>
  <r>
    <x v="18"/>
    <x v="18"/>
    <x v="12"/>
    <n v="0"/>
  </r>
  <r>
    <x v="18"/>
    <x v="18"/>
    <x v="13"/>
    <n v="0"/>
  </r>
  <r>
    <x v="18"/>
    <x v="18"/>
    <x v="14"/>
    <n v="0"/>
  </r>
  <r>
    <x v="18"/>
    <x v="18"/>
    <x v="15"/>
    <n v="0"/>
  </r>
  <r>
    <x v="18"/>
    <x v="18"/>
    <x v="16"/>
    <n v="0"/>
  </r>
  <r>
    <x v="18"/>
    <x v="18"/>
    <x v="17"/>
    <n v="30677000"/>
  </r>
  <r>
    <x v="18"/>
    <x v="18"/>
    <x v="18"/>
    <n v="58341000"/>
  </r>
  <r>
    <x v="18"/>
    <x v="18"/>
    <x v="19"/>
    <n v="40159000"/>
  </r>
  <r>
    <x v="18"/>
    <x v="18"/>
    <x v="20"/>
    <n v="85206000"/>
  </r>
  <r>
    <x v="18"/>
    <x v="18"/>
    <x v="21"/>
    <n v="130434000"/>
  </r>
  <r>
    <x v="18"/>
    <x v="18"/>
    <x v="22"/>
    <n v="170367008"/>
  </r>
  <r>
    <x v="18"/>
    <x v="18"/>
    <x v="23"/>
    <n v="203344992"/>
  </r>
  <r>
    <x v="18"/>
    <x v="18"/>
    <x v="24"/>
    <n v="252434000"/>
  </r>
  <r>
    <x v="18"/>
    <x v="18"/>
    <x v="25"/>
    <n v="258899008"/>
  </r>
  <r>
    <x v="18"/>
    <x v="18"/>
    <x v="26"/>
    <n v="246948992"/>
  </r>
  <r>
    <x v="18"/>
    <x v="18"/>
    <x v="27"/>
    <n v="236250000"/>
  </r>
  <r>
    <x v="18"/>
    <x v="18"/>
    <x v="28"/>
    <n v="241390000"/>
  </r>
  <r>
    <x v="18"/>
    <x v="18"/>
    <x v="29"/>
    <n v="240611008"/>
  </r>
  <r>
    <x v="18"/>
    <x v="18"/>
    <x v="30"/>
    <n v="267400992"/>
  </r>
  <r>
    <x v="18"/>
    <x v="18"/>
    <x v="31"/>
    <n v="302526016"/>
  </r>
  <r>
    <x v="18"/>
    <x v="18"/>
    <x v="32"/>
    <n v="349460992"/>
  </r>
  <r>
    <x v="18"/>
    <x v="18"/>
    <x v="33"/>
    <n v="390296992"/>
  </r>
  <r>
    <x v="18"/>
    <x v="18"/>
    <x v="34"/>
    <n v="407744992"/>
  </r>
  <r>
    <x v="18"/>
    <x v="18"/>
    <x v="35"/>
    <n v="391979008"/>
  </r>
  <r>
    <x v="18"/>
    <x v="18"/>
    <x v="36"/>
    <n v="414928000"/>
  </r>
  <r>
    <x v="18"/>
    <x v="18"/>
    <x v="37"/>
    <n v="455276000"/>
  </r>
  <r>
    <x v="18"/>
    <x v="18"/>
    <x v="38"/>
    <n v="419076992"/>
  </r>
  <r>
    <x v="18"/>
    <x v="18"/>
    <x v="39"/>
    <n v="429139008"/>
  </r>
  <r>
    <x v="18"/>
    <x v="18"/>
    <x v="40"/>
    <n v="450542016"/>
  </r>
  <r>
    <x v="19"/>
    <x v="19"/>
    <x v="19"/>
    <n v="0"/>
  </r>
  <r>
    <x v="19"/>
    <x v="19"/>
    <x v="20"/>
    <n v="0"/>
  </r>
  <r>
    <x v="19"/>
    <x v="19"/>
    <x v="21"/>
    <n v="71486000"/>
  </r>
  <r>
    <x v="19"/>
    <x v="19"/>
    <x v="22"/>
    <n v="0"/>
  </r>
  <r>
    <x v="19"/>
    <x v="19"/>
    <x v="23"/>
    <n v="0"/>
  </r>
  <r>
    <x v="19"/>
    <x v="19"/>
    <x v="24"/>
    <n v="0"/>
  </r>
  <r>
    <x v="19"/>
    <x v="19"/>
    <x v="25"/>
    <n v="0"/>
  </r>
  <r>
    <x v="19"/>
    <x v="19"/>
    <x v="26"/>
    <n v="0"/>
  </r>
  <r>
    <x v="19"/>
    <x v="19"/>
    <x v="27"/>
    <n v="0"/>
  </r>
  <r>
    <x v="19"/>
    <x v="19"/>
    <x v="28"/>
    <n v="0"/>
  </r>
  <r>
    <x v="19"/>
    <x v="19"/>
    <x v="29"/>
    <n v="0"/>
  </r>
  <r>
    <x v="19"/>
    <x v="19"/>
    <x v="30"/>
    <n v="0"/>
  </r>
  <r>
    <x v="19"/>
    <x v="19"/>
    <x v="31"/>
    <n v="0"/>
  </r>
  <r>
    <x v="19"/>
    <x v="19"/>
    <x v="32"/>
    <n v="0"/>
  </r>
  <r>
    <x v="19"/>
    <x v="19"/>
    <x v="33"/>
    <n v="0"/>
  </r>
  <r>
    <x v="19"/>
    <x v="19"/>
    <x v="34"/>
    <n v="0"/>
  </r>
  <r>
    <x v="19"/>
    <x v="19"/>
    <x v="35"/>
    <n v="0"/>
  </r>
  <r>
    <x v="19"/>
    <x v="19"/>
    <x v="36"/>
    <n v="0"/>
  </r>
  <r>
    <x v="19"/>
    <x v="19"/>
    <x v="37"/>
    <n v="0"/>
  </r>
  <r>
    <x v="19"/>
    <x v="19"/>
    <x v="38"/>
    <n v="0"/>
  </r>
  <r>
    <x v="19"/>
    <x v="19"/>
    <x v="39"/>
    <n v="0"/>
  </r>
  <r>
    <x v="19"/>
    <x v="19"/>
    <x v="40"/>
    <n v="0"/>
  </r>
  <r>
    <x v="20"/>
    <x v="20"/>
    <x v="19"/>
    <n v="0"/>
  </r>
  <r>
    <x v="20"/>
    <x v="20"/>
    <x v="20"/>
    <n v="0"/>
  </r>
  <r>
    <x v="20"/>
    <x v="20"/>
    <x v="21"/>
    <n v="0"/>
  </r>
  <r>
    <x v="20"/>
    <x v="20"/>
    <x v="22"/>
    <n v="0"/>
  </r>
  <r>
    <x v="20"/>
    <x v="20"/>
    <x v="23"/>
    <n v="0"/>
  </r>
  <r>
    <x v="20"/>
    <x v="20"/>
    <x v="24"/>
    <n v="0"/>
  </r>
  <r>
    <x v="20"/>
    <x v="20"/>
    <x v="25"/>
    <n v="0"/>
  </r>
  <r>
    <x v="20"/>
    <x v="20"/>
    <x v="26"/>
    <n v="0"/>
  </r>
  <r>
    <x v="20"/>
    <x v="20"/>
    <x v="27"/>
    <n v="0"/>
  </r>
  <r>
    <x v="20"/>
    <x v="20"/>
    <x v="28"/>
    <n v="0"/>
  </r>
  <r>
    <x v="20"/>
    <x v="20"/>
    <x v="29"/>
    <n v="0"/>
  </r>
  <r>
    <x v="20"/>
    <x v="20"/>
    <x v="30"/>
    <n v="0"/>
  </r>
  <r>
    <x v="20"/>
    <x v="20"/>
    <x v="31"/>
    <n v="0"/>
  </r>
  <r>
    <x v="20"/>
    <x v="20"/>
    <x v="32"/>
    <n v="0"/>
  </r>
  <r>
    <x v="20"/>
    <x v="20"/>
    <x v="33"/>
    <n v="0"/>
  </r>
  <r>
    <x v="20"/>
    <x v="20"/>
    <x v="34"/>
    <n v="0"/>
  </r>
  <r>
    <x v="20"/>
    <x v="20"/>
    <x v="35"/>
    <n v="0"/>
  </r>
  <r>
    <x v="20"/>
    <x v="20"/>
    <x v="36"/>
    <n v="0"/>
  </r>
  <r>
    <x v="20"/>
    <x v="20"/>
    <x v="37"/>
    <n v="0"/>
  </r>
  <r>
    <x v="20"/>
    <x v="20"/>
    <x v="38"/>
    <n v="0"/>
  </r>
  <r>
    <x v="20"/>
    <x v="20"/>
    <x v="39"/>
    <n v="0"/>
  </r>
  <r>
    <x v="20"/>
    <x v="20"/>
    <x v="40"/>
    <n v="0"/>
  </r>
  <r>
    <x v="21"/>
    <x v="21"/>
    <x v="19"/>
    <n v="0"/>
  </r>
  <r>
    <x v="21"/>
    <x v="21"/>
    <x v="20"/>
    <n v="0"/>
  </r>
  <r>
    <x v="21"/>
    <x v="21"/>
    <x v="21"/>
    <n v="0"/>
  </r>
  <r>
    <x v="21"/>
    <x v="21"/>
    <x v="22"/>
    <n v="0"/>
  </r>
  <r>
    <x v="21"/>
    <x v="21"/>
    <x v="23"/>
    <n v="0"/>
  </r>
  <r>
    <x v="21"/>
    <x v="21"/>
    <x v="24"/>
    <n v="0"/>
  </r>
  <r>
    <x v="21"/>
    <x v="21"/>
    <x v="25"/>
    <n v="0"/>
  </r>
  <r>
    <x v="21"/>
    <x v="21"/>
    <x v="26"/>
    <n v="0"/>
  </r>
  <r>
    <x v="21"/>
    <x v="21"/>
    <x v="27"/>
    <n v="0"/>
  </r>
  <r>
    <x v="21"/>
    <x v="21"/>
    <x v="28"/>
    <n v="0"/>
  </r>
  <r>
    <x v="21"/>
    <x v="21"/>
    <x v="29"/>
    <n v="0"/>
  </r>
  <r>
    <x v="21"/>
    <x v="21"/>
    <x v="30"/>
    <n v="0"/>
  </r>
  <r>
    <x v="21"/>
    <x v="21"/>
    <x v="31"/>
    <n v="0"/>
  </r>
  <r>
    <x v="21"/>
    <x v="21"/>
    <x v="32"/>
    <n v="0"/>
  </r>
  <r>
    <x v="21"/>
    <x v="21"/>
    <x v="33"/>
    <n v="0"/>
  </r>
  <r>
    <x v="21"/>
    <x v="21"/>
    <x v="34"/>
    <n v="0"/>
  </r>
  <r>
    <x v="21"/>
    <x v="21"/>
    <x v="35"/>
    <n v="0"/>
  </r>
  <r>
    <x v="21"/>
    <x v="21"/>
    <x v="36"/>
    <n v="0"/>
  </r>
  <r>
    <x v="21"/>
    <x v="21"/>
    <x v="37"/>
    <n v="0"/>
  </r>
  <r>
    <x v="21"/>
    <x v="21"/>
    <x v="38"/>
    <n v="0"/>
  </r>
  <r>
    <x v="21"/>
    <x v="21"/>
    <x v="39"/>
    <n v="0"/>
  </r>
  <r>
    <x v="21"/>
    <x v="21"/>
    <x v="40"/>
    <n v="0"/>
  </r>
  <r>
    <x v="22"/>
    <x v="22"/>
    <x v="19"/>
    <n v="0"/>
  </r>
  <r>
    <x v="22"/>
    <x v="22"/>
    <x v="20"/>
    <n v="0"/>
  </r>
  <r>
    <x v="22"/>
    <x v="22"/>
    <x v="21"/>
    <n v="0"/>
  </r>
  <r>
    <x v="22"/>
    <x v="22"/>
    <x v="22"/>
    <n v="0"/>
  </r>
  <r>
    <x v="22"/>
    <x v="22"/>
    <x v="23"/>
    <n v="0"/>
  </r>
  <r>
    <x v="22"/>
    <x v="22"/>
    <x v="24"/>
    <n v="0"/>
  </r>
  <r>
    <x v="22"/>
    <x v="22"/>
    <x v="25"/>
    <n v="0"/>
  </r>
  <r>
    <x v="22"/>
    <x v="22"/>
    <x v="26"/>
    <n v="0"/>
  </r>
  <r>
    <x v="22"/>
    <x v="22"/>
    <x v="27"/>
    <n v="0"/>
  </r>
  <r>
    <x v="22"/>
    <x v="22"/>
    <x v="28"/>
    <n v="0"/>
  </r>
  <r>
    <x v="22"/>
    <x v="22"/>
    <x v="29"/>
    <n v="0"/>
  </r>
  <r>
    <x v="22"/>
    <x v="22"/>
    <x v="30"/>
    <n v="0"/>
  </r>
  <r>
    <x v="22"/>
    <x v="22"/>
    <x v="31"/>
    <n v="0"/>
  </r>
  <r>
    <x v="22"/>
    <x v="22"/>
    <x v="32"/>
    <n v="0"/>
  </r>
  <r>
    <x v="22"/>
    <x v="22"/>
    <x v="33"/>
    <n v="0"/>
  </r>
  <r>
    <x v="22"/>
    <x v="22"/>
    <x v="34"/>
    <n v="0"/>
  </r>
  <r>
    <x v="22"/>
    <x v="22"/>
    <x v="35"/>
    <n v="0"/>
  </r>
  <r>
    <x v="22"/>
    <x v="22"/>
    <x v="36"/>
    <n v="0"/>
  </r>
  <r>
    <x v="22"/>
    <x v="22"/>
    <x v="37"/>
    <n v="0"/>
  </r>
  <r>
    <x v="22"/>
    <x v="22"/>
    <x v="38"/>
    <n v="0"/>
  </r>
  <r>
    <x v="22"/>
    <x v="22"/>
    <x v="39"/>
    <n v="0"/>
  </r>
  <r>
    <x v="22"/>
    <x v="22"/>
    <x v="40"/>
    <n v="0"/>
  </r>
  <r>
    <x v="23"/>
    <x v="23"/>
    <x v="0"/>
    <n v="42031000"/>
  </r>
  <r>
    <x v="23"/>
    <x v="23"/>
    <x v="1"/>
    <n v="55077000"/>
  </r>
  <r>
    <x v="23"/>
    <x v="23"/>
    <x v="2"/>
    <n v="51790000"/>
  </r>
  <r>
    <x v="23"/>
    <x v="23"/>
    <x v="3"/>
    <n v="114896000"/>
  </r>
  <r>
    <x v="23"/>
    <x v="23"/>
    <x v="4"/>
    <n v="98272000"/>
  </r>
  <r>
    <x v="23"/>
    <x v="23"/>
    <x v="5"/>
    <n v="93581000"/>
  </r>
  <r>
    <x v="23"/>
    <x v="23"/>
    <x v="6"/>
    <n v="352363008"/>
  </r>
  <r>
    <x v="23"/>
    <x v="23"/>
    <x v="7"/>
    <n v="270975008"/>
  </r>
  <r>
    <x v="23"/>
    <x v="23"/>
    <x v="8"/>
    <n v="350296992"/>
  </r>
  <r>
    <x v="23"/>
    <x v="23"/>
    <x v="9"/>
    <n v="690966976"/>
  </r>
  <r>
    <x v="23"/>
    <x v="23"/>
    <x v="10"/>
    <n v="604617024"/>
  </r>
  <r>
    <x v="23"/>
    <x v="23"/>
    <x v="11"/>
    <n v="260008992"/>
  </r>
  <r>
    <x v="23"/>
    <x v="23"/>
    <x v="12"/>
    <n v="632796992"/>
  </r>
  <r>
    <x v="23"/>
    <x v="23"/>
    <x v="13"/>
    <n v="227530000"/>
  </r>
  <r>
    <x v="23"/>
    <x v="23"/>
    <x v="14"/>
    <n v="379584992"/>
  </r>
  <r>
    <x v="23"/>
    <x v="23"/>
    <x v="15"/>
    <n v="409784992"/>
  </r>
  <r>
    <x v="23"/>
    <x v="23"/>
    <x v="16"/>
    <n v="204156992"/>
  </r>
  <r>
    <x v="23"/>
    <x v="23"/>
    <x v="17"/>
    <n v="448703008"/>
  </r>
  <r>
    <x v="23"/>
    <x v="23"/>
    <x v="18"/>
    <n v="0"/>
  </r>
  <r>
    <x v="23"/>
    <x v="23"/>
    <x v="19"/>
    <n v="12586000"/>
  </r>
  <r>
    <x v="23"/>
    <x v="23"/>
    <x v="20"/>
    <n v="41600000"/>
  </r>
  <r>
    <x v="23"/>
    <x v="23"/>
    <x v="21"/>
    <n v="9289000"/>
  </r>
  <r>
    <x v="23"/>
    <x v="23"/>
    <x v="22"/>
    <n v="45240000"/>
  </r>
  <r>
    <x v="23"/>
    <x v="23"/>
    <x v="23"/>
    <n v="43406000"/>
  </r>
  <r>
    <x v="23"/>
    <x v="23"/>
    <x v="24"/>
    <n v="37271000"/>
  </r>
  <r>
    <x v="23"/>
    <x v="23"/>
    <x v="25"/>
    <n v="117674000"/>
  </r>
  <r>
    <x v="23"/>
    <x v="23"/>
    <x v="26"/>
    <n v="342280992"/>
  </r>
  <r>
    <x v="23"/>
    <x v="23"/>
    <x v="27"/>
    <n v="514281984"/>
  </r>
  <r>
    <x v="23"/>
    <x v="23"/>
    <x v="28"/>
    <n v="27129000"/>
  </r>
  <r>
    <x v="23"/>
    <x v="23"/>
    <x v="29"/>
    <n v="0"/>
  </r>
  <r>
    <x v="23"/>
    <x v="23"/>
    <x v="30"/>
    <n v="0"/>
  </r>
  <r>
    <x v="23"/>
    <x v="23"/>
    <x v="31"/>
    <n v="0"/>
  </r>
  <r>
    <x v="23"/>
    <x v="23"/>
    <x v="32"/>
    <n v="0"/>
  </r>
  <r>
    <x v="23"/>
    <x v="23"/>
    <x v="33"/>
    <n v="0"/>
  </r>
  <r>
    <x v="23"/>
    <x v="23"/>
    <x v="34"/>
    <n v="0"/>
  </r>
  <r>
    <x v="23"/>
    <x v="23"/>
    <x v="35"/>
    <n v="0"/>
  </r>
  <r>
    <x v="23"/>
    <x v="23"/>
    <x v="36"/>
    <n v="0"/>
  </r>
  <r>
    <x v="23"/>
    <x v="23"/>
    <x v="37"/>
    <n v="0"/>
  </r>
  <r>
    <x v="23"/>
    <x v="23"/>
    <x v="38"/>
    <n v="0"/>
  </r>
  <r>
    <x v="23"/>
    <x v="23"/>
    <x v="39"/>
    <n v="0"/>
  </r>
  <r>
    <x v="23"/>
    <x v="23"/>
    <x v="40"/>
    <n v="0"/>
  </r>
  <r>
    <x v="24"/>
    <x v="24"/>
    <x v="0"/>
    <n v="0"/>
  </r>
  <r>
    <x v="24"/>
    <x v="24"/>
    <x v="1"/>
    <n v="0"/>
  </r>
  <r>
    <x v="24"/>
    <x v="24"/>
    <x v="2"/>
    <n v="0"/>
  </r>
  <r>
    <x v="24"/>
    <x v="24"/>
    <x v="3"/>
    <n v="0"/>
  </r>
  <r>
    <x v="24"/>
    <x v="24"/>
    <x v="4"/>
    <n v="0"/>
  </r>
  <r>
    <x v="24"/>
    <x v="24"/>
    <x v="5"/>
    <n v="0"/>
  </r>
  <r>
    <x v="24"/>
    <x v="24"/>
    <x v="6"/>
    <n v="0"/>
  </r>
  <r>
    <x v="24"/>
    <x v="24"/>
    <x v="7"/>
    <n v="0"/>
  </r>
  <r>
    <x v="24"/>
    <x v="24"/>
    <x v="8"/>
    <n v="0"/>
  </r>
  <r>
    <x v="24"/>
    <x v="24"/>
    <x v="9"/>
    <n v="0"/>
  </r>
  <r>
    <x v="24"/>
    <x v="24"/>
    <x v="10"/>
    <n v="0"/>
  </r>
  <r>
    <x v="24"/>
    <x v="24"/>
    <x v="11"/>
    <n v="0"/>
  </r>
  <r>
    <x v="24"/>
    <x v="24"/>
    <x v="12"/>
    <n v="0"/>
  </r>
  <r>
    <x v="24"/>
    <x v="24"/>
    <x v="13"/>
    <n v="0"/>
  </r>
  <r>
    <x v="24"/>
    <x v="24"/>
    <x v="14"/>
    <n v="0"/>
  </r>
  <r>
    <x v="24"/>
    <x v="24"/>
    <x v="15"/>
    <n v="0"/>
  </r>
  <r>
    <x v="24"/>
    <x v="24"/>
    <x v="16"/>
    <n v="0"/>
  </r>
  <r>
    <x v="24"/>
    <x v="24"/>
    <x v="17"/>
    <n v="0"/>
  </r>
  <r>
    <x v="24"/>
    <x v="24"/>
    <x v="18"/>
    <n v="0"/>
  </r>
  <r>
    <x v="24"/>
    <x v="24"/>
    <x v="19"/>
    <n v="0"/>
  </r>
  <r>
    <x v="24"/>
    <x v="24"/>
    <x v="20"/>
    <n v="0"/>
  </r>
  <r>
    <x v="24"/>
    <x v="24"/>
    <x v="21"/>
    <n v="0"/>
  </r>
  <r>
    <x v="24"/>
    <x v="24"/>
    <x v="22"/>
    <n v="0"/>
  </r>
  <r>
    <x v="24"/>
    <x v="24"/>
    <x v="23"/>
    <n v="0"/>
  </r>
  <r>
    <x v="24"/>
    <x v="24"/>
    <x v="24"/>
    <n v="0"/>
  </r>
  <r>
    <x v="24"/>
    <x v="24"/>
    <x v="25"/>
    <n v="0"/>
  </r>
  <r>
    <x v="24"/>
    <x v="24"/>
    <x v="26"/>
    <n v="0"/>
  </r>
  <r>
    <x v="24"/>
    <x v="24"/>
    <x v="27"/>
    <n v="0"/>
  </r>
  <r>
    <x v="24"/>
    <x v="24"/>
    <x v="28"/>
    <n v="0"/>
  </r>
  <r>
    <x v="24"/>
    <x v="24"/>
    <x v="29"/>
    <n v="0"/>
  </r>
  <r>
    <x v="24"/>
    <x v="24"/>
    <x v="30"/>
    <n v="0"/>
  </r>
  <r>
    <x v="24"/>
    <x v="24"/>
    <x v="31"/>
    <n v="0"/>
  </r>
  <r>
    <x v="24"/>
    <x v="24"/>
    <x v="32"/>
    <n v="0"/>
  </r>
  <r>
    <x v="24"/>
    <x v="24"/>
    <x v="33"/>
    <n v="0"/>
  </r>
  <r>
    <x v="24"/>
    <x v="24"/>
    <x v="34"/>
    <n v="0"/>
  </r>
  <r>
    <x v="24"/>
    <x v="24"/>
    <x v="35"/>
    <n v="0"/>
  </r>
  <r>
    <x v="24"/>
    <x v="24"/>
    <x v="36"/>
    <n v="0"/>
  </r>
  <r>
    <x v="24"/>
    <x v="24"/>
    <x v="37"/>
    <n v="0"/>
  </r>
  <r>
    <x v="24"/>
    <x v="24"/>
    <x v="38"/>
    <n v="0"/>
  </r>
  <r>
    <x v="24"/>
    <x v="24"/>
    <x v="39"/>
    <n v="0"/>
  </r>
  <r>
    <x v="24"/>
    <x v="24"/>
    <x v="40"/>
    <n v="0"/>
  </r>
  <r>
    <x v="25"/>
    <x v="25"/>
    <x v="0"/>
    <n v="0"/>
  </r>
  <r>
    <x v="25"/>
    <x v="25"/>
    <x v="1"/>
    <n v="0"/>
  </r>
  <r>
    <x v="25"/>
    <x v="25"/>
    <x v="2"/>
    <n v="0"/>
  </r>
  <r>
    <x v="25"/>
    <x v="25"/>
    <x v="3"/>
    <n v="33000000"/>
  </r>
  <r>
    <x v="25"/>
    <x v="25"/>
    <x v="4"/>
    <n v="41000000"/>
  </r>
  <r>
    <x v="25"/>
    <x v="25"/>
    <x v="5"/>
    <n v="28500000"/>
  </r>
  <r>
    <x v="25"/>
    <x v="25"/>
    <x v="6"/>
    <n v="56000000"/>
  </r>
  <r>
    <x v="25"/>
    <x v="25"/>
    <x v="7"/>
    <n v="5500000"/>
  </r>
  <r>
    <x v="25"/>
    <x v="25"/>
    <x v="8"/>
    <n v="39000000"/>
  </r>
  <r>
    <x v="25"/>
    <x v="25"/>
    <x v="9"/>
    <n v="70000000"/>
  </r>
  <r>
    <x v="25"/>
    <x v="25"/>
    <x v="10"/>
    <n v="146216992"/>
  </r>
  <r>
    <x v="25"/>
    <x v="25"/>
    <x v="11"/>
    <n v="0"/>
  </r>
  <r>
    <x v="25"/>
    <x v="25"/>
    <x v="12"/>
    <n v="115868000"/>
  </r>
  <r>
    <x v="25"/>
    <x v="25"/>
    <x v="13"/>
    <n v="71757000"/>
  </r>
  <r>
    <x v="25"/>
    <x v="25"/>
    <x v="14"/>
    <n v="52150000"/>
  </r>
  <r>
    <x v="25"/>
    <x v="25"/>
    <x v="15"/>
    <n v="34444000"/>
  </r>
  <r>
    <x v="25"/>
    <x v="25"/>
    <x v="16"/>
    <n v="46736000"/>
  </r>
  <r>
    <x v="25"/>
    <x v="25"/>
    <x v="17"/>
    <n v="64558000"/>
  </r>
  <r>
    <x v="25"/>
    <x v="25"/>
    <x v="18"/>
    <n v="0"/>
  </r>
  <r>
    <x v="25"/>
    <x v="25"/>
    <x v="19"/>
    <n v="0"/>
  </r>
  <r>
    <x v="25"/>
    <x v="25"/>
    <x v="20"/>
    <n v="0"/>
  </r>
  <r>
    <x v="25"/>
    <x v="25"/>
    <x v="21"/>
    <n v="0"/>
  </r>
  <r>
    <x v="25"/>
    <x v="25"/>
    <x v="22"/>
    <n v="0"/>
  </r>
  <r>
    <x v="25"/>
    <x v="25"/>
    <x v="23"/>
    <n v="0"/>
  </r>
  <r>
    <x v="25"/>
    <x v="25"/>
    <x v="24"/>
    <n v="0"/>
  </r>
  <r>
    <x v="25"/>
    <x v="25"/>
    <x v="25"/>
    <n v="0"/>
  </r>
  <r>
    <x v="25"/>
    <x v="25"/>
    <x v="26"/>
    <n v="0"/>
  </r>
  <r>
    <x v="25"/>
    <x v="25"/>
    <x v="27"/>
    <n v="0"/>
  </r>
  <r>
    <x v="25"/>
    <x v="25"/>
    <x v="28"/>
    <n v="0"/>
  </r>
  <r>
    <x v="25"/>
    <x v="25"/>
    <x v="29"/>
    <n v="0"/>
  </r>
  <r>
    <x v="25"/>
    <x v="25"/>
    <x v="30"/>
    <n v="0"/>
  </r>
  <r>
    <x v="25"/>
    <x v="25"/>
    <x v="31"/>
    <n v="0"/>
  </r>
  <r>
    <x v="25"/>
    <x v="25"/>
    <x v="32"/>
    <n v="0"/>
  </r>
  <r>
    <x v="25"/>
    <x v="25"/>
    <x v="33"/>
    <n v="0"/>
  </r>
  <r>
    <x v="25"/>
    <x v="25"/>
    <x v="34"/>
    <n v="0"/>
  </r>
  <r>
    <x v="25"/>
    <x v="25"/>
    <x v="35"/>
    <n v="0"/>
  </r>
  <r>
    <x v="25"/>
    <x v="25"/>
    <x v="36"/>
    <n v="0"/>
  </r>
  <r>
    <x v="25"/>
    <x v="25"/>
    <x v="37"/>
    <n v="0"/>
  </r>
  <r>
    <x v="25"/>
    <x v="25"/>
    <x v="38"/>
    <n v="0"/>
  </r>
  <r>
    <x v="25"/>
    <x v="25"/>
    <x v="39"/>
    <n v="0"/>
  </r>
  <r>
    <x v="25"/>
    <x v="25"/>
    <x v="40"/>
    <n v="0"/>
  </r>
  <r>
    <x v="26"/>
    <x v="26"/>
    <x v="0"/>
    <n v="17726000"/>
  </r>
  <r>
    <x v="26"/>
    <x v="26"/>
    <x v="1"/>
    <n v="37707000"/>
  </r>
  <r>
    <x v="26"/>
    <x v="26"/>
    <x v="2"/>
    <n v="35237000"/>
  </r>
  <r>
    <x v="26"/>
    <x v="26"/>
    <x v="3"/>
    <n v="105761000"/>
  </r>
  <r>
    <x v="26"/>
    <x v="26"/>
    <x v="4"/>
    <n v="85996000"/>
  </r>
  <r>
    <x v="26"/>
    <x v="26"/>
    <x v="5"/>
    <n v="86168000"/>
  </r>
  <r>
    <x v="26"/>
    <x v="26"/>
    <x v="6"/>
    <n v="255187008"/>
  </r>
  <r>
    <x v="26"/>
    <x v="26"/>
    <x v="7"/>
    <n v="181192000"/>
  </r>
  <r>
    <x v="26"/>
    <x v="26"/>
    <x v="8"/>
    <n v="269724000"/>
  </r>
  <r>
    <x v="26"/>
    <x v="26"/>
    <x v="9"/>
    <n v="573260992"/>
  </r>
  <r>
    <x v="26"/>
    <x v="26"/>
    <x v="10"/>
    <n v="422665984"/>
  </r>
  <r>
    <x v="26"/>
    <x v="26"/>
    <x v="11"/>
    <n v="197372992"/>
  </r>
  <r>
    <x v="26"/>
    <x v="26"/>
    <x v="12"/>
    <n v="500703008"/>
  </r>
  <r>
    <x v="26"/>
    <x v="26"/>
    <x v="13"/>
    <n v="205692000"/>
  </r>
  <r>
    <x v="26"/>
    <x v="26"/>
    <x v="14"/>
    <n v="373886016"/>
  </r>
  <r>
    <x v="26"/>
    <x v="26"/>
    <x v="15"/>
    <n v="348708000"/>
  </r>
  <r>
    <x v="26"/>
    <x v="26"/>
    <x v="16"/>
    <n v="180442000"/>
  </r>
  <r>
    <x v="26"/>
    <x v="26"/>
    <x v="17"/>
    <n v="445808992"/>
  </r>
  <r>
    <x v="26"/>
    <x v="26"/>
    <x v="18"/>
    <n v="0"/>
  </r>
  <r>
    <x v="26"/>
    <x v="26"/>
    <x v="19"/>
    <n v="12586000"/>
  </r>
  <r>
    <x v="26"/>
    <x v="26"/>
    <x v="20"/>
    <n v="17300000"/>
  </r>
  <r>
    <x v="26"/>
    <x v="26"/>
    <x v="21"/>
    <n v="9289000"/>
  </r>
  <r>
    <x v="26"/>
    <x v="26"/>
    <x v="22"/>
    <n v="0"/>
  </r>
  <r>
    <x v="26"/>
    <x v="26"/>
    <x v="23"/>
    <n v="0"/>
  </r>
  <r>
    <x v="26"/>
    <x v="26"/>
    <x v="24"/>
    <n v="7175000"/>
  </r>
  <r>
    <x v="26"/>
    <x v="26"/>
    <x v="25"/>
    <n v="35674000"/>
  </r>
  <r>
    <x v="26"/>
    <x v="26"/>
    <x v="26"/>
    <n v="161768992"/>
  </r>
  <r>
    <x v="26"/>
    <x v="26"/>
    <x v="27"/>
    <n v="16214000"/>
  </r>
  <r>
    <x v="26"/>
    <x v="26"/>
    <x v="28"/>
    <n v="0"/>
  </r>
  <r>
    <x v="26"/>
    <x v="26"/>
    <x v="29"/>
    <n v="0"/>
  </r>
  <r>
    <x v="26"/>
    <x v="26"/>
    <x v="30"/>
    <n v="0"/>
  </r>
  <r>
    <x v="26"/>
    <x v="26"/>
    <x v="31"/>
    <n v="0"/>
  </r>
  <r>
    <x v="26"/>
    <x v="26"/>
    <x v="32"/>
    <n v="0"/>
  </r>
  <r>
    <x v="26"/>
    <x v="26"/>
    <x v="33"/>
    <n v="0"/>
  </r>
  <r>
    <x v="26"/>
    <x v="26"/>
    <x v="34"/>
    <n v="0"/>
  </r>
  <r>
    <x v="26"/>
    <x v="26"/>
    <x v="35"/>
    <n v="0"/>
  </r>
  <r>
    <x v="26"/>
    <x v="26"/>
    <x v="36"/>
    <n v="0"/>
  </r>
  <r>
    <x v="26"/>
    <x v="26"/>
    <x v="37"/>
    <n v="0"/>
  </r>
  <r>
    <x v="26"/>
    <x v="26"/>
    <x v="38"/>
    <n v="0"/>
  </r>
  <r>
    <x v="26"/>
    <x v="26"/>
    <x v="39"/>
    <n v="0"/>
  </r>
  <r>
    <x v="26"/>
    <x v="26"/>
    <x v="40"/>
    <n v="0"/>
  </r>
  <r>
    <x v="27"/>
    <x v="27"/>
    <x v="0"/>
    <n v="24305000"/>
  </r>
  <r>
    <x v="27"/>
    <x v="27"/>
    <x v="1"/>
    <n v="17370000"/>
  </r>
  <r>
    <x v="27"/>
    <x v="27"/>
    <x v="2"/>
    <n v="16553000"/>
  </r>
  <r>
    <x v="27"/>
    <x v="27"/>
    <x v="3"/>
    <n v="9135000"/>
  </r>
  <r>
    <x v="27"/>
    <x v="27"/>
    <x v="4"/>
    <n v="12276000"/>
  </r>
  <r>
    <x v="27"/>
    <x v="27"/>
    <x v="5"/>
    <n v="7413000"/>
  </r>
  <r>
    <x v="27"/>
    <x v="27"/>
    <x v="6"/>
    <n v="97176000"/>
  </r>
  <r>
    <x v="27"/>
    <x v="27"/>
    <x v="7"/>
    <n v="89783000"/>
  </r>
  <r>
    <x v="27"/>
    <x v="27"/>
    <x v="8"/>
    <n v="80573000"/>
  </r>
  <r>
    <x v="27"/>
    <x v="27"/>
    <x v="9"/>
    <n v="117706000"/>
  </r>
  <r>
    <x v="27"/>
    <x v="27"/>
    <x v="10"/>
    <n v="181951008"/>
  </r>
  <r>
    <x v="27"/>
    <x v="27"/>
    <x v="11"/>
    <n v="62636000"/>
  </r>
  <r>
    <x v="27"/>
    <x v="27"/>
    <x v="12"/>
    <n v="132094000"/>
  </r>
  <r>
    <x v="27"/>
    <x v="27"/>
    <x v="13"/>
    <n v="21838000"/>
  </r>
  <r>
    <x v="27"/>
    <x v="27"/>
    <x v="14"/>
    <n v="5699000"/>
  </r>
  <r>
    <x v="27"/>
    <x v="27"/>
    <x v="15"/>
    <n v="61077000"/>
  </r>
  <r>
    <x v="27"/>
    <x v="27"/>
    <x v="16"/>
    <n v="23715000"/>
  </r>
  <r>
    <x v="27"/>
    <x v="27"/>
    <x v="17"/>
    <n v="2894000"/>
  </r>
  <r>
    <x v="27"/>
    <x v="27"/>
    <x v="18"/>
    <n v="0"/>
  </r>
  <r>
    <x v="27"/>
    <x v="27"/>
    <x v="19"/>
    <n v="0"/>
  </r>
  <r>
    <x v="27"/>
    <x v="27"/>
    <x v="20"/>
    <n v="24300000"/>
  </r>
  <r>
    <x v="27"/>
    <x v="27"/>
    <x v="21"/>
    <n v="0"/>
  </r>
  <r>
    <x v="27"/>
    <x v="27"/>
    <x v="22"/>
    <n v="45240000"/>
  </r>
  <r>
    <x v="27"/>
    <x v="27"/>
    <x v="23"/>
    <n v="43406000"/>
  </r>
  <r>
    <x v="27"/>
    <x v="27"/>
    <x v="24"/>
    <n v="30096000"/>
  </r>
  <r>
    <x v="27"/>
    <x v="27"/>
    <x v="25"/>
    <n v="82000000"/>
  </r>
  <r>
    <x v="27"/>
    <x v="27"/>
    <x v="26"/>
    <n v="180512000"/>
  </r>
  <r>
    <x v="27"/>
    <x v="27"/>
    <x v="27"/>
    <n v="498068000"/>
  </r>
  <r>
    <x v="27"/>
    <x v="27"/>
    <x v="28"/>
    <n v="27129000"/>
  </r>
  <r>
    <x v="27"/>
    <x v="27"/>
    <x v="29"/>
    <n v="0"/>
  </r>
  <r>
    <x v="27"/>
    <x v="27"/>
    <x v="30"/>
    <n v="0"/>
  </r>
  <r>
    <x v="27"/>
    <x v="27"/>
    <x v="31"/>
    <n v="0"/>
  </r>
  <r>
    <x v="27"/>
    <x v="27"/>
    <x v="32"/>
    <n v="0"/>
  </r>
  <r>
    <x v="27"/>
    <x v="27"/>
    <x v="33"/>
    <n v="0"/>
  </r>
  <r>
    <x v="27"/>
    <x v="27"/>
    <x v="34"/>
    <n v="0"/>
  </r>
  <r>
    <x v="27"/>
    <x v="27"/>
    <x v="35"/>
    <n v="0"/>
  </r>
  <r>
    <x v="27"/>
    <x v="27"/>
    <x v="36"/>
    <n v="0"/>
  </r>
  <r>
    <x v="27"/>
    <x v="27"/>
    <x v="37"/>
    <n v="0"/>
  </r>
  <r>
    <x v="27"/>
    <x v="27"/>
    <x v="38"/>
    <n v="0"/>
  </r>
  <r>
    <x v="27"/>
    <x v="27"/>
    <x v="39"/>
    <n v="0"/>
  </r>
  <r>
    <x v="27"/>
    <x v="27"/>
    <x v="40"/>
    <n v="0"/>
  </r>
  <r>
    <x v="28"/>
    <x v="28"/>
    <x v="0"/>
    <n v="15.373299598693848"/>
  </r>
  <r>
    <x v="28"/>
    <x v="28"/>
    <x v="1"/>
    <n v="18.284700393676758"/>
  </r>
  <r>
    <x v="28"/>
    <x v="28"/>
    <x v="2"/>
    <n v="22.141000747680664"/>
  </r>
  <r>
    <x v="28"/>
    <x v="28"/>
    <x v="3"/>
    <n v="19.282800674438477"/>
  </r>
  <r>
    <x v="28"/>
    <x v="28"/>
    <x v="4"/>
    <n v="17.647899627685547"/>
  </r>
  <r>
    <x v="28"/>
    <x v="28"/>
    <x v="5"/>
    <n v="17.050399780273438"/>
  </r>
  <r>
    <x v="28"/>
    <x v="28"/>
    <x v="6"/>
    <n v="15.216699600219727"/>
  </r>
  <r>
    <x v="28"/>
    <x v="28"/>
    <x v="7"/>
    <n v="14.751399993896484"/>
  </r>
  <r>
    <x v="28"/>
    <x v="28"/>
    <x v="8"/>
    <n v="11.577699661254883"/>
  </r>
  <r>
    <x v="28"/>
    <x v="28"/>
    <x v="9"/>
    <n v="12.219699859619141"/>
  </r>
  <r>
    <x v="28"/>
    <x v="28"/>
    <x v="10"/>
    <n v="11.58489990234375"/>
  </r>
  <r>
    <x v="28"/>
    <x v="28"/>
    <x v="11"/>
    <n v="11.428999900817871"/>
  </r>
  <r>
    <x v="28"/>
    <x v="28"/>
    <x v="12"/>
    <n v="11.816399574279785"/>
  </r>
  <r>
    <x v="28"/>
    <x v="28"/>
    <x v="13"/>
    <n v="13.23169994354248"/>
  </r>
  <r>
    <x v="28"/>
    <x v="28"/>
    <x v="14"/>
    <n v="11.262999534606934"/>
  </r>
  <r>
    <x v="28"/>
    <x v="28"/>
    <x v="15"/>
    <n v="12.977199554443359"/>
  </r>
  <r>
    <x v="28"/>
    <x v="28"/>
    <x v="16"/>
    <n v="13.442999839782715"/>
  </r>
  <r>
    <x v="28"/>
    <x v="28"/>
    <x v="17"/>
    <n v="12.847100257873535"/>
  </r>
  <r>
    <x v="28"/>
    <x v="28"/>
    <x v="18"/>
    <n v="11.586700439453125"/>
  </r>
  <r>
    <x v="28"/>
    <x v="28"/>
    <x v="19"/>
    <n v="13.800999641418457"/>
  </r>
  <r>
    <x v="28"/>
    <x v="28"/>
    <x v="20"/>
    <n v="12.39009952545166"/>
  </r>
  <r>
    <x v="28"/>
    <x v="28"/>
    <x v="21"/>
    <n v="12.652899742126465"/>
  </r>
  <r>
    <x v="28"/>
    <x v="28"/>
    <x v="22"/>
    <n v="11.786299705505371"/>
  </r>
  <r>
    <x v="28"/>
    <x v="28"/>
    <x v="23"/>
    <n v="10.562899589538574"/>
  </r>
  <r>
    <x v="28"/>
    <x v="28"/>
    <x v="24"/>
    <n v="11.178899765014648"/>
  </r>
  <r>
    <x v="28"/>
    <x v="28"/>
    <x v="25"/>
    <n v="11.99470043182373"/>
  </r>
  <r>
    <x v="28"/>
    <x v="28"/>
    <x v="26"/>
    <n v="11.979000091552734"/>
  </r>
  <r>
    <x v="28"/>
    <x v="28"/>
    <x v="27"/>
    <n v="10.312700271606445"/>
  </r>
  <r>
    <x v="28"/>
    <x v="28"/>
    <x v="28"/>
    <n v="10.481300354003906"/>
  </r>
  <r>
    <x v="28"/>
    <x v="28"/>
    <x v="29"/>
    <n v="8.824000358581543"/>
  </r>
  <r>
    <x v="28"/>
    <x v="28"/>
    <x v="30"/>
    <n v="8.2867002487182617"/>
  </r>
  <r>
    <x v="29"/>
    <x v="29"/>
    <x v="31"/>
    <n v="10.276700019836426"/>
  </r>
  <r>
    <x v="29"/>
    <x v="29"/>
    <x v="32"/>
    <n v="11.741700172424316"/>
  </r>
  <r>
    <x v="29"/>
    <x v="29"/>
    <x v="33"/>
    <n v="11.905900001525879"/>
  </r>
  <r>
    <x v="29"/>
    <x v="29"/>
    <x v="34"/>
    <n v="11.817999839782715"/>
  </r>
  <r>
    <x v="29"/>
    <x v="29"/>
    <x v="35"/>
    <n v="11.045599937438965"/>
  </r>
  <r>
    <x v="29"/>
    <x v="29"/>
    <x v="36"/>
    <n v="11.87339973449707"/>
  </r>
  <r>
    <x v="29"/>
    <x v="29"/>
    <x v="37"/>
    <n v="12.579999923706055"/>
  </r>
  <r>
    <x v="29"/>
    <x v="29"/>
    <x v="38"/>
    <n v="10.64900016784668"/>
  </r>
  <r>
    <x v="29"/>
    <x v="29"/>
    <x v="39"/>
    <n v="10.336799621582031"/>
  </r>
  <r>
    <x v="29"/>
    <x v="29"/>
    <x v="40"/>
    <n v="13.101200103759766"/>
  </r>
  <r>
    <x v="30"/>
    <x v="30"/>
    <x v="0"/>
    <n v="0"/>
  </r>
  <r>
    <x v="30"/>
    <x v="30"/>
    <x v="1"/>
    <n v="4.0482997894287109"/>
  </r>
  <r>
    <x v="30"/>
    <x v="30"/>
    <x v="2"/>
    <n v="2.938499927520752"/>
  </r>
  <r>
    <x v="30"/>
    <x v="30"/>
    <x v="3"/>
    <n v="3.3970999717712402"/>
  </r>
  <r>
    <x v="30"/>
    <x v="30"/>
    <x v="4"/>
    <n v="5.7595000267028809"/>
  </r>
  <r>
    <x v="30"/>
    <x v="30"/>
    <x v="5"/>
    <n v="4.4657998085021973"/>
  </r>
  <r>
    <x v="30"/>
    <x v="30"/>
    <x v="6"/>
    <n v="3.2841999530792236"/>
  </r>
  <r>
    <x v="30"/>
    <x v="30"/>
    <x v="7"/>
    <n v="5.1863999366760254"/>
  </r>
  <r>
    <x v="30"/>
    <x v="30"/>
    <x v="8"/>
    <n v="4.7005000114440918"/>
  </r>
  <r>
    <x v="30"/>
    <x v="30"/>
    <x v="9"/>
    <n v="2.7551000118255615"/>
  </r>
  <r>
    <x v="30"/>
    <x v="30"/>
    <x v="10"/>
    <n v="2.6215000152587891"/>
  </r>
  <r>
    <x v="30"/>
    <x v="30"/>
    <x v="11"/>
    <n v="2.45989990234375"/>
  </r>
  <r>
    <x v="30"/>
    <x v="30"/>
    <x v="12"/>
    <n v="2.8173999786376953"/>
  </r>
  <r>
    <x v="30"/>
    <x v="30"/>
    <x v="13"/>
    <n v="2.472599983215332"/>
  </r>
  <r>
    <x v="30"/>
    <x v="30"/>
    <x v="14"/>
    <n v="2.2873001098632812"/>
  </r>
  <r>
    <x v="30"/>
    <x v="30"/>
    <x v="15"/>
    <n v="2.197700023651123"/>
  </r>
  <r>
    <x v="30"/>
    <x v="30"/>
    <x v="16"/>
    <n v="2.5000998973846436"/>
  </r>
  <r>
    <x v="30"/>
    <x v="30"/>
    <x v="17"/>
    <n v="2.7681999206542969"/>
  </r>
  <r>
    <x v="30"/>
    <x v="30"/>
    <x v="18"/>
    <n v="2.6019999980926514"/>
  </r>
  <r>
    <x v="30"/>
    <x v="30"/>
    <x v="19"/>
    <n v="3.1196000576019287"/>
  </r>
  <r>
    <x v="30"/>
    <x v="30"/>
    <x v="20"/>
    <n v="3.0067000389099121"/>
  </r>
  <r>
    <x v="30"/>
    <x v="30"/>
    <x v="21"/>
    <n v="1.4630000591278076"/>
  </r>
  <r>
    <x v="30"/>
    <x v="30"/>
    <x v="22"/>
    <n v="1.3609000444412231"/>
  </r>
  <r>
    <x v="30"/>
    <x v="30"/>
    <x v="23"/>
    <n v="1.2121000289916992"/>
  </r>
  <r>
    <x v="30"/>
    <x v="30"/>
    <x v="24"/>
    <n v="1.2501000165939331"/>
  </r>
  <r>
    <x v="30"/>
    <x v="30"/>
    <x v="25"/>
    <n v="1.3787000179290771"/>
  </r>
  <r>
    <x v="30"/>
    <x v="30"/>
    <x v="26"/>
    <n v="1.3760000467300415"/>
  </r>
  <r>
    <x v="30"/>
    <x v="30"/>
    <x v="27"/>
    <n v="1.1898000240325928"/>
  </r>
  <r>
    <x v="30"/>
    <x v="30"/>
    <x v="28"/>
    <n v="1.208899974822998"/>
  </r>
  <r>
    <x v="30"/>
    <x v="30"/>
    <x v="29"/>
    <n v="1.0178999900817871"/>
  </r>
  <r>
    <x v="30"/>
    <x v="30"/>
    <x v="30"/>
    <n v="0.94999998807907104"/>
  </r>
  <r>
    <x v="31"/>
    <x v="31"/>
    <x v="0"/>
    <n v="0"/>
  </r>
  <r>
    <x v="31"/>
    <x v="31"/>
    <x v="1"/>
    <n v="5.6419000625610352"/>
  </r>
  <r>
    <x v="31"/>
    <x v="31"/>
    <x v="2"/>
    <n v="11.689299583435059"/>
  </r>
  <r>
    <x v="31"/>
    <x v="31"/>
    <x v="3"/>
    <n v="31.660900115966797"/>
  </r>
  <r>
    <x v="31"/>
    <x v="31"/>
    <x v="4"/>
    <n v="36.977699279785156"/>
  </r>
  <r>
    <x v="31"/>
    <x v="31"/>
    <x v="5"/>
    <n v="38.327598571777344"/>
  </r>
  <r>
    <x v="31"/>
    <x v="31"/>
    <x v="6"/>
    <n v="39.884601593017578"/>
  </r>
  <r>
    <x v="31"/>
    <x v="31"/>
    <x v="7"/>
    <n v="39.756500244140625"/>
  </r>
  <r>
    <x v="31"/>
    <x v="31"/>
    <x v="8"/>
    <n v="41.689201354980469"/>
  </r>
  <r>
    <x v="31"/>
    <x v="31"/>
    <x v="9"/>
    <n v="38.903999328613281"/>
  </r>
  <r>
    <x v="31"/>
    <x v="31"/>
    <x v="10"/>
    <n v="42.812400817871094"/>
  </r>
  <r>
    <x v="31"/>
    <x v="31"/>
    <x v="11"/>
    <n v="38.582599639892578"/>
  </r>
  <r>
    <x v="31"/>
    <x v="31"/>
    <x v="12"/>
    <n v="37.431499481201172"/>
  </r>
  <r>
    <x v="31"/>
    <x v="31"/>
    <x v="13"/>
    <n v="37.330299377441406"/>
  </r>
  <r>
    <x v="31"/>
    <x v="31"/>
    <x v="14"/>
    <n v="36.360599517822266"/>
  </r>
  <r>
    <x v="31"/>
    <x v="31"/>
    <x v="15"/>
    <n v="43.620700836181641"/>
  </r>
  <r>
    <x v="31"/>
    <x v="31"/>
    <x v="16"/>
    <n v="47.750701904296875"/>
  </r>
  <r>
    <x v="31"/>
    <x v="31"/>
    <x v="17"/>
    <n v="50.215599060058594"/>
  </r>
  <r>
    <x v="31"/>
    <x v="31"/>
    <x v="18"/>
    <n v="50.866600036621094"/>
  </r>
  <r>
    <x v="31"/>
    <x v="31"/>
    <x v="19"/>
    <n v="45.287899017333984"/>
  </r>
  <r>
    <x v="31"/>
    <x v="31"/>
    <x v="20"/>
    <n v="46.842601776123047"/>
  </r>
  <r>
    <x v="31"/>
    <x v="31"/>
    <x v="21"/>
    <n v="48.711498260498047"/>
  </r>
  <r>
    <x v="31"/>
    <x v="31"/>
    <x v="22"/>
    <n v="52.190799713134766"/>
  </r>
  <r>
    <x v="31"/>
    <x v="31"/>
    <x v="23"/>
    <n v="55.091800689697266"/>
  </r>
  <r>
    <x v="31"/>
    <x v="31"/>
    <x v="24"/>
    <n v="55.893501281738281"/>
  </r>
  <r>
    <x v="31"/>
    <x v="31"/>
    <x v="25"/>
    <n v="52.290000915527344"/>
  </r>
  <r>
    <x v="31"/>
    <x v="31"/>
    <x v="26"/>
    <n v="50.114299774169922"/>
  </r>
  <r>
    <x v="31"/>
    <x v="31"/>
    <x v="27"/>
    <n v="44.531299591064453"/>
  </r>
  <r>
    <x v="31"/>
    <x v="31"/>
    <x v="28"/>
    <n v="48.782798767089844"/>
  </r>
  <r>
    <x v="31"/>
    <x v="31"/>
    <x v="29"/>
    <n v="52.514400482177734"/>
  </r>
  <r>
    <x v="31"/>
    <x v="31"/>
    <x v="30"/>
    <n v="44.948799133300781"/>
  </r>
  <r>
    <x v="31"/>
    <x v="31"/>
    <x v="31"/>
    <n v="43.606201171875"/>
  </r>
  <r>
    <x v="31"/>
    <x v="31"/>
    <x v="32"/>
    <n v="44.592201232910156"/>
  </r>
  <r>
    <x v="31"/>
    <x v="31"/>
    <x v="33"/>
    <n v="46.707199096679688"/>
  </r>
  <r>
    <x v="31"/>
    <x v="31"/>
    <x v="34"/>
    <n v="46.308101654052734"/>
  </r>
  <r>
    <x v="31"/>
    <x v="31"/>
    <x v="35"/>
    <n v="45.372299194335937"/>
  </r>
  <r>
    <x v="31"/>
    <x v="31"/>
    <x v="36"/>
    <n v="44.521198272705078"/>
  </r>
  <r>
    <x v="31"/>
    <x v="31"/>
    <x v="37"/>
    <n v="47.176998138427734"/>
  </r>
  <r>
    <x v="31"/>
    <x v="31"/>
    <x v="38"/>
    <n v="48.921600341796875"/>
  </r>
  <r>
    <x v="31"/>
    <x v="31"/>
    <x v="39"/>
    <n v="49.842800140380859"/>
  </r>
  <r>
    <x v="31"/>
    <x v="31"/>
    <x v="40"/>
    <n v="41.608100891113281"/>
  </r>
  <r>
    <x v="32"/>
    <x v="32"/>
    <x v="0"/>
    <n v="14.00409984588623"/>
  </r>
  <r>
    <x v="32"/>
    <x v="32"/>
    <x v="1"/>
    <n v="9.1108999252319336"/>
  </r>
  <r>
    <x v="32"/>
    <x v="32"/>
    <x v="2"/>
    <n v="5.6226000785827637"/>
  </r>
  <r>
    <x v="32"/>
    <x v="32"/>
    <x v="3"/>
    <n v="2.9774000644683838"/>
  </r>
  <r>
    <x v="32"/>
    <x v="32"/>
    <x v="4"/>
    <n v="1.6274000406265259"/>
  </r>
  <r>
    <x v="32"/>
    <x v="32"/>
    <x v="5"/>
    <n v="2.073699951171875"/>
  </r>
  <r>
    <x v="32"/>
    <x v="32"/>
    <x v="6"/>
    <n v="3.9089999198913574"/>
  </r>
  <r>
    <x v="32"/>
    <x v="32"/>
    <x v="7"/>
    <n v="5.8039999008178711"/>
  </r>
  <r>
    <x v="32"/>
    <x v="32"/>
    <x v="8"/>
    <n v="10.564599990844727"/>
  </r>
  <r>
    <x v="32"/>
    <x v="32"/>
    <x v="9"/>
    <n v="9.0424003601074219"/>
  </r>
  <r>
    <x v="32"/>
    <x v="32"/>
    <x v="10"/>
    <n v="7.694699764251709"/>
  </r>
  <r>
    <x v="32"/>
    <x v="32"/>
    <x v="11"/>
    <n v="7.8902997970581055"/>
  </r>
  <r>
    <x v="32"/>
    <x v="32"/>
    <x v="12"/>
    <n v="7.0443000793457031"/>
  </r>
  <r>
    <x v="32"/>
    <x v="32"/>
    <x v="13"/>
    <n v="6.5268998146057129"/>
  </r>
  <r>
    <x v="32"/>
    <x v="32"/>
    <x v="14"/>
    <n v="7.6669001579284668"/>
  </r>
  <r>
    <x v="32"/>
    <x v="32"/>
    <x v="15"/>
    <n v="6.3060002326965332"/>
  </r>
  <r>
    <x v="32"/>
    <x v="32"/>
    <x v="16"/>
    <n v="5.7369999885559082"/>
  </r>
  <r>
    <x v="32"/>
    <x v="32"/>
    <x v="17"/>
    <n v="5.376500129699707"/>
  </r>
  <r>
    <x v="32"/>
    <x v="32"/>
    <x v="18"/>
    <n v="5.8699002265930176"/>
  </r>
  <r>
    <x v="32"/>
    <x v="32"/>
    <x v="19"/>
    <n v="6.3189001083374023"/>
  </r>
  <r>
    <x v="32"/>
    <x v="32"/>
    <x v="20"/>
    <n v="7.6167998313903809"/>
  </r>
  <r>
    <x v="32"/>
    <x v="32"/>
    <x v="21"/>
    <n v="7.382500171661377"/>
  </r>
  <r>
    <x v="32"/>
    <x v="32"/>
    <x v="22"/>
    <n v="7.2595000267028809"/>
  </r>
  <r>
    <x v="32"/>
    <x v="32"/>
    <x v="23"/>
    <n v="7.2406997680664062"/>
  </r>
  <r>
    <x v="32"/>
    <x v="32"/>
    <x v="24"/>
    <n v="7.0764999389648437"/>
  </r>
  <r>
    <x v="32"/>
    <x v="32"/>
    <x v="25"/>
    <n v="7.0188999176025391"/>
  </r>
  <r>
    <x v="32"/>
    <x v="32"/>
    <x v="26"/>
    <n v="6.8192000389099121"/>
  </r>
  <r>
    <x v="32"/>
    <x v="32"/>
    <x v="27"/>
    <n v="6.0015997886657715"/>
  </r>
  <r>
    <x v="32"/>
    <x v="32"/>
    <x v="28"/>
    <n v="6.362299919128418"/>
  </r>
  <r>
    <x v="32"/>
    <x v="32"/>
    <x v="29"/>
    <n v="6.9078998565673828"/>
  </r>
  <r>
    <x v="32"/>
    <x v="32"/>
    <x v="30"/>
    <n v="6.0543999671936035"/>
  </r>
  <r>
    <x v="32"/>
    <x v="32"/>
    <x v="31"/>
    <n v="5.9210000038146973"/>
  </r>
  <r>
    <x v="32"/>
    <x v="32"/>
    <x v="32"/>
    <n v="6.0729999542236328"/>
  </r>
  <r>
    <x v="32"/>
    <x v="32"/>
    <x v="33"/>
    <n v="6.250999927520752"/>
  </r>
  <r>
    <x v="32"/>
    <x v="32"/>
    <x v="34"/>
    <n v="5.8551998138427734"/>
  </r>
  <r>
    <x v="32"/>
    <x v="32"/>
    <x v="35"/>
    <n v="5.8561000823974609"/>
  </r>
  <r>
    <x v="32"/>
    <x v="32"/>
    <x v="36"/>
    <n v="5.7944002151489258"/>
  </r>
  <r>
    <x v="32"/>
    <x v="32"/>
    <x v="37"/>
    <n v="5.4622998237609863"/>
  </r>
  <r>
    <x v="32"/>
    <x v="32"/>
    <x v="38"/>
    <n v="6.0824999809265137"/>
  </r>
  <r>
    <x v="32"/>
    <x v="32"/>
    <x v="39"/>
    <n v="6.1483001708984375"/>
  </r>
  <r>
    <x v="32"/>
    <x v="32"/>
    <x v="40"/>
    <n v="9.7063999176025391"/>
  </r>
  <r>
    <x v="33"/>
    <x v="33"/>
    <x v="0"/>
    <n v="17.218399047851563"/>
  </r>
  <r>
    <x v="33"/>
    <x v="33"/>
    <x v="1"/>
    <n v="14.566900253295898"/>
  </r>
  <r>
    <x v="33"/>
    <x v="33"/>
    <x v="2"/>
    <n v="16.998699188232422"/>
  </r>
  <r>
    <x v="33"/>
    <x v="33"/>
    <x v="3"/>
    <n v="14.208100318908691"/>
  </r>
  <r>
    <x v="33"/>
    <x v="33"/>
    <x v="4"/>
    <n v="13.489800453186035"/>
  </r>
  <r>
    <x v="33"/>
    <x v="33"/>
    <x v="5"/>
    <n v="10.253199577331543"/>
  </r>
  <r>
    <x v="33"/>
    <x v="33"/>
    <x v="6"/>
    <n v="7.6942000389099121"/>
  </r>
  <r>
    <x v="33"/>
    <x v="33"/>
    <x v="7"/>
    <n v="6.4152998924255371"/>
  </r>
  <r>
    <x v="33"/>
    <x v="33"/>
    <x v="8"/>
    <n v="4.6451001167297363"/>
  </r>
  <r>
    <x v="33"/>
    <x v="33"/>
    <x v="9"/>
    <n v="8.3262996673583984"/>
  </r>
  <r>
    <x v="33"/>
    <x v="33"/>
    <x v="10"/>
    <n v="7.0001001358032227"/>
  </r>
  <r>
    <x v="33"/>
    <x v="33"/>
    <x v="11"/>
    <n v="5.6156997680664062"/>
  </r>
  <r>
    <x v="33"/>
    <x v="33"/>
    <x v="12"/>
    <n v="3.7651000022888184"/>
  </r>
  <r>
    <x v="33"/>
    <x v="33"/>
    <x v="13"/>
    <n v="2.8684999942779541"/>
  </r>
  <r>
    <x v="33"/>
    <x v="33"/>
    <x v="14"/>
    <n v="2.4440999031066895"/>
  </r>
  <r>
    <x v="33"/>
    <x v="33"/>
    <x v="15"/>
    <n v="2.563499927520752"/>
  </r>
  <r>
    <x v="33"/>
    <x v="33"/>
    <x v="16"/>
    <n v="2.3520998954772949"/>
  </r>
  <r>
    <x v="33"/>
    <x v="33"/>
    <x v="17"/>
    <n v="2.6401998996734619"/>
  </r>
  <r>
    <x v="33"/>
    <x v="33"/>
    <x v="18"/>
    <n v="2.4737999439239502"/>
  </r>
  <r>
    <x v="33"/>
    <x v="33"/>
    <x v="19"/>
    <n v="3.0127999782562256"/>
  </r>
  <r>
    <x v="33"/>
    <x v="33"/>
    <x v="20"/>
    <n v="2.635699987411499"/>
  </r>
  <r>
    <x v="33"/>
    <x v="33"/>
    <x v="21"/>
    <n v="2.5416998863220215"/>
  </r>
  <r>
    <x v="33"/>
    <x v="33"/>
    <x v="22"/>
    <n v="2.2811000347137451"/>
  </r>
  <r>
    <x v="33"/>
    <x v="33"/>
    <x v="23"/>
    <n v="1.8711999654769897"/>
  </r>
  <r>
    <x v="33"/>
    <x v="33"/>
    <x v="24"/>
    <n v="1.9876999855041504"/>
  </r>
  <r>
    <x v="33"/>
    <x v="33"/>
    <x v="25"/>
    <n v="2.2486000061035156"/>
  </r>
  <r>
    <x v="33"/>
    <x v="33"/>
    <x v="26"/>
    <n v="2.3566000461578369"/>
  </r>
  <r>
    <x v="33"/>
    <x v="33"/>
    <x v="27"/>
    <n v="2.0573000907897949"/>
  </r>
  <r>
    <x v="33"/>
    <x v="33"/>
    <x v="28"/>
    <n v="2.3097000122070312"/>
  </r>
  <r>
    <x v="33"/>
    <x v="33"/>
    <x v="29"/>
    <n v="2.4177999496459961"/>
  </r>
  <r>
    <x v="33"/>
    <x v="33"/>
    <x v="30"/>
    <n v="2.3498001098632813"/>
  </r>
  <r>
    <x v="33"/>
    <x v="33"/>
    <x v="31"/>
    <n v="2.5016999244689941"/>
  </r>
  <r>
    <x v="33"/>
    <x v="33"/>
    <x v="32"/>
    <n v="2.5657999515533447"/>
  </r>
  <r>
    <x v="33"/>
    <x v="33"/>
    <x v="33"/>
    <n v="2.4999001026153564"/>
  </r>
  <r>
    <x v="33"/>
    <x v="33"/>
    <x v="34"/>
    <n v="2.6928999423980713"/>
  </r>
  <r>
    <x v="33"/>
    <x v="33"/>
    <x v="35"/>
    <n v="2.8715000152587891"/>
  </r>
  <r>
    <x v="33"/>
    <x v="33"/>
    <x v="36"/>
    <n v="2.9888999462127686"/>
  </r>
  <r>
    <x v="33"/>
    <x v="33"/>
    <x v="37"/>
    <n v="3.0223000049591064"/>
  </r>
  <r>
    <x v="33"/>
    <x v="33"/>
    <x v="38"/>
    <n v="2.6896998882293701"/>
  </r>
  <r>
    <x v="33"/>
    <x v="33"/>
    <x v="39"/>
    <n v="2.7370998859405518"/>
  </r>
  <r>
    <x v="33"/>
    <x v="33"/>
    <x v="40"/>
    <n v="2.6710000038146973"/>
  </r>
  <r>
    <x v="34"/>
    <x v="34"/>
    <x v="0"/>
    <n v="0"/>
  </r>
  <r>
    <x v="14"/>
    <x v="14"/>
    <x v="40"/>
    <n v="546414976"/>
  </r>
  <r>
    <x v="35"/>
    <x v="35"/>
    <x v="0"/>
    <n v="0"/>
  </r>
  <r>
    <x v="35"/>
    <x v="35"/>
    <x v="1"/>
    <n v="0"/>
  </r>
  <r>
    <x v="35"/>
    <x v="35"/>
    <x v="2"/>
    <n v="0"/>
  </r>
  <r>
    <x v="35"/>
    <x v="35"/>
    <x v="3"/>
    <n v="0"/>
  </r>
  <r>
    <x v="35"/>
    <x v="35"/>
    <x v="4"/>
    <n v="0"/>
  </r>
  <r>
    <x v="35"/>
    <x v="35"/>
    <x v="5"/>
    <n v="0"/>
  </r>
  <r>
    <x v="35"/>
    <x v="35"/>
    <x v="6"/>
    <n v="0"/>
  </r>
  <r>
    <x v="35"/>
    <x v="35"/>
    <x v="7"/>
    <n v="0"/>
  </r>
  <r>
    <x v="35"/>
    <x v="35"/>
    <x v="8"/>
    <n v="0"/>
  </r>
  <r>
    <x v="35"/>
    <x v="35"/>
    <x v="9"/>
    <n v="0"/>
  </r>
  <r>
    <x v="35"/>
    <x v="35"/>
    <x v="10"/>
    <n v="0"/>
  </r>
  <r>
    <x v="35"/>
    <x v="35"/>
    <x v="11"/>
    <n v="0"/>
  </r>
  <r>
    <x v="35"/>
    <x v="35"/>
    <x v="12"/>
    <n v="0"/>
  </r>
  <r>
    <x v="35"/>
    <x v="35"/>
    <x v="13"/>
    <n v="0"/>
  </r>
  <r>
    <x v="35"/>
    <x v="35"/>
    <x v="14"/>
    <n v="0"/>
  </r>
  <r>
    <x v="35"/>
    <x v="35"/>
    <x v="15"/>
    <n v="3710000"/>
  </r>
  <r>
    <x v="35"/>
    <x v="35"/>
    <x v="16"/>
    <n v="57683000"/>
  </r>
  <r>
    <x v="35"/>
    <x v="35"/>
    <x v="17"/>
    <n v="77518000"/>
  </r>
  <r>
    <x v="35"/>
    <x v="35"/>
    <x v="18"/>
    <n v="166624000"/>
  </r>
  <r>
    <x v="35"/>
    <x v="35"/>
    <x v="19"/>
    <n v="221030000"/>
  </r>
  <r>
    <x v="35"/>
    <x v="35"/>
    <x v="20"/>
    <n v="376492000"/>
  </r>
  <r>
    <x v="35"/>
    <x v="35"/>
    <x v="21"/>
    <n v="560483968"/>
  </r>
  <r>
    <x v="35"/>
    <x v="35"/>
    <x v="22"/>
    <n v="786910016"/>
  </r>
  <r>
    <x v="35"/>
    <x v="35"/>
    <x v="23"/>
    <n v="1044598976"/>
  </r>
  <r>
    <x v="35"/>
    <x v="35"/>
    <x v="24"/>
    <n v="1430702976"/>
  </r>
  <r>
    <x v="35"/>
    <x v="35"/>
    <x v="25"/>
    <n v="1358817024"/>
  </r>
  <r>
    <x v="35"/>
    <x v="35"/>
    <x v="26"/>
    <n v="1289307008"/>
  </r>
  <r>
    <x v="35"/>
    <x v="35"/>
    <x v="27"/>
    <n v="1349316992"/>
  </r>
  <r>
    <x v="35"/>
    <x v="35"/>
    <x v="28"/>
    <n v="1531617024"/>
  </r>
  <r>
    <x v="35"/>
    <x v="35"/>
    <x v="29"/>
    <n v="1802914048"/>
  </r>
  <r>
    <x v="35"/>
    <x v="35"/>
    <x v="30"/>
    <n v="1783753984"/>
  </r>
  <r>
    <x v="35"/>
    <x v="35"/>
    <x v="31"/>
    <n v="1889652992"/>
  </r>
  <r>
    <x v="35"/>
    <x v="35"/>
    <x v="32"/>
    <n v="2338123008"/>
  </r>
  <r>
    <x v="35"/>
    <x v="35"/>
    <x v="33"/>
    <n v="2817797888"/>
  </r>
  <r>
    <x v="35"/>
    <x v="35"/>
    <x v="34"/>
    <n v="2987801088"/>
  </r>
  <r>
    <x v="35"/>
    <x v="35"/>
    <x v="35"/>
    <n v="2914056960"/>
  </r>
  <r>
    <x v="35"/>
    <x v="35"/>
    <x v="36"/>
    <n v="3127833088"/>
  </r>
  <r>
    <x v="35"/>
    <x v="35"/>
    <x v="37"/>
    <n v="3757465088"/>
  </r>
  <r>
    <x v="35"/>
    <x v="35"/>
    <x v="38"/>
    <n v="3839781120"/>
  </r>
  <r>
    <x v="35"/>
    <x v="35"/>
    <x v="39"/>
    <n v="4147128064"/>
  </r>
  <r>
    <x v="35"/>
    <x v="35"/>
    <x v="40"/>
    <n v="4561891840"/>
  </r>
  <r>
    <x v="17"/>
    <x v="17"/>
    <x v="0"/>
    <n v="0"/>
  </r>
  <r>
    <x v="17"/>
    <x v="17"/>
    <x v="1"/>
    <n v="0"/>
  </r>
  <r>
    <x v="17"/>
    <x v="17"/>
    <x v="2"/>
    <n v="0"/>
  </r>
  <r>
    <x v="17"/>
    <x v="17"/>
    <x v="3"/>
    <n v="0"/>
  </r>
  <r>
    <x v="17"/>
    <x v="17"/>
    <x v="4"/>
    <n v="0"/>
  </r>
  <r>
    <x v="12"/>
    <x v="12"/>
    <x v="24"/>
    <n v="0"/>
  </r>
  <r>
    <x v="12"/>
    <x v="12"/>
    <x v="25"/>
    <n v="0"/>
  </r>
  <r>
    <x v="12"/>
    <x v="12"/>
    <x v="26"/>
    <n v="0"/>
  </r>
  <r>
    <x v="12"/>
    <x v="12"/>
    <x v="27"/>
    <n v="0"/>
  </r>
  <r>
    <x v="12"/>
    <x v="12"/>
    <x v="28"/>
    <n v="0"/>
  </r>
  <r>
    <x v="12"/>
    <x v="12"/>
    <x v="29"/>
    <n v="0"/>
  </r>
  <r>
    <x v="12"/>
    <x v="12"/>
    <x v="30"/>
    <n v="0"/>
  </r>
  <r>
    <x v="12"/>
    <x v="12"/>
    <x v="31"/>
    <n v="0"/>
  </r>
  <r>
    <x v="12"/>
    <x v="12"/>
    <x v="32"/>
    <n v="0"/>
  </r>
  <r>
    <x v="12"/>
    <x v="12"/>
    <x v="33"/>
    <n v="0"/>
  </r>
  <r>
    <x v="12"/>
    <x v="12"/>
    <x v="34"/>
    <n v="0"/>
  </r>
  <r>
    <x v="12"/>
    <x v="12"/>
    <x v="35"/>
    <n v="0"/>
  </r>
  <r>
    <x v="12"/>
    <x v="12"/>
    <x v="36"/>
    <n v="0"/>
  </r>
  <r>
    <x v="12"/>
    <x v="12"/>
    <x v="37"/>
    <n v="0"/>
  </r>
  <r>
    <x v="12"/>
    <x v="12"/>
    <x v="38"/>
    <n v="0"/>
  </r>
  <r>
    <x v="12"/>
    <x v="12"/>
    <x v="39"/>
    <n v="0"/>
  </r>
  <r>
    <x v="12"/>
    <x v="12"/>
    <x v="40"/>
    <n v="0"/>
  </r>
  <r>
    <x v="36"/>
    <x v="36"/>
    <x v="0"/>
    <n v="0"/>
  </r>
  <r>
    <x v="36"/>
    <x v="36"/>
    <x v="1"/>
    <n v="0"/>
  </r>
  <r>
    <x v="36"/>
    <x v="36"/>
    <x v="2"/>
    <n v="0"/>
  </r>
  <r>
    <x v="36"/>
    <x v="36"/>
    <x v="3"/>
    <n v="0"/>
  </r>
  <r>
    <x v="36"/>
    <x v="36"/>
    <x v="4"/>
    <n v="0"/>
  </r>
  <r>
    <x v="36"/>
    <x v="36"/>
    <x v="5"/>
    <n v="0"/>
  </r>
  <r>
    <x v="36"/>
    <x v="36"/>
    <x v="6"/>
    <n v="0"/>
  </r>
  <r>
    <x v="36"/>
    <x v="36"/>
    <x v="7"/>
    <n v="0"/>
  </r>
  <r>
    <x v="36"/>
    <x v="36"/>
    <x v="8"/>
    <n v="0"/>
  </r>
  <r>
    <x v="36"/>
    <x v="36"/>
    <x v="9"/>
    <n v="0"/>
  </r>
  <r>
    <x v="36"/>
    <x v="36"/>
    <x v="10"/>
    <n v="0"/>
  </r>
  <r>
    <x v="36"/>
    <x v="36"/>
    <x v="11"/>
    <n v="0"/>
  </r>
  <r>
    <x v="36"/>
    <x v="36"/>
    <x v="12"/>
    <n v="0"/>
  </r>
  <r>
    <x v="36"/>
    <x v="36"/>
    <x v="13"/>
    <n v="0"/>
  </r>
  <r>
    <x v="36"/>
    <x v="36"/>
    <x v="14"/>
    <n v="0"/>
  </r>
  <r>
    <x v="36"/>
    <x v="36"/>
    <x v="15"/>
    <n v="0"/>
  </r>
  <r>
    <x v="36"/>
    <x v="36"/>
    <x v="16"/>
    <n v="0"/>
  </r>
  <r>
    <x v="36"/>
    <x v="36"/>
    <x v="17"/>
    <n v="0"/>
  </r>
  <r>
    <x v="36"/>
    <x v="36"/>
    <x v="18"/>
    <n v="0"/>
  </r>
  <r>
    <x v="36"/>
    <x v="36"/>
    <x v="19"/>
    <n v="0"/>
  </r>
  <r>
    <x v="36"/>
    <x v="36"/>
    <x v="20"/>
    <n v="0"/>
  </r>
  <r>
    <x v="36"/>
    <x v="36"/>
    <x v="21"/>
    <n v="0"/>
  </r>
  <r>
    <x v="36"/>
    <x v="36"/>
    <x v="22"/>
    <n v="0"/>
  </r>
  <r>
    <x v="36"/>
    <x v="36"/>
    <x v="23"/>
    <n v="0"/>
  </r>
  <r>
    <x v="36"/>
    <x v="36"/>
    <x v="24"/>
    <n v="0"/>
  </r>
  <r>
    <x v="36"/>
    <x v="36"/>
    <x v="25"/>
    <n v="0"/>
  </r>
  <r>
    <x v="36"/>
    <x v="36"/>
    <x v="26"/>
    <n v="0"/>
  </r>
  <r>
    <x v="36"/>
    <x v="36"/>
    <x v="27"/>
    <n v="0"/>
  </r>
  <r>
    <x v="36"/>
    <x v="36"/>
    <x v="28"/>
    <n v="0"/>
  </r>
  <r>
    <x v="36"/>
    <x v="36"/>
    <x v="29"/>
    <n v="0"/>
  </r>
  <r>
    <x v="36"/>
    <x v="36"/>
    <x v="30"/>
    <n v="0"/>
  </r>
  <r>
    <x v="36"/>
    <x v="36"/>
    <x v="31"/>
    <n v="0"/>
  </r>
  <r>
    <x v="36"/>
    <x v="36"/>
    <x v="32"/>
    <n v="0"/>
  </r>
  <r>
    <x v="36"/>
    <x v="36"/>
    <x v="33"/>
    <n v="0"/>
  </r>
  <r>
    <x v="36"/>
    <x v="36"/>
    <x v="34"/>
    <n v="0"/>
  </r>
  <r>
    <x v="36"/>
    <x v="36"/>
    <x v="35"/>
    <n v="0"/>
  </r>
  <r>
    <x v="36"/>
    <x v="36"/>
    <x v="36"/>
    <n v="0"/>
  </r>
  <r>
    <x v="36"/>
    <x v="36"/>
    <x v="37"/>
    <n v="0"/>
  </r>
  <r>
    <x v="9"/>
    <x v="9"/>
    <x v="1"/>
    <n v="7422000"/>
  </r>
  <r>
    <x v="9"/>
    <x v="9"/>
    <x v="2"/>
    <n v="4881000"/>
  </r>
  <r>
    <x v="9"/>
    <x v="9"/>
    <x v="3"/>
    <n v="7669000"/>
  </r>
  <r>
    <x v="9"/>
    <x v="9"/>
    <x v="4"/>
    <n v="5368000"/>
  </r>
  <r>
    <x v="9"/>
    <x v="9"/>
    <x v="5"/>
    <n v="7967000"/>
  </r>
  <r>
    <x v="9"/>
    <x v="9"/>
    <x v="6"/>
    <n v="9025000"/>
  </r>
  <r>
    <x v="9"/>
    <x v="9"/>
    <x v="7"/>
    <n v="6400000"/>
  </r>
  <r>
    <x v="9"/>
    <x v="9"/>
    <x v="8"/>
    <n v="11570000"/>
  </r>
  <r>
    <x v="9"/>
    <x v="9"/>
    <x v="9"/>
    <n v="24366000"/>
  </r>
  <r>
    <x v="9"/>
    <x v="9"/>
    <x v="10"/>
    <n v="25455000"/>
  </r>
  <r>
    <x v="9"/>
    <x v="9"/>
    <x v="11"/>
    <n v="20733000"/>
  </r>
  <r>
    <x v="9"/>
    <x v="9"/>
    <x v="12"/>
    <n v="19168000"/>
  </r>
  <r>
    <x v="9"/>
    <x v="9"/>
    <x v="13"/>
    <n v="23632000"/>
  </r>
  <r>
    <x v="9"/>
    <x v="9"/>
    <x v="14"/>
    <n v="28491000"/>
  </r>
  <r>
    <x v="9"/>
    <x v="9"/>
    <x v="15"/>
    <n v="37686000"/>
  </r>
  <r>
    <x v="9"/>
    <x v="9"/>
    <x v="16"/>
    <n v="58757000"/>
  </r>
  <r>
    <x v="9"/>
    <x v="9"/>
    <x v="17"/>
    <n v="52693000"/>
  </r>
  <r>
    <x v="9"/>
    <x v="9"/>
    <x v="18"/>
    <n v="28853000"/>
  </r>
  <r>
    <x v="9"/>
    <x v="9"/>
    <x v="19"/>
    <n v="39675000"/>
  </r>
  <r>
    <x v="9"/>
    <x v="9"/>
    <x v="20"/>
    <n v="33305000"/>
  </r>
  <r>
    <x v="9"/>
    <x v="9"/>
    <x v="21"/>
    <n v="26501000"/>
  </r>
  <r>
    <x v="9"/>
    <x v="9"/>
    <x v="22"/>
    <n v="21459000"/>
  </r>
  <r>
    <x v="9"/>
    <x v="9"/>
    <x v="23"/>
    <n v="20134000"/>
  </r>
  <r>
    <x v="9"/>
    <x v="9"/>
    <x v="24"/>
    <n v="23758000"/>
  </r>
  <r>
    <x v="9"/>
    <x v="9"/>
    <x v="25"/>
    <n v="146624992"/>
  </r>
  <r>
    <x v="9"/>
    <x v="9"/>
    <x v="26"/>
    <n v="111293000"/>
  </r>
  <r>
    <x v="9"/>
    <x v="9"/>
    <x v="27"/>
    <n v="60504000"/>
  </r>
  <r>
    <x v="9"/>
    <x v="9"/>
    <x v="28"/>
    <n v="48184000"/>
  </r>
  <r>
    <x v="9"/>
    <x v="9"/>
    <x v="29"/>
    <n v="21549000"/>
  </r>
  <r>
    <x v="9"/>
    <x v="9"/>
    <x v="30"/>
    <n v="1898000"/>
  </r>
  <r>
    <x v="9"/>
    <x v="9"/>
    <x v="31"/>
    <n v="1946000"/>
  </r>
  <r>
    <x v="9"/>
    <x v="9"/>
    <x v="32"/>
    <n v="8258000"/>
  </r>
  <r>
    <x v="9"/>
    <x v="9"/>
    <x v="33"/>
    <n v="10370000"/>
  </r>
  <r>
    <x v="9"/>
    <x v="9"/>
    <x v="34"/>
    <n v="10820000"/>
  </r>
  <r>
    <x v="9"/>
    <x v="9"/>
    <x v="35"/>
    <n v="8109000"/>
  </r>
  <r>
    <x v="9"/>
    <x v="9"/>
    <x v="36"/>
    <n v="8279000"/>
  </r>
  <r>
    <x v="9"/>
    <x v="9"/>
    <x v="37"/>
    <n v="10829000"/>
  </r>
  <r>
    <x v="9"/>
    <x v="9"/>
    <x v="38"/>
    <n v="10147000"/>
  </r>
  <r>
    <x v="9"/>
    <x v="9"/>
    <x v="39"/>
    <n v="8893000"/>
  </r>
  <r>
    <x v="9"/>
    <x v="9"/>
    <x v="40"/>
    <n v="104941000"/>
  </r>
  <r>
    <x v="9"/>
    <x v="9"/>
    <x v="41"/>
    <n v="186075008"/>
  </r>
  <r>
    <x v="10"/>
    <x v="10"/>
    <x v="0"/>
    <n v="0"/>
  </r>
  <r>
    <x v="10"/>
    <x v="10"/>
    <x v="1"/>
    <n v="0"/>
  </r>
  <r>
    <x v="10"/>
    <x v="10"/>
    <x v="2"/>
    <n v="0"/>
  </r>
  <r>
    <x v="10"/>
    <x v="10"/>
    <x v="3"/>
    <n v="0"/>
  </r>
  <r>
    <x v="10"/>
    <x v="10"/>
    <x v="4"/>
    <n v="0"/>
  </r>
  <r>
    <x v="10"/>
    <x v="10"/>
    <x v="5"/>
    <n v="0"/>
  </r>
  <r>
    <x v="10"/>
    <x v="10"/>
    <x v="6"/>
    <n v="0"/>
  </r>
  <r>
    <x v="10"/>
    <x v="10"/>
    <x v="7"/>
    <n v="0"/>
  </r>
  <r>
    <x v="10"/>
    <x v="10"/>
    <x v="8"/>
    <n v="0"/>
  </r>
  <r>
    <x v="10"/>
    <x v="10"/>
    <x v="9"/>
    <n v="0"/>
  </r>
  <r>
    <x v="10"/>
    <x v="10"/>
    <x v="10"/>
    <n v="0"/>
  </r>
  <r>
    <x v="10"/>
    <x v="10"/>
    <x v="11"/>
    <n v="0"/>
  </r>
  <r>
    <x v="10"/>
    <x v="10"/>
    <x v="12"/>
    <n v="0"/>
  </r>
  <r>
    <x v="10"/>
    <x v="10"/>
    <x v="13"/>
    <n v="0"/>
  </r>
  <r>
    <x v="10"/>
    <x v="10"/>
    <x v="14"/>
    <n v="0"/>
  </r>
  <r>
    <x v="10"/>
    <x v="10"/>
    <x v="15"/>
    <n v="0"/>
  </r>
  <r>
    <x v="10"/>
    <x v="10"/>
    <x v="16"/>
    <n v="0"/>
  </r>
  <r>
    <x v="10"/>
    <x v="10"/>
    <x v="17"/>
    <n v="0"/>
  </r>
  <r>
    <x v="10"/>
    <x v="10"/>
    <x v="18"/>
    <n v="0"/>
  </r>
  <r>
    <x v="10"/>
    <x v="10"/>
    <x v="19"/>
    <n v="0"/>
  </r>
  <r>
    <x v="10"/>
    <x v="10"/>
    <x v="20"/>
    <n v="0"/>
  </r>
  <r>
    <x v="10"/>
    <x v="10"/>
    <x v="21"/>
    <n v="0"/>
  </r>
  <r>
    <x v="10"/>
    <x v="10"/>
    <x v="22"/>
    <n v="0"/>
  </r>
  <r>
    <x v="10"/>
    <x v="10"/>
    <x v="23"/>
    <n v="0"/>
  </r>
  <r>
    <x v="10"/>
    <x v="10"/>
    <x v="24"/>
    <n v="0"/>
  </r>
  <r>
    <x v="10"/>
    <x v="10"/>
    <x v="25"/>
    <n v="0"/>
  </r>
  <r>
    <x v="34"/>
    <x v="34"/>
    <x v="1"/>
    <n v="0"/>
  </r>
  <r>
    <x v="34"/>
    <x v="34"/>
    <x v="2"/>
    <n v="0"/>
  </r>
  <r>
    <x v="34"/>
    <x v="34"/>
    <x v="3"/>
    <n v="0"/>
  </r>
  <r>
    <x v="34"/>
    <x v="34"/>
    <x v="4"/>
    <n v="0"/>
  </r>
  <r>
    <x v="34"/>
    <x v="34"/>
    <x v="5"/>
    <n v="0"/>
  </r>
  <r>
    <x v="34"/>
    <x v="34"/>
    <x v="6"/>
    <n v="0"/>
  </r>
  <r>
    <x v="34"/>
    <x v="34"/>
    <x v="7"/>
    <n v="0"/>
  </r>
  <r>
    <x v="34"/>
    <x v="34"/>
    <x v="8"/>
    <n v="0"/>
  </r>
  <r>
    <x v="34"/>
    <x v="34"/>
    <x v="9"/>
    <n v="0"/>
  </r>
  <r>
    <x v="34"/>
    <x v="34"/>
    <x v="10"/>
    <n v="0"/>
  </r>
  <r>
    <x v="34"/>
    <x v="34"/>
    <x v="11"/>
    <n v="0"/>
  </r>
  <r>
    <x v="34"/>
    <x v="34"/>
    <x v="12"/>
    <n v="0"/>
  </r>
  <r>
    <x v="34"/>
    <x v="34"/>
    <x v="13"/>
    <n v="0"/>
  </r>
  <r>
    <x v="34"/>
    <x v="34"/>
    <x v="14"/>
    <n v="0"/>
  </r>
  <r>
    <x v="34"/>
    <x v="34"/>
    <x v="15"/>
    <n v="0"/>
  </r>
  <r>
    <x v="34"/>
    <x v="34"/>
    <x v="16"/>
    <n v="0"/>
  </r>
  <r>
    <x v="34"/>
    <x v="34"/>
    <x v="17"/>
    <n v="0"/>
  </r>
  <r>
    <x v="34"/>
    <x v="34"/>
    <x v="18"/>
    <n v="0"/>
  </r>
  <r>
    <x v="34"/>
    <x v="34"/>
    <x v="19"/>
    <n v="0"/>
  </r>
  <r>
    <x v="34"/>
    <x v="34"/>
    <x v="20"/>
    <n v="0"/>
  </r>
  <r>
    <x v="34"/>
    <x v="34"/>
    <x v="21"/>
    <n v="0"/>
  </r>
  <r>
    <x v="34"/>
    <x v="34"/>
    <x v="22"/>
    <n v="0"/>
  </r>
  <r>
    <x v="34"/>
    <x v="34"/>
    <x v="23"/>
    <n v="0"/>
  </r>
  <r>
    <x v="34"/>
    <x v="34"/>
    <x v="24"/>
    <n v="0"/>
  </r>
  <r>
    <x v="34"/>
    <x v="34"/>
    <x v="25"/>
    <n v="0"/>
  </r>
  <r>
    <x v="34"/>
    <x v="34"/>
    <x v="26"/>
    <n v="0"/>
  </r>
  <r>
    <x v="34"/>
    <x v="34"/>
    <x v="27"/>
    <n v="0"/>
  </r>
  <r>
    <x v="34"/>
    <x v="34"/>
    <x v="28"/>
    <n v="0"/>
  </r>
  <r>
    <x v="34"/>
    <x v="34"/>
    <x v="29"/>
    <n v="0"/>
  </r>
  <r>
    <x v="34"/>
    <x v="34"/>
    <x v="30"/>
    <n v="0"/>
  </r>
  <r>
    <x v="34"/>
    <x v="34"/>
    <x v="31"/>
    <n v="0"/>
  </r>
  <r>
    <x v="34"/>
    <x v="34"/>
    <x v="32"/>
    <n v="0"/>
  </r>
  <r>
    <x v="34"/>
    <x v="34"/>
    <x v="33"/>
    <n v="0"/>
  </r>
  <r>
    <x v="34"/>
    <x v="34"/>
    <x v="34"/>
    <n v="0"/>
  </r>
  <r>
    <x v="34"/>
    <x v="34"/>
    <x v="35"/>
    <n v="0"/>
  </r>
  <r>
    <x v="34"/>
    <x v="34"/>
    <x v="36"/>
    <n v="0"/>
  </r>
  <r>
    <x v="34"/>
    <x v="34"/>
    <x v="37"/>
    <n v="0"/>
  </r>
  <r>
    <x v="34"/>
    <x v="34"/>
    <x v="38"/>
    <n v="0"/>
  </r>
  <r>
    <x v="34"/>
    <x v="34"/>
    <x v="39"/>
    <n v="0"/>
  </r>
  <r>
    <x v="34"/>
    <x v="34"/>
    <x v="40"/>
    <n v="0"/>
  </r>
  <r>
    <x v="37"/>
    <x v="37"/>
    <x v="0"/>
    <n v="0"/>
  </r>
  <r>
    <x v="37"/>
    <x v="37"/>
    <x v="1"/>
    <n v="6.8099997937679291E-2"/>
  </r>
  <r>
    <x v="37"/>
    <x v="37"/>
    <x v="2"/>
    <n v="1.8933000564575195"/>
  </r>
  <r>
    <x v="37"/>
    <x v="37"/>
    <x v="3"/>
    <n v="1.1819000244140625"/>
  </r>
  <r>
    <x v="37"/>
    <x v="37"/>
    <x v="4"/>
    <n v="0.94099998474121094"/>
  </r>
  <r>
    <x v="37"/>
    <x v="37"/>
    <x v="5"/>
    <n v="0.51160001754760742"/>
  </r>
  <r>
    <x v="37"/>
    <x v="37"/>
    <x v="6"/>
    <n v="8.6800001561641693E-2"/>
  </r>
  <r>
    <x v="37"/>
    <x v="37"/>
    <x v="7"/>
    <n v="4.9199998378753662E-2"/>
  </r>
  <r>
    <x v="37"/>
    <x v="37"/>
    <x v="8"/>
    <n v="0.1859000027179718"/>
  </r>
  <r>
    <x v="37"/>
    <x v="37"/>
    <x v="9"/>
    <n v="0.20900000631809235"/>
  </r>
  <r>
    <x v="37"/>
    <x v="37"/>
    <x v="10"/>
    <n v="0.1632000058889389"/>
  </r>
  <r>
    <x v="37"/>
    <x v="37"/>
    <x v="11"/>
    <n v="0.10379999876022339"/>
  </r>
  <r>
    <x v="37"/>
    <x v="37"/>
    <x v="12"/>
    <n v="0.618399977684021"/>
  </r>
  <r>
    <x v="37"/>
    <x v="37"/>
    <x v="13"/>
    <n v="0.756600022315979"/>
  </r>
  <r>
    <x v="37"/>
    <x v="37"/>
    <x v="14"/>
    <n v="0.52209997177124023"/>
  </r>
  <r>
    <x v="37"/>
    <x v="37"/>
    <x v="15"/>
    <n v="0.44150000810623169"/>
  </r>
  <r>
    <x v="37"/>
    <x v="37"/>
    <x v="16"/>
    <n v="0.28949999809265137"/>
  </r>
  <r>
    <x v="37"/>
    <x v="37"/>
    <x v="17"/>
    <n v="0.1859000027179718"/>
  </r>
  <r>
    <x v="37"/>
    <x v="37"/>
    <x v="18"/>
    <n v="9.1499999165534973E-2"/>
  </r>
  <r>
    <x v="37"/>
    <x v="37"/>
    <x v="19"/>
    <n v="0"/>
  </r>
  <r>
    <x v="17"/>
    <x v="17"/>
    <x v="5"/>
    <n v="0"/>
  </r>
  <r>
    <x v="17"/>
    <x v="17"/>
    <x v="6"/>
    <n v="0"/>
  </r>
  <r>
    <x v="17"/>
    <x v="17"/>
    <x v="7"/>
    <n v="0"/>
  </r>
  <r>
    <x v="17"/>
    <x v="17"/>
    <x v="8"/>
    <n v="0"/>
  </r>
  <r>
    <x v="17"/>
    <x v="17"/>
    <x v="9"/>
    <n v="0"/>
  </r>
  <r>
    <x v="17"/>
    <x v="17"/>
    <x v="10"/>
    <n v="0"/>
  </r>
  <r>
    <x v="17"/>
    <x v="17"/>
    <x v="11"/>
    <n v="0"/>
  </r>
  <r>
    <x v="17"/>
    <x v="17"/>
    <x v="12"/>
    <n v="0"/>
  </r>
  <r>
    <x v="17"/>
    <x v="17"/>
    <x v="13"/>
    <n v="0"/>
  </r>
  <r>
    <x v="17"/>
    <x v="17"/>
    <x v="14"/>
    <n v="0"/>
  </r>
  <r>
    <x v="17"/>
    <x v="17"/>
    <x v="15"/>
    <n v="3710000"/>
  </r>
  <r>
    <x v="17"/>
    <x v="17"/>
    <x v="16"/>
    <n v="57683000"/>
  </r>
  <r>
    <x v="17"/>
    <x v="17"/>
    <x v="17"/>
    <n v="46841000"/>
  </r>
  <r>
    <x v="17"/>
    <x v="17"/>
    <x v="18"/>
    <n v="108283000"/>
  </r>
  <r>
    <x v="17"/>
    <x v="17"/>
    <x v="19"/>
    <n v="180871008"/>
  </r>
  <r>
    <x v="17"/>
    <x v="17"/>
    <x v="20"/>
    <n v="291286016"/>
  </r>
  <r>
    <x v="17"/>
    <x v="17"/>
    <x v="21"/>
    <n v="430049984"/>
  </r>
  <r>
    <x v="17"/>
    <x v="17"/>
    <x v="22"/>
    <n v="616542976"/>
  </r>
  <r>
    <x v="17"/>
    <x v="17"/>
    <x v="23"/>
    <n v="841254016"/>
  </r>
  <r>
    <x v="17"/>
    <x v="17"/>
    <x v="24"/>
    <n v="1178269056"/>
  </r>
  <r>
    <x v="17"/>
    <x v="17"/>
    <x v="25"/>
    <n v="1099917952"/>
  </r>
  <r>
    <x v="17"/>
    <x v="17"/>
    <x v="26"/>
    <n v="1042358016"/>
  </r>
  <r>
    <x v="17"/>
    <x v="17"/>
    <x v="27"/>
    <n v="1113067008"/>
  </r>
  <r>
    <x v="17"/>
    <x v="17"/>
    <x v="28"/>
    <n v="1290226944"/>
  </r>
  <r>
    <x v="17"/>
    <x v="17"/>
    <x v="29"/>
    <n v="1562302976"/>
  </r>
  <r>
    <x v="17"/>
    <x v="17"/>
    <x v="30"/>
    <n v="1516353024"/>
  </r>
  <r>
    <x v="17"/>
    <x v="17"/>
    <x v="31"/>
    <n v="1587127040"/>
  </r>
  <r>
    <x v="17"/>
    <x v="17"/>
    <x v="32"/>
    <n v="1988662016"/>
  </r>
  <r>
    <x v="17"/>
    <x v="17"/>
    <x v="33"/>
    <n v="2427501056"/>
  </r>
  <r>
    <x v="17"/>
    <x v="17"/>
    <x v="34"/>
    <n v="2580056064"/>
  </r>
  <r>
    <x v="38"/>
    <x v="38"/>
    <x v="5"/>
    <n v="48784000"/>
  </r>
  <r>
    <x v="38"/>
    <x v="38"/>
    <x v="6"/>
    <n v="47655000"/>
  </r>
  <r>
    <x v="38"/>
    <x v="38"/>
    <x v="7"/>
    <n v="153544992"/>
  </r>
  <r>
    <x v="38"/>
    <x v="38"/>
    <x v="8"/>
    <n v="334380992"/>
  </r>
  <r>
    <x v="38"/>
    <x v="38"/>
    <x v="9"/>
    <n v="443187008"/>
  </r>
  <r>
    <x v="38"/>
    <x v="38"/>
    <x v="10"/>
    <n v="268556000"/>
  </r>
  <r>
    <x v="38"/>
    <x v="38"/>
    <x v="11"/>
    <n v="430400000"/>
  </r>
  <r>
    <x v="38"/>
    <x v="38"/>
    <x v="12"/>
    <n v="397267008"/>
  </r>
  <r>
    <x v="38"/>
    <x v="38"/>
    <x v="13"/>
    <n v="332871008"/>
  </r>
  <r>
    <x v="38"/>
    <x v="38"/>
    <x v="14"/>
    <n v="306633984"/>
  </r>
  <r>
    <x v="38"/>
    <x v="38"/>
    <x v="15"/>
    <n v="309985984"/>
  </r>
  <r>
    <x v="38"/>
    <x v="38"/>
    <x v="16"/>
    <n v="377332992"/>
  </r>
  <r>
    <x v="38"/>
    <x v="38"/>
    <x v="17"/>
    <n v="347703008"/>
  </r>
  <r>
    <x v="38"/>
    <x v="38"/>
    <x v="18"/>
    <n v="287300000"/>
  </r>
  <r>
    <x v="38"/>
    <x v="38"/>
    <x v="19"/>
    <n v="214668992"/>
  </r>
  <r>
    <x v="38"/>
    <x v="38"/>
    <x v="20"/>
    <n v="122161000"/>
  </r>
  <r>
    <x v="38"/>
    <x v="38"/>
    <x v="21"/>
    <n v="59283000"/>
  </r>
  <r>
    <x v="38"/>
    <x v="38"/>
    <x v="22"/>
    <n v="78169000"/>
  </r>
  <r>
    <x v="38"/>
    <x v="38"/>
    <x v="23"/>
    <n v="72170000"/>
  </r>
  <r>
    <x v="38"/>
    <x v="38"/>
    <x v="24"/>
    <n v="58666000"/>
  </r>
  <r>
    <x v="38"/>
    <x v="38"/>
    <x v="25"/>
    <n v="85687000"/>
  </r>
  <r>
    <x v="36"/>
    <x v="36"/>
    <x v="38"/>
    <n v="0"/>
  </r>
  <r>
    <x v="36"/>
    <x v="36"/>
    <x v="39"/>
    <n v="0"/>
  </r>
  <r>
    <x v="36"/>
    <x v="36"/>
    <x v="40"/>
    <n v="0"/>
  </r>
  <r>
    <x v="13"/>
    <x v="13"/>
    <x v="0"/>
    <n v="12685000"/>
  </r>
  <r>
    <x v="13"/>
    <x v="13"/>
    <x v="1"/>
    <n v="8975000"/>
  </r>
  <r>
    <x v="13"/>
    <x v="13"/>
    <x v="2"/>
    <n v="12824000"/>
  </r>
  <r>
    <x v="13"/>
    <x v="13"/>
    <x v="3"/>
    <n v="25420000"/>
  </r>
  <r>
    <x v="13"/>
    <x v="13"/>
    <x v="4"/>
    <n v="16709000"/>
  </r>
  <r>
    <x v="13"/>
    <x v="13"/>
    <x v="5"/>
    <n v="15843000"/>
  </r>
  <r>
    <x v="13"/>
    <x v="13"/>
    <x v="6"/>
    <n v="17123000"/>
  </r>
  <r>
    <x v="13"/>
    <x v="13"/>
    <x v="7"/>
    <n v="16208000"/>
  </r>
  <r>
    <x v="13"/>
    <x v="13"/>
    <x v="8"/>
    <n v="16224000"/>
  </r>
  <r>
    <x v="13"/>
    <x v="13"/>
    <x v="9"/>
    <n v="25536000"/>
  </r>
  <r>
    <x v="13"/>
    <x v="13"/>
    <x v="10"/>
    <n v="28024000"/>
  </r>
  <r>
    <x v="13"/>
    <x v="13"/>
    <x v="11"/>
    <n v="32738000"/>
  </r>
  <r>
    <x v="13"/>
    <x v="13"/>
    <x v="12"/>
    <n v="43158000"/>
  </r>
  <r>
    <x v="13"/>
    <x v="13"/>
    <x v="13"/>
    <n v="56170000"/>
  </r>
  <r>
    <x v="13"/>
    <x v="13"/>
    <x v="14"/>
    <n v="57925000"/>
  </r>
  <r>
    <x v="13"/>
    <x v="13"/>
    <x v="15"/>
    <n v="70238000"/>
  </r>
  <r>
    <x v="13"/>
    <x v="13"/>
    <x v="16"/>
    <n v="73217000"/>
  </r>
  <r>
    <x v="13"/>
    <x v="13"/>
    <x v="17"/>
    <n v="41809000"/>
  </r>
  <r>
    <x v="13"/>
    <x v="13"/>
    <x v="18"/>
    <n v="30529000"/>
  </r>
  <r>
    <x v="13"/>
    <x v="13"/>
    <x v="19"/>
    <n v="71789000"/>
  </r>
  <r>
    <x v="13"/>
    <x v="13"/>
    <x v="20"/>
    <n v="10859000"/>
  </r>
  <r>
    <x v="39"/>
    <x v="39"/>
    <x v="36"/>
    <n v="6000"/>
  </r>
  <r>
    <x v="39"/>
    <x v="39"/>
    <x v="37"/>
    <n v="780000"/>
  </r>
  <r>
    <x v="39"/>
    <x v="39"/>
    <x v="38"/>
    <n v="425000"/>
  </r>
  <r>
    <x v="39"/>
    <x v="39"/>
    <x v="39"/>
    <n v="237000"/>
  </r>
  <r>
    <x v="39"/>
    <x v="39"/>
    <x v="40"/>
    <n v="571000"/>
  </r>
  <r>
    <x v="40"/>
    <x v="40"/>
    <x v="0"/>
    <n v="0"/>
  </r>
  <r>
    <x v="40"/>
    <x v="40"/>
    <x v="1"/>
    <n v="6659000"/>
  </r>
  <r>
    <x v="40"/>
    <x v="40"/>
    <x v="2"/>
    <n v="0"/>
  </r>
  <r>
    <x v="40"/>
    <x v="40"/>
    <x v="3"/>
    <n v="34382000"/>
  </r>
  <r>
    <x v="40"/>
    <x v="40"/>
    <x v="4"/>
    <n v="17574000"/>
  </r>
  <r>
    <x v="40"/>
    <x v="40"/>
    <x v="5"/>
    <n v="11354000"/>
  </r>
  <r>
    <x v="40"/>
    <x v="40"/>
    <x v="6"/>
    <n v="0"/>
  </r>
  <r>
    <x v="40"/>
    <x v="40"/>
    <x v="7"/>
    <n v="65828000"/>
  </r>
  <r>
    <x v="40"/>
    <x v="40"/>
    <x v="8"/>
    <n v="56706000"/>
  </r>
  <r>
    <x v="40"/>
    <x v="40"/>
    <x v="9"/>
    <n v="29929000"/>
  </r>
  <r>
    <x v="40"/>
    <x v="40"/>
    <x v="10"/>
    <n v="13491000"/>
  </r>
  <r>
    <x v="40"/>
    <x v="40"/>
    <x v="11"/>
    <n v="31138000"/>
  </r>
  <r>
    <x v="40"/>
    <x v="40"/>
    <x v="12"/>
    <n v="27983000"/>
  </r>
  <r>
    <x v="40"/>
    <x v="40"/>
    <x v="13"/>
    <n v="30851000"/>
  </r>
  <r>
    <x v="40"/>
    <x v="40"/>
    <x v="14"/>
    <n v="0"/>
  </r>
  <r>
    <x v="40"/>
    <x v="40"/>
    <x v="15"/>
    <n v="0"/>
  </r>
  <r>
    <x v="40"/>
    <x v="40"/>
    <x v="16"/>
    <n v="0"/>
  </r>
  <r>
    <x v="40"/>
    <x v="40"/>
    <x v="17"/>
    <n v="0"/>
  </r>
  <r>
    <x v="40"/>
    <x v="40"/>
    <x v="18"/>
    <n v="0"/>
  </r>
  <r>
    <x v="40"/>
    <x v="40"/>
    <x v="19"/>
    <n v="0"/>
  </r>
  <r>
    <x v="40"/>
    <x v="40"/>
    <x v="20"/>
    <n v="0"/>
  </r>
  <r>
    <x v="40"/>
    <x v="40"/>
    <x v="21"/>
    <n v="0"/>
  </r>
  <r>
    <x v="40"/>
    <x v="40"/>
    <x v="22"/>
    <n v="0"/>
  </r>
  <r>
    <x v="40"/>
    <x v="40"/>
    <x v="23"/>
    <n v="0"/>
  </r>
  <r>
    <x v="40"/>
    <x v="40"/>
    <x v="24"/>
    <n v="0"/>
  </r>
  <r>
    <x v="40"/>
    <x v="40"/>
    <x v="25"/>
    <n v="0"/>
  </r>
  <r>
    <x v="40"/>
    <x v="40"/>
    <x v="26"/>
    <n v="0"/>
  </r>
  <r>
    <x v="40"/>
    <x v="40"/>
    <x v="27"/>
    <n v="0"/>
  </r>
  <r>
    <x v="40"/>
    <x v="40"/>
    <x v="28"/>
    <n v="0"/>
  </r>
  <r>
    <x v="40"/>
    <x v="40"/>
    <x v="29"/>
    <n v="0"/>
  </r>
  <r>
    <x v="40"/>
    <x v="40"/>
    <x v="30"/>
    <n v="0"/>
  </r>
  <r>
    <x v="40"/>
    <x v="40"/>
    <x v="31"/>
    <n v="0"/>
  </r>
  <r>
    <x v="40"/>
    <x v="40"/>
    <x v="32"/>
    <n v="0"/>
  </r>
  <r>
    <x v="40"/>
    <x v="40"/>
    <x v="33"/>
    <n v="0"/>
  </r>
  <r>
    <x v="40"/>
    <x v="40"/>
    <x v="34"/>
    <n v="0"/>
  </r>
  <r>
    <x v="10"/>
    <x v="10"/>
    <x v="26"/>
    <n v="0"/>
  </r>
  <r>
    <x v="10"/>
    <x v="10"/>
    <x v="27"/>
    <n v="0"/>
  </r>
  <r>
    <x v="10"/>
    <x v="10"/>
    <x v="28"/>
    <n v="0"/>
  </r>
  <r>
    <x v="10"/>
    <x v="10"/>
    <x v="29"/>
    <n v="0"/>
  </r>
  <r>
    <x v="10"/>
    <x v="10"/>
    <x v="30"/>
    <n v="0"/>
  </r>
  <r>
    <x v="10"/>
    <x v="10"/>
    <x v="31"/>
    <n v="0"/>
  </r>
  <r>
    <x v="10"/>
    <x v="10"/>
    <x v="32"/>
    <n v="0"/>
  </r>
  <r>
    <x v="10"/>
    <x v="10"/>
    <x v="33"/>
    <n v="0"/>
  </r>
  <r>
    <x v="10"/>
    <x v="10"/>
    <x v="34"/>
    <n v="0"/>
  </r>
  <r>
    <x v="10"/>
    <x v="10"/>
    <x v="35"/>
    <n v="0"/>
  </r>
  <r>
    <x v="10"/>
    <x v="10"/>
    <x v="36"/>
    <n v="0"/>
  </r>
  <r>
    <x v="10"/>
    <x v="10"/>
    <x v="37"/>
    <n v="0"/>
  </r>
  <r>
    <x v="41"/>
    <x v="41"/>
    <x v="37"/>
    <n v="30.342100143432617"/>
  </r>
  <r>
    <x v="41"/>
    <x v="41"/>
    <x v="38"/>
    <n v="30.619199752807617"/>
  </r>
  <r>
    <x v="41"/>
    <x v="41"/>
    <x v="39"/>
    <n v="29.872900009155273"/>
  </r>
  <r>
    <x v="41"/>
    <x v="41"/>
    <x v="40"/>
    <n v="31.291200637817383"/>
  </r>
  <r>
    <x v="42"/>
    <x v="42"/>
    <x v="19"/>
    <n v="0"/>
  </r>
  <r>
    <x v="42"/>
    <x v="42"/>
    <x v="20"/>
    <n v="0"/>
  </r>
  <r>
    <x v="42"/>
    <x v="42"/>
    <x v="21"/>
    <n v="-71486000"/>
  </r>
  <r>
    <x v="42"/>
    <x v="42"/>
    <x v="22"/>
    <n v="0"/>
  </r>
  <r>
    <x v="42"/>
    <x v="42"/>
    <x v="23"/>
    <n v="0"/>
  </r>
  <r>
    <x v="42"/>
    <x v="42"/>
    <x v="24"/>
    <n v="0"/>
  </r>
  <r>
    <x v="42"/>
    <x v="42"/>
    <x v="25"/>
    <n v="0"/>
  </r>
  <r>
    <x v="42"/>
    <x v="42"/>
    <x v="26"/>
    <n v="0"/>
  </r>
  <r>
    <x v="42"/>
    <x v="42"/>
    <x v="27"/>
    <n v="0"/>
  </r>
  <r>
    <x v="42"/>
    <x v="42"/>
    <x v="28"/>
    <n v="0"/>
  </r>
  <r>
    <x v="42"/>
    <x v="42"/>
    <x v="29"/>
    <n v="0"/>
  </r>
  <r>
    <x v="42"/>
    <x v="42"/>
    <x v="30"/>
    <n v="0"/>
  </r>
  <r>
    <x v="42"/>
    <x v="42"/>
    <x v="31"/>
    <n v="0"/>
  </r>
  <r>
    <x v="42"/>
    <x v="42"/>
    <x v="32"/>
    <n v="0"/>
  </r>
  <r>
    <x v="42"/>
    <x v="42"/>
    <x v="33"/>
    <n v="0"/>
  </r>
  <r>
    <x v="42"/>
    <x v="42"/>
    <x v="34"/>
    <n v="0"/>
  </r>
  <r>
    <x v="42"/>
    <x v="42"/>
    <x v="35"/>
    <n v="0"/>
  </r>
  <r>
    <x v="42"/>
    <x v="42"/>
    <x v="36"/>
    <n v="0"/>
  </r>
  <r>
    <x v="42"/>
    <x v="42"/>
    <x v="37"/>
    <n v="0"/>
  </r>
  <r>
    <x v="42"/>
    <x v="42"/>
    <x v="38"/>
    <n v="0"/>
  </r>
  <r>
    <x v="42"/>
    <x v="42"/>
    <x v="39"/>
    <n v="0"/>
  </r>
  <r>
    <x v="42"/>
    <x v="42"/>
    <x v="40"/>
    <n v="0"/>
  </r>
  <r>
    <x v="43"/>
    <x v="43"/>
    <x v="0"/>
    <n v="2450000"/>
  </r>
  <r>
    <x v="43"/>
    <x v="43"/>
    <x v="1"/>
    <n v="12979000"/>
  </r>
  <r>
    <x v="43"/>
    <x v="43"/>
    <x v="2"/>
    <n v="33499000"/>
  </r>
  <r>
    <x v="43"/>
    <x v="43"/>
    <x v="3"/>
    <n v="68638000"/>
  </r>
  <r>
    <x v="43"/>
    <x v="43"/>
    <x v="4"/>
    <n v="43498000"/>
  </r>
  <r>
    <x v="43"/>
    <x v="43"/>
    <x v="5"/>
    <n v="16654000"/>
  </r>
  <r>
    <x v="43"/>
    <x v="43"/>
    <x v="6"/>
    <n v="11940000"/>
  </r>
  <r>
    <x v="43"/>
    <x v="43"/>
    <x v="7"/>
    <n v="63228000"/>
  </r>
  <r>
    <x v="43"/>
    <x v="43"/>
    <x v="8"/>
    <n v="149700992"/>
  </r>
  <r>
    <x v="43"/>
    <x v="43"/>
    <x v="9"/>
    <n v="245443008"/>
  </r>
  <r>
    <x v="43"/>
    <x v="43"/>
    <x v="10"/>
    <n v="160504000"/>
  </r>
  <r>
    <x v="43"/>
    <x v="43"/>
    <x v="11"/>
    <n v="204574000"/>
  </r>
  <r>
    <x v="43"/>
    <x v="43"/>
    <x v="12"/>
    <n v="205108000"/>
  </r>
  <r>
    <x v="43"/>
    <x v="43"/>
    <x v="13"/>
    <n v="180776000"/>
  </r>
  <r>
    <x v="43"/>
    <x v="43"/>
    <x v="14"/>
    <n v="136692000"/>
  </r>
  <r>
    <x v="43"/>
    <x v="43"/>
    <x v="15"/>
    <n v="225168992"/>
  </r>
  <r>
    <x v="43"/>
    <x v="43"/>
    <x v="16"/>
    <n v="251784992"/>
  </r>
  <r>
    <x v="43"/>
    <x v="43"/>
    <x v="17"/>
    <n v="210644992"/>
  </r>
  <r>
    <x v="43"/>
    <x v="43"/>
    <x v="18"/>
    <n v="174618000"/>
  </r>
  <r>
    <x v="43"/>
    <x v="43"/>
    <x v="19"/>
    <n v="123348000"/>
  </r>
  <r>
    <x v="43"/>
    <x v="43"/>
    <x v="20"/>
    <n v="51440000"/>
  </r>
  <r>
    <x v="43"/>
    <x v="43"/>
    <x v="21"/>
    <n v="21310000"/>
  </r>
  <r>
    <x v="43"/>
    <x v="43"/>
    <x v="22"/>
    <n v="53367000"/>
  </r>
  <r>
    <x v="43"/>
    <x v="43"/>
    <x v="23"/>
    <n v="23038000"/>
  </r>
  <r>
    <x v="43"/>
    <x v="43"/>
    <x v="24"/>
    <n v="18740000"/>
  </r>
  <r>
    <x v="43"/>
    <x v="43"/>
    <x v="25"/>
    <n v="16437000"/>
  </r>
  <r>
    <x v="43"/>
    <x v="43"/>
    <x v="26"/>
    <n v="96660000"/>
  </r>
  <r>
    <x v="43"/>
    <x v="43"/>
    <x v="27"/>
    <n v="32614000"/>
  </r>
  <r>
    <x v="43"/>
    <x v="43"/>
    <x v="28"/>
    <n v="100196000"/>
  </r>
  <r>
    <x v="37"/>
    <x v="37"/>
    <x v="20"/>
    <n v="0"/>
  </r>
  <r>
    <x v="37"/>
    <x v="37"/>
    <x v="21"/>
    <n v="0"/>
  </r>
  <r>
    <x v="37"/>
    <x v="37"/>
    <x v="22"/>
    <n v="0"/>
  </r>
  <r>
    <x v="37"/>
    <x v="37"/>
    <x v="23"/>
    <n v="0"/>
  </r>
  <r>
    <x v="37"/>
    <x v="37"/>
    <x v="24"/>
    <n v="0"/>
  </r>
  <r>
    <x v="37"/>
    <x v="37"/>
    <x v="25"/>
    <n v="0"/>
  </r>
  <r>
    <x v="37"/>
    <x v="37"/>
    <x v="26"/>
    <n v="0"/>
  </r>
  <r>
    <x v="37"/>
    <x v="37"/>
    <x v="27"/>
    <n v="0"/>
  </r>
  <r>
    <x v="37"/>
    <x v="37"/>
    <x v="28"/>
    <n v="0"/>
  </r>
  <r>
    <x v="37"/>
    <x v="37"/>
    <x v="29"/>
    <n v="0"/>
  </r>
  <r>
    <x v="37"/>
    <x v="37"/>
    <x v="30"/>
    <n v="0"/>
  </r>
  <r>
    <x v="37"/>
    <x v="37"/>
    <x v="31"/>
    <n v="0"/>
  </r>
  <r>
    <x v="37"/>
    <x v="37"/>
    <x v="32"/>
    <n v="0"/>
  </r>
  <r>
    <x v="37"/>
    <x v="37"/>
    <x v="33"/>
    <n v="0"/>
  </r>
  <r>
    <x v="37"/>
    <x v="37"/>
    <x v="34"/>
    <n v="0"/>
  </r>
  <r>
    <x v="37"/>
    <x v="37"/>
    <x v="35"/>
    <n v="0"/>
  </r>
  <r>
    <x v="37"/>
    <x v="37"/>
    <x v="36"/>
    <n v="0"/>
  </r>
  <r>
    <x v="37"/>
    <x v="37"/>
    <x v="37"/>
    <n v="0"/>
  </r>
  <r>
    <x v="37"/>
    <x v="37"/>
    <x v="38"/>
    <n v="0"/>
  </r>
  <r>
    <x v="37"/>
    <x v="37"/>
    <x v="39"/>
    <n v="0"/>
  </r>
  <r>
    <x v="37"/>
    <x v="37"/>
    <x v="40"/>
    <n v="0"/>
  </r>
  <r>
    <x v="44"/>
    <x v="44"/>
    <x v="0"/>
    <n v="31.221599578857422"/>
  </r>
  <r>
    <x v="44"/>
    <x v="44"/>
    <x v="1"/>
    <n v="27.903099060058594"/>
  </r>
  <r>
    <x v="44"/>
    <x v="44"/>
    <x v="2"/>
    <n v="19.547000885009766"/>
  </r>
  <r>
    <x v="44"/>
    <x v="44"/>
    <x v="3"/>
    <n v="14.621800422668457"/>
  </r>
  <r>
    <x v="44"/>
    <x v="44"/>
    <x v="4"/>
    <n v="11.83549976348877"/>
  </r>
  <r>
    <x v="44"/>
    <x v="44"/>
    <x v="5"/>
    <n v="10.977999687194824"/>
  </r>
  <r>
    <x v="44"/>
    <x v="44"/>
    <x v="6"/>
    <n v="8.9666996002197266"/>
  </r>
  <r>
    <x v="44"/>
    <x v="44"/>
    <x v="7"/>
    <n v="6.8787999153137207"/>
  </r>
  <r>
    <x v="44"/>
    <x v="44"/>
    <x v="8"/>
    <n v="6.2005000114440918"/>
  </r>
  <r>
    <x v="44"/>
    <x v="44"/>
    <x v="9"/>
    <n v="4.8888998031616211"/>
  </r>
  <r>
    <x v="44"/>
    <x v="44"/>
    <x v="10"/>
    <n v="4.2740001678466797"/>
  </r>
  <r>
    <x v="44"/>
    <x v="44"/>
    <x v="11"/>
    <n v="4.2831997871398926"/>
  </r>
  <r>
    <x v="44"/>
    <x v="44"/>
    <x v="12"/>
    <n v="4.0872001647949219"/>
  </r>
  <r>
    <x v="44"/>
    <x v="44"/>
    <x v="13"/>
    <n v="4.2203998565673828"/>
  </r>
  <r>
    <x v="44"/>
    <x v="44"/>
    <x v="14"/>
    <n v="3.3733000755310059"/>
  </r>
  <r>
    <x v="44"/>
    <x v="44"/>
    <x v="15"/>
    <n v="2.5590999126434326"/>
  </r>
  <r>
    <x v="44"/>
    <x v="44"/>
    <x v="16"/>
    <n v="2.1633999347686768"/>
  </r>
  <r>
    <x v="44"/>
    <x v="44"/>
    <x v="17"/>
    <n v="2.4595000743865967"/>
  </r>
  <r>
    <x v="44"/>
    <x v="44"/>
    <x v="18"/>
    <n v="2.1215000152587891"/>
  </r>
  <r>
    <x v="44"/>
    <x v="44"/>
    <x v="19"/>
    <n v="1.9119999408721924"/>
  </r>
  <r>
    <x v="44"/>
    <x v="44"/>
    <x v="20"/>
    <n v="1.7216000556945801"/>
  </r>
  <r>
    <x v="44"/>
    <x v="44"/>
    <x v="21"/>
    <n v="1.6825000047683716"/>
  </r>
  <r>
    <x v="44"/>
    <x v="44"/>
    <x v="22"/>
    <n v="1.3315000534057617"/>
  </r>
  <r>
    <x v="44"/>
    <x v="44"/>
    <x v="23"/>
    <n v="1.2184000015258789"/>
  </r>
  <r>
    <x v="44"/>
    <x v="44"/>
    <x v="24"/>
    <n v="1.1612999439239502"/>
  </r>
  <r>
    <x v="44"/>
    <x v="44"/>
    <x v="25"/>
    <n v="1.2568000555038452"/>
  </r>
  <r>
    <x v="44"/>
    <x v="44"/>
    <x v="26"/>
    <n v="1.5026999711990356"/>
  </r>
  <r>
    <x v="44"/>
    <x v="44"/>
    <x v="27"/>
    <n v="1.4682999849319458"/>
  </r>
  <r>
    <x v="44"/>
    <x v="44"/>
    <x v="28"/>
    <n v="1.4128999710083008"/>
  </r>
  <r>
    <x v="44"/>
    <x v="44"/>
    <x v="29"/>
    <n v="1.3242000341415405"/>
  </r>
  <r>
    <x v="44"/>
    <x v="44"/>
    <x v="30"/>
    <n v="1.194599986076355"/>
  </r>
  <r>
    <x v="44"/>
    <x v="44"/>
    <x v="31"/>
    <n v="1.2374999523162842"/>
  </r>
  <r>
    <x v="44"/>
    <x v="44"/>
    <x v="32"/>
    <n v="1.2668000459671021"/>
  </r>
  <r>
    <x v="40"/>
    <x v="40"/>
    <x v="35"/>
    <n v="0"/>
  </r>
  <r>
    <x v="40"/>
    <x v="40"/>
    <x v="36"/>
    <n v="0"/>
  </r>
  <r>
    <x v="40"/>
    <x v="40"/>
    <x v="37"/>
    <n v="0"/>
  </r>
  <r>
    <x v="40"/>
    <x v="40"/>
    <x v="38"/>
    <n v="0"/>
  </r>
  <r>
    <x v="40"/>
    <x v="40"/>
    <x v="39"/>
    <n v="0"/>
  </r>
  <r>
    <x v="40"/>
    <x v="40"/>
    <x v="40"/>
    <n v="0"/>
  </r>
  <r>
    <x v="45"/>
    <x v="45"/>
    <x v="0"/>
    <n v="21560000"/>
  </r>
  <r>
    <x v="45"/>
    <x v="45"/>
    <x v="1"/>
    <n v="42387000"/>
  </r>
  <r>
    <x v="45"/>
    <x v="45"/>
    <x v="2"/>
    <n v="58397000"/>
  </r>
  <r>
    <x v="45"/>
    <x v="45"/>
    <x v="3"/>
    <n v="115319000"/>
  </r>
  <r>
    <x v="45"/>
    <x v="45"/>
    <x v="4"/>
    <n v="84045000"/>
  </r>
  <r>
    <x v="45"/>
    <x v="45"/>
    <x v="5"/>
    <n v="60138000"/>
  </r>
  <r>
    <x v="45"/>
    <x v="45"/>
    <x v="6"/>
    <n v="47655000"/>
  </r>
  <r>
    <x v="45"/>
    <x v="45"/>
    <x v="7"/>
    <n v="219372992"/>
  </r>
  <r>
    <x v="45"/>
    <x v="45"/>
    <x v="8"/>
    <n v="391087008"/>
  </r>
  <r>
    <x v="45"/>
    <x v="45"/>
    <x v="9"/>
    <n v="473116000"/>
  </r>
  <r>
    <x v="45"/>
    <x v="45"/>
    <x v="10"/>
    <n v="282047008"/>
  </r>
  <r>
    <x v="45"/>
    <x v="45"/>
    <x v="11"/>
    <n v="461537984"/>
  </r>
  <r>
    <x v="45"/>
    <x v="45"/>
    <x v="12"/>
    <n v="425249984"/>
  </r>
  <r>
    <x v="45"/>
    <x v="45"/>
    <x v="13"/>
    <n v="363721984"/>
  </r>
  <r>
    <x v="45"/>
    <x v="45"/>
    <x v="14"/>
    <n v="306633984"/>
  </r>
  <r>
    <x v="45"/>
    <x v="45"/>
    <x v="15"/>
    <n v="309985984"/>
  </r>
  <r>
    <x v="45"/>
    <x v="45"/>
    <x v="16"/>
    <n v="377332992"/>
  </r>
  <r>
    <x v="45"/>
    <x v="45"/>
    <x v="17"/>
    <n v="347703008"/>
  </r>
  <r>
    <x v="45"/>
    <x v="45"/>
    <x v="18"/>
    <n v="287300000"/>
  </r>
  <r>
    <x v="45"/>
    <x v="45"/>
    <x v="19"/>
    <n v="214668992"/>
  </r>
  <r>
    <x v="45"/>
    <x v="45"/>
    <x v="20"/>
    <n v="122161000"/>
  </r>
  <r>
    <x v="45"/>
    <x v="45"/>
    <x v="21"/>
    <n v="59283000"/>
  </r>
  <r>
    <x v="45"/>
    <x v="45"/>
    <x v="22"/>
    <n v="78169000"/>
  </r>
  <r>
    <x v="45"/>
    <x v="45"/>
    <x v="23"/>
    <n v="72170000"/>
  </r>
  <r>
    <x v="45"/>
    <x v="45"/>
    <x v="24"/>
    <n v="58666000"/>
  </r>
  <r>
    <x v="45"/>
    <x v="45"/>
    <x v="25"/>
    <n v="85687000"/>
  </r>
  <r>
    <x v="45"/>
    <x v="45"/>
    <x v="26"/>
    <n v="143539008"/>
  </r>
  <r>
    <x v="45"/>
    <x v="45"/>
    <x v="27"/>
    <n v="615398016"/>
  </r>
  <r>
    <x v="45"/>
    <x v="45"/>
    <x v="28"/>
    <n v="214190000"/>
  </r>
  <r>
    <x v="45"/>
    <x v="45"/>
    <x v="29"/>
    <n v="63803000"/>
  </r>
  <r>
    <x v="45"/>
    <x v="45"/>
    <x v="30"/>
    <n v="14493000"/>
  </r>
  <r>
    <x v="45"/>
    <x v="45"/>
    <x v="31"/>
    <n v="8985000"/>
  </r>
  <r>
    <x v="45"/>
    <x v="45"/>
    <x v="32"/>
    <n v="5341000"/>
  </r>
  <r>
    <x v="45"/>
    <x v="45"/>
    <x v="33"/>
    <n v="3087000"/>
  </r>
  <r>
    <x v="45"/>
    <x v="45"/>
    <x v="34"/>
    <n v="1902000"/>
  </r>
  <r>
    <x v="45"/>
    <x v="45"/>
    <x v="35"/>
    <n v="1331000"/>
  </r>
  <r>
    <x v="45"/>
    <x v="45"/>
    <x v="36"/>
    <n v="6000"/>
  </r>
  <r>
    <x v="45"/>
    <x v="45"/>
    <x v="37"/>
    <n v="1031000"/>
  </r>
  <r>
    <x v="45"/>
    <x v="45"/>
    <x v="38"/>
    <n v="526000"/>
  </r>
  <r>
    <x v="45"/>
    <x v="45"/>
    <x v="39"/>
    <n v="277000"/>
  </r>
  <r>
    <x v="45"/>
    <x v="45"/>
    <x v="40"/>
    <n v="587000"/>
  </r>
  <r>
    <x v="38"/>
    <x v="38"/>
    <x v="0"/>
    <n v="21560000"/>
  </r>
  <r>
    <x v="38"/>
    <x v="38"/>
    <x v="26"/>
    <n v="143539008"/>
  </r>
  <r>
    <x v="38"/>
    <x v="38"/>
    <x v="27"/>
    <n v="615398016"/>
  </r>
  <r>
    <x v="38"/>
    <x v="38"/>
    <x v="28"/>
    <n v="214190000"/>
  </r>
  <r>
    <x v="38"/>
    <x v="38"/>
    <x v="29"/>
    <n v="63803000"/>
  </r>
  <r>
    <x v="38"/>
    <x v="38"/>
    <x v="30"/>
    <n v="14493000"/>
  </r>
  <r>
    <x v="38"/>
    <x v="38"/>
    <x v="31"/>
    <n v="8985000"/>
  </r>
  <r>
    <x v="38"/>
    <x v="38"/>
    <x v="32"/>
    <n v="5341000"/>
  </r>
  <r>
    <x v="38"/>
    <x v="38"/>
    <x v="33"/>
    <n v="3087000"/>
  </r>
  <r>
    <x v="38"/>
    <x v="38"/>
    <x v="34"/>
    <n v="1902000"/>
  </r>
  <r>
    <x v="38"/>
    <x v="38"/>
    <x v="35"/>
    <n v="1331000"/>
  </r>
  <r>
    <x v="38"/>
    <x v="38"/>
    <x v="36"/>
    <n v="6000"/>
  </r>
  <r>
    <x v="38"/>
    <x v="38"/>
    <x v="37"/>
    <n v="1031000"/>
  </r>
  <r>
    <x v="38"/>
    <x v="38"/>
    <x v="38"/>
    <n v="526000"/>
  </r>
  <r>
    <x v="38"/>
    <x v="38"/>
    <x v="39"/>
    <n v="277000"/>
  </r>
  <r>
    <x v="38"/>
    <x v="38"/>
    <x v="40"/>
    <n v="587000"/>
  </r>
  <r>
    <x v="38"/>
    <x v="38"/>
    <x v="41"/>
    <n v="310000"/>
  </r>
  <r>
    <x v="46"/>
    <x v="46"/>
    <x v="0"/>
    <n v="0"/>
  </r>
  <r>
    <x v="46"/>
    <x v="46"/>
    <x v="1"/>
    <n v="0"/>
  </r>
  <r>
    <x v="46"/>
    <x v="46"/>
    <x v="2"/>
    <n v="0"/>
  </r>
  <r>
    <x v="46"/>
    <x v="46"/>
    <x v="3"/>
    <n v="0"/>
  </r>
  <r>
    <x v="46"/>
    <x v="46"/>
    <x v="4"/>
    <n v="0"/>
  </r>
  <r>
    <x v="46"/>
    <x v="46"/>
    <x v="5"/>
    <n v="0"/>
  </r>
  <r>
    <x v="46"/>
    <x v="46"/>
    <x v="6"/>
    <n v="0"/>
  </r>
  <r>
    <x v="46"/>
    <x v="46"/>
    <x v="7"/>
    <n v="0"/>
  </r>
  <r>
    <x v="46"/>
    <x v="46"/>
    <x v="8"/>
    <n v="0"/>
  </r>
  <r>
    <x v="46"/>
    <x v="46"/>
    <x v="9"/>
    <n v="0"/>
  </r>
  <r>
    <x v="46"/>
    <x v="46"/>
    <x v="10"/>
    <n v="0"/>
  </r>
  <r>
    <x v="46"/>
    <x v="46"/>
    <x v="11"/>
    <n v="0"/>
  </r>
  <r>
    <x v="46"/>
    <x v="46"/>
    <x v="12"/>
    <n v="0"/>
  </r>
  <r>
    <x v="46"/>
    <x v="46"/>
    <x v="13"/>
    <n v="0"/>
  </r>
  <r>
    <x v="46"/>
    <x v="46"/>
    <x v="14"/>
    <n v="0"/>
  </r>
  <r>
    <x v="46"/>
    <x v="46"/>
    <x v="15"/>
    <n v="0"/>
  </r>
  <r>
    <x v="46"/>
    <x v="46"/>
    <x v="16"/>
    <n v="0"/>
  </r>
  <r>
    <x v="46"/>
    <x v="46"/>
    <x v="17"/>
    <n v="0"/>
  </r>
  <r>
    <x v="46"/>
    <x v="46"/>
    <x v="18"/>
    <n v="0"/>
  </r>
  <r>
    <x v="46"/>
    <x v="46"/>
    <x v="19"/>
    <n v="0"/>
  </r>
  <r>
    <x v="46"/>
    <x v="46"/>
    <x v="20"/>
    <n v="0"/>
  </r>
  <r>
    <x v="46"/>
    <x v="46"/>
    <x v="21"/>
    <n v="0"/>
  </r>
  <r>
    <x v="46"/>
    <x v="46"/>
    <x v="22"/>
    <n v="0"/>
  </r>
  <r>
    <x v="46"/>
    <x v="46"/>
    <x v="23"/>
    <n v="0"/>
  </r>
  <r>
    <x v="46"/>
    <x v="46"/>
    <x v="24"/>
    <n v="0"/>
  </r>
  <r>
    <x v="46"/>
    <x v="46"/>
    <x v="25"/>
    <n v="0"/>
  </r>
  <r>
    <x v="46"/>
    <x v="46"/>
    <x v="26"/>
    <n v="0"/>
  </r>
  <r>
    <x v="43"/>
    <x v="43"/>
    <x v="29"/>
    <n v="34445000"/>
  </r>
  <r>
    <x v="43"/>
    <x v="43"/>
    <x v="30"/>
    <n v="11072000"/>
  </r>
  <r>
    <x v="43"/>
    <x v="43"/>
    <x v="31"/>
    <n v="5690000"/>
  </r>
  <r>
    <x v="43"/>
    <x v="43"/>
    <x v="32"/>
    <n v="3178000"/>
  </r>
  <r>
    <x v="43"/>
    <x v="43"/>
    <x v="33"/>
    <n v="1943000"/>
  </r>
  <r>
    <x v="43"/>
    <x v="43"/>
    <x v="34"/>
    <n v="1262000"/>
  </r>
  <r>
    <x v="43"/>
    <x v="43"/>
    <x v="35"/>
    <n v="965000"/>
  </r>
  <r>
    <x v="43"/>
    <x v="43"/>
    <x v="36"/>
    <n v="6000"/>
  </r>
  <r>
    <x v="43"/>
    <x v="43"/>
    <x v="37"/>
    <n v="780000"/>
  </r>
  <r>
    <x v="43"/>
    <x v="43"/>
    <x v="38"/>
    <n v="425000"/>
  </r>
  <r>
    <x v="43"/>
    <x v="43"/>
    <x v="39"/>
    <n v="237000"/>
  </r>
  <r>
    <x v="43"/>
    <x v="43"/>
    <x v="40"/>
    <n v="571000"/>
  </r>
  <r>
    <x v="43"/>
    <x v="43"/>
    <x v="41"/>
    <n v="299000"/>
  </r>
  <r>
    <x v="39"/>
    <x v="39"/>
    <x v="0"/>
    <n v="2449000"/>
  </r>
  <r>
    <x v="39"/>
    <x v="39"/>
    <x v="1"/>
    <n v="11852000"/>
  </r>
  <r>
    <x v="39"/>
    <x v="39"/>
    <x v="2"/>
    <n v="31636000"/>
  </r>
  <r>
    <x v="39"/>
    <x v="39"/>
    <x v="3"/>
    <n v="66190000"/>
  </r>
  <r>
    <x v="39"/>
    <x v="39"/>
    <x v="4"/>
    <n v="41762000"/>
  </r>
  <r>
    <x v="39"/>
    <x v="39"/>
    <x v="5"/>
    <n v="16516000"/>
  </r>
  <r>
    <x v="39"/>
    <x v="39"/>
    <x v="6"/>
    <n v="11934000"/>
  </r>
  <r>
    <x v="39"/>
    <x v="39"/>
    <x v="7"/>
    <n v="49788000"/>
  </r>
  <r>
    <x v="39"/>
    <x v="39"/>
    <x v="8"/>
    <n v="142248000"/>
  </r>
  <r>
    <x v="39"/>
    <x v="39"/>
    <x v="9"/>
    <n v="235344992"/>
  </r>
  <r>
    <x v="39"/>
    <x v="39"/>
    <x v="10"/>
    <n v="160298000"/>
  </r>
  <r>
    <x v="39"/>
    <x v="39"/>
    <x v="11"/>
    <n v="196036000"/>
  </r>
  <r>
    <x v="39"/>
    <x v="39"/>
    <x v="12"/>
    <n v="184540992"/>
  </r>
  <r>
    <x v="39"/>
    <x v="39"/>
    <x v="13"/>
    <n v="171271008"/>
  </r>
  <r>
    <x v="39"/>
    <x v="39"/>
    <x v="14"/>
    <n v="124617000"/>
  </r>
  <r>
    <x v="39"/>
    <x v="39"/>
    <x v="15"/>
    <n v="223052000"/>
  </r>
  <r>
    <x v="39"/>
    <x v="39"/>
    <x v="16"/>
    <n v="239462000"/>
  </r>
  <r>
    <x v="39"/>
    <x v="39"/>
    <x v="17"/>
    <n v="200272992"/>
  </r>
  <r>
    <x v="39"/>
    <x v="39"/>
    <x v="18"/>
    <n v="168296992"/>
  </r>
  <r>
    <x v="39"/>
    <x v="39"/>
    <x v="19"/>
    <n v="122997000"/>
  </r>
  <r>
    <x v="39"/>
    <x v="39"/>
    <x v="20"/>
    <n v="51440000"/>
  </r>
  <r>
    <x v="39"/>
    <x v="39"/>
    <x v="21"/>
    <n v="21310000"/>
  </r>
  <r>
    <x v="39"/>
    <x v="39"/>
    <x v="22"/>
    <n v="53367000"/>
  </r>
  <r>
    <x v="39"/>
    <x v="39"/>
    <x v="23"/>
    <n v="23038000"/>
  </r>
  <r>
    <x v="39"/>
    <x v="39"/>
    <x v="24"/>
    <n v="18740000"/>
  </r>
  <r>
    <x v="39"/>
    <x v="39"/>
    <x v="25"/>
    <n v="16437000"/>
  </r>
  <r>
    <x v="39"/>
    <x v="39"/>
    <x v="26"/>
    <n v="96660000"/>
  </r>
  <r>
    <x v="39"/>
    <x v="39"/>
    <x v="27"/>
    <n v="32614000"/>
  </r>
  <r>
    <x v="39"/>
    <x v="39"/>
    <x v="28"/>
    <n v="100196000"/>
  </r>
  <r>
    <x v="39"/>
    <x v="39"/>
    <x v="29"/>
    <n v="34445000"/>
  </r>
  <r>
    <x v="39"/>
    <x v="39"/>
    <x v="30"/>
    <n v="11072000"/>
  </r>
  <r>
    <x v="39"/>
    <x v="39"/>
    <x v="31"/>
    <n v="5690000"/>
  </r>
  <r>
    <x v="39"/>
    <x v="39"/>
    <x v="32"/>
    <n v="3178000"/>
  </r>
  <r>
    <x v="39"/>
    <x v="39"/>
    <x v="33"/>
    <n v="1943000"/>
  </r>
  <r>
    <x v="39"/>
    <x v="39"/>
    <x v="34"/>
    <n v="1262000"/>
  </r>
  <r>
    <x v="39"/>
    <x v="39"/>
    <x v="35"/>
    <n v="965000"/>
  </r>
  <r>
    <x v="47"/>
    <x v="47"/>
    <x v="22"/>
    <n v="20812000"/>
  </r>
  <r>
    <x v="47"/>
    <x v="47"/>
    <x v="23"/>
    <n v="14221000"/>
  </r>
  <r>
    <x v="47"/>
    <x v="47"/>
    <x v="24"/>
    <n v="12171000"/>
  </r>
  <r>
    <x v="47"/>
    <x v="47"/>
    <x v="25"/>
    <n v="160000"/>
  </r>
  <r>
    <x v="47"/>
    <x v="47"/>
    <x v="26"/>
    <n v="-458000"/>
  </r>
  <r>
    <x v="47"/>
    <x v="47"/>
    <x v="27"/>
    <n v="0"/>
  </r>
  <r>
    <x v="47"/>
    <x v="47"/>
    <x v="28"/>
    <n v="0"/>
  </r>
  <r>
    <x v="47"/>
    <x v="47"/>
    <x v="29"/>
    <n v="30000"/>
  </r>
  <r>
    <x v="47"/>
    <x v="47"/>
    <x v="30"/>
    <n v="635000"/>
  </r>
  <r>
    <x v="47"/>
    <x v="47"/>
    <x v="31"/>
    <n v="1598000"/>
  </r>
  <r>
    <x v="47"/>
    <x v="47"/>
    <x v="32"/>
    <n v="1356000"/>
  </r>
  <r>
    <x v="47"/>
    <x v="47"/>
    <x v="33"/>
    <n v="872000"/>
  </r>
  <r>
    <x v="47"/>
    <x v="47"/>
    <x v="34"/>
    <n v="524000"/>
  </r>
  <r>
    <x v="47"/>
    <x v="47"/>
    <x v="35"/>
    <n v="366000"/>
  </r>
  <r>
    <x v="44"/>
    <x v="44"/>
    <x v="33"/>
    <n v="1.3408999443054199"/>
  </r>
  <r>
    <x v="44"/>
    <x v="44"/>
    <x v="34"/>
    <n v="1.4077999591827393"/>
  </r>
  <r>
    <x v="44"/>
    <x v="44"/>
    <x v="35"/>
    <n v="1.3937000036239624"/>
  </r>
  <r>
    <x v="44"/>
    <x v="44"/>
    <x v="36"/>
    <n v="1.5468000173568726"/>
  </r>
  <r>
    <x v="44"/>
    <x v="44"/>
    <x v="37"/>
    <n v="1.4163000583648682"/>
  </r>
  <r>
    <x v="44"/>
    <x v="44"/>
    <x v="38"/>
    <n v="1.0379999876022339"/>
  </r>
  <r>
    <x v="44"/>
    <x v="44"/>
    <x v="39"/>
    <n v="1.0621000528335571"/>
  </r>
  <r>
    <x v="44"/>
    <x v="44"/>
    <x v="40"/>
    <n v="1.6220999956130981"/>
  </r>
  <r>
    <x v="41"/>
    <x v="41"/>
    <x v="0"/>
    <n v="21.712400436401367"/>
  </r>
  <r>
    <x v="41"/>
    <x v="41"/>
    <x v="1"/>
    <n v="20.096500396728516"/>
  </r>
  <r>
    <x v="41"/>
    <x v="41"/>
    <x v="2"/>
    <n v="19.057399749755859"/>
  </r>
  <r>
    <x v="41"/>
    <x v="41"/>
    <x v="3"/>
    <n v="12.670000076293945"/>
  </r>
  <r>
    <x v="41"/>
    <x v="41"/>
    <x v="4"/>
    <n v="11.06879997253418"/>
  </r>
  <r>
    <x v="41"/>
    <x v="41"/>
    <x v="5"/>
    <n v="15.233599662780762"/>
  </r>
  <r>
    <x v="41"/>
    <x v="41"/>
    <x v="6"/>
    <n v="18.299900054931641"/>
  </r>
  <r>
    <x v="41"/>
    <x v="41"/>
    <x v="7"/>
    <n v="17.669099807739258"/>
  </r>
  <r>
    <x v="41"/>
    <x v="41"/>
    <x v="8"/>
    <n v="18.598899841308594"/>
  </r>
  <r>
    <x v="41"/>
    <x v="41"/>
    <x v="9"/>
    <n v="22.616899490356445"/>
  </r>
  <r>
    <x v="41"/>
    <x v="41"/>
    <x v="10"/>
    <n v="23.324100494384766"/>
  </r>
  <r>
    <x v="41"/>
    <x v="41"/>
    <x v="11"/>
    <n v="27.538799285888672"/>
  </r>
  <r>
    <x v="41"/>
    <x v="41"/>
    <x v="12"/>
    <n v="30.0802001953125"/>
  </r>
  <r>
    <x v="41"/>
    <x v="41"/>
    <x v="13"/>
    <n v="30.361499786376953"/>
  </r>
  <r>
    <x v="41"/>
    <x v="41"/>
    <x v="14"/>
    <n v="33.639999389648438"/>
  </r>
  <r>
    <x v="41"/>
    <x v="41"/>
    <x v="15"/>
    <n v="26.548799514770508"/>
  </r>
  <r>
    <x v="41"/>
    <x v="41"/>
    <x v="16"/>
    <n v="23.198999404907227"/>
  </r>
  <r>
    <x v="41"/>
    <x v="41"/>
    <x v="17"/>
    <n v="21.138700485229492"/>
  </r>
  <r>
    <x v="41"/>
    <x v="41"/>
    <x v="18"/>
    <n v="22.405899047851563"/>
  </r>
  <r>
    <x v="41"/>
    <x v="41"/>
    <x v="19"/>
    <n v="24.820199966430664"/>
  </r>
  <r>
    <x v="41"/>
    <x v="41"/>
    <x v="20"/>
    <n v="24.282199859619141"/>
  </r>
  <r>
    <x v="41"/>
    <x v="41"/>
    <x v="21"/>
    <n v="24.056299209594727"/>
  </r>
  <r>
    <x v="41"/>
    <x v="41"/>
    <x v="22"/>
    <n v="22.509000778198242"/>
  </r>
  <r>
    <x v="41"/>
    <x v="41"/>
    <x v="23"/>
    <n v="21.674900054931641"/>
  </r>
  <r>
    <x v="41"/>
    <x v="41"/>
    <x v="24"/>
    <n v="20.284999847412109"/>
  </r>
  <r>
    <x v="41"/>
    <x v="41"/>
    <x v="25"/>
    <n v="22.595699310302734"/>
  </r>
  <r>
    <x v="41"/>
    <x v="41"/>
    <x v="26"/>
    <n v="24.695100784301758"/>
  </r>
  <r>
    <x v="41"/>
    <x v="41"/>
    <x v="27"/>
    <n v="33.444301605224609"/>
  </r>
  <r>
    <x v="41"/>
    <x v="41"/>
    <x v="28"/>
    <n v="28.448999404907227"/>
  </r>
  <r>
    <x v="41"/>
    <x v="41"/>
    <x v="29"/>
    <n v="26.165700912475586"/>
  </r>
  <r>
    <x v="41"/>
    <x v="41"/>
    <x v="30"/>
    <n v="35.442901611328125"/>
  </r>
  <r>
    <x v="41"/>
    <x v="41"/>
    <x v="31"/>
    <n v="36.456901550292969"/>
  </r>
  <r>
    <x v="41"/>
    <x v="41"/>
    <x v="32"/>
    <n v="33.760501861572266"/>
  </r>
  <r>
    <x v="41"/>
    <x v="41"/>
    <x v="33"/>
    <n v="31.295099258422852"/>
  </r>
  <r>
    <x v="41"/>
    <x v="41"/>
    <x v="34"/>
    <n v="31.917999267578125"/>
  </r>
  <r>
    <x v="41"/>
    <x v="41"/>
    <x v="35"/>
    <n v="33.460800170898438"/>
  </r>
  <r>
    <x v="41"/>
    <x v="41"/>
    <x v="36"/>
    <n v="33.275299072265625"/>
  </r>
  <r>
    <x v="48"/>
    <x v="48"/>
    <x v="31"/>
    <n v="0"/>
  </r>
  <r>
    <x v="48"/>
    <x v="48"/>
    <x v="32"/>
    <n v="0"/>
  </r>
  <r>
    <x v="48"/>
    <x v="48"/>
    <x v="33"/>
    <n v="0"/>
  </r>
  <r>
    <x v="48"/>
    <x v="48"/>
    <x v="34"/>
    <n v="0"/>
  </r>
  <r>
    <x v="48"/>
    <x v="48"/>
    <x v="35"/>
    <n v="0"/>
  </r>
  <r>
    <x v="48"/>
    <x v="48"/>
    <x v="36"/>
    <n v="0"/>
  </r>
  <r>
    <x v="48"/>
    <x v="48"/>
    <x v="37"/>
    <n v="0"/>
  </r>
  <r>
    <x v="48"/>
    <x v="48"/>
    <x v="38"/>
    <n v="0"/>
  </r>
  <r>
    <x v="48"/>
    <x v="48"/>
    <x v="39"/>
    <n v="0"/>
  </r>
  <r>
    <x v="48"/>
    <x v="48"/>
    <x v="40"/>
    <n v="0"/>
  </r>
  <r>
    <x v="49"/>
    <x v="49"/>
    <x v="0"/>
    <n v="0"/>
  </r>
  <r>
    <x v="49"/>
    <x v="49"/>
    <x v="1"/>
    <n v="0"/>
  </r>
  <r>
    <x v="49"/>
    <x v="49"/>
    <x v="2"/>
    <n v="0"/>
  </r>
  <r>
    <x v="46"/>
    <x v="46"/>
    <x v="27"/>
    <n v="0"/>
  </r>
  <r>
    <x v="46"/>
    <x v="46"/>
    <x v="28"/>
    <n v="0"/>
  </r>
  <r>
    <x v="46"/>
    <x v="46"/>
    <x v="29"/>
    <n v="0"/>
  </r>
  <r>
    <x v="46"/>
    <x v="46"/>
    <x v="30"/>
    <n v="0"/>
  </r>
  <r>
    <x v="46"/>
    <x v="46"/>
    <x v="31"/>
    <n v="0"/>
  </r>
  <r>
    <x v="46"/>
    <x v="46"/>
    <x v="32"/>
    <n v="0"/>
  </r>
  <r>
    <x v="46"/>
    <x v="46"/>
    <x v="33"/>
    <n v="0"/>
  </r>
  <r>
    <x v="46"/>
    <x v="46"/>
    <x v="34"/>
    <n v="0"/>
  </r>
  <r>
    <x v="46"/>
    <x v="46"/>
    <x v="35"/>
    <n v="0"/>
  </r>
  <r>
    <x v="46"/>
    <x v="46"/>
    <x v="36"/>
    <n v="0"/>
  </r>
  <r>
    <x v="46"/>
    <x v="46"/>
    <x v="37"/>
    <n v="0"/>
  </r>
  <r>
    <x v="46"/>
    <x v="46"/>
    <x v="38"/>
    <n v="0"/>
  </r>
  <r>
    <x v="46"/>
    <x v="46"/>
    <x v="39"/>
    <n v="0"/>
  </r>
  <r>
    <x v="46"/>
    <x v="46"/>
    <x v="40"/>
    <n v="0"/>
  </r>
  <r>
    <x v="50"/>
    <x v="50"/>
    <x v="0"/>
    <n v="21560000"/>
  </r>
  <r>
    <x v="50"/>
    <x v="50"/>
    <x v="1"/>
    <n v="35728000"/>
  </r>
  <r>
    <x v="50"/>
    <x v="50"/>
    <x v="2"/>
    <n v="58397000"/>
  </r>
  <r>
    <x v="50"/>
    <x v="50"/>
    <x v="3"/>
    <n v="80937000"/>
  </r>
  <r>
    <x v="50"/>
    <x v="50"/>
    <x v="4"/>
    <n v="66471000"/>
  </r>
  <r>
    <x v="50"/>
    <x v="50"/>
    <x v="5"/>
    <n v="48784000"/>
  </r>
  <r>
    <x v="50"/>
    <x v="50"/>
    <x v="6"/>
    <n v="47655000"/>
  </r>
  <r>
    <x v="50"/>
    <x v="50"/>
    <x v="7"/>
    <n v="153544992"/>
  </r>
  <r>
    <x v="50"/>
    <x v="50"/>
    <x v="8"/>
    <n v="334380992"/>
  </r>
  <r>
    <x v="50"/>
    <x v="50"/>
    <x v="9"/>
    <n v="443187008"/>
  </r>
  <r>
    <x v="50"/>
    <x v="50"/>
    <x v="10"/>
    <n v="268556000"/>
  </r>
  <r>
    <x v="50"/>
    <x v="50"/>
    <x v="11"/>
    <n v="430400000"/>
  </r>
  <r>
    <x v="50"/>
    <x v="50"/>
    <x v="12"/>
    <n v="397267008"/>
  </r>
  <r>
    <x v="50"/>
    <x v="50"/>
    <x v="13"/>
    <n v="332871008"/>
  </r>
  <r>
    <x v="50"/>
    <x v="50"/>
    <x v="14"/>
    <n v="306633984"/>
  </r>
  <r>
    <x v="50"/>
    <x v="50"/>
    <x v="15"/>
    <n v="309985984"/>
  </r>
  <r>
    <x v="50"/>
    <x v="50"/>
    <x v="16"/>
    <n v="377332992"/>
  </r>
  <r>
    <x v="50"/>
    <x v="50"/>
    <x v="17"/>
    <n v="347703008"/>
  </r>
  <r>
    <x v="50"/>
    <x v="50"/>
    <x v="18"/>
    <n v="287300000"/>
  </r>
  <r>
    <x v="50"/>
    <x v="50"/>
    <x v="19"/>
    <n v="214668992"/>
  </r>
  <r>
    <x v="50"/>
    <x v="50"/>
    <x v="20"/>
    <n v="122161000"/>
  </r>
  <r>
    <x v="50"/>
    <x v="50"/>
    <x v="21"/>
    <n v="59283000"/>
  </r>
  <r>
    <x v="50"/>
    <x v="50"/>
    <x v="22"/>
    <n v="78169000"/>
  </r>
  <r>
    <x v="51"/>
    <x v="51"/>
    <x v="39"/>
    <n v="0"/>
  </r>
  <r>
    <x v="38"/>
    <x v="38"/>
    <x v="1"/>
    <n v="35728000"/>
  </r>
  <r>
    <x v="38"/>
    <x v="38"/>
    <x v="2"/>
    <n v="58397000"/>
  </r>
  <r>
    <x v="38"/>
    <x v="38"/>
    <x v="3"/>
    <n v="80937000"/>
  </r>
  <r>
    <x v="38"/>
    <x v="38"/>
    <x v="4"/>
    <n v="66471000"/>
  </r>
  <r>
    <x v="50"/>
    <x v="50"/>
    <x v="23"/>
    <n v="72170000"/>
  </r>
  <r>
    <x v="50"/>
    <x v="50"/>
    <x v="24"/>
    <n v="58666000"/>
  </r>
  <r>
    <x v="50"/>
    <x v="50"/>
    <x v="25"/>
    <n v="85687000"/>
  </r>
  <r>
    <x v="50"/>
    <x v="50"/>
    <x v="26"/>
    <n v="143539008"/>
  </r>
  <r>
    <x v="50"/>
    <x v="50"/>
    <x v="27"/>
    <n v="615398016"/>
  </r>
  <r>
    <x v="50"/>
    <x v="50"/>
    <x v="28"/>
    <n v="214190000"/>
  </r>
  <r>
    <x v="50"/>
    <x v="50"/>
    <x v="29"/>
    <n v="63803000"/>
  </r>
  <r>
    <x v="50"/>
    <x v="50"/>
    <x v="30"/>
    <n v="14493000"/>
  </r>
  <r>
    <x v="50"/>
    <x v="50"/>
    <x v="31"/>
    <n v="8985000"/>
  </r>
  <r>
    <x v="50"/>
    <x v="50"/>
    <x v="32"/>
    <n v="5341000"/>
  </r>
  <r>
    <x v="50"/>
    <x v="50"/>
    <x v="33"/>
    <n v="3087000"/>
  </r>
  <r>
    <x v="50"/>
    <x v="50"/>
    <x v="34"/>
    <n v="1902000"/>
  </r>
  <r>
    <x v="50"/>
    <x v="50"/>
    <x v="35"/>
    <n v="1331000"/>
  </r>
  <r>
    <x v="50"/>
    <x v="50"/>
    <x v="36"/>
    <n v="6000"/>
  </r>
  <r>
    <x v="50"/>
    <x v="50"/>
    <x v="37"/>
    <n v="1031000"/>
  </r>
  <r>
    <x v="50"/>
    <x v="50"/>
    <x v="38"/>
    <n v="526000"/>
  </r>
  <r>
    <x v="50"/>
    <x v="50"/>
    <x v="39"/>
    <n v="277000"/>
  </r>
  <r>
    <x v="50"/>
    <x v="50"/>
    <x v="40"/>
    <n v="587000"/>
  </r>
  <r>
    <x v="52"/>
    <x v="52"/>
    <x v="32"/>
    <n v="0"/>
  </r>
  <r>
    <x v="52"/>
    <x v="52"/>
    <x v="33"/>
    <n v="0"/>
  </r>
  <r>
    <x v="52"/>
    <x v="52"/>
    <x v="34"/>
    <n v="0"/>
  </r>
  <r>
    <x v="52"/>
    <x v="52"/>
    <x v="35"/>
    <n v="0"/>
  </r>
  <r>
    <x v="52"/>
    <x v="52"/>
    <x v="36"/>
    <n v="0"/>
  </r>
  <r>
    <x v="52"/>
    <x v="52"/>
    <x v="37"/>
    <n v="0"/>
  </r>
  <r>
    <x v="52"/>
    <x v="52"/>
    <x v="38"/>
    <n v="0"/>
  </r>
  <r>
    <x v="52"/>
    <x v="52"/>
    <x v="39"/>
    <n v="0"/>
  </r>
  <r>
    <x v="52"/>
    <x v="52"/>
    <x v="40"/>
    <n v="0"/>
  </r>
  <r>
    <x v="53"/>
    <x v="53"/>
    <x v="0"/>
    <n v="0"/>
  </r>
  <r>
    <x v="53"/>
    <x v="53"/>
    <x v="1"/>
    <n v="0"/>
  </r>
  <r>
    <x v="53"/>
    <x v="53"/>
    <x v="2"/>
    <n v="0"/>
  </r>
  <r>
    <x v="53"/>
    <x v="53"/>
    <x v="3"/>
    <n v="0"/>
  </r>
  <r>
    <x v="53"/>
    <x v="53"/>
    <x v="4"/>
    <n v="0"/>
  </r>
  <r>
    <x v="53"/>
    <x v="53"/>
    <x v="5"/>
    <n v="0"/>
  </r>
  <r>
    <x v="53"/>
    <x v="53"/>
    <x v="6"/>
    <n v="0"/>
  </r>
  <r>
    <x v="53"/>
    <x v="53"/>
    <x v="7"/>
    <n v="0"/>
  </r>
  <r>
    <x v="53"/>
    <x v="53"/>
    <x v="8"/>
    <n v="0"/>
  </r>
  <r>
    <x v="53"/>
    <x v="53"/>
    <x v="9"/>
    <n v="0"/>
  </r>
  <r>
    <x v="53"/>
    <x v="53"/>
    <x v="10"/>
    <n v="0"/>
  </r>
  <r>
    <x v="53"/>
    <x v="53"/>
    <x v="11"/>
    <n v="0"/>
  </r>
  <r>
    <x v="53"/>
    <x v="53"/>
    <x v="12"/>
    <n v="0"/>
  </r>
  <r>
    <x v="53"/>
    <x v="53"/>
    <x v="13"/>
    <n v="0"/>
  </r>
  <r>
    <x v="53"/>
    <x v="53"/>
    <x v="14"/>
    <n v="0"/>
  </r>
  <r>
    <x v="53"/>
    <x v="53"/>
    <x v="15"/>
    <n v="0"/>
  </r>
  <r>
    <x v="53"/>
    <x v="53"/>
    <x v="16"/>
    <n v="0"/>
  </r>
  <r>
    <x v="53"/>
    <x v="53"/>
    <x v="17"/>
    <n v="0"/>
  </r>
  <r>
    <x v="53"/>
    <x v="53"/>
    <x v="18"/>
    <n v="0"/>
  </r>
  <r>
    <x v="53"/>
    <x v="53"/>
    <x v="19"/>
    <n v="0"/>
  </r>
  <r>
    <x v="53"/>
    <x v="53"/>
    <x v="20"/>
    <n v="0"/>
  </r>
  <r>
    <x v="53"/>
    <x v="53"/>
    <x v="21"/>
    <n v="0"/>
  </r>
  <r>
    <x v="53"/>
    <x v="53"/>
    <x v="22"/>
    <n v="0"/>
  </r>
  <r>
    <x v="53"/>
    <x v="53"/>
    <x v="23"/>
    <n v="0"/>
  </r>
  <r>
    <x v="53"/>
    <x v="53"/>
    <x v="24"/>
    <n v="0"/>
  </r>
  <r>
    <x v="47"/>
    <x v="47"/>
    <x v="36"/>
    <n v="0"/>
  </r>
  <r>
    <x v="47"/>
    <x v="47"/>
    <x v="37"/>
    <n v="251000"/>
  </r>
  <r>
    <x v="47"/>
    <x v="47"/>
    <x v="38"/>
    <n v="101000"/>
  </r>
  <r>
    <x v="47"/>
    <x v="47"/>
    <x v="39"/>
    <n v="40000"/>
  </r>
  <r>
    <x v="47"/>
    <x v="47"/>
    <x v="40"/>
    <n v="16000"/>
  </r>
  <r>
    <x v="47"/>
    <x v="47"/>
    <x v="41"/>
    <n v="11000"/>
  </r>
  <r>
    <x v="54"/>
    <x v="54"/>
    <x v="0"/>
    <n v="0"/>
  </r>
  <r>
    <x v="54"/>
    <x v="54"/>
    <x v="1"/>
    <n v="0"/>
  </r>
  <r>
    <x v="54"/>
    <x v="54"/>
    <x v="2"/>
    <n v="0"/>
  </r>
  <r>
    <x v="54"/>
    <x v="54"/>
    <x v="3"/>
    <n v="0"/>
  </r>
  <r>
    <x v="54"/>
    <x v="54"/>
    <x v="4"/>
    <n v="4282000"/>
  </r>
  <r>
    <x v="54"/>
    <x v="54"/>
    <x v="5"/>
    <n v="20843000"/>
  </r>
  <r>
    <x v="54"/>
    <x v="54"/>
    <x v="6"/>
    <n v="26520000"/>
  </r>
  <r>
    <x v="54"/>
    <x v="54"/>
    <x v="7"/>
    <n v="38897000"/>
  </r>
  <r>
    <x v="54"/>
    <x v="54"/>
    <x v="8"/>
    <n v="79243000"/>
  </r>
  <r>
    <x v="54"/>
    <x v="54"/>
    <x v="9"/>
    <n v="66122000"/>
  </r>
  <r>
    <x v="54"/>
    <x v="54"/>
    <x v="10"/>
    <n v="37823000"/>
  </r>
  <r>
    <x v="54"/>
    <x v="54"/>
    <x v="11"/>
    <n v="71856000"/>
  </r>
  <r>
    <x v="54"/>
    <x v="54"/>
    <x v="12"/>
    <n v="87657000"/>
  </r>
  <r>
    <x v="54"/>
    <x v="54"/>
    <x v="13"/>
    <n v="74131000"/>
  </r>
  <r>
    <x v="54"/>
    <x v="54"/>
    <x v="14"/>
    <n v="117860000"/>
  </r>
  <r>
    <x v="54"/>
    <x v="54"/>
    <x v="15"/>
    <n v="63539000"/>
  </r>
  <r>
    <x v="54"/>
    <x v="54"/>
    <x v="16"/>
    <n v="98865000"/>
  </r>
  <r>
    <x v="54"/>
    <x v="54"/>
    <x v="17"/>
    <n v="91554000"/>
  </r>
  <r>
    <x v="54"/>
    <x v="54"/>
    <x v="18"/>
    <n v="107414000"/>
  </r>
  <r>
    <x v="54"/>
    <x v="54"/>
    <x v="19"/>
    <n v="82057000"/>
  </r>
  <r>
    <x v="54"/>
    <x v="54"/>
    <x v="20"/>
    <n v="67992000"/>
  </r>
  <r>
    <x v="54"/>
    <x v="54"/>
    <x v="21"/>
    <n v="37973000"/>
  </r>
  <r>
    <x v="54"/>
    <x v="54"/>
    <x v="22"/>
    <n v="20812000"/>
  </r>
  <r>
    <x v="54"/>
    <x v="54"/>
    <x v="23"/>
    <n v="14221000"/>
  </r>
  <r>
    <x v="54"/>
    <x v="54"/>
    <x v="24"/>
    <n v="12171000"/>
  </r>
  <r>
    <x v="54"/>
    <x v="54"/>
    <x v="25"/>
    <n v="160000"/>
  </r>
  <r>
    <x v="54"/>
    <x v="54"/>
    <x v="26"/>
    <n v="-458000"/>
  </r>
  <r>
    <x v="54"/>
    <x v="54"/>
    <x v="27"/>
    <n v="0"/>
  </r>
  <r>
    <x v="54"/>
    <x v="54"/>
    <x v="28"/>
    <n v="0"/>
  </r>
  <r>
    <x v="54"/>
    <x v="54"/>
    <x v="29"/>
    <n v="30000"/>
  </r>
  <r>
    <x v="54"/>
    <x v="54"/>
    <x v="30"/>
    <n v="635000"/>
  </r>
  <r>
    <x v="54"/>
    <x v="54"/>
    <x v="31"/>
    <n v="1598000"/>
  </r>
  <r>
    <x v="54"/>
    <x v="54"/>
    <x v="32"/>
    <n v="1356000"/>
  </r>
  <r>
    <x v="54"/>
    <x v="54"/>
    <x v="33"/>
    <n v="872000"/>
  </r>
  <r>
    <x v="54"/>
    <x v="54"/>
    <x v="34"/>
    <n v="524000"/>
  </r>
  <r>
    <x v="54"/>
    <x v="54"/>
    <x v="35"/>
    <n v="366000"/>
  </r>
  <r>
    <x v="54"/>
    <x v="54"/>
    <x v="36"/>
    <n v="0"/>
  </r>
  <r>
    <x v="54"/>
    <x v="54"/>
    <x v="37"/>
    <n v="251000"/>
  </r>
  <r>
    <x v="54"/>
    <x v="54"/>
    <x v="38"/>
    <n v="101000"/>
  </r>
  <r>
    <x v="54"/>
    <x v="54"/>
    <x v="39"/>
    <n v="40000"/>
  </r>
  <r>
    <x v="54"/>
    <x v="54"/>
    <x v="40"/>
    <n v="16000"/>
  </r>
  <r>
    <x v="55"/>
    <x v="55"/>
    <x v="0"/>
    <n v="2450000"/>
  </r>
  <r>
    <x v="55"/>
    <x v="55"/>
    <x v="1"/>
    <n v="12979000"/>
  </r>
  <r>
    <x v="55"/>
    <x v="55"/>
    <x v="2"/>
    <n v="33499000"/>
  </r>
  <r>
    <x v="55"/>
    <x v="55"/>
    <x v="3"/>
    <n v="68638000"/>
  </r>
  <r>
    <x v="55"/>
    <x v="55"/>
    <x v="4"/>
    <n v="47780000"/>
  </r>
  <r>
    <x v="55"/>
    <x v="55"/>
    <x v="5"/>
    <n v="38323000"/>
  </r>
  <r>
    <x v="55"/>
    <x v="55"/>
    <x v="6"/>
    <n v="39432000"/>
  </r>
  <r>
    <x v="55"/>
    <x v="55"/>
    <x v="7"/>
    <n v="103275000"/>
  </r>
  <r>
    <x v="55"/>
    <x v="55"/>
    <x v="8"/>
    <n v="231448000"/>
  </r>
  <r>
    <x v="55"/>
    <x v="55"/>
    <x v="9"/>
    <n v="311980992"/>
  </r>
  <r>
    <x v="49"/>
    <x v="49"/>
    <x v="3"/>
    <n v="0"/>
  </r>
  <r>
    <x v="49"/>
    <x v="49"/>
    <x v="4"/>
    <n v="0"/>
  </r>
  <r>
    <x v="49"/>
    <x v="49"/>
    <x v="5"/>
    <n v="0"/>
  </r>
  <r>
    <x v="49"/>
    <x v="49"/>
    <x v="6"/>
    <n v="0"/>
  </r>
  <r>
    <x v="49"/>
    <x v="49"/>
    <x v="7"/>
    <n v="0"/>
  </r>
  <r>
    <x v="49"/>
    <x v="49"/>
    <x v="8"/>
    <n v="38751000"/>
  </r>
  <r>
    <x v="49"/>
    <x v="49"/>
    <x v="9"/>
    <n v="22295000"/>
  </r>
  <r>
    <x v="49"/>
    <x v="49"/>
    <x v="10"/>
    <n v="15130000"/>
  </r>
  <r>
    <x v="49"/>
    <x v="49"/>
    <x v="11"/>
    <n v="5170000"/>
  </r>
  <r>
    <x v="49"/>
    <x v="49"/>
    <x v="12"/>
    <n v="0"/>
  </r>
  <r>
    <x v="49"/>
    <x v="49"/>
    <x v="13"/>
    <n v="16585000"/>
  </r>
  <r>
    <x v="49"/>
    <x v="49"/>
    <x v="14"/>
    <n v="0"/>
  </r>
  <r>
    <x v="49"/>
    <x v="49"/>
    <x v="15"/>
    <n v="1293000"/>
  </r>
  <r>
    <x v="49"/>
    <x v="49"/>
    <x v="16"/>
    <n v="0"/>
  </r>
  <r>
    <x v="49"/>
    <x v="49"/>
    <x v="17"/>
    <n v="0"/>
  </r>
  <r>
    <x v="49"/>
    <x v="49"/>
    <x v="18"/>
    <n v="0"/>
  </r>
  <r>
    <x v="49"/>
    <x v="49"/>
    <x v="19"/>
    <n v="0"/>
  </r>
  <r>
    <x v="49"/>
    <x v="49"/>
    <x v="20"/>
    <n v="0"/>
  </r>
  <r>
    <x v="49"/>
    <x v="49"/>
    <x v="21"/>
    <n v="0"/>
  </r>
  <r>
    <x v="49"/>
    <x v="49"/>
    <x v="22"/>
    <n v="0"/>
  </r>
  <r>
    <x v="49"/>
    <x v="49"/>
    <x v="23"/>
    <n v="0"/>
  </r>
  <r>
    <x v="49"/>
    <x v="49"/>
    <x v="24"/>
    <n v="0"/>
  </r>
  <r>
    <x v="49"/>
    <x v="49"/>
    <x v="25"/>
    <n v="0"/>
  </r>
  <r>
    <x v="49"/>
    <x v="49"/>
    <x v="26"/>
    <n v="0"/>
  </r>
  <r>
    <x v="49"/>
    <x v="49"/>
    <x v="27"/>
    <n v="440000000"/>
  </r>
  <r>
    <x v="49"/>
    <x v="49"/>
    <x v="28"/>
    <n v="0"/>
  </r>
  <r>
    <x v="49"/>
    <x v="49"/>
    <x v="29"/>
    <n v="0"/>
  </r>
  <r>
    <x v="49"/>
    <x v="49"/>
    <x v="30"/>
    <n v="0"/>
  </r>
  <r>
    <x v="49"/>
    <x v="49"/>
    <x v="31"/>
    <n v="0"/>
  </r>
  <r>
    <x v="49"/>
    <x v="49"/>
    <x v="32"/>
    <n v="0"/>
  </r>
  <r>
    <x v="49"/>
    <x v="49"/>
    <x v="33"/>
    <n v="0"/>
  </r>
  <r>
    <x v="49"/>
    <x v="49"/>
    <x v="34"/>
    <n v="0"/>
  </r>
  <r>
    <x v="49"/>
    <x v="49"/>
    <x v="35"/>
    <n v="0"/>
  </r>
  <r>
    <x v="49"/>
    <x v="49"/>
    <x v="36"/>
    <n v="0"/>
  </r>
  <r>
    <x v="49"/>
    <x v="49"/>
    <x v="37"/>
    <n v="0"/>
  </r>
  <r>
    <x v="49"/>
    <x v="49"/>
    <x v="38"/>
    <n v="0"/>
  </r>
  <r>
    <x v="49"/>
    <x v="49"/>
    <x v="39"/>
    <n v="0"/>
  </r>
  <r>
    <x v="49"/>
    <x v="49"/>
    <x v="40"/>
    <n v="0"/>
  </r>
  <r>
    <x v="56"/>
    <x v="56"/>
    <x v="0"/>
    <n v="0"/>
  </r>
  <r>
    <x v="56"/>
    <x v="56"/>
    <x v="1"/>
    <n v="0"/>
  </r>
  <r>
    <x v="56"/>
    <x v="56"/>
    <x v="2"/>
    <n v="0"/>
  </r>
  <r>
    <x v="56"/>
    <x v="56"/>
    <x v="3"/>
    <n v="0"/>
  </r>
  <r>
    <x v="56"/>
    <x v="56"/>
    <x v="4"/>
    <n v="0"/>
  </r>
  <r>
    <x v="56"/>
    <x v="56"/>
    <x v="5"/>
    <n v="0"/>
  </r>
  <r>
    <x v="56"/>
    <x v="56"/>
    <x v="6"/>
    <n v="0"/>
  </r>
  <r>
    <x v="56"/>
    <x v="56"/>
    <x v="7"/>
    <n v="0"/>
  </r>
  <r>
    <x v="56"/>
    <x v="56"/>
    <x v="8"/>
    <n v="0"/>
  </r>
  <r>
    <x v="56"/>
    <x v="56"/>
    <x v="9"/>
    <n v="0"/>
  </r>
  <r>
    <x v="56"/>
    <x v="56"/>
    <x v="10"/>
    <n v="0"/>
  </r>
  <r>
    <x v="56"/>
    <x v="56"/>
    <x v="11"/>
    <n v="0"/>
  </r>
  <r>
    <x v="56"/>
    <x v="56"/>
    <x v="12"/>
    <n v="0"/>
  </r>
  <r>
    <x v="56"/>
    <x v="56"/>
    <x v="13"/>
    <n v="0"/>
  </r>
  <r>
    <x v="56"/>
    <x v="56"/>
    <x v="14"/>
    <n v="0"/>
  </r>
  <r>
    <x v="56"/>
    <x v="56"/>
    <x v="15"/>
    <n v="0"/>
  </r>
  <r>
    <x v="56"/>
    <x v="56"/>
    <x v="16"/>
    <n v="0"/>
  </r>
  <r>
    <x v="56"/>
    <x v="56"/>
    <x v="17"/>
    <n v="0"/>
  </r>
  <r>
    <x v="56"/>
    <x v="56"/>
    <x v="18"/>
    <n v="0"/>
  </r>
  <r>
    <x v="56"/>
    <x v="56"/>
    <x v="19"/>
    <n v="0"/>
  </r>
  <r>
    <x v="56"/>
    <x v="56"/>
    <x v="20"/>
    <n v="0"/>
  </r>
  <r>
    <x v="56"/>
    <x v="56"/>
    <x v="21"/>
    <n v="0"/>
  </r>
  <r>
    <x v="56"/>
    <x v="56"/>
    <x v="22"/>
    <n v="0"/>
  </r>
  <r>
    <x v="56"/>
    <x v="56"/>
    <x v="23"/>
    <n v="0"/>
  </r>
  <r>
    <x v="56"/>
    <x v="56"/>
    <x v="24"/>
    <n v="0"/>
  </r>
  <r>
    <x v="56"/>
    <x v="56"/>
    <x v="25"/>
    <n v="0"/>
  </r>
  <r>
    <x v="56"/>
    <x v="56"/>
    <x v="26"/>
    <n v="0"/>
  </r>
  <r>
    <x v="56"/>
    <x v="56"/>
    <x v="27"/>
    <n v="0"/>
  </r>
  <r>
    <x v="56"/>
    <x v="56"/>
    <x v="28"/>
    <n v="0"/>
  </r>
  <r>
    <x v="56"/>
    <x v="56"/>
    <x v="29"/>
    <n v="0"/>
  </r>
  <r>
    <x v="56"/>
    <x v="56"/>
    <x v="30"/>
    <n v="0"/>
  </r>
  <r>
    <x v="53"/>
    <x v="53"/>
    <x v="25"/>
    <n v="0"/>
  </r>
  <r>
    <x v="53"/>
    <x v="53"/>
    <x v="26"/>
    <n v="0"/>
  </r>
  <r>
    <x v="53"/>
    <x v="53"/>
    <x v="27"/>
    <n v="0"/>
  </r>
  <r>
    <x v="53"/>
    <x v="53"/>
    <x v="28"/>
    <n v="0"/>
  </r>
  <r>
    <x v="53"/>
    <x v="53"/>
    <x v="29"/>
    <n v="0"/>
  </r>
  <r>
    <x v="53"/>
    <x v="53"/>
    <x v="30"/>
    <n v="0"/>
  </r>
  <r>
    <x v="53"/>
    <x v="53"/>
    <x v="31"/>
    <n v="0"/>
  </r>
  <r>
    <x v="53"/>
    <x v="53"/>
    <x v="32"/>
    <n v="0"/>
  </r>
  <r>
    <x v="53"/>
    <x v="53"/>
    <x v="33"/>
    <n v="0"/>
  </r>
  <r>
    <x v="53"/>
    <x v="53"/>
    <x v="34"/>
    <n v="0"/>
  </r>
  <r>
    <x v="53"/>
    <x v="53"/>
    <x v="35"/>
    <n v="0"/>
  </r>
  <r>
    <x v="53"/>
    <x v="53"/>
    <x v="36"/>
    <n v="0"/>
  </r>
  <r>
    <x v="53"/>
    <x v="53"/>
    <x v="37"/>
    <n v="0"/>
  </r>
  <r>
    <x v="53"/>
    <x v="53"/>
    <x v="38"/>
    <n v="0"/>
  </r>
  <r>
    <x v="53"/>
    <x v="53"/>
    <x v="39"/>
    <n v="0"/>
  </r>
  <r>
    <x v="53"/>
    <x v="53"/>
    <x v="40"/>
    <n v="0"/>
  </r>
  <r>
    <x v="57"/>
    <x v="57"/>
    <x v="0"/>
    <n v="0"/>
  </r>
  <r>
    <x v="57"/>
    <x v="57"/>
    <x v="1"/>
    <n v="0"/>
  </r>
  <r>
    <x v="57"/>
    <x v="57"/>
    <x v="2"/>
    <n v="0"/>
  </r>
  <r>
    <x v="57"/>
    <x v="57"/>
    <x v="3"/>
    <n v="0"/>
  </r>
  <r>
    <x v="57"/>
    <x v="57"/>
    <x v="4"/>
    <n v="4282000"/>
  </r>
  <r>
    <x v="57"/>
    <x v="57"/>
    <x v="5"/>
    <n v="17861000"/>
  </r>
  <r>
    <x v="57"/>
    <x v="57"/>
    <x v="6"/>
    <n v="19269000"/>
  </r>
  <r>
    <x v="57"/>
    <x v="57"/>
    <x v="7"/>
    <n v="21256000"/>
  </r>
  <r>
    <x v="57"/>
    <x v="57"/>
    <x v="8"/>
    <n v="22924000"/>
  </r>
  <r>
    <x v="57"/>
    <x v="57"/>
    <x v="9"/>
    <n v="37982000"/>
  </r>
  <r>
    <x v="57"/>
    <x v="57"/>
    <x v="10"/>
    <n v="22657000"/>
  </r>
  <r>
    <x v="57"/>
    <x v="57"/>
    <x v="11"/>
    <n v="38895000"/>
  </r>
  <r>
    <x v="57"/>
    <x v="57"/>
    <x v="12"/>
    <n v="47978000"/>
  </r>
  <r>
    <x v="57"/>
    <x v="57"/>
    <x v="13"/>
    <n v="52589000"/>
  </r>
  <r>
    <x v="57"/>
    <x v="57"/>
    <x v="14"/>
    <n v="77317000"/>
  </r>
  <r>
    <x v="57"/>
    <x v="57"/>
    <x v="15"/>
    <n v="40648000"/>
  </r>
  <r>
    <x v="57"/>
    <x v="57"/>
    <x v="16"/>
    <n v="58485000"/>
  </r>
  <r>
    <x v="57"/>
    <x v="57"/>
    <x v="17"/>
    <n v="57288000"/>
  </r>
  <r>
    <x v="57"/>
    <x v="57"/>
    <x v="18"/>
    <n v="59662000"/>
  </r>
  <r>
    <x v="57"/>
    <x v="57"/>
    <x v="19"/>
    <n v="59007000"/>
  </r>
  <r>
    <x v="57"/>
    <x v="57"/>
    <x v="20"/>
    <n v="56819000"/>
  </r>
  <r>
    <x v="57"/>
    <x v="57"/>
    <x v="21"/>
    <n v="31050000"/>
  </r>
  <r>
    <x v="57"/>
    <x v="57"/>
    <x v="22"/>
    <n v="15035000"/>
  </r>
  <r>
    <x v="57"/>
    <x v="57"/>
    <x v="23"/>
    <n v="0"/>
  </r>
  <r>
    <x v="57"/>
    <x v="57"/>
    <x v="24"/>
    <n v="7002000"/>
  </r>
  <r>
    <x v="57"/>
    <x v="57"/>
    <x v="25"/>
    <n v="0"/>
  </r>
  <r>
    <x v="57"/>
    <x v="57"/>
    <x v="26"/>
    <n v="-458000"/>
  </r>
  <r>
    <x v="57"/>
    <x v="57"/>
    <x v="27"/>
    <n v="0"/>
  </r>
  <r>
    <x v="57"/>
    <x v="57"/>
    <x v="28"/>
    <n v="0"/>
  </r>
  <r>
    <x v="57"/>
    <x v="57"/>
    <x v="29"/>
    <n v="0"/>
  </r>
  <r>
    <x v="57"/>
    <x v="57"/>
    <x v="30"/>
    <n v="0"/>
  </r>
  <r>
    <x v="57"/>
    <x v="57"/>
    <x v="31"/>
    <n v="0"/>
  </r>
  <r>
    <x v="57"/>
    <x v="57"/>
    <x v="32"/>
    <n v="0"/>
  </r>
  <r>
    <x v="57"/>
    <x v="57"/>
    <x v="33"/>
    <n v="0"/>
  </r>
  <r>
    <x v="57"/>
    <x v="57"/>
    <x v="34"/>
    <n v="0"/>
  </r>
  <r>
    <x v="57"/>
    <x v="57"/>
    <x v="35"/>
    <n v="0"/>
  </r>
  <r>
    <x v="57"/>
    <x v="57"/>
    <x v="36"/>
    <n v="0"/>
  </r>
  <r>
    <x v="57"/>
    <x v="57"/>
    <x v="37"/>
    <n v="0"/>
  </r>
  <r>
    <x v="57"/>
    <x v="57"/>
    <x v="38"/>
    <n v="0"/>
  </r>
  <r>
    <x v="57"/>
    <x v="57"/>
    <x v="39"/>
    <n v="0"/>
  </r>
  <r>
    <x v="57"/>
    <x v="57"/>
    <x v="40"/>
    <n v="0"/>
  </r>
  <r>
    <x v="47"/>
    <x v="47"/>
    <x v="0"/>
    <n v="0"/>
  </r>
  <r>
    <x v="47"/>
    <x v="47"/>
    <x v="1"/>
    <n v="0"/>
  </r>
  <r>
    <x v="47"/>
    <x v="47"/>
    <x v="2"/>
    <n v="0"/>
  </r>
  <r>
    <x v="47"/>
    <x v="47"/>
    <x v="3"/>
    <n v="0"/>
  </r>
  <r>
    <x v="47"/>
    <x v="47"/>
    <x v="4"/>
    <n v="4282000"/>
  </r>
  <r>
    <x v="47"/>
    <x v="47"/>
    <x v="5"/>
    <n v="21669000"/>
  </r>
  <r>
    <x v="47"/>
    <x v="47"/>
    <x v="6"/>
    <n v="27492000"/>
  </r>
  <r>
    <x v="47"/>
    <x v="47"/>
    <x v="7"/>
    <n v="40047000"/>
  </r>
  <r>
    <x v="47"/>
    <x v="47"/>
    <x v="8"/>
    <n v="81747000"/>
  </r>
  <r>
    <x v="47"/>
    <x v="47"/>
    <x v="9"/>
    <n v="66538000"/>
  </r>
  <r>
    <x v="47"/>
    <x v="47"/>
    <x v="10"/>
    <n v="38368000"/>
  </r>
  <r>
    <x v="47"/>
    <x v="47"/>
    <x v="11"/>
    <n v="71896000"/>
  </r>
  <r>
    <x v="47"/>
    <x v="47"/>
    <x v="12"/>
    <n v="87657000"/>
  </r>
  <r>
    <x v="47"/>
    <x v="47"/>
    <x v="13"/>
    <n v="74205000"/>
  </r>
  <r>
    <x v="47"/>
    <x v="47"/>
    <x v="14"/>
    <n v="117860000"/>
  </r>
  <r>
    <x v="47"/>
    <x v="47"/>
    <x v="15"/>
    <n v="63539000"/>
  </r>
  <r>
    <x v="47"/>
    <x v="47"/>
    <x v="16"/>
    <n v="98865000"/>
  </r>
  <r>
    <x v="47"/>
    <x v="47"/>
    <x v="17"/>
    <n v="91554000"/>
  </r>
  <r>
    <x v="47"/>
    <x v="47"/>
    <x v="18"/>
    <n v="107487000"/>
  </r>
  <r>
    <x v="51"/>
    <x v="51"/>
    <x v="40"/>
    <n v="0"/>
  </r>
  <r>
    <x v="58"/>
    <x v="58"/>
    <x v="0"/>
    <n v="19110000"/>
  </r>
  <r>
    <x v="58"/>
    <x v="58"/>
    <x v="1"/>
    <n v="22749000"/>
  </r>
  <r>
    <x v="58"/>
    <x v="58"/>
    <x v="2"/>
    <n v="24898000"/>
  </r>
  <r>
    <x v="58"/>
    <x v="58"/>
    <x v="3"/>
    <n v="12299000"/>
  </r>
  <r>
    <x v="58"/>
    <x v="58"/>
    <x v="4"/>
    <n v="18691000"/>
  </r>
  <r>
    <x v="58"/>
    <x v="58"/>
    <x v="5"/>
    <n v="10461000"/>
  </r>
  <r>
    <x v="58"/>
    <x v="58"/>
    <x v="6"/>
    <n v="8223000"/>
  </r>
  <r>
    <x v="58"/>
    <x v="58"/>
    <x v="7"/>
    <n v="50270000"/>
  </r>
  <r>
    <x v="58"/>
    <x v="58"/>
    <x v="8"/>
    <n v="64182000"/>
  </r>
  <r>
    <x v="58"/>
    <x v="58"/>
    <x v="9"/>
    <n v="108911000"/>
  </r>
  <r>
    <x v="58"/>
    <x v="58"/>
    <x v="10"/>
    <n v="54554000"/>
  </r>
  <r>
    <x v="58"/>
    <x v="58"/>
    <x v="11"/>
    <n v="148760000"/>
  </r>
  <r>
    <x v="58"/>
    <x v="58"/>
    <x v="12"/>
    <n v="104502000"/>
  </r>
  <r>
    <x v="58"/>
    <x v="58"/>
    <x v="13"/>
    <n v="61305000"/>
  </r>
  <r>
    <x v="58"/>
    <x v="58"/>
    <x v="14"/>
    <n v="52082000"/>
  </r>
  <r>
    <x v="58"/>
    <x v="58"/>
    <x v="15"/>
    <n v="19985000"/>
  </r>
  <r>
    <x v="58"/>
    <x v="58"/>
    <x v="16"/>
    <n v="26683000"/>
  </r>
  <r>
    <x v="58"/>
    <x v="58"/>
    <x v="17"/>
    <n v="45504000"/>
  </r>
  <r>
    <x v="58"/>
    <x v="58"/>
    <x v="18"/>
    <n v="5195000"/>
  </r>
  <r>
    <x v="58"/>
    <x v="58"/>
    <x v="19"/>
    <n v="9264000"/>
  </r>
  <r>
    <x v="58"/>
    <x v="58"/>
    <x v="20"/>
    <n v="2729000"/>
  </r>
  <r>
    <x v="58"/>
    <x v="58"/>
    <x v="21"/>
    <n v="0"/>
  </r>
  <r>
    <x v="58"/>
    <x v="58"/>
    <x v="22"/>
    <n v="3990000"/>
  </r>
  <r>
    <x v="58"/>
    <x v="58"/>
    <x v="23"/>
    <n v="34911000"/>
  </r>
  <r>
    <x v="58"/>
    <x v="58"/>
    <x v="24"/>
    <n v="27755000"/>
  </r>
  <r>
    <x v="58"/>
    <x v="58"/>
    <x v="25"/>
    <n v="69090000"/>
  </r>
  <r>
    <x v="58"/>
    <x v="58"/>
    <x v="26"/>
    <n v="47337000"/>
  </r>
  <r>
    <x v="58"/>
    <x v="58"/>
    <x v="27"/>
    <n v="142784000"/>
  </r>
  <r>
    <x v="58"/>
    <x v="58"/>
    <x v="28"/>
    <n v="113994000"/>
  </r>
  <r>
    <x v="58"/>
    <x v="58"/>
    <x v="29"/>
    <n v="29328000"/>
  </r>
  <r>
    <x v="58"/>
    <x v="58"/>
    <x v="30"/>
    <n v="2786000"/>
  </r>
  <r>
    <x v="58"/>
    <x v="58"/>
    <x v="31"/>
    <n v="1697000"/>
  </r>
  <r>
    <x v="58"/>
    <x v="58"/>
    <x v="32"/>
    <n v="807000"/>
  </r>
  <r>
    <x v="58"/>
    <x v="58"/>
    <x v="33"/>
    <n v="272000"/>
  </r>
  <r>
    <x v="58"/>
    <x v="58"/>
    <x v="34"/>
    <n v="116000"/>
  </r>
  <r>
    <x v="58"/>
    <x v="58"/>
    <x v="35"/>
    <n v="0"/>
  </r>
  <r>
    <x v="58"/>
    <x v="58"/>
    <x v="36"/>
    <n v="0"/>
  </r>
  <r>
    <x v="58"/>
    <x v="58"/>
    <x v="37"/>
    <n v="0"/>
  </r>
  <r>
    <x v="58"/>
    <x v="58"/>
    <x v="38"/>
    <n v="0"/>
  </r>
  <r>
    <x v="58"/>
    <x v="58"/>
    <x v="39"/>
    <n v="0"/>
  </r>
  <r>
    <x v="58"/>
    <x v="58"/>
    <x v="40"/>
    <n v="0"/>
  </r>
  <r>
    <x v="59"/>
    <x v="59"/>
    <x v="0"/>
    <n v="19110000"/>
  </r>
  <r>
    <x v="59"/>
    <x v="59"/>
    <x v="1"/>
    <n v="22749000"/>
  </r>
  <r>
    <x v="59"/>
    <x v="59"/>
    <x v="2"/>
    <n v="24898000"/>
  </r>
  <r>
    <x v="59"/>
    <x v="59"/>
    <x v="3"/>
    <n v="12299000"/>
  </r>
  <r>
    <x v="59"/>
    <x v="59"/>
    <x v="4"/>
    <n v="18691000"/>
  </r>
  <r>
    <x v="59"/>
    <x v="59"/>
    <x v="5"/>
    <n v="10461000"/>
  </r>
  <r>
    <x v="59"/>
    <x v="59"/>
    <x v="6"/>
    <n v="8223000"/>
  </r>
  <r>
    <x v="59"/>
    <x v="59"/>
    <x v="7"/>
    <n v="50270000"/>
  </r>
  <r>
    <x v="59"/>
    <x v="59"/>
    <x v="8"/>
    <n v="102933000"/>
  </r>
  <r>
    <x v="59"/>
    <x v="59"/>
    <x v="9"/>
    <n v="131206000"/>
  </r>
  <r>
    <x v="59"/>
    <x v="59"/>
    <x v="10"/>
    <n v="69684000"/>
  </r>
  <r>
    <x v="59"/>
    <x v="59"/>
    <x v="11"/>
    <n v="153930000"/>
  </r>
  <r>
    <x v="59"/>
    <x v="59"/>
    <x v="12"/>
    <n v="104502000"/>
  </r>
  <r>
    <x v="59"/>
    <x v="59"/>
    <x v="13"/>
    <n v="77890000"/>
  </r>
  <r>
    <x v="59"/>
    <x v="59"/>
    <x v="14"/>
    <n v="52082000"/>
  </r>
  <r>
    <x v="59"/>
    <x v="59"/>
    <x v="15"/>
    <n v="21278000"/>
  </r>
  <r>
    <x v="55"/>
    <x v="55"/>
    <x v="10"/>
    <n v="198872000"/>
  </r>
  <r>
    <x v="55"/>
    <x v="55"/>
    <x v="11"/>
    <n v="276470016"/>
  </r>
  <r>
    <x v="55"/>
    <x v="55"/>
    <x v="12"/>
    <n v="292764992"/>
  </r>
  <r>
    <x v="55"/>
    <x v="55"/>
    <x v="13"/>
    <n v="254980992"/>
  </r>
  <r>
    <x v="55"/>
    <x v="55"/>
    <x v="14"/>
    <n v="254552000"/>
  </r>
  <r>
    <x v="55"/>
    <x v="55"/>
    <x v="15"/>
    <n v="288708000"/>
  </r>
  <r>
    <x v="55"/>
    <x v="55"/>
    <x v="16"/>
    <n v="350649984"/>
  </r>
  <r>
    <x v="55"/>
    <x v="55"/>
    <x v="17"/>
    <n v="302199008"/>
  </r>
  <r>
    <x v="55"/>
    <x v="55"/>
    <x v="18"/>
    <n v="282104992"/>
  </r>
  <r>
    <x v="55"/>
    <x v="55"/>
    <x v="19"/>
    <n v="205404992"/>
  </r>
  <r>
    <x v="55"/>
    <x v="55"/>
    <x v="20"/>
    <n v="119432000"/>
  </r>
  <r>
    <x v="55"/>
    <x v="55"/>
    <x v="21"/>
    <n v="59283000"/>
  </r>
  <r>
    <x v="55"/>
    <x v="55"/>
    <x v="22"/>
    <n v="74179000"/>
  </r>
  <r>
    <x v="55"/>
    <x v="55"/>
    <x v="23"/>
    <n v="37259000"/>
  </r>
  <r>
    <x v="55"/>
    <x v="55"/>
    <x v="24"/>
    <n v="30911000"/>
  </r>
  <r>
    <x v="55"/>
    <x v="55"/>
    <x v="25"/>
    <n v="16597000"/>
  </r>
  <r>
    <x v="55"/>
    <x v="55"/>
    <x v="26"/>
    <n v="96202000"/>
  </r>
  <r>
    <x v="55"/>
    <x v="55"/>
    <x v="27"/>
    <n v="32614000"/>
  </r>
  <r>
    <x v="55"/>
    <x v="55"/>
    <x v="28"/>
    <n v="100196000"/>
  </r>
  <r>
    <x v="55"/>
    <x v="55"/>
    <x v="29"/>
    <n v="34475000"/>
  </r>
  <r>
    <x v="55"/>
    <x v="55"/>
    <x v="30"/>
    <n v="11707000"/>
  </r>
  <r>
    <x v="55"/>
    <x v="55"/>
    <x v="31"/>
    <n v="7288000"/>
  </r>
  <r>
    <x v="55"/>
    <x v="55"/>
    <x v="32"/>
    <n v="4534000"/>
  </r>
  <r>
    <x v="55"/>
    <x v="55"/>
    <x v="33"/>
    <n v="2815000"/>
  </r>
  <r>
    <x v="55"/>
    <x v="55"/>
    <x v="34"/>
    <n v="1786000"/>
  </r>
  <r>
    <x v="55"/>
    <x v="55"/>
    <x v="35"/>
    <n v="1331000"/>
  </r>
  <r>
    <x v="55"/>
    <x v="55"/>
    <x v="36"/>
    <n v="6000"/>
  </r>
  <r>
    <x v="55"/>
    <x v="55"/>
    <x v="37"/>
    <n v="1031000"/>
  </r>
  <r>
    <x v="55"/>
    <x v="55"/>
    <x v="38"/>
    <n v="526000"/>
  </r>
  <r>
    <x v="55"/>
    <x v="55"/>
    <x v="39"/>
    <n v="277000"/>
  </r>
  <r>
    <x v="55"/>
    <x v="55"/>
    <x v="40"/>
    <n v="587000"/>
  </r>
  <r>
    <x v="55"/>
    <x v="55"/>
    <x v="41"/>
    <n v="310000"/>
  </r>
  <r>
    <x v="48"/>
    <x v="48"/>
    <x v="0"/>
    <n v="0"/>
  </r>
  <r>
    <x v="48"/>
    <x v="48"/>
    <x v="1"/>
    <n v="0"/>
  </r>
  <r>
    <x v="48"/>
    <x v="48"/>
    <x v="2"/>
    <n v="0"/>
  </r>
  <r>
    <x v="48"/>
    <x v="48"/>
    <x v="3"/>
    <n v="0"/>
  </r>
  <r>
    <x v="48"/>
    <x v="48"/>
    <x v="4"/>
    <n v="0"/>
  </r>
  <r>
    <x v="48"/>
    <x v="48"/>
    <x v="5"/>
    <n v="0"/>
  </r>
  <r>
    <x v="48"/>
    <x v="48"/>
    <x v="6"/>
    <n v="0"/>
  </r>
  <r>
    <x v="48"/>
    <x v="48"/>
    <x v="7"/>
    <n v="0"/>
  </r>
  <r>
    <x v="48"/>
    <x v="48"/>
    <x v="8"/>
    <n v="0"/>
  </r>
  <r>
    <x v="48"/>
    <x v="48"/>
    <x v="9"/>
    <n v="0"/>
  </r>
  <r>
    <x v="48"/>
    <x v="48"/>
    <x v="10"/>
    <n v="0"/>
  </r>
  <r>
    <x v="48"/>
    <x v="48"/>
    <x v="11"/>
    <n v="0"/>
  </r>
  <r>
    <x v="48"/>
    <x v="48"/>
    <x v="12"/>
    <n v="0"/>
  </r>
  <r>
    <x v="48"/>
    <x v="48"/>
    <x v="13"/>
    <n v="0"/>
  </r>
  <r>
    <x v="48"/>
    <x v="48"/>
    <x v="14"/>
    <n v="0"/>
  </r>
  <r>
    <x v="48"/>
    <x v="48"/>
    <x v="15"/>
    <n v="0"/>
  </r>
  <r>
    <x v="48"/>
    <x v="48"/>
    <x v="16"/>
    <n v="0"/>
  </r>
  <r>
    <x v="48"/>
    <x v="48"/>
    <x v="17"/>
    <n v="0"/>
  </r>
  <r>
    <x v="48"/>
    <x v="48"/>
    <x v="18"/>
    <n v="0"/>
  </r>
  <r>
    <x v="48"/>
    <x v="48"/>
    <x v="19"/>
    <n v="0"/>
  </r>
  <r>
    <x v="48"/>
    <x v="48"/>
    <x v="20"/>
    <n v="0"/>
  </r>
  <r>
    <x v="48"/>
    <x v="48"/>
    <x v="21"/>
    <n v="0"/>
  </r>
  <r>
    <x v="48"/>
    <x v="48"/>
    <x v="22"/>
    <n v="0"/>
  </r>
  <r>
    <x v="48"/>
    <x v="48"/>
    <x v="23"/>
    <n v="0"/>
  </r>
  <r>
    <x v="48"/>
    <x v="48"/>
    <x v="24"/>
    <n v="0"/>
  </r>
  <r>
    <x v="48"/>
    <x v="48"/>
    <x v="25"/>
    <n v="0"/>
  </r>
  <r>
    <x v="48"/>
    <x v="48"/>
    <x v="26"/>
    <n v="0"/>
  </r>
  <r>
    <x v="48"/>
    <x v="48"/>
    <x v="27"/>
    <n v="0"/>
  </r>
  <r>
    <x v="48"/>
    <x v="48"/>
    <x v="28"/>
    <n v="0"/>
  </r>
  <r>
    <x v="48"/>
    <x v="48"/>
    <x v="29"/>
    <n v="0"/>
  </r>
  <r>
    <x v="48"/>
    <x v="48"/>
    <x v="30"/>
    <n v="0"/>
  </r>
  <r>
    <x v="60"/>
    <x v="60"/>
    <x v="27"/>
    <n v="5503873024"/>
  </r>
  <r>
    <x v="60"/>
    <x v="60"/>
    <x v="28"/>
    <n v="5647354880"/>
  </r>
  <r>
    <x v="60"/>
    <x v="60"/>
    <x v="29"/>
    <n v="6003575808"/>
  </r>
  <r>
    <x v="60"/>
    <x v="60"/>
    <x v="30"/>
    <n v="5974934016"/>
  </r>
  <r>
    <x v="60"/>
    <x v="60"/>
    <x v="31"/>
    <n v="5763101184"/>
  </r>
  <r>
    <x v="56"/>
    <x v="56"/>
    <x v="31"/>
    <n v="0"/>
  </r>
  <r>
    <x v="56"/>
    <x v="56"/>
    <x v="32"/>
    <n v="0"/>
  </r>
  <r>
    <x v="56"/>
    <x v="56"/>
    <x v="33"/>
    <n v="0"/>
  </r>
  <r>
    <x v="56"/>
    <x v="56"/>
    <x v="34"/>
    <n v="0"/>
  </r>
  <r>
    <x v="56"/>
    <x v="56"/>
    <x v="35"/>
    <n v="0"/>
  </r>
  <r>
    <x v="56"/>
    <x v="56"/>
    <x v="36"/>
    <n v="0"/>
  </r>
  <r>
    <x v="56"/>
    <x v="56"/>
    <x v="37"/>
    <n v="0"/>
  </r>
  <r>
    <x v="56"/>
    <x v="56"/>
    <x v="38"/>
    <n v="0"/>
  </r>
  <r>
    <x v="56"/>
    <x v="56"/>
    <x v="39"/>
    <n v="0"/>
  </r>
  <r>
    <x v="56"/>
    <x v="56"/>
    <x v="40"/>
    <n v="0"/>
  </r>
  <r>
    <x v="51"/>
    <x v="51"/>
    <x v="0"/>
    <n v="0"/>
  </r>
  <r>
    <x v="51"/>
    <x v="51"/>
    <x v="1"/>
    <n v="0"/>
  </r>
  <r>
    <x v="51"/>
    <x v="51"/>
    <x v="2"/>
    <n v="0"/>
  </r>
  <r>
    <x v="51"/>
    <x v="51"/>
    <x v="3"/>
    <n v="0"/>
  </r>
  <r>
    <x v="51"/>
    <x v="51"/>
    <x v="4"/>
    <n v="0"/>
  </r>
  <r>
    <x v="51"/>
    <x v="51"/>
    <x v="5"/>
    <n v="0"/>
  </r>
  <r>
    <x v="51"/>
    <x v="51"/>
    <x v="6"/>
    <n v="0"/>
  </r>
  <r>
    <x v="51"/>
    <x v="51"/>
    <x v="7"/>
    <n v="0"/>
  </r>
  <r>
    <x v="51"/>
    <x v="51"/>
    <x v="8"/>
    <n v="0"/>
  </r>
  <r>
    <x v="51"/>
    <x v="51"/>
    <x v="9"/>
    <n v="0"/>
  </r>
  <r>
    <x v="51"/>
    <x v="51"/>
    <x v="10"/>
    <n v="0"/>
  </r>
  <r>
    <x v="51"/>
    <x v="51"/>
    <x v="11"/>
    <n v="0"/>
  </r>
  <r>
    <x v="51"/>
    <x v="51"/>
    <x v="12"/>
    <n v="0"/>
  </r>
  <r>
    <x v="51"/>
    <x v="51"/>
    <x v="13"/>
    <n v="0"/>
  </r>
  <r>
    <x v="51"/>
    <x v="51"/>
    <x v="14"/>
    <n v="0"/>
  </r>
  <r>
    <x v="51"/>
    <x v="51"/>
    <x v="15"/>
    <n v="0"/>
  </r>
  <r>
    <x v="51"/>
    <x v="51"/>
    <x v="16"/>
    <n v="0"/>
  </r>
  <r>
    <x v="51"/>
    <x v="51"/>
    <x v="17"/>
    <n v="0"/>
  </r>
  <r>
    <x v="51"/>
    <x v="51"/>
    <x v="18"/>
    <n v="0"/>
  </r>
  <r>
    <x v="51"/>
    <x v="51"/>
    <x v="19"/>
    <n v="0"/>
  </r>
  <r>
    <x v="51"/>
    <x v="51"/>
    <x v="20"/>
    <n v="0"/>
  </r>
  <r>
    <x v="51"/>
    <x v="51"/>
    <x v="21"/>
    <n v="0"/>
  </r>
  <r>
    <x v="51"/>
    <x v="51"/>
    <x v="22"/>
    <n v="0"/>
  </r>
  <r>
    <x v="51"/>
    <x v="51"/>
    <x v="23"/>
    <n v="0"/>
  </r>
  <r>
    <x v="51"/>
    <x v="51"/>
    <x v="24"/>
    <n v="0"/>
  </r>
  <r>
    <x v="51"/>
    <x v="51"/>
    <x v="25"/>
    <n v="0"/>
  </r>
  <r>
    <x v="51"/>
    <x v="51"/>
    <x v="26"/>
    <n v="0"/>
  </r>
  <r>
    <x v="51"/>
    <x v="51"/>
    <x v="27"/>
    <n v="0"/>
  </r>
  <r>
    <x v="51"/>
    <x v="51"/>
    <x v="28"/>
    <n v="0"/>
  </r>
  <r>
    <x v="51"/>
    <x v="51"/>
    <x v="29"/>
    <n v="0"/>
  </r>
  <r>
    <x v="51"/>
    <x v="51"/>
    <x v="30"/>
    <n v="0"/>
  </r>
  <r>
    <x v="51"/>
    <x v="51"/>
    <x v="31"/>
    <n v="0"/>
  </r>
  <r>
    <x v="51"/>
    <x v="51"/>
    <x v="32"/>
    <n v="0"/>
  </r>
  <r>
    <x v="51"/>
    <x v="51"/>
    <x v="33"/>
    <n v="0"/>
  </r>
  <r>
    <x v="51"/>
    <x v="51"/>
    <x v="34"/>
    <n v="0"/>
  </r>
  <r>
    <x v="51"/>
    <x v="51"/>
    <x v="35"/>
    <n v="0"/>
  </r>
  <r>
    <x v="51"/>
    <x v="51"/>
    <x v="36"/>
    <n v="0"/>
  </r>
  <r>
    <x v="51"/>
    <x v="51"/>
    <x v="37"/>
    <n v="0"/>
  </r>
  <r>
    <x v="51"/>
    <x v="51"/>
    <x v="38"/>
    <n v="0"/>
  </r>
  <r>
    <x v="61"/>
    <x v="61"/>
    <x v="0"/>
    <n v="16470000"/>
  </r>
  <r>
    <x v="61"/>
    <x v="61"/>
    <x v="1"/>
    <n v="19510000"/>
  </r>
  <r>
    <x v="61"/>
    <x v="61"/>
    <x v="2"/>
    <n v="9627000"/>
  </r>
  <r>
    <x v="61"/>
    <x v="61"/>
    <x v="3"/>
    <n v="36168000"/>
  </r>
  <r>
    <x v="47"/>
    <x v="47"/>
    <x v="19"/>
    <n v="82057000"/>
  </r>
  <r>
    <x v="47"/>
    <x v="47"/>
    <x v="20"/>
    <n v="67992000"/>
  </r>
  <r>
    <x v="47"/>
    <x v="47"/>
    <x v="21"/>
    <n v="37973000"/>
  </r>
  <r>
    <x v="62"/>
    <x v="62"/>
    <x v="10"/>
    <n v="72.687896728515625"/>
  </r>
  <r>
    <x v="62"/>
    <x v="62"/>
    <x v="11"/>
    <n v="70.807701110839844"/>
  </r>
  <r>
    <x v="62"/>
    <x v="62"/>
    <x v="12"/>
    <n v="72.13079833984375"/>
  </r>
  <r>
    <x v="62"/>
    <x v="62"/>
    <x v="13"/>
    <n v="74.390296936035156"/>
  </r>
  <r>
    <x v="62"/>
    <x v="62"/>
    <x v="14"/>
    <n v="77.44219970703125"/>
  </r>
  <r>
    <x v="62"/>
    <x v="62"/>
    <x v="15"/>
    <n v="80.310401916503906"/>
  </r>
  <r>
    <x v="62"/>
    <x v="62"/>
    <x v="16"/>
    <n v="84.013999938964844"/>
  </r>
  <r>
    <x v="62"/>
    <x v="62"/>
    <x v="17"/>
    <n v="85.876197814941406"/>
  </r>
  <r>
    <x v="62"/>
    <x v="62"/>
    <x v="18"/>
    <n v="86.255096435546875"/>
  </r>
  <r>
    <x v="62"/>
    <x v="62"/>
    <x v="19"/>
    <n v="88.560203552246094"/>
  </r>
  <r>
    <x v="62"/>
    <x v="62"/>
    <x v="20"/>
    <n v="87.583999633789063"/>
  </r>
  <r>
    <x v="62"/>
    <x v="62"/>
    <x v="21"/>
    <n v="86.527603149414063"/>
  </r>
  <r>
    <x v="62"/>
    <x v="62"/>
    <x v="22"/>
    <n v="86.49530029296875"/>
  </r>
  <r>
    <x v="62"/>
    <x v="62"/>
    <x v="23"/>
    <n v="86.588600158691406"/>
  </r>
  <r>
    <x v="62"/>
    <x v="62"/>
    <x v="24"/>
    <n v="86.63580322265625"/>
  </r>
  <r>
    <x v="62"/>
    <x v="62"/>
    <x v="25"/>
    <n v="84.673500061035156"/>
  </r>
  <r>
    <x v="62"/>
    <x v="62"/>
    <x v="26"/>
    <n v="83.534103393554688"/>
  </r>
  <r>
    <x v="62"/>
    <x v="62"/>
    <x v="27"/>
    <n v="74.119796752929688"/>
  </r>
  <r>
    <x v="62"/>
    <x v="62"/>
    <x v="28"/>
    <n v="77.456100463867187"/>
  </r>
  <r>
    <x v="62"/>
    <x v="62"/>
    <x v="29"/>
    <n v="78.350997924804688"/>
  </r>
  <r>
    <x v="62"/>
    <x v="62"/>
    <x v="30"/>
    <n v="69.816001892089844"/>
  </r>
  <r>
    <x v="62"/>
    <x v="62"/>
    <x v="31"/>
    <n v="69.619300842285156"/>
  </r>
  <r>
    <x v="62"/>
    <x v="62"/>
    <x v="32"/>
    <n v="65.906600952148438"/>
  </r>
  <r>
    <x v="62"/>
    <x v="62"/>
    <x v="33"/>
    <n v="65.882499694824219"/>
  </r>
  <r>
    <x v="62"/>
    <x v="62"/>
    <x v="34"/>
    <n v="64.462699890136719"/>
  </r>
  <r>
    <x v="62"/>
    <x v="62"/>
    <x v="35"/>
    <n v="63.573699951171875"/>
  </r>
  <r>
    <x v="62"/>
    <x v="62"/>
    <x v="36"/>
    <n v="62.378200531005859"/>
  </r>
  <r>
    <x v="62"/>
    <x v="62"/>
    <x v="37"/>
    <n v="61.673900604248047"/>
  </r>
  <r>
    <x v="62"/>
    <x v="62"/>
    <x v="38"/>
    <n v="62.869899749755859"/>
  </r>
  <r>
    <x v="62"/>
    <x v="62"/>
    <x v="39"/>
    <n v="63.719200134277344"/>
  </r>
  <r>
    <x v="62"/>
    <x v="62"/>
    <x v="40"/>
    <n v="60.607200622558594"/>
  </r>
  <r>
    <x v="63"/>
    <x v="63"/>
    <x v="0"/>
    <n v="57399000"/>
  </r>
  <r>
    <x v="63"/>
    <x v="63"/>
    <x v="1"/>
    <n v="72882000"/>
  </r>
  <r>
    <x v="63"/>
    <x v="63"/>
    <x v="2"/>
    <n v="107563000"/>
  </r>
  <r>
    <x v="63"/>
    <x v="63"/>
    <x v="3"/>
    <n v="172774000"/>
  </r>
  <r>
    <x v="63"/>
    <x v="63"/>
    <x v="4"/>
    <n v="212386000"/>
  </r>
  <r>
    <x v="63"/>
    <x v="63"/>
    <x v="5"/>
    <n v="205423008"/>
  </r>
  <r>
    <x v="63"/>
    <x v="63"/>
    <x v="6"/>
    <n v="216024992"/>
  </r>
  <r>
    <x v="63"/>
    <x v="63"/>
    <x v="7"/>
    <n v="319865984"/>
  </r>
  <r>
    <x v="63"/>
    <x v="63"/>
    <x v="8"/>
    <n v="477827008"/>
  </r>
  <r>
    <x v="63"/>
    <x v="63"/>
    <x v="9"/>
    <n v="631281024"/>
  </r>
  <r>
    <x v="63"/>
    <x v="63"/>
    <x v="10"/>
    <n v="829305024"/>
  </r>
  <r>
    <x v="63"/>
    <x v="63"/>
    <x v="11"/>
    <n v="884771008"/>
  </r>
  <r>
    <x v="63"/>
    <x v="63"/>
    <x v="12"/>
    <n v="1076848000"/>
  </r>
  <r>
    <x v="63"/>
    <x v="63"/>
    <x v="13"/>
    <n v="1266176000"/>
  </r>
  <r>
    <x v="63"/>
    <x v="63"/>
    <x v="14"/>
    <n v="1235051008"/>
  </r>
  <r>
    <x v="63"/>
    <x v="63"/>
    <x v="15"/>
    <n v="1855017984"/>
  </r>
  <r>
    <x v="63"/>
    <x v="63"/>
    <x v="16"/>
    <n v="2472884992"/>
  </r>
  <r>
    <x v="63"/>
    <x v="63"/>
    <x v="17"/>
    <n v="2979098112"/>
  </r>
  <r>
    <x v="63"/>
    <x v="63"/>
    <x v="18"/>
    <n v="2939308032"/>
  </r>
  <r>
    <x v="63"/>
    <x v="63"/>
    <x v="19"/>
    <n v="2753384960"/>
  </r>
  <r>
    <x v="63"/>
    <x v="63"/>
    <x v="20"/>
    <n v="2982134016"/>
  </r>
  <r>
    <x v="63"/>
    <x v="63"/>
    <x v="21"/>
    <n v="3068295936"/>
  </r>
  <r>
    <x v="63"/>
    <x v="63"/>
    <x v="22"/>
    <n v="3441391104"/>
  </r>
  <r>
    <x v="63"/>
    <x v="63"/>
    <x v="23"/>
    <n v="3757542912"/>
  </r>
  <r>
    <x v="63"/>
    <x v="63"/>
    <x v="24"/>
    <n v="4361818112"/>
  </r>
  <r>
    <x v="63"/>
    <x v="63"/>
    <x v="25"/>
    <n v="3679693056"/>
  </r>
  <r>
    <x v="63"/>
    <x v="63"/>
    <x v="26"/>
    <n v="3214725888"/>
  </r>
  <r>
    <x v="63"/>
    <x v="63"/>
    <x v="27"/>
    <n v="3005959936"/>
  </r>
  <r>
    <x v="63"/>
    <x v="63"/>
    <x v="28"/>
    <n v="3277284096"/>
  </r>
  <r>
    <x v="63"/>
    <x v="63"/>
    <x v="29"/>
    <n v="3555278080"/>
  </r>
  <r>
    <x v="63"/>
    <x v="63"/>
    <x v="30"/>
    <n v="3113756928"/>
  </r>
  <r>
    <x v="59"/>
    <x v="59"/>
    <x v="16"/>
    <n v="26683000"/>
  </r>
  <r>
    <x v="59"/>
    <x v="59"/>
    <x v="17"/>
    <n v="45504000"/>
  </r>
  <r>
    <x v="59"/>
    <x v="59"/>
    <x v="18"/>
    <n v="5195000"/>
  </r>
  <r>
    <x v="59"/>
    <x v="59"/>
    <x v="19"/>
    <n v="9264000"/>
  </r>
  <r>
    <x v="59"/>
    <x v="59"/>
    <x v="20"/>
    <n v="2729000"/>
  </r>
  <r>
    <x v="59"/>
    <x v="59"/>
    <x v="21"/>
    <n v="0"/>
  </r>
  <r>
    <x v="59"/>
    <x v="59"/>
    <x v="22"/>
    <n v="3990000"/>
  </r>
  <r>
    <x v="59"/>
    <x v="59"/>
    <x v="23"/>
    <n v="34911000"/>
  </r>
  <r>
    <x v="59"/>
    <x v="59"/>
    <x v="24"/>
    <n v="27755000"/>
  </r>
  <r>
    <x v="59"/>
    <x v="59"/>
    <x v="25"/>
    <n v="69090000"/>
  </r>
  <r>
    <x v="59"/>
    <x v="59"/>
    <x v="26"/>
    <n v="47337000"/>
  </r>
  <r>
    <x v="59"/>
    <x v="59"/>
    <x v="27"/>
    <n v="582784000"/>
  </r>
  <r>
    <x v="59"/>
    <x v="59"/>
    <x v="28"/>
    <n v="113994000"/>
  </r>
  <r>
    <x v="59"/>
    <x v="59"/>
    <x v="29"/>
    <n v="29328000"/>
  </r>
  <r>
    <x v="59"/>
    <x v="59"/>
    <x v="30"/>
    <n v="2786000"/>
  </r>
  <r>
    <x v="59"/>
    <x v="59"/>
    <x v="31"/>
    <n v="1697000"/>
  </r>
  <r>
    <x v="59"/>
    <x v="59"/>
    <x v="32"/>
    <n v="807000"/>
  </r>
  <r>
    <x v="59"/>
    <x v="59"/>
    <x v="33"/>
    <n v="272000"/>
  </r>
  <r>
    <x v="59"/>
    <x v="59"/>
    <x v="34"/>
    <n v="116000"/>
  </r>
  <r>
    <x v="59"/>
    <x v="59"/>
    <x v="35"/>
    <n v="0"/>
  </r>
  <r>
    <x v="59"/>
    <x v="59"/>
    <x v="36"/>
    <n v="0"/>
  </r>
  <r>
    <x v="59"/>
    <x v="59"/>
    <x v="37"/>
    <n v="0"/>
  </r>
  <r>
    <x v="59"/>
    <x v="59"/>
    <x v="38"/>
    <n v="0"/>
  </r>
  <r>
    <x v="59"/>
    <x v="59"/>
    <x v="39"/>
    <n v="0"/>
  </r>
  <r>
    <x v="59"/>
    <x v="59"/>
    <x v="40"/>
    <n v="0"/>
  </r>
  <r>
    <x v="64"/>
    <x v="64"/>
    <x v="0"/>
    <n v="56217000"/>
  </r>
  <r>
    <x v="64"/>
    <x v="64"/>
    <x v="1"/>
    <n v="71137000"/>
  </r>
  <r>
    <x v="64"/>
    <x v="64"/>
    <x v="2"/>
    <n v="104165000"/>
  </r>
  <r>
    <x v="64"/>
    <x v="64"/>
    <x v="3"/>
    <n v="167263008"/>
  </r>
  <r>
    <x v="64"/>
    <x v="64"/>
    <x v="4"/>
    <n v="210260992"/>
  </r>
  <r>
    <x v="64"/>
    <x v="64"/>
    <x v="5"/>
    <n v="225987008"/>
  </r>
  <r>
    <x v="64"/>
    <x v="64"/>
    <x v="6"/>
    <n v="266268000"/>
  </r>
  <r>
    <x v="64"/>
    <x v="64"/>
    <x v="7"/>
    <n v="396112000"/>
  </r>
  <r>
    <x v="64"/>
    <x v="64"/>
    <x v="8"/>
    <n v="629238016"/>
  </r>
  <r>
    <x v="64"/>
    <x v="64"/>
    <x v="9"/>
    <n v="847212992"/>
  </r>
  <r>
    <x v="64"/>
    <x v="64"/>
    <x v="10"/>
    <n v="1090400000"/>
  </r>
  <r>
    <x v="64"/>
    <x v="64"/>
    <x v="11"/>
    <n v="1215593984"/>
  </r>
  <r>
    <x v="64"/>
    <x v="64"/>
    <x v="12"/>
    <n v="1476269952"/>
  </r>
  <r>
    <x v="64"/>
    <x v="64"/>
    <x v="13"/>
    <n v="1731089024"/>
  </r>
  <r>
    <x v="64"/>
    <x v="64"/>
    <x v="14"/>
    <n v="1810459008"/>
  </r>
  <r>
    <x v="64"/>
    <x v="64"/>
    <x v="15"/>
    <n v="2487884032"/>
  </r>
  <r>
    <x v="64"/>
    <x v="64"/>
    <x v="16"/>
    <n v="3195513088"/>
  </r>
  <r>
    <x v="64"/>
    <x v="64"/>
    <x v="17"/>
    <n v="3780779008"/>
  </r>
  <r>
    <x v="64"/>
    <x v="64"/>
    <x v="18"/>
    <n v="3822629888"/>
  </r>
  <r>
    <x v="64"/>
    <x v="64"/>
    <x v="19"/>
    <n v="3711581952"/>
  </r>
  <r>
    <x v="64"/>
    <x v="64"/>
    <x v="20"/>
    <n v="4112079872"/>
  </r>
  <r>
    <x v="64"/>
    <x v="64"/>
    <x v="21"/>
    <n v="4218310912"/>
  </r>
  <r>
    <x v="64"/>
    <x v="64"/>
    <x v="22"/>
    <n v="4631801856"/>
  </r>
  <r>
    <x v="64"/>
    <x v="64"/>
    <x v="23"/>
    <n v="4980640768"/>
  </r>
  <r>
    <x v="64"/>
    <x v="64"/>
    <x v="24"/>
    <n v="5679333888"/>
  </r>
  <r>
    <x v="64"/>
    <x v="64"/>
    <x v="25"/>
    <n v="4886247936"/>
  </r>
  <r>
    <x v="64"/>
    <x v="64"/>
    <x v="26"/>
    <n v="4331106816"/>
  </r>
  <r>
    <x v="64"/>
    <x v="64"/>
    <x v="27"/>
    <n v="4079461120"/>
  </r>
  <r>
    <x v="64"/>
    <x v="64"/>
    <x v="28"/>
    <n v="4374220800"/>
  </r>
  <r>
    <x v="64"/>
    <x v="64"/>
    <x v="29"/>
    <n v="4703863808"/>
  </r>
  <r>
    <x v="64"/>
    <x v="64"/>
    <x v="30"/>
    <n v="4171459072"/>
  </r>
  <r>
    <x v="60"/>
    <x v="60"/>
    <x v="32"/>
    <n v="6727625216"/>
  </r>
  <r>
    <x v="60"/>
    <x v="60"/>
    <x v="33"/>
    <n v="7509449216"/>
  </r>
  <r>
    <x v="60"/>
    <x v="60"/>
    <x v="34"/>
    <n v="7482954752"/>
  </r>
  <r>
    <x v="60"/>
    <x v="60"/>
    <x v="35"/>
    <n v="7013854208"/>
  </r>
  <r>
    <x v="60"/>
    <x v="60"/>
    <x v="36"/>
    <n v="7264273920"/>
  </r>
  <r>
    <x v="60"/>
    <x v="60"/>
    <x v="37"/>
    <n v="8241314816"/>
  </r>
  <r>
    <x v="60"/>
    <x v="60"/>
    <x v="38"/>
    <n v="8001652224"/>
  </r>
  <r>
    <x v="60"/>
    <x v="60"/>
    <x v="39"/>
    <n v="8185900032"/>
  </r>
  <r>
    <x v="60"/>
    <x v="60"/>
    <x v="40"/>
    <n v="6351795200"/>
  </r>
  <r>
    <x v="65"/>
    <x v="65"/>
    <x v="19"/>
    <n v="-240747008"/>
  </r>
  <r>
    <x v="65"/>
    <x v="65"/>
    <x v="20"/>
    <n v="503984992"/>
  </r>
  <r>
    <x v="65"/>
    <x v="65"/>
    <x v="21"/>
    <n v="180091008"/>
  </r>
  <r>
    <x v="65"/>
    <x v="65"/>
    <x v="22"/>
    <n v="479872992"/>
  </r>
  <r>
    <x v="65"/>
    <x v="65"/>
    <x v="23"/>
    <n v="397099008"/>
  </r>
  <r>
    <x v="65"/>
    <x v="65"/>
    <x v="24"/>
    <n v="803337024"/>
  </r>
  <r>
    <x v="65"/>
    <x v="65"/>
    <x v="25"/>
    <n v="-784718976"/>
  </r>
  <r>
    <x v="65"/>
    <x v="65"/>
    <x v="26"/>
    <n v="-585854016"/>
  </r>
  <r>
    <x v="65"/>
    <x v="65"/>
    <x v="27"/>
    <n v="319032992"/>
  </r>
  <r>
    <x v="65"/>
    <x v="65"/>
    <x v="28"/>
    <n v="143482000"/>
  </r>
  <r>
    <x v="65"/>
    <x v="65"/>
    <x v="29"/>
    <n v="356220992"/>
  </r>
  <r>
    <x v="65"/>
    <x v="65"/>
    <x v="30"/>
    <n v="-28642000"/>
  </r>
  <r>
    <x v="65"/>
    <x v="65"/>
    <x v="31"/>
    <n v="-211832992"/>
  </r>
  <r>
    <x v="65"/>
    <x v="65"/>
    <x v="32"/>
    <n v="964524032"/>
  </r>
  <r>
    <x v="65"/>
    <x v="65"/>
    <x v="33"/>
    <n v="781824000"/>
  </r>
  <r>
    <x v="65"/>
    <x v="65"/>
    <x v="34"/>
    <n v="-26494000"/>
  </r>
  <r>
    <x v="65"/>
    <x v="65"/>
    <x v="35"/>
    <n v="-469100992"/>
  </r>
  <r>
    <x v="65"/>
    <x v="65"/>
    <x v="36"/>
    <n v="250420000"/>
  </r>
  <r>
    <x v="65"/>
    <x v="65"/>
    <x v="37"/>
    <n v="977041024"/>
  </r>
  <r>
    <x v="65"/>
    <x v="65"/>
    <x v="38"/>
    <n v="-239663008"/>
  </r>
  <r>
    <x v="65"/>
    <x v="65"/>
    <x v="39"/>
    <n v="184248000"/>
  </r>
  <r>
    <x v="65"/>
    <x v="65"/>
    <x v="40"/>
    <n v="-1834104960"/>
  </r>
  <r>
    <x v="66"/>
    <x v="66"/>
    <x v="6"/>
    <n v="169.40007019042969"/>
  </r>
  <r>
    <x v="66"/>
    <x v="66"/>
    <x v="7"/>
    <n v="240.04217529296875"/>
  </r>
  <r>
    <x v="66"/>
    <x v="66"/>
    <x v="8"/>
    <n v="310.845947265625"/>
  </r>
  <r>
    <x v="66"/>
    <x v="66"/>
    <x v="9"/>
    <n v="307.87860107421875"/>
  </r>
  <r>
    <x v="66"/>
    <x v="66"/>
    <x v="10"/>
    <n v="300.35440063476562"/>
  </r>
  <r>
    <x v="66"/>
    <x v="66"/>
    <x v="11"/>
    <n v="271.6995849609375"/>
  </r>
  <r>
    <x v="66"/>
    <x v="66"/>
    <x v="12"/>
    <n v="390.94180297851562"/>
  </r>
  <r>
    <x v="66"/>
    <x v="66"/>
    <x v="13"/>
    <n v="519.960205078125"/>
  </r>
  <r>
    <x v="66"/>
    <x v="66"/>
    <x v="14"/>
    <n v="537.65411376953125"/>
  </r>
  <r>
    <x v="66"/>
    <x v="66"/>
    <x v="15"/>
    <n v="807.32733154296875"/>
  </r>
  <r>
    <x v="66"/>
    <x v="66"/>
    <x v="16"/>
    <n v="938.22698974609375"/>
  </r>
  <r>
    <x v="66"/>
    <x v="66"/>
    <x v="17"/>
    <n v="1476.587158203125"/>
  </r>
  <r>
    <x v="66"/>
    <x v="66"/>
    <x v="18"/>
    <n v="2038.808349609375"/>
  </r>
  <r>
    <x v="66"/>
    <x v="66"/>
    <x v="19"/>
    <n v="1471.15771484375"/>
  </r>
  <r>
    <x v="66"/>
    <x v="66"/>
    <x v="20"/>
    <n v="1459.9112548828125"/>
  </r>
  <r>
    <x v="66"/>
    <x v="66"/>
    <x v="21"/>
    <n v="1581.13525390625"/>
  </r>
  <r>
    <x v="66"/>
    <x v="66"/>
    <x v="22"/>
    <n v="819.21746826171875"/>
  </r>
  <r>
    <x v="66"/>
    <x v="66"/>
    <x v="23"/>
    <n v="645.35577392578125"/>
  </r>
  <r>
    <x v="66"/>
    <x v="66"/>
    <x v="24"/>
    <n v="574.5628662109375"/>
  </r>
  <r>
    <x v="61"/>
    <x v="61"/>
    <x v="4"/>
    <n v="43014000"/>
  </r>
  <r>
    <x v="61"/>
    <x v="61"/>
    <x v="5"/>
    <n v="46808000"/>
  </r>
  <r>
    <x v="61"/>
    <x v="61"/>
    <x v="6"/>
    <n v="39968000"/>
  </r>
  <r>
    <x v="61"/>
    <x v="61"/>
    <x v="7"/>
    <n v="85776000"/>
  </r>
  <r>
    <x v="61"/>
    <x v="61"/>
    <x v="8"/>
    <n v="122850000"/>
  </r>
  <r>
    <x v="61"/>
    <x v="61"/>
    <x v="9"/>
    <n v="127768000"/>
  </r>
  <r>
    <x v="61"/>
    <x v="61"/>
    <x v="10"/>
    <n v="105573000"/>
  </r>
  <r>
    <x v="61"/>
    <x v="61"/>
    <x v="11"/>
    <n v="119707000"/>
  </r>
  <r>
    <x v="61"/>
    <x v="61"/>
    <x v="12"/>
    <n v="132441000"/>
  </r>
  <r>
    <x v="61"/>
    <x v="61"/>
    <x v="13"/>
    <n v="145963008"/>
  </r>
  <r>
    <x v="61"/>
    <x v="61"/>
    <x v="14"/>
    <n v="121355000"/>
  </r>
  <r>
    <x v="61"/>
    <x v="61"/>
    <x v="15"/>
    <n v="108220000"/>
  </r>
  <r>
    <x v="61"/>
    <x v="61"/>
    <x v="16"/>
    <n v="72544000"/>
  </r>
  <r>
    <x v="61"/>
    <x v="61"/>
    <x v="17"/>
    <n v="29432000"/>
  </r>
  <r>
    <x v="61"/>
    <x v="61"/>
    <x v="18"/>
    <n v="7459000"/>
  </r>
  <r>
    <x v="61"/>
    <x v="61"/>
    <x v="19"/>
    <n v="1629000"/>
  </r>
  <r>
    <x v="61"/>
    <x v="61"/>
    <x v="20"/>
    <n v="0"/>
  </r>
  <r>
    <x v="61"/>
    <x v="61"/>
    <x v="21"/>
    <n v="0"/>
  </r>
  <r>
    <x v="61"/>
    <x v="61"/>
    <x v="22"/>
    <n v="0"/>
  </r>
  <r>
    <x v="61"/>
    <x v="61"/>
    <x v="23"/>
    <n v="0"/>
  </r>
  <r>
    <x v="61"/>
    <x v="61"/>
    <x v="24"/>
    <n v="0"/>
  </r>
  <r>
    <x v="61"/>
    <x v="61"/>
    <x v="25"/>
    <n v="0"/>
  </r>
  <r>
    <x v="61"/>
    <x v="61"/>
    <x v="26"/>
    <n v="0"/>
  </r>
  <r>
    <x v="61"/>
    <x v="61"/>
    <x v="27"/>
    <n v="0"/>
  </r>
  <r>
    <x v="61"/>
    <x v="61"/>
    <x v="28"/>
    <n v="0"/>
  </r>
  <r>
    <x v="61"/>
    <x v="61"/>
    <x v="29"/>
    <n v="0"/>
  </r>
  <r>
    <x v="61"/>
    <x v="61"/>
    <x v="30"/>
    <n v="0"/>
  </r>
  <r>
    <x v="61"/>
    <x v="61"/>
    <x v="31"/>
    <n v="0"/>
  </r>
  <r>
    <x v="61"/>
    <x v="61"/>
    <x v="32"/>
    <n v="0"/>
  </r>
  <r>
    <x v="61"/>
    <x v="61"/>
    <x v="33"/>
    <n v="0"/>
  </r>
  <r>
    <x v="61"/>
    <x v="61"/>
    <x v="34"/>
    <n v="0"/>
  </r>
  <r>
    <x v="61"/>
    <x v="61"/>
    <x v="35"/>
    <n v="0"/>
  </r>
  <r>
    <x v="61"/>
    <x v="61"/>
    <x v="36"/>
    <n v="0"/>
  </r>
  <r>
    <x v="61"/>
    <x v="61"/>
    <x v="37"/>
    <n v="0"/>
  </r>
  <r>
    <x v="61"/>
    <x v="61"/>
    <x v="38"/>
    <n v="0"/>
  </r>
  <r>
    <x v="61"/>
    <x v="61"/>
    <x v="39"/>
    <n v="0"/>
  </r>
  <r>
    <x v="61"/>
    <x v="61"/>
    <x v="40"/>
    <n v="0"/>
  </r>
  <r>
    <x v="67"/>
    <x v="67"/>
    <x v="0"/>
    <n v="106119000"/>
  </r>
  <r>
    <x v="67"/>
    <x v="67"/>
    <x v="1"/>
    <n v="135168000"/>
  </r>
  <r>
    <x v="67"/>
    <x v="67"/>
    <x v="2"/>
    <n v="181960992"/>
  </r>
  <r>
    <x v="67"/>
    <x v="67"/>
    <x v="3"/>
    <n v="231579008"/>
  </r>
  <r>
    <x v="67"/>
    <x v="67"/>
    <x v="4"/>
    <n v="277800000"/>
  </r>
  <r>
    <x v="67"/>
    <x v="67"/>
    <x v="5"/>
    <n v="281089984"/>
  </r>
  <r>
    <x v="67"/>
    <x v="67"/>
    <x v="6"/>
    <n v="307772992"/>
  </r>
  <r>
    <x v="67"/>
    <x v="67"/>
    <x v="7"/>
    <n v="492284000"/>
  </r>
  <r>
    <x v="67"/>
    <x v="67"/>
    <x v="8"/>
    <n v="822414976"/>
  </r>
  <r>
    <x v="67"/>
    <x v="67"/>
    <x v="9"/>
    <n v="1126862976"/>
  </r>
  <r>
    <x v="67"/>
    <x v="67"/>
    <x v="10"/>
    <n v="1390375936"/>
  </r>
  <r>
    <x v="67"/>
    <x v="67"/>
    <x v="11"/>
    <n v="1581848960"/>
  </r>
  <r>
    <x v="67"/>
    <x v="67"/>
    <x v="12"/>
    <n v="1900983040"/>
  </r>
  <r>
    <x v="67"/>
    <x v="67"/>
    <x v="13"/>
    <n v="2169843968"/>
  </r>
  <r>
    <x v="67"/>
    <x v="67"/>
    <x v="14"/>
    <n v="2201238016"/>
  </r>
  <r>
    <x v="67"/>
    <x v="67"/>
    <x v="15"/>
    <n v="2903388928"/>
  </r>
  <r>
    <x v="67"/>
    <x v="67"/>
    <x v="16"/>
    <n v="3628877056"/>
  </r>
  <r>
    <x v="67"/>
    <x v="67"/>
    <x v="17"/>
    <n v="4260088064"/>
  </r>
  <r>
    <x v="67"/>
    <x v="67"/>
    <x v="18"/>
    <n v="4237710080"/>
  </r>
  <r>
    <x v="67"/>
    <x v="67"/>
    <x v="19"/>
    <n v="4064646912"/>
  </r>
  <r>
    <x v="67"/>
    <x v="67"/>
    <x v="20"/>
    <n v="4466138112"/>
  </r>
  <r>
    <x v="67"/>
    <x v="67"/>
    <x v="21"/>
    <n v="4579742208"/>
  </r>
  <r>
    <x v="67"/>
    <x v="67"/>
    <x v="22"/>
    <n v="5002995200"/>
  </r>
  <r>
    <x v="67"/>
    <x v="67"/>
    <x v="23"/>
    <n v="5389766144"/>
  </r>
  <r>
    <x v="67"/>
    <x v="67"/>
    <x v="24"/>
    <n v="6153815040"/>
  </r>
  <r>
    <x v="66"/>
    <x v="66"/>
    <x v="25"/>
    <n v="436.2694091796875"/>
  </r>
  <r>
    <x v="66"/>
    <x v="66"/>
    <x v="26"/>
    <n v="373.55999755859375"/>
  </r>
  <r>
    <x v="66"/>
    <x v="66"/>
    <x v="27"/>
    <n v="362.85333251953125"/>
  </r>
  <r>
    <x v="66"/>
    <x v="66"/>
    <x v="28"/>
    <n v="328.0665283203125"/>
  </r>
  <r>
    <x v="66"/>
    <x v="66"/>
    <x v="29"/>
    <n v="323.17117309570312"/>
  </r>
  <r>
    <x v="66"/>
    <x v="66"/>
    <x v="30"/>
    <n v="274.72216796875"/>
  </r>
  <r>
    <x v="66"/>
    <x v="66"/>
    <x v="31"/>
    <n v="194.2967529296875"/>
  </r>
  <r>
    <x v="66"/>
    <x v="66"/>
    <x v="32"/>
    <n v="233.29624938964844"/>
  </r>
  <r>
    <x v="66"/>
    <x v="66"/>
    <x v="33"/>
    <n v="251.30010986328125"/>
  </r>
  <r>
    <x v="66"/>
    <x v="66"/>
    <x v="34"/>
    <n v="232.26420593261719"/>
  </r>
  <r>
    <x v="66"/>
    <x v="66"/>
    <x v="35"/>
    <n v="170.96699523925781"/>
  </r>
  <r>
    <x v="66"/>
    <x v="66"/>
    <x v="36"/>
    <n v="147.28924560546875"/>
  </r>
  <r>
    <x v="68"/>
    <x v="68"/>
    <x v="19"/>
    <n v="0"/>
  </r>
  <r>
    <x v="68"/>
    <x v="68"/>
    <x v="20"/>
    <n v="0"/>
  </r>
  <r>
    <x v="68"/>
    <x v="68"/>
    <x v="21"/>
    <n v="0"/>
  </r>
  <r>
    <x v="68"/>
    <x v="68"/>
    <x v="22"/>
    <n v="0"/>
  </r>
  <r>
    <x v="68"/>
    <x v="68"/>
    <x v="23"/>
    <n v="0"/>
  </r>
  <r>
    <x v="68"/>
    <x v="68"/>
    <x v="24"/>
    <n v="0"/>
  </r>
  <r>
    <x v="68"/>
    <x v="68"/>
    <x v="25"/>
    <n v="0"/>
  </r>
  <r>
    <x v="68"/>
    <x v="68"/>
    <x v="26"/>
    <n v="0"/>
  </r>
  <r>
    <x v="68"/>
    <x v="68"/>
    <x v="27"/>
    <n v="0"/>
  </r>
  <r>
    <x v="68"/>
    <x v="68"/>
    <x v="28"/>
    <n v="0"/>
  </r>
  <r>
    <x v="68"/>
    <x v="68"/>
    <x v="29"/>
    <n v="0"/>
  </r>
  <r>
    <x v="68"/>
    <x v="68"/>
    <x v="30"/>
    <n v="0"/>
  </r>
  <r>
    <x v="68"/>
    <x v="68"/>
    <x v="31"/>
    <n v="0"/>
  </r>
  <r>
    <x v="68"/>
    <x v="68"/>
    <x v="32"/>
    <n v="0"/>
  </r>
  <r>
    <x v="68"/>
    <x v="68"/>
    <x v="33"/>
    <n v="0"/>
  </r>
  <r>
    <x v="68"/>
    <x v="68"/>
    <x v="34"/>
    <n v="0"/>
  </r>
  <r>
    <x v="68"/>
    <x v="68"/>
    <x v="35"/>
    <n v="0"/>
  </r>
  <r>
    <x v="68"/>
    <x v="68"/>
    <x v="36"/>
    <n v="0"/>
  </r>
  <r>
    <x v="68"/>
    <x v="68"/>
    <x v="37"/>
    <n v="0"/>
  </r>
  <r>
    <x v="68"/>
    <x v="68"/>
    <x v="38"/>
    <n v="0"/>
  </r>
  <r>
    <x v="68"/>
    <x v="68"/>
    <x v="39"/>
    <n v="0"/>
  </r>
  <r>
    <x v="68"/>
    <x v="68"/>
    <x v="40"/>
    <n v="0"/>
  </r>
  <r>
    <x v="69"/>
    <x v="69"/>
    <x v="0"/>
    <n v="106119000"/>
  </r>
  <r>
    <x v="69"/>
    <x v="69"/>
    <x v="1"/>
    <n v="135168000"/>
  </r>
  <r>
    <x v="69"/>
    <x v="69"/>
    <x v="2"/>
    <n v="181960992"/>
  </r>
  <r>
    <x v="69"/>
    <x v="69"/>
    <x v="3"/>
    <n v="231579008"/>
  </r>
  <r>
    <x v="69"/>
    <x v="69"/>
    <x v="4"/>
    <n v="277800000"/>
  </r>
  <r>
    <x v="69"/>
    <x v="69"/>
    <x v="5"/>
    <n v="281089984"/>
  </r>
  <r>
    <x v="69"/>
    <x v="69"/>
    <x v="6"/>
    <n v="307772992"/>
  </r>
  <r>
    <x v="69"/>
    <x v="69"/>
    <x v="7"/>
    <n v="492284000"/>
  </r>
  <r>
    <x v="69"/>
    <x v="69"/>
    <x v="8"/>
    <n v="822414976"/>
  </r>
  <r>
    <x v="63"/>
    <x v="63"/>
    <x v="31"/>
    <n v="2965756928"/>
  </r>
  <r>
    <x v="63"/>
    <x v="63"/>
    <x v="32"/>
    <n v="3319738112"/>
  </r>
  <r>
    <x v="63"/>
    <x v="63"/>
    <x v="33"/>
    <n v="3755694080"/>
  </r>
  <r>
    <x v="63"/>
    <x v="63"/>
    <x v="34"/>
    <n v="3656333056"/>
  </r>
  <r>
    <x v="63"/>
    <x v="63"/>
    <x v="35"/>
    <n v="3340306944"/>
  </r>
  <r>
    <x v="63"/>
    <x v="63"/>
    <x v="36"/>
    <n v="3393423872"/>
  </r>
  <r>
    <x v="63"/>
    <x v="63"/>
    <x v="37"/>
    <n v="3928065024"/>
  </r>
  <r>
    <x v="63"/>
    <x v="63"/>
    <x v="38"/>
    <n v="3844523008"/>
  </r>
  <r>
    <x v="63"/>
    <x v="63"/>
    <x v="39"/>
    <n v="4003729920"/>
  </r>
  <r>
    <x v="63"/>
    <x v="63"/>
    <x v="40"/>
    <n v="2574394880"/>
  </r>
  <r>
    <x v="70"/>
    <x v="70"/>
    <x v="0"/>
    <n v="56217000"/>
  </r>
  <r>
    <x v="70"/>
    <x v="70"/>
    <x v="1"/>
    <n v="71137000"/>
  </r>
  <r>
    <x v="70"/>
    <x v="70"/>
    <x v="2"/>
    <n v="104165000"/>
  </r>
  <r>
    <x v="70"/>
    <x v="70"/>
    <x v="3"/>
    <n v="167263008"/>
  </r>
  <r>
    <x v="70"/>
    <x v="70"/>
    <x v="4"/>
    <n v="205979008"/>
  </r>
  <r>
    <x v="70"/>
    <x v="70"/>
    <x v="5"/>
    <n v="200862000"/>
  </r>
  <r>
    <x v="70"/>
    <x v="70"/>
    <x v="6"/>
    <n v="214623008"/>
  </r>
  <r>
    <x v="70"/>
    <x v="70"/>
    <x v="7"/>
    <n v="305571008"/>
  </r>
  <r>
    <x v="70"/>
    <x v="70"/>
    <x v="8"/>
    <n v="459455008"/>
  </r>
  <r>
    <x v="70"/>
    <x v="70"/>
    <x v="9"/>
    <n v="611313024"/>
  </r>
  <r>
    <x v="70"/>
    <x v="70"/>
    <x v="10"/>
    <n v="816678016"/>
  </r>
  <r>
    <x v="70"/>
    <x v="70"/>
    <x v="11"/>
    <n v="870177984"/>
  </r>
  <r>
    <x v="70"/>
    <x v="70"/>
    <x v="12"/>
    <n v="1043643008"/>
  </r>
  <r>
    <x v="70"/>
    <x v="70"/>
    <x v="13"/>
    <n v="1225217024"/>
  </r>
  <r>
    <x v="70"/>
    <x v="70"/>
    <x v="14"/>
    <n v="1191886976"/>
  </r>
  <r>
    <x v="70"/>
    <x v="70"/>
    <x v="15"/>
    <n v="1796093056"/>
  </r>
  <r>
    <x v="70"/>
    <x v="70"/>
    <x v="16"/>
    <n v="2390584064"/>
  </r>
  <r>
    <x v="70"/>
    <x v="70"/>
    <x v="17"/>
    <n v="2879536128"/>
  </r>
  <r>
    <x v="70"/>
    <x v="70"/>
    <x v="18"/>
    <n v="2843107072"/>
  </r>
  <r>
    <x v="70"/>
    <x v="70"/>
    <x v="19"/>
    <n v="2658587904"/>
  </r>
  <r>
    <x v="70"/>
    <x v="70"/>
    <x v="20"/>
    <n v="2883686912"/>
  </r>
  <r>
    <x v="70"/>
    <x v="70"/>
    <x v="21"/>
    <n v="2964825088"/>
  </r>
  <r>
    <x v="70"/>
    <x v="70"/>
    <x v="22"/>
    <n v="3330356992"/>
  </r>
  <r>
    <x v="70"/>
    <x v="70"/>
    <x v="23"/>
    <n v="3641945088"/>
  </r>
  <r>
    <x v="70"/>
    <x v="70"/>
    <x v="24"/>
    <n v="4225276928"/>
  </r>
  <r>
    <x v="70"/>
    <x v="70"/>
    <x v="25"/>
    <n v="3558189056"/>
  </r>
  <r>
    <x v="70"/>
    <x v="70"/>
    <x v="26"/>
    <n v="3109146880"/>
  </r>
  <r>
    <x v="70"/>
    <x v="70"/>
    <x v="27"/>
    <n v="2908545024"/>
  </r>
  <r>
    <x v="70"/>
    <x v="70"/>
    <x v="28"/>
    <n v="3175208960"/>
  </r>
  <r>
    <x v="70"/>
    <x v="70"/>
    <x v="29"/>
    <n v="3453373952"/>
  </r>
  <r>
    <x v="70"/>
    <x v="70"/>
    <x v="30"/>
    <n v="3023675904"/>
  </r>
  <r>
    <x v="70"/>
    <x v="70"/>
    <x v="31"/>
    <n v="2879227904"/>
  </r>
  <r>
    <x v="70"/>
    <x v="70"/>
    <x v="32"/>
    <n v="3217818112"/>
  </r>
  <r>
    <x v="70"/>
    <x v="70"/>
    <x v="33"/>
    <n v="3639886080"/>
  </r>
  <r>
    <x v="70"/>
    <x v="70"/>
    <x v="34"/>
    <n v="3538488064"/>
  </r>
  <r>
    <x v="70"/>
    <x v="70"/>
    <x v="35"/>
    <n v="3231322880"/>
  </r>
  <r>
    <x v="70"/>
    <x v="70"/>
    <x v="36"/>
    <n v="3278603008"/>
  </r>
  <r>
    <x v="70"/>
    <x v="70"/>
    <x v="37"/>
    <n v="3792333056"/>
  </r>
  <r>
    <x v="70"/>
    <x v="70"/>
    <x v="38"/>
    <n v="3719868928"/>
  </r>
  <r>
    <x v="70"/>
    <x v="70"/>
    <x v="39"/>
    <n v="3875145984"/>
  </r>
  <r>
    <x v="70"/>
    <x v="70"/>
    <x v="40"/>
    <n v="2434630912"/>
  </r>
  <r>
    <x v="60"/>
    <x v="60"/>
    <x v="0"/>
    <n v="122589000"/>
  </r>
  <r>
    <x v="60"/>
    <x v="60"/>
    <x v="1"/>
    <n v="154678000"/>
  </r>
  <r>
    <x v="60"/>
    <x v="60"/>
    <x v="2"/>
    <n v="191588000"/>
  </r>
  <r>
    <x v="60"/>
    <x v="60"/>
    <x v="3"/>
    <n v="267747008"/>
  </r>
  <r>
    <x v="60"/>
    <x v="60"/>
    <x v="4"/>
    <n v="320814016"/>
  </r>
  <r>
    <x v="60"/>
    <x v="60"/>
    <x v="5"/>
    <n v="327897984"/>
  </r>
  <r>
    <x v="60"/>
    <x v="60"/>
    <x v="6"/>
    <n v="347771008"/>
  </r>
  <r>
    <x v="60"/>
    <x v="60"/>
    <x v="7"/>
    <n v="594121984"/>
  </r>
  <r>
    <x v="60"/>
    <x v="60"/>
    <x v="8"/>
    <n v="953361024"/>
  </r>
  <r>
    <x v="64"/>
    <x v="64"/>
    <x v="31"/>
    <n v="4012229120"/>
  </r>
  <r>
    <x v="64"/>
    <x v="64"/>
    <x v="32"/>
    <n v="4433946112"/>
  </r>
  <r>
    <x v="64"/>
    <x v="64"/>
    <x v="33"/>
    <n v="4947409920"/>
  </r>
  <r>
    <x v="64"/>
    <x v="64"/>
    <x v="34"/>
    <n v="4823712768"/>
  </r>
  <r>
    <x v="64"/>
    <x v="64"/>
    <x v="35"/>
    <n v="4458967040"/>
  </r>
  <r>
    <x v="64"/>
    <x v="64"/>
    <x v="36"/>
    <n v="4531323904"/>
  </r>
  <r>
    <x v="64"/>
    <x v="64"/>
    <x v="37"/>
    <n v="5082742784"/>
  </r>
  <r>
    <x v="64"/>
    <x v="64"/>
    <x v="38"/>
    <n v="5030626816"/>
  </r>
  <r>
    <x v="64"/>
    <x v="64"/>
    <x v="39"/>
    <n v="5215989760"/>
  </r>
  <r>
    <x v="64"/>
    <x v="64"/>
    <x v="40"/>
    <n v="3849644032"/>
  </r>
  <r>
    <x v="62"/>
    <x v="62"/>
    <x v="0"/>
    <n v="45.858100891113281"/>
  </r>
  <r>
    <x v="62"/>
    <x v="62"/>
    <x v="1"/>
    <n v="45.990398406982422"/>
  </r>
  <r>
    <x v="62"/>
    <x v="62"/>
    <x v="2"/>
    <n v="54.369300842285156"/>
  </r>
  <r>
    <x v="62"/>
    <x v="62"/>
    <x v="3"/>
    <n v="62.470500946044922"/>
  </r>
  <r>
    <x v="62"/>
    <x v="62"/>
    <x v="4"/>
    <n v="65.539802551269531"/>
  </r>
  <r>
    <x v="62"/>
    <x v="62"/>
    <x v="5"/>
    <n v="68.919898986816406"/>
  </r>
  <r>
    <x v="62"/>
    <x v="62"/>
    <x v="6"/>
    <n v="76.564201354980469"/>
  </r>
  <r>
    <x v="62"/>
    <x v="62"/>
    <x v="7"/>
    <n v="66.671798706054687"/>
  </r>
  <r>
    <x v="62"/>
    <x v="62"/>
    <x v="8"/>
    <n v="66.002098083496094"/>
  </r>
  <r>
    <x v="62"/>
    <x v="62"/>
    <x v="9"/>
    <n v="66.149200439453125"/>
  </r>
  <r>
    <x v="71"/>
    <x v="71"/>
    <x v="2"/>
    <n v="0"/>
  </r>
  <r>
    <x v="71"/>
    <x v="71"/>
    <x v="3"/>
    <n v="0"/>
  </r>
  <r>
    <x v="71"/>
    <x v="71"/>
    <x v="4"/>
    <n v="0"/>
  </r>
  <r>
    <x v="71"/>
    <x v="71"/>
    <x v="5"/>
    <n v="0"/>
  </r>
  <r>
    <x v="71"/>
    <x v="71"/>
    <x v="6"/>
    <n v="2.0653624087572098E-2"/>
  </r>
  <r>
    <x v="71"/>
    <x v="71"/>
    <x v="7"/>
    <n v="11.433472633361816"/>
  </r>
  <r>
    <x v="71"/>
    <x v="71"/>
    <x v="8"/>
    <n v="5.3890542984008789"/>
  </r>
  <r>
    <x v="71"/>
    <x v="71"/>
    <x v="9"/>
    <n v="7.8733396530151367"/>
  </r>
  <r>
    <x v="71"/>
    <x v="71"/>
    <x v="10"/>
    <n v="1.0189477205276489"/>
  </r>
  <r>
    <x v="71"/>
    <x v="71"/>
    <x v="11"/>
    <n v="4.6212143898010254"/>
  </r>
  <r>
    <x v="71"/>
    <x v="71"/>
    <x v="12"/>
    <n v="6.0388078689575195"/>
  </r>
  <r>
    <x v="71"/>
    <x v="71"/>
    <x v="13"/>
    <n v="6.0634088516235352"/>
  </r>
  <r>
    <x v="71"/>
    <x v="71"/>
    <x v="14"/>
    <n v="10.910921096801758"/>
  </r>
  <r>
    <x v="71"/>
    <x v="71"/>
    <x v="15"/>
    <n v="74.292396545410156"/>
  </r>
  <r>
    <x v="71"/>
    <x v="71"/>
    <x v="16"/>
    <n v="77.784927368164062"/>
  </r>
  <r>
    <x v="71"/>
    <x v="71"/>
    <x v="17"/>
    <n v="75.964851379394531"/>
  </r>
  <r>
    <x v="71"/>
    <x v="71"/>
    <x v="18"/>
    <n v="103.388916015625"/>
  </r>
  <r>
    <x v="71"/>
    <x v="71"/>
    <x v="19"/>
    <n v="34.262226104736328"/>
  </r>
  <r>
    <x v="71"/>
    <x v="71"/>
    <x v="20"/>
    <n v="55.890144348144531"/>
  </r>
  <r>
    <x v="71"/>
    <x v="71"/>
    <x v="21"/>
    <n v="85.067184448242187"/>
  </r>
  <r>
    <x v="71"/>
    <x v="71"/>
    <x v="22"/>
    <n v="96.744560241699219"/>
  </r>
  <r>
    <x v="71"/>
    <x v="71"/>
    <x v="23"/>
    <n v="90.34136962890625"/>
  </r>
  <r>
    <x v="71"/>
    <x v="71"/>
    <x v="24"/>
    <n v="77.480865478515625"/>
  </r>
  <r>
    <x v="71"/>
    <x v="71"/>
    <x v="25"/>
    <n v="60.398265838623047"/>
  </r>
  <r>
    <x v="71"/>
    <x v="71"/>
    <x v="26"/>
    <n v="121.04476928710937"/>
  </r>
  <r>
    <x v="71"/>
    <x v="71"/>
    <x v="27"/>
    <n v="137.02603149414062"/>
  </r>
  <r>
    <x v="71"/>
    <x v="71"/>
    <x v="28"/>
    <n v="155.75090026855469"/>
  </r>
  <r>
    <x v="71"/>
    <x v="71"/>
    <x v="29"/>
    <n v="200.35365295410156"/>
  </r>
  <r>
    <x v="71"/>
    <x v="71"/>
    <x v="30"/>
    <n v="240.07725524902344"/>
  </r>
  <r>
    <x v="71"/>
    <x v="71"/>
    <x v="31"/>
    <n v="143.77803039550781"/>
  </r>
  <r>
    <x v="71"/>
    <x v="71"/>
    <x v="32"/>
    <n v="218.91816711425781"/>
  </r>
  <r>
    <x v="71"/>
    <x v="71"/>
    <x v="33"/>
    <n v="223.89936828613281"/>
  </r>
  <r>
    <x v="71"/>
    <x v="71"/>
    <x v="34"/>
    <n v="201.44993591308594"/>
  </r>
  <r>
    <x v="71"/>
    <x v="71"/>
    <x v="35"/>
    <n v="168.47325134277344"/>
  </r>
  <r>
    <x v="71"/>
    <x v="71"/>
    <x v="36"/>
    <n v="119.73429870605469"/>
  </r>
  <r>
    <x v="72"/>
    <x v="72"/>
    <x v="6"/>
    <n v="1.4613069593906403E-2"/>
  </r>
  <r>
    <x v="72"/>
    <x v="72"/>
    <x v="7"/>
    <n v="6.489504337310791"/>
  </r>
  <r>
    <x v="72"/>
    <x v="72"/>
    <x v="8"/>
    <n v="2.6397228240966797"/>
  </r>
  <r>
    <x v="72"/>
    <x v="72"/>
    <x v="9"/>
    <n v="6.2813186645507813"/>
  </r>
  <r>
    <x v="72"/>
    <x v="72"/>
    <x v="10"/>
    <n v="0.83372104167938232"/>
  </r>
  <r>
    <x v="69"/>
    <x v="69"/>
    <x v="9"/>
    <n v="1126862976"/>
  </r>
  <r>
    <x v="69"/>
    <x v="69"/>
    <x v="10"/>
    <n v="1390375936"/>
  </r>
  <r>
    <x v="69"/>
    <x v="69"/>
    <x v="11"/>
    <n v="1581848960"/>
  </r>
  <r>
    <x v="69"/>
    <x v="69"/>
    <x v="12"/>
    <n v="1900983040"/>
  </r>
  <r>
    <x v="69"/>
    <x v="69"/>
    <x v="13"/>
    <n v="2169843968"/>
  </r>
  <r>
    <x v="69"/>
    <x v="69"/>
    <x v="14"/>
    <n v="2201238016"/>
  </r>
  <r>
    <x v="69"/>
    <x v="69"/>
    <x v="15"/>
    <n v="2903388928"/>
  </r>
  <r>
    <x v="69"/>
    <x v="69"/>
    <x v="16"/>
    <n v="3628877056"/>
  </r>
  <r>
    <x v="69"/>
    <x v="69"/>
    <x v="17"/>
    <n v="4260088064"/>
  </r>
  <r>
    <x v="69"/>
    <x v="69"/>
    <x v="18"/>
    <n v="4237710080"/>
  </r>
  <r>
    <x v="69"/>
    <x v="69"/>
    <x v="19"/>
    <n v="4064646912"/>
  </r>
  <r>
    <x v="69"/>
    <x v="69"/>
    <x v="20"/>
    <n v="4466138112"/>
  </r>
  <r>
    <x v="69"/>
    <x v="69"/>
    <x v="21"/>
    <n v="4579742208"/>
  </r>
  <r>
    <x v="69"/>
    <x v="69"/>
    <x v="22"/>
    <n v="5002995200"/>
  </r>
  <r>
    <x v="69"/>
    <x v="69"/>
    <x v="23"/>
    <n v="5389766144"/>
  </r>
  <r>
    <x v="69"/>
    <x v="69"/>
    <x v="24"/>
    <n v="6153815040"/>
  </r>
  <r>
    <x v="69"/>
    <x v="69"/>
    <x v="25"/>
    <n v="5377715200"/>
  </r>
  <r>
    <x v="69"/>
    <x v="69"/>
    <x v="26"/>
    <n v="4803993088"/>
  </r>
  <r>
    <x v="69"/>
    <x v="69"/>
    <x v="27"/>
    <n v="5069541888"/>
  </r>
  <r>
    <x v="69"/>
    <x v="69"/>
    <x v="28"/>
    <n v="5053140992"/>
  </r>
  <r>
    <x v="69"/>
    <x v="69"/>
    <x v="29"/>
    <n v="5337145856"/>
  </r>
  <r>
    <x v="69"/>
    <x v="69"/>
    <x v="30"/>
    <n v="5287123968"/>
  </r>
  <r>
    <x v="69"/>
    <x v="69"/>
    <x v="31"/>
    <n v="5095336960"/>
  </r>
  <r>
    <x v="69"/>
    <x v="69"/>
    <x v="32"/>
    <n v="5525106176"/>
  </r>
  <r>
    <x v="69"/>
    <x v="69"/>
    <x v="33"/>
    <n v="6061322240"/>
  </r>
  <r>
    <x v="69"/>
    <x v="69"/>
    <x v="34"/>
    <n v="5924765184"/>
  </r>
  <r>
    <x v="69"/>
    <x v="69"/>
    <x v="35"/>
    <n v="5515389952"/>
  </r>
  <r>
    <x v="69"/>
    <x v="69"/>
    <x v="36"/>
    <n v="5608698880"/>
  </r>
  <r>
    <x v="69"/>
    <x v="69"/>
    <x v="37"/>
    <n v="6220724224"/>
  </r>
  <r>
    <x v="69"/>
    <x v="69"/>
    <x v="38"/>
    <n v="6120983040"/>
  </r>
  <r>
    <x v="69"/>
    <x v="69"/>
    <x v="39"/>
    <n v="6320118784"/>
  </r>
  <r>
    <x v="69"/>
    <x v="69"/>
    <x v="40"/>
    <n v="4395382784"/>
  </r>
  <r>
    <x v="73"/>
    <x v="73"/>
    <x v="0"/>
    <n v="0"/>
  </r>
  <r>
    <x v="73"/>
    <x v="73"/>
    <x v="1"/>
    <n v="0"/>
  </r>
  <r>
    <x v="73"/>
    <x v="73"/>
    <x v="2"/>
    <n v="0"/>
  </r>
  <r>
    <x v="73"/>
    <x v="73"/>
    <x v="3"/>
    <n v="0"/>
  </r>
  <r>
    <x v="73"/>
    <x v="73"/>
    <x v="4"/>
    <n v="0"/>
  </r>
  <r>
    <x v="73"/>
    <x v="73"/>
    <x v="5"/>
    <n v="0"/>
  </r>
  <r>
    <x v="73"/>
    <x v="73"/>
    <x v="6"/>
    <n v="30000"/>
  </r>
  <r>
    <x v="73"/>
    <x v="73"/>
    <x v="7"/>
    <n v="16062000"/>
  </r>
  <r>
    <x v="73"/>
    <x v="73"/>
    <x v="8"/>
    <n v="8096000"/>
  </r>
  <r>
    <x v="73"/>
    <x v="73"/>
    <x v="9"/>
    <n v="26130000"/>
  </r>
  <r>
    <x v="67"/>
    <x v="67"/>
    <x v="25"/>
    <n v="5377715200"/>
  </r>
  <r>
    <x v="67"/>
    <x v="67"/>
    <x v="26"/>
    <n v="4803993088"/>
  </r>
  <r>
    <x v="67"/>
    <x v="67"/>
    <x v="27"/>
    <n v="5069541888"/>
  </r>
  <r>
    <x v="67"/>
    <x v="67"/>
    <x v="28"/>
    <n v="5053140992"/>
  </r>
  <r>
    <x v="67"/>
    <x v="67"/>
    <x v="29"/>
    <n v="5337145856"/>
  </r>
  <r>
    <x v="67"/>
    <x v="67"/>
    <x v="30"/>
    <n v="5287123968"/>
  </r>
  <r>
    <x v="67"/>
    <x v="67"/>
    <x v="31"/>
    <n v="5095336960"/>
  </r>
  <r>
    <x v="67"/>
    <x v="67"/>
    <x v="32"/>
    <n v="5525106176"/>
  </r>
  <r>
    <x v="67"/>
    <x v="67"/>
    <x v="33"/>
    <n v="6061322240"/>
  </r>
  <r>
    <x v="67"/>
    <x v="67"/>
    <x v="34"/>
    <n v="5924765184"/>
  </r>
  <r>
    <x v="67"/>
    <x v="67"/>
    <x v="35"/>
    <n v="5515389952"/>
  </r>
  <r>
    <x v="67"/>
    <x v="67"/>
    <x v="36"/>
    <n v="5608698880"/>
  </r>
  <r>
    <x v="67"/>
    <x v="67"/>
    <x v="37"/>
    <n v="6220724224"/>
  </r>
  <r>
    <x v="67"/>
    <x v="67"/>
    <x v="38"/>
    <n v="6120983040"/>
  </r>
  <r>
    <x v="67"/>
    <x v="67"/>
    <x v="39"/>
    <n v="6320118784"/>
  </r>
  <r>
    <x v="67"/>
    <x v="67"/>
    <x v="40"/>
    <n v="4395382784"/>
  </r>
  <r>
    <x v="68"/>
    <x v="68"/>
    <x v="0"/>
    <n v="0"/>
  </r>
  <r>
    <x v="68"/>
    <x v="68"/>
    <x v="1"/>
    <n v="0"/>
  </r>
  <r>
    <x v="68"/>
    <x v="68"/>
    <x v="2"/>
    <n v="0"/>
  </r>
  <r>
    <x v="68"/>
    <x v="68"/>
    <x v="3"/>
    <n v="0"/>
  </r>
  <r>
    <x v="68"/>
    <x v="68"/>
    <x v="4"/>
    <n v="0"/>
  </r>
  <r>
    <x v="68"/>
    <x v="68"/>
    <x v="5"/>
    <n v="0"/>
  </r>
  <r>
    <x v="68"/>
    <x v="68"/>
    <x v="6"/>
    <n v="0"/>
  </r>
  <r>
    <x v="68"/>
    <x v="68"/>
    <x v="7"/>
    <n v="0"/>
  </r>
  <r>
    <x v="68"/>
    <x v="68"/>
    <x v="8"/>
    <n v="0"/>
  </r>
  <r>
    <x v="68"/>
    <x v="68"/>
    <x v="9"/>
    <n v="0"/>
  </r>
  <r>
    <x v="68"/>
    <x v="68"/>
    <x v="10"/>
    <n v="0"/>
  </r>
  <r>
    <x v="68"/>
    <x v="68"/>
    <x v="11"/>
    <n v="0"/>
  </r>
  <r>
    <x v="68"/>
    <x v="68"/>
    <x v="12"/>
    <n v="0"/>
  </r>
  <r>
    <x v="68"/>
    <x v="68"/>
    <x v="13"/>
    <n v="0"/>
  </r>
  <r>
    <x v="68"/>
    <x v="68"/>
    <x v="14"/>
    <n v="0"/>
  </r>
  <r>
    <x v="68"/>
    <x v="68"/>
    <x v="15"/>
    <n v="0"/>
  </r>
  <r>
    <x v="68"/>
    <x v="68"/>
    <x v="16"/>
    <n v="0"/>
  </r>
  <r>
    <x v="68"/>
    <x v="68"/>
    <x v="17"/>
    <n v="0"/>
  </r>
  <r>
    <x v="68"/>
    <x v="68"/>
    <x v="18"/>
    <n v="0"/>
  </r>
  <r>
    <x v="74"/>
    <x v="74"/>
    <x v="37"/>
    <n v="4100000"/>
  </r>
  <r>
    <x v="74"/>
    <x v="74"/>
    <x v="38"/>
    <n v="4220000"/>
  </r>
  <r>
    <x v="74"/>
    <x v="74"/>
    <x v="39"/>
    <n v="3710000"/>
  </r>
  <r>
    <x v="74"/>
    <x v="74"/>
    <x v="40"/>
    <n v="2950000"/>
  </r>
  <r>
    <x v="75"/>
    <x v="75"/>
    <x v="0"/>
    <n v="14861000"/>
  </r>
  <r>
    <x v="75"/>
    <x v="75"/>
    <x v="1"/>
    <n v="12315000"/>
  </r>
  <r>
    <x v="75"/>
    <x v="75"/>
    <x v="2"/>
    <n v="10231000"/>
  </r>
  <r>
    <x v="75"/>
    <x v="75"/>
    <x v="3"/>
    <n v="6895000"/>
  </r>
  <r>
    <x v="75"/>
    <x v="75"/>
    <x v="4"/>
    <n v="4521000"/>
  </r>
  <r>
    <x v="75"/>
    <x v="75"/>
    <x v="5"/>
    <n v="2021000"/>
  </r>
  <r>
    <x v="75"/>
    <x v="75"/>
    <x v="6"/>
    <n v="0"/>
  </r>
  <r>
    <x v="75"/>
    <x v="75"/>
    <x v="7"/>
    <n v="0"/>
  </r>
  <r>
    <x v="75"/>
    <x v="75"/>
    <x v="8"/>
    <n v="0"/>
  </r>
  <r>
    <x v="75"/>
    <x v="75"/>
    <x v="9"/>
    <n v="0"/>
  </r>
  <r>
    <x v="75"/>
    <x v="75"/>
    <x v="10"/>
    <n v="0"/>
  </r>
  <r>
    <x v="75"/>
    <x v="75"/>
    <x v="11"/>
    <n v="0"/>
  </r>
  <r>
    <x v="75"/>
    <x v="75"/>
    <x v="12"/>
    <n v="0"/>
  </r>
  <r>
    <x v="75"/>
    <x v="75"/>
    <x v="13"/>
    <n v="0"/>
  </r>
  <r>
    <x v="75"/>
    <x v="75"/>
    <x v="14"/>
    <n v="0"/>
  </r>
  <r>
    <x v="75"/>
    <x v="75"/>
    <x v="15"/>
    <n v="0"/>
  </r>
  <r>
    <x v="75"/>
    <x v="75"/>
    <x v="16"/>
    <n v="0"/>
  </r>
  <r>
    <x v="72"/>
    <x v="72"/>
    <x v="11"/>
    <n v="2.4052894115447998"/>
  </r>
  <r>
    <x v="72"/>
    <x v="72"/>
    <x v="12"/>
    <n v="2.5275092124938965"/>
  </r>
  <r>
    <x v="72"/>
    <x v="72"/>
    <x v="13"/>
    <n v="2.5090429782867432"/>
  </r>
  <r>
    <x v="72"/>
    <x v="72"/>
    <x v="14"/>
    <n v="3.5019204616546631"/>
  </r>
  <r>
    <x v="72"/>
    <x v="72"/>
    <x v="15"/>
    <n v="22.471626281738281"/>
  </r>
  <r>
    <x v="72"/>
    <x v="72"/>
    <x v="16"/>
    <n v="25.191823959350586"/>
  </r>
  <r>
    <x v="72"/>
    <x v="72"/>
    <x v="17"/>
    <n v="37.923267364501953"/>
  </r>
  <r>
    <x v="72"/>
    <x v="72"/>
    <x v="18"/>
    <n v="85.846832275390625"/>
  </r>
  <r>
    <x v="72"/>
    <x v="72"/>
    <x v="19"/>
    <n v="43.791133880615234"/>
  </r>
  <r>
    <x v="72"/>
    <x v="72"/>
    <x v="20"/>
    <n v="71.168533325195312"/>
  </r>
  <r>
    <x v="72"/>
    <x v="72"/>
    <x v="21"/>
    <n v="95.794319152832031"/>
  </r>
  <r>
    <x v="72"/>
    <x v="72"/>
    <x v="22"/>
    <n v="53.847064971923828"/>
  </r>
  <r>
    <x v="72"/>
    <x v="72"/>
    <x v="23"/>
    <n v="40.649471282958984"/>
  </r>
  <r>
    <x v="72"/>
    <x v="72"/>
    <x v="24"/>
    <n v="35.198898315429687"/>
  </r>
  <r>
    <x v="72"/>
    <x v="72"/>
    <x v="25"/>
    <n v="29.709548950195313"/>
  </r>
  <r>
    <x v="72"/>
    <x v="72"/>
    <x v="26"/>
    <n v="27.439458847045898"/>
  </r>
  <r>
    <x v="72"/>
    <x v="72"/>
    <x v="27"/>
    <n v="28.634099960327148"/>
  </r>
  <r>
    <x v="72"/>
    <x v="72"/>
    <x v="28"/>
    <n v="34.519119262695313"/>
  </r>
  <r>
    <x v="72"/>
    <x v="72"/>
    <x v="29"/>
    <n v="35.873779296875"/>
  </r>
  <r>
    <x v="72"/>
    <x v="72"/>
    <x v="30"/>
    <n v="31.624895095825195"/>
  </r>
  <r>
    <x v="72"/>
    <x v="72"/>
    <x v="31"/>
    <n v="22.512945175170898"/>
  </r>
  <r>
    <x v="72"/>
    <x v="72"/>
    <x v="32"/>
    <n v="41.700180053710937"/>
  </r>
  <r>
    <x v="72"/>
    <x v="72"/>
    <x v="33"/>
    <n v="48.46087646484375"/>
  </r>
  <r>
    <x v="72"/>
    <x v="72"/>
    <x v="34"/>
    <n v="48.364818572998047"/>
  </r>
  <r>
    <x v="72"/>
    <x v="72"/>
    <x v="35"/>
    <n v="36.525978088378906"/>
  </r>
  <r>
    <x v="72"/>
    <x v="72"/>
    <x v="36"/>
    <n v="33.568168640136719"/>
  </r>
  <r>
    <x v="72"/>
    <x v="72"/>
    <x v="37"/>
    <n v="29.77630615234375"/>
  </r>
  <r>
    <x v="72"/>
    <x v="72"/>
    <x v="38"/>
    <n v="24.481895446777344"/>
  </r>
  <r>
    <x v="72"/>
    <x v="72"/>
    <x v="39"/>
    <n v="26.231679916381836"/>
  </r>
  <r>
    <x v="72"/>
    <x v="72"/>
    <x v="40"/>
    <n v="23.438644409179688"/>
  </r>
  <r>
    <x v="76"/>
    <x v="76"/>
    <x v="0"/>
    <n v="0"/>
  </r>
  <r>
    <x v="76"/>
    <x v="76"/>
    <x v="1"/>
    <n v="0"/>
  </r>
  <r>
    <x v="76"/>
    <x v="76"/>
    <x v="2"/>
    <n v="0"/>
  </r>
  <r>
    <x v="76"/>
    <x v="76"/>
    <x v="3"/>
    <n v="0"/>
  </r>
  <r>
    <x v="76"/>
    <x v="76"/>
    <x v="4"/>
    <n v="0"/>
  </r>
  <r>
    <x v="76"/>
    <x v="76"/>
    <x v="5"/>
    <n v="0"/>
  </r>
  <r>
    <x v="76"/>
    <x v="76"/>
    <x v="6"/>
    <n v="8.6000002920627594E-3"/>
  </r>
  <r>
    <x v="76"/>
    <x v="76"/>
    <x v="7"/>
    <n v="2.7035000324249268"/>
  </r>
  <r>
    <x v="76"/>
    <x v="76"/>
    <x v="8"/>
    <n v="0.84920001029968262"/>
  </r>
  <r>
    <x v="76"/>
    <x v="76"/>
    <x v="9"/>
    <n v="2.0401999950408936"/>
  </r>
  <r>
    <x v="76"/>
    <x v="76"/>
    <x v="10"/>
    <n v="0.2775999903678894"/>
  </r>
  <r>
    <x v="76"/>
    <x v="76"/>
    <x v="11"/>
    <n v="0.88529998064041138"/>
  </r>
  <r>
    <x v="76"/>
    <x v="76"/>
    <x v="12"/>
    <n v="0.64649999141693115"/>
  </r>
  <r>
    <x v="76"/>
    <x v="76"/>
    <x v="13"/>
    <n v="0.48249998688697815"/>
  </r>
  <r>
    <x v="76"/>
    <x v="76"/>
    <x v="14"/>
    <n v="0.65130001306533813"/>
  </r>
  <r>
    <x v="76"/>
    <x v="76"/>
    <x v="15"/>
    <n v="2.7834999561309814"/>
  </r>
  <r>
    <x v="76"/>
    <x v="76"/>
    <x v="16"/>
    <n v="2.684999942779541"/>
  </r>
  <r>
    <x v="76"/>
    <x v="76"/>
    <x v="17"/>
    <n v="2.5683000087738037"/>
  </r>
  <r>
    <x v="76"/>
    <x v="76"/>
    <x v="18"/>
    <n v="4.2105998992919922"/>
  </r>
  <r>
    <x v="76"/>
    <x v="76"/>
    <x v="19"/>
    <n v="2.9765999317169189"/>
  </r>
  <r>
    <x v="76"/>
    <x v="76"/>
    <x v="20"/>
    <n v="4.8748998641967773"/>
  </r>
  <r>
    <x v="76"/>
    <x v="76"/>
    <x v="21"/>
    <n v="6.0585999488830566"/>
  </r>
  <r>
    <x v="76"/>
    <x v="76"/>
    <x v="22"/>
    <n v="6.5729999542236328"/>
  </r>
  <r>
    <x v="60"/>
    <x v="60"/>
    <x v="9"/>
    <n v="1280760960"/>
  </r>
  <r>
    <x v="60"/>
    <x v="60"/>
    <x v="10"/>
    <n v="1500113024"/>
  </r>
  <r>
    <x v="60"/>
    <x v="60"/>
    <x v="11"/>
    <n v="1716754048"/>
  </r>
  <r>
    <x v="60"/>
    <x v="60"/>
    <x v="12"/>
    <n v="2046656000"/>
  </r>
  <r>
    <x v="60"/>
    <x v="60"/>
    <x v="13"/>
    <n v="2327035904"/>
  </r>
  <r>
    <x v="60"/>
    <x v="60"/>
    <x v="14"/>
    <n v="2337819904"/>
  </r>
  <r>
    <x v="60"/>
    <x v="60"/>
    <x v="15"/>
    <n v="3097836032"/>
  </r>
  <r>
    <x v="60"/>
    <x v="60"/>
    <x v="16"/>
    <n v="3803547904"/>
  </r>
  <r>
    <x v="60"/>
    <x v="60"/>
    <x v="17"/>
    <n v="4402591744"/>
  </r>
  <r>
    <x v="60"/>
    <x v="60"/>
    <x v="18"/>
    <n v="4431775232"/>
  </r>
  <r>
    <x v="60"/>
    <x v="60"/>
    <x v="19"/>
    <n v="4191027968"/>
  </r>
  <r>
    <x v="60"/>
    <x v="60"/>
    <x v="20"/>
    <n v="4695012864"/>
  </r>
  <r>
    <x v="60"/>
    <x v="60"/>
    <x v="21"/>
    <n v="4875104256"/>
  </r>
  <r>
    <x v="60"/>
    <x v="60"/>
    <x v="22"/>
    <n v="5354976768"/>
  </r>
  <r>
    <x v="60"/>
    <x v="60"/>
    <x v="23"/>
    <n v="5752075776"/>
  </r>
  <r>
    <x v="60"/>
    <x v="60"/>
    <x v="24"/>
    <n v="6555412992"/>
  </r>
  <r>
    <x v="60"/>
    <x v="60"/>
    <x v="25"/>
    <n v="5770694144"/>
  </r>
  <r>
    <x v="60"/>
    <x v="60"/>
    <x v="26"/>
    <n v="5184840192"/>
  </r>
  <r>
    <x v="77"/>
    <x v="77"/>
    <x v="19"/>
    <n v="1057283008"/>
  </r>
  <r>
    <x v="77"/>
    <x v="77"/>
    <x v="20"/>
    <n v="1234125952"/>
  </r>
  <r>
    <x v="77"/>
    <x v="77"/>
    <x v="21"/>
    <n v="1258334976"/>
  </r>
  <r>
    <x v="77"/>
    <x v="77"/>
    <x v="22"/>
    <n v="1306014976"/>
  </r>
  <r>
    <x v="77"/>
    <x v="77"/>
    <x v="23"/>
    <n v="1342928000"/>
  </r>
  <r>
    <x v="77"/>
    <x v="77"/>
    <x v="24"/>
    <n v="1458160000"/>
  </r>
  <r>
    <x v="77"/>
    <x v="77"/>
    <x v="25"/>
    <n v="1330930048"/>
  </r>
  <r>
    <x v="77"/>
    <x v="77"/>
    <x v="26"/>
    <n v="1223682048"/>
  </r>
  <r>
    <x v="77"/>
    <x v="77"/>
    <x v="27"/>
    <n v="1171757056"/>
  </r>
  <r>
    <x v="77"/>
    <x v="77"/>
    <x v="28"/>
    <n v="1199011968"/>
  </r>
  <r>
    <x v="77"/>
    <x v="77"/>
    <x v="29"/>
    <n v="1250489984"/>
  </r>
  <r>
    <x v="77"/>
    <x v="77"/>
    <x v="30"/>
    <n v="1147783040"/>
  </r>
  <r>
    <x v="77"/>
    <x v="77"/>
    <x v="31"/>
    <n v="1133000960"/>
  </r>
  <r>
    <x v="77"/>
    <x v="77"/>
    <x v="32"/>
    <n v="1216128000"/>
  </r>
  <r>
    <x v="77"/>
    <x v="77"/>
    <x v="33"/>
    <n v="1307523968"/>
  </r>
  <r>
    <x v="77"/>
    <x v="77"/>
    <x v="34"/>
    <n v="1285224960"/>
  </r>
  <r>
    <x v="77"/>
    <x v="77"/>
    <x v="35"/>
    <n v="1227644032"/>
  </r>
  <r>
    <x v="77"/>
    <x v="77"/>
    <x v="36"/>
    <n v="1252721024"/>
  </r>
  <r>
    <x v="77"/>
    <x v="77"/>
    <x v="37"/>
    <n v="1290409984"/>
  </r>
  <r>
    <x v="77"/>
    <x v="77"/>
    <x v="38"/>
    <n v="1310758016"/>
  </r>
  <r>
    <x v="77"/>
    <x v="77"/>
    <x v="39"/>
    <n v="1340844032"/>
  </r>
  <r>
    <x v="77"/>
    <x v="77"/>
    <x v="40"/>
    <n v="1415012992"/>
  </r>
  <r>
    <x v="78"/>
    <x v="78"/>
    <x v="0"/>
    <n v="12.122599601745605"/>
  </r>
  <r>
    <x v="78"/>
    <x v="78"/>
    <x v="1"/>
    <n v="7.9616999626159668"/>
  </r>
  <r>
    <x v="78"/>
    <x v="78"/>
    <x v="2"/>
    <n v="5.3400998115539551"/>
  </r>
  <r>
    <x v="78"/>
    <x v="78"/>
    <x v="3"/>
    <n v="2.575200080871582"/>
  </r>
  <r>
    <x v="78"/>
    <x v="78"/>
    <x v="4"/>
    <n v="2.7439999580383301"/>
  </r>
  <r>
    <x v="78"/>
    <x v="78"/>
    <x v="5"/>
    <n v="8.5306997299194336"/>
  </r>
  <r>
    <x v="78"/>
    <x v="78"/>
    <x v="6"/>
    <n v="15.367300033569336"/>
  </r>
  <r>
    <x v="78"/>
    <x v="78"/>
    <x v="7"/>
    <n v="15.735699653625488"/>
  </r>
  <r>
    <x v="78"/>
    <x v="78"/>
    <x v="8"/>
    <n v="18.380800247192383"/>
  </r>
  <r>
    <x v="78"/>
    <x v="78"/>
    <x v="9"/>
    <n v="18.87299919128418"/>
  </r>
  <r>
    <x v="78"/>
    <x v="78"/>
    <x v="10"/>
    <n v="18.667499542236328"/>
  </r>
  <r>
    <x v="78"/>
    <x v="78"/>
    <x v="11"/>
    <n v="20.479900360107422"/>
  </r>
  <r>
    <x v="78"/>
    <x v="78"/>
    <x v="12"/>
    <n v="21.430400848388672"/>
  </r>
  <r>
    <x v="78"/>
    <x v="78"/>
    <x v="13"/>
    <n v="21.990200042724609"/>
  </r>
  <r>
    <x v="78"/>
    <x v="78"/>
    <x v="14"/>
    <n v="26.699800491333008"/>
  </r>
  <r>
    <x v="78"/>
    <x v="78"/>
    <x v="15"/>
    <n v="22.505100250244141"/>
  </r>
  <r>
    <x v="78"/>
    <x v="78"/>
    <x v="16"/>
    <n v="21.297199249267578"/>
  </r>
  <r>
    <x v="78"/>
    <x v="78"/>
    <x v="17"/>
    <n v="20.580699920654297"/>
  </r>
  <r>
    <x v="78"/>
    <x v="78"/>
    <x v="18"/>
    <n v="22.206499099731445"/>
  </r>
  <r>
    <x v="78"/>
    <x v="78"/>
    <x v="19"/>
    <n v="25.227300643920898"/>
  </r>
  <r>
    <x v="78"/>
    <x v="78"/>
    <x v="20"/>
    <n v="26.285900115966797"/>
  </r>
  <r>
    <x v="78"/>
    <x v="78"/>
    <x v="21"/>
    <n v="25.811399459838867"/>
  </r>
  <r>
    <x v="73"/>
    <x v="73"/>
    <x v="10"/>
    <n v="4164000"/>
  </r>
  <r>
    <x v="73"/>
    <x v="73"/>
    <x v="11"/>
    <n v="15198000"/>
  </r>
  <r>
    <x v="73"/>
    <x v="73"/>
    <x v="12"/>
    <n v="13232000"/>
  </r>
  <r>
    <x v="73"/>
    <x v="73"/>
    <x v="13"/>
    <n v="11229000"/>
  </r>
  <r>
    <x v="73"/>
    <x v="73"/>
    <x v="14"/>
    <n v="15227000"/>
  </r>
  <r>
    <x v="73"/>
    <x v="73"/>
    <x v="15"/>
    <n v="86227000"/>
  </r>
  <r>
    <x v="73"/>
    <x v="73"/>
    <x v="16"/>
    <n v="102127000"/>
  </r>
  <r>
    <x v="73"/>
    <x v="73"/>
    <x v="17"/>
    <n v="113072000"/>
  </r>
  <r>
    <x v="73"/>
    <x v="73"/>
    <x v="18"/>
    <n v="186606000"/>
  </r>
  <r>
    <x v="73"/>
    <x v="73"/>
    <x v="19"/>
    <n v="124752000"/>
  </r>
  <r>
    <x v="73"/>
    <x v="73"/>
    <x v="20"/>
    <n v="228875008"/>
  </r>
  <r>
    <x v="73"/>
    <x v="73"/>
    <x v="21"/>
    <n v="295361984"/>
  </r>
  <r>
    <x v="73"/>
    <x v="73"/>
    <x v="22"/>
    <n v="351982016"/>
  </r>
  <r>
    <x v="73"/>
    <x v="73"/>
    <x v="23"/>
    <n v="362310016"/>
  </r>
  <r>
    <x v="73"/>
    <x v="73"/>
    <x v="24"/>
    <n v="401598016"/>
  </r>
  <r>
    <x v="73"/>
    <x v="73"/>
    <x v="25"/>
    <n v="392979008"/>
  </r>
  <r>
    <x v="73"/>
    <x v="73"/>
    <x v="26"/>
    <n v="380847008"/>
  </r>
  <r>
    <x v="73"/>
    <x v="73"/>
    <x v="27"/>
    <n v="434331008"/>
  </r>
  <r>
    <x v="73"/>
    <x v="73"/>
    <x v="28"/>
    <n v="594214016"/>
  </r>
  <r>
    <x v="73"/>
    <x v="73"/>
    <x v="29"/>
    <n v="666430016"/>
  </r>
  <r>
    <x v="73"/>
    <x v="73"/>
    <x v="30"/>
    <n v="687809984"/>
  </r>
  <r>
    <x v="73"/>
    <x v="73"/>
    <x v="31"/>
    <n v="667763968"/>
  </r>
  <r>
    <x v="73"/>
    <x v="73"/>
    <x v="32"/>
    <n v="1202519040"/>
  </r>
  <r>
    <x v="73"/>
    <x v="73"/>
    <x v="33"/>
    <n v="1448126976"/>
  </r>
  <r>
    <x v="73"/>
    <x v="73"/>
    <x v="34"/>
    <n v="1558189952"/>
  </r>
  <r>
    <x v="73"/>
    <x v="73"/>
    <x v="35"/>
    <n v="1498464000"/>
  </r>
  <r>
    <x v="73"/>
    <x v="73"/>
    <x v="36"/>
    <n v="1655575040"/>
  </r>
  <r>
    <x v="73"/>
    <x v="73"/>
    <x v="37"/>
    <n v="2020590976"/>
  </r>
  <r>
    <x v="73"/>
    <x v="73"/>
    <x v="38"/>
    <n v="1880669056"/>
  </r>
  <r>
    <x v="73"/>
    <x v="73"/>
    <x v="39"/>
    <n v="1865780992"/>
  </r>
  <r>
    <x v="73"/>
    <x v="73"/>
    <x v="40"/>
    <n v="1956412032"/>
  </r>
  <r>
    <x v="71"/>
    <x v="71"/>
    <x v="0"/>
    <n v="0"/>
  </r>
  <r>
    <x v="71"/>
    <x v="71"/>
    <x v="1"/>
    <n v="0"/>
  </r>
  <r>
    <x v="79"/>
    <x v="79"/>
    <x v="6"/>
    <n v="41412000"/>
  </r>
  <r>
    <x v="79"/>
    <x v="79"/>
    <x v="7"/>
    <n v="62667000"/>
  </r>
  <r>
    <x v="79"/>
    <x v="79"/>
    <x v="8"/>
    <n v="85590000"/>
  </r>
  <r>
    <x v="79"/>
    <x v="79"/>
    <x v="9"/>
    <n v="123567000"/>
  </r>
  <r>
    <x v="79"/>
    <x v="79"/>
    <x v="10"/>
    <n v="146223008"/>
  </r>
  <r>
    <x v="79"/>
    <x v="79"/>
    <x v="11"/>
    <n v="185120000"/>
  </r>
  <r>
    <x v="79"/>
    <x v="79"/>
    <x v="12"/>
    <n v="233014000"/>
  </r>
  <r>
    <x v="79"/>
    <x v="79"/>
    <x v="13"/>
    <n v="285339008"/>
  </r>
  <r>
    <x v="79"/>
    <x v="79"/>
    <x v="14"/>
    <n v="359124992"/>
  </r>
  <r>
    <x v="79"/>
    <x v="79"/>
    <x v="15"/>
    <n v="411120992"/>
  </r>
  <r>
    <x v="79"/>
    <x v="79"/>
    <x v="16"/>
    <n v="487532000"/>
  </r>
  <r>
    <x v="79"/>
    <x v="79"/>
    <x v="17"/>
    <n v="553048000"/>
  </r>
  <r>
    <x v="79"/>
    <x v="79"/>
    <x v="18"/>
    <n v="593660992"/>
  </r>
  <r>
    <x v="79"/>
    <x v="79"/>
    <x v="19"/>
    <n v="652854976"/>
  </r>
  <r>
    <x v="79"/>
    <x v="79"/>
    <x v="20"/>
    <n v="716161024"/>
  </r>
  <r>
    <x v="79"/>
    <x v="79"/>
    <x v="21"/>
    <n v="748641024"/>
  </r>
  <r>
    <x v="79"/>
    <x v="79"/>
    <x v="22"/>
    <n v="764995968"/>
  </r>
  <r>
    <x v="79"/>
    <x v="79"/>
    <x v="23"/>
    <n v="760899968"/>
  </r>
  <r>
    <x v="79"/>
    <x v="79"/>
    <x v="24"/>
    <n v="817494976"/>
  </r>
  <r>
    <x v="79"/>
    <x v="79"/>
    <x v="25"/>
    <n v="776630976"/>
  </r>
  <r>
    <x v="79"/>
    <x v="79"/>
    <x v="26"/>
    <n v="742137984"/>
  </r>
  <r>
    <x v="79"/>
    <x v="79"/>
    <x v="27"/>
    <n v="723819008"/>
  </r>
  <r>
    <x v="79"/>
    <x v="79"/>
    <x v="28"/>
    <n v="726764032"/>
  </r>
  <r>
    <x v="75"/>
    <x v="75"/>
    <x v="17"/>
    <n v="0"/>
  </r>
  <r>
    <x v="75"/>
    <x v="75"/>
    <x v="18"/>
    <n v="0"/>
  </r>
  <r>
    <x v="75"/>
    <x v="75"/>
    <x v="19"/>
    <n v="0"/>
  </r>
  <r>
    <x v="75"/>
    <x v="75"/>
    <x v="20"/>
    <n v="0"/>
  </r>
  <r>
    <x v="75"/>
    <x v="75"/>
    <x v="21"/>
    <n v="0"/>
  </r>
  <r>
    <x v="75"/>
    <x v="75"/>
    <x v="22"/>
    <n v="0"/>
  </r>
  <r>
    <x v="75"/>
    <x v="75"/>
    <x v="23"/>
    <n v="0"/>
  </r>
  <r>
    <x v="75"/>
    <x v="75"/>
    <x v="24"/>
    <n v="0"/>
  </r>
  <r>
    <x v="75"/>
    <x v="75"/>
    <x v="25"/>
    <n v="0"/>
  </r>
  <r>
    <x v="75"/>
    <x v="75"/>
    <x v="26"/>
    <n v="0"/>
  </r>
  <r>
    <x v="75"/>
    <x v="75"/>
    <x v="27"/>
    <n v="0"/>
  </r>
  <r>
    <x v="75"/>
    <x v="75"/>
    <x v="28"/>
    <n v="0"/>
  </r>
  <r>
    <x v="75"/>
    <x v="75"/>
    <x v="29"/>
    <n v="0"/>
  </r>
  <r>
    <x v="75"/>
    <x v="75"/>
    <x v="30"/>
    <n v="0"/>
  </r>
  <r>
    <x v="75"/>
    <x v="75"/>
    <x v="31"/>
    <n v="0"/>
  </r>
  <r>
    <x v="75"/>
    <x v="75"/>
    <x v="32"/>
    <n v="0"/>
  </r>
  <r>
    <x v="75"/>
    <x v="75"/>
    <x v="33"/>
    <n v="0"/>
  </r>
  <r>
    <x v="75"/>
    <x v="75"/>
    <x v="34"/>
    <n v="0"/>
  </r>
  <r>
    <x v="75"/>
    <x v="75"/>
    <x v="35"/>
    <n v="0"/>
  </r>
  <r>
    <x v="75"/>
    <x v="75"/>
    <x v="36"/>
    <n v="0"/>
  </r>
  <r>
    <x v="75"/>
    <x v="75"/>
    <x v="37"/>
    <n v="0"/>
  </r>
  <r>
    <x v="75"/>
    <x v="75"/>
    <x v="38"/>
    <n v="0"/>
  </r>
  <r>
    <x v="75"/>
    <x v="75"/>
    <x v="39"/>
    <n v="0"/>
  </r>
  <r>
    <x v="75"/>
    <x v="75"/>
    <x v="40"/>
    <n v="0"/>
  </r>
  <r>
    <x v="80"/>
    <x v="80"/>
    <x v="0"/>
    <n v="0"/>
  </r>
  <r>
    <x v="80"/>
    <x v="80"/>
    <x v="1"/>
    <n v="0"/>
  </r>
  <r>
    <x v="80"/>
    <x v="80"/>
    <x v="2"/>
    <n v="0"/>
  </r>
  <r>
    <x v="80"/>
    <x v="80"/>
    <x v="3"/>
    <n v="0"/>
  </r>
  <r>
    <x v="80"/>
    <x v="80"/>
    <x v="4"/>
    <n v="4282000"/>
  </r>
  <r>
    <x v="80"/>
    <x v="80"/>
    <x v="5"/>
    <n v="22143000"/>
  </r>
  <r>
    <x v="80"/>
    <x v="80"/>
    <x v="6"/>
    <n v="41412000"/>
  </r>
  <r>
    <x v="80"/>
    <x v="80"/>
    <x v="7"/>
    <n v="62667000"/>
  </r>
  <r>
    <x v="80"/>
    <x v="80"/>
    <x v="8"/>
    <n v="85590000"/>
  </r>
  <r>
    <x v="80"/>
    <x v="80"/>
    <x v="9"/>
    <n v="123567000"/>
  </r>
  <r>
    <x v="80"/>
    <x v="80"/>
    <x v="10"/>
    <n v="146223008"/>
  </r>
  <r>
    <x v="80"/>
    <x v="80"/>
    <x v="11"/>
    <n v="185120000"/>
  </r>
  <r>
    <x v="80"/>
    <x v="80"/>
    <x v="12"/>
    <n v="233014000"/>
  </r>
  <r>
    <x v="80"/>
    <x v="80"/>
    <x v="13"/>
    <n v="285339008"/>
  </r>
  <r>
    <x v="80"/>
    <x v="80"/>
    <x v="14"/>
    <n v="359124992"/>
  </r>
  <r>
    <x v="80"/>
    <x v="80"/>
    <x v="15"/>
    <n v="411120992"/>
  </r>
  <r>
    <x v="80"/>
    <x v="80"/>
    <x v="16"/>
    <n v="487532000"/>
  </r>
  <r>
    <x v="80"/>
    <x v="80"/>
    <x v="17"/>
    <n v="553048000"/>
  </r>
  <r>
    <x v="80"/>
    <x v="80"/>
    <x v="18"/>
    <n v="593660992"/>
  </r>
  <r>
    <x v="80"/>
    <x v="80"/>
    <x v="19"/>
    <n v="652854976"/>
  </r>
  <r>
    <x v="80"/>
    <x v="80"/>
    <x v="20"/>
    <n v="716161024"/>
  </r>
  <r>
    <x v="80"/>
    <x v="80"/>
    <x v="21"/>
    <n v="748641024"/>
  </r>
  <r>
    <x v="80"/>
    <x v="80"/>
    <x v="22"/>
    <n v="764995968"/>
  </r>
  <r>
    <x v="80"/>
    <x v="80"/>
    <x v="23"/>
    <n v="760899968"/>
  </r>
  <r>
    <x v="80"/>
    <x v="80"/>
    <x v="24"/>
    <n v="817494976"/>
  </r>
  <r>
    <x v="80"/>
    <x v="80"/>
    <x v="25"/>
    <n v="776630976"/>
  </r>
  <r>
    <x v="80"/>
    <x v="80"/>
    <x v="26"/>
    <n v="742137984"/>
  </r>
  <r>
    <x v="80"/>
    <x v="80"/>
    <x v="27"/>
    <n v="723819008"/>
  </r>
  <r>
    <x v="80"/>
    <x v="80"/>
    <x v="28"/>
    <n v="726764032"/>
  </r>
  <r>
    <x v="80"/>
    <x v="80"/>
    <x v="29"/>
    <n v="722537024"/>
  </r>
  <r>
    <x v="80"/>
    <x v="80"/>
    <x v="30"/>
    <n v="683846016"/>
  </r>
  <r>
    <x v="80"/>
    <x v="80"/>
    <x v="31"/>
    <n v="692841984"/>
  </r>
  <r>
    <x v="80"/>
    <x v="80"/>
    <x v="32"/>
    <n v="729019008"/>
  </r>
  <r>
    <x v="80"/>
    <x v="80"/>
    <x v="33"/>
    <n v="762472000"/>
  </r>
  <r>
    <x v="80"/>
    <x v="80"/>
    <x v="34"/>
    <n v="774238016"/>
  </r>
  <r>
    <x v="80"/>
    <x v="80"/>
    <x v="35"/>
    <n v="752209984"/>
  </r>
  <r>
    <x v="80"/>
    <x v="80"/>
    <x v="36"/>
    <n v="775878016"/>
  </r>
  <r>
    <x v="80"/>
    <x v="80"/>
    <x v="37"/>
    <n v="792824000"/>
  </r>
  <r>
    <x v="80"/>
    <x v="80"/>
    <x v="38"/>
    <n v="770329984"/>
  </r>
  <r>
    <x v="80"/>
    <x v="80"/>
    <x v="39"/>
    <n v="777441024"/>
  </r>
  <r>
    <x v="80"/>
    <x v="80"/>
    <x v="40"/>
    <n v="798547008"/>
  </r>
  <r>
    <x v="77"/>
    <x v="77"/>
    <x v="0"/>
    <n v="14861000"/>
  </r>
  <r>
    <x v="77"/>
    <x v="77"/>
    <x v="1"/>
    <n v="12315000"/>
  </r>
  <r>
    <x v="77"/>
    <x v="77"/>
    <x v="2"/>
    <n v="10231000"/>
  </r>
  <r>
    <x v="77"/>
    <x v="77"/>
    <x v="3"/>
    <n v="6895000"/>
  </r>
  <r>
    <x v="77"/>
    <x v="77"/>
    <x v="4"/>
    <n v="8803000"/>
  </r>
  <r>
    <x v="77"/>
    <x v="77"/>
    <x v="5"/>
    <n v="27972000"/>
  </r>
  <r>
    <x v="77"/>
    <x v="77"/>
    <x v="6"/>
    <n v="53443000"/>
  </r>
  <r>
    <x v="77"/>
    <x v="77"/>
    <x v="7"/>
    <n v="93489000"/>
  </r>
  <r>
    <x v="77"/>
    <x v="77"/>
    <x v="8"/>
    <n v="175235008"/>
  </r>
  <r>
    <x v="77"/>
    <x v="77"/>
    <x v="9"/>
    <n v="241718000"/>
  </r>
  <r>
    <x v="77"/>
    <x v="77"/>
    <x v="10"/>
    <n v="280033984"/>
  </r>
  <r>
    <x v="77"/>
    <x v="77"/>
    <x v="11"/>
    <n v="351590016"/>
  </r>
  <r>
    <x v="76"/>
    <x v="76"/>
    <x v="23"/>
    <n v="6.298799991607666"/>
  </r>
  <r>
    <x v="76"/>
    <x v="76"/>
    <x v="24"/>
    <n v="6.1262001991271973"/>
  </r>
  <r>
    <x v="76"/>
    <x v="76"/>
    <x v="25"/>
    <n v="6.8098998069763184"/>
  </r>
  <r>
    <x v="76"/>
    <x v="76"/>
    <x v="26"/>
    <n v="7.3453998565673828"/>
  </r>
  <r>
    <x v="76"/>
    <x v="76"/>
    <x v="27"/>
    <n v="7.8913998603820801"/>
  </r>
  <r>
    <x v="76"/>
    <x v="76"/>
    <x v="28"/>
    <n v="10.522000312805176"/>
  </r>
  <r>
    <x v="76"/>
    <x v="76"/>
    <x v="29"/>
    <n v="11.100600242614746"/>
  </r>
  <r>
    <x v="76"/>
    <x v="76"/>
    <x v="30"/>
    <n v="11.511599540710449"/>
  </r>
  <r>
    <x v="76"/>
    <x v="76"/>
    <x v="31"/>
    <n v="11.586899757385254"/>
  </r>
  <r>
    <x v="76"/>
    <x v="76"/>
    <x v="32"/>
    <n v="17.874300003051758"/>
  </r>
  <r>
    <x v="76"/>
    <x v="76"/>
    <x v="33"/>
    <n v="19.284099578857422"/>
  </r>
  <r>
    <x v="76"/>
    <x v="76"/>
    <x v="34"/>
    <n v="20.823200225830078"/>
  </r>
  <r>
    <x v="76"/>
    <x v="76"/>
    <x v="35"/>
    <n v="21.364299774169922"/>
  </r>
  <r>
    <x v="76"/>
    <x v="76"/>
    <x v="36"/>
    <n v="22.790599822998047"/>
  </r>
  <r>
    <x v="76"/>
    <x v="76"/>
    <x v="37"/>
    <n v="24.517799377441406"/>
  </r>
  <r>
    <x v="76"/>
    <x v="76"/>
    <x v="38"/>
    <n v="23.503499984741211"/>
  </r>
  <r>
    <x v="76"/>
    <x v="76"/>
    <x v="39"/>
    <n v="22.792600631713867"/>
  </r>
  <r>
    <x v="76"/>
    <x v="76"/>
    <x v="40"/>
    <n v="30.800899505615234"/>
  </r>
  <r>
    <x v="74"/>
    <x v="74"/>
    <x v="30"/>
    <n v="18170000"/>
  </r>
  <r>
    <x v="74"/>
    <x v="74"/>
    <x v="31"/>
    <n v="32780000"/>
  </r>
  <r>
    <x v="74"/>
    <x v="74"/>
    <x v="32"/>
    <n v="20020000"/>
  </r>
  <r>
    <x v="74"/>
    <x v="74"/>
    <x v="33"/>
    <n v="3870000"/>
  </r>
  <r>
    <x v="74"/>
    <x v="74"/>
    <x v="34"/>
    <n v="4170000"/>
  </r>
  <r>
    <x v="74"/>
    <x v="74"/>
    <x v="35"/>
    <n v="4080000"/>
  </r>
  <r>
    <x v="74"/>
    <x v="74"/>
    <x v="36"/>
    <n v="3880000"/>
  </r>
  <r>
    <x v="81"/>
    <x v="81"/>
    <x v="32"/>
    <n v="0"/>
  </r>
  <r>
    <x v="81"/>
    <x v="81"/>
    <x v="33"/>
    <n v="0"/>
  </r>
  <r>
    <x v="81"/>
    <x v="81"/>
    <x v="34"/>
    <n v="0"/>
  </r>
  <r>
    <x v="81"/>
    <x v="81"/>
    <x v="35"/>
    <n v="0"/>
  </r>
  <r>
    <x v="81"/>
    <x v="81"/>
    <x v="36"/>
    <n v="0"/>
  </r>
  <r>
    <x v="81"/>
    <x v="81"/>
    <x v="37"/>
    <n v="0"/>
  </r>
  <r>
    <x v="81"/>
    <x v="81"/>
    <x v="38"/>
    <n v="0"/>
  </r>
  <r>
    <x v="81"/>
    <x v="81"/>
    <x v="39"/>
    <n v="0"/>
  </r>
  <r>
    <x v="81"/>
    <x v="81"/>
    <x v="40"/>
    <n v="0"/>
  </r>
  <r>
    <x v="82"/>
    <x v="82"/>
    <x v="0"/>
    <n v="0"/>
  </r>
  <r>
    <x v="82"/>
    <x v="82"/>
    <x v="1"/>
    <n v="0"/>
  </r>
  <r>
    <x v="82"/>
    <x v="82"/>
    <x v="2"/>
    <n v="0"/>
  </r>
  <r>
    <x v="82"/>
    <x v="82"/>
    <x v="3"/>
    <n v="0"/>
  </r>
  <r>
    <x v="82"/>
    <x v="82"/>
    <x v="4"/>
    <n v="0"/>
  </r>
  <r>
    <x v="82"/>
    <x v="82"/>
    <x v="5"/>
    <n v="0"/>
  </r>
  <r>
    <x v="82"/>
    <x v="82"/>
    <x v="6"/>
    <n v="0"/>
  </r>
  <r>
    <x v="82"/>
    <x v="82"/>
    <x v="7"/>
    <n v="0"/>
  </r>
  <r>
    <x v="82"/>
    <x v="82"/>
    <x v="8"/>
    <n v="38751000"/>
  </r>
  <r>
    <x v="82"/>
    <x v="82"/>
    <x v="9"/>
    <n v="49834000"/>
  </r>
  <r>
    <x v="82"/>
    <x v="82"/>
    <x v="10"/>
    <n v="50527000"/>
  </r>
  <r>
    <x v="82"/>
    <x v="82"/>
    <x v="11"/>
    <n v="23718000"/>
  </r>
  <r>
    <x v="82"/>
    <x v="82"/>
    <x v="12"/>
    <n v="18256000"/>
  </r>
  <r>
    <x v="82"/>
    <x v="82"/>
    <x v="13"/>
    <n v="28190000"/>
  </r>
  <r>
    <x v="82"/>
    <x v="82"/>
    <x v="14"/>
    <n v="17916000"/>
  </r>
  <r>
    <x v="82"/>
    <x v="82"/>
    <x v="15"/>
    <n v="17233000"/>
  </r>
  <r>
    <x v="82"/>
    <x v="82"/>
    <x v="16"/>
    <n v="12933000"/>
  </r>
  <r>
    <x v="82"/>
    <x v="82"/>
    <x v="17"/>
    <n v="10691000"/>
  </r>
  <r>
    <x v="82"/>
    <x v="82"/>
    <x v="18"/>
    <n v="3877000"/>
  </r>
  <r>
    <x v="82"/>
    <x v="82"/>
    <x v="19"/>
    <n v="0"/>
  </r>
  <r>
    <x v="82"/>
    <x v="82"/>
    <x v="20"/>
    <n v="0"/>
  </r>
  <r>
    <x v="82"/>
    <x v="82"/>
    <x v="21"/>
    <n v="0"/>
  </r>
  <r>
    <x v="82"/>
    <x v="82"/>
    <x v="22"/>
    <n v="0"/>
  </r>
  <r>
    <x v="82"/>
    <x v="82"/>
    <x v="23"/>
    <n v="0"/>
  </r>
  <r>
    <x v="82"/>
    <x v="82"/>
    <x v="24"/>
    <n v="0"/>
  </r>
  <r>
    <x v="82"/>
    <x v="82"/>
    <x v="25"/>
    <n v="0"/>
  </r>
  <r>
    <x v="82"/>
    <x v="82"/>
    <x v="26"/>
    <n v="0"/>
  </r>
  <r>
    <x v="82"/>
    <x v="82"/>
    <x v="27"/>
    <n v="440000000"/>
  </r>
  <r>
    <x v="82"/>
    <x v="82"/>
    <x v="28"/>
    <n v="38000000"/>
  </r>
  <r>
    <x v="82"/>
    <x v="82"/>
    <x v="29"/>
    <n v="4225000"/>
  </r>
  <r>
    <x v="82"/>
    <x v="82"/>
    <x v="30"/>
    <n v="546182016"/>
  </r>
  <r>
    <x v="78"/>
    <x v="78"/>
    <x v="22"/>
    <n v="24.388799667358398"/>
  </r>
  <r>
    <x v="78"/>
    <x v="78"/>
    <x v="23"/>
    <n v="23.346799850463867"/>
  </r>
  <r>
    <x v="78"/>
    <x v="78"/>
    <x v="24"/>
    <n v="22.243600845336914"/>
  </r>
  <r>
    <x v="78"/>
    <x v="78"/>
    <x v="25"/>
    <n v="23.063600540161133"/>
  </r>
  <r>
    <x v="78"/>
    <x v="78"/>
    <x v="26"/>
    <n v="23.601200103759766"/>
  </r>
  <r>
    <x v="78"/>
    <x v="78"/>
    <x v="27"/>
    <n v="21.289699554443359"/>
  </r>
  <r>
    <x v="78"/>
    <x v="78"/>
    <x v="28"/>
    <n v="21.231399536132812"/>
  </r>
  <r>
    <x v="78"/>
    <x v="78"/>
    <x v="29"/>
    <n v="20.829099655151367"/>
  </r>
  <r>
    <x v="78"/>
    <x v="78"/>
    <x v="30"/>
    <n v="19.209999084472656"/>
  </r>
  <r>
    <x v="78"/>
    <x v="78"/>
    <x v="31"/>
    <n v="19.659599304199219"/>
  </r>
  <r>
    <x v="78"/>
    <x v="78"/>
    <x v="32"/>
    <n v="18.07659912109375"/>
  </r>
  <r>
    <x v="78"/>
    <x v="78"/>
    <x v="33"/>
    <n v="17.411699295043945"/>
  </r>
  <r>
    <x v="78"/>
    <x v="78"/>
    <x v="34"/>
    <n v="17.175399780273438"/>
  </r>
  <r>
    <x v="78"/>
    <x v="78"/>
    <x v="35"/>
    <n v="17.50309944152832"/>
  </r>
  <r>
    <x v="78"/>
    <x v="78"/>
    <x v="36"/>
    <n v="17.245000839233398"/>
  </r>
  <r>
    <x v="78"/>
    <x v="78"/>
    <x v="37"/>
    <n v="15.65779972076416"/>
  </r>
  <r>
    <x v="78"/>
    <x v="78"/>
    <x v="38"/>
    <n v="16.381099700927734"/>
  </r>
  <r>
    <x v="78"/>
    <x v="78"/>
    <x v="39"/>
    <n v="16.379899978637695"/>
  </r>
  <r>
    <x v="78"/>
    <x v="78"/>
    <x v="40"/>
    <n v="22.277399063110352"/>
  </r>
  <r>
    <x v="83"/>
    <x v="83"/>
    <x v="0"/>
    <n v="0"/>
  </r>
  <r>
    <x v="83"/>
    <x v="83"/>
    <x v="1"/>
    <n v="0"/>
  </r>
  <r>
    <x v="83"/>
    <x v="83"/>
    <x v="2"/>
    <n v="0"/>
  </r>
  <r>
    <x v="83"/>
    <x v="83"/>
    <x v="3"/>
    <n v="0"/>
  </r>
  <r>
    <x v="83"/>
    <x v="83"/>
    <x v="4"/>
    <n v="4282000"/>
  </r>
  <r>
    <x v="83"/>
    <x v="83"/>
    <x v="5"/>
    <n v="25125000"/>
  </r>
  <r>
    <x v="83"/>
    <x v="83"/>
    <x v="6"/>
    <n v="51645000"/>
  </r>
  <r>
    <x v="83"/>
    <x v="83"/>
    <x v="7"/>
    <n v="90541000"/>
  </r>
  <r>
    <x v="83"/>
    <x v="83"/>
    <x v="8"/>
    <n v="169783008"/>
  </r>
  <r>
    <x v="83"/>
    <x v="83"/>
    <x v="9"/>
    <n v="235900000"/>
  </r>
  <r>
    <x v="83"/>
    <x v="83"/>
    <x v="10"/>
    <n v="273721984"/>
  </r>
  <r>
    <x v="83"/>
    <x v="83"/>
    <x v="11"/>
    <n v="345416000"/>
  </r>
  <r>
    <x v="83"/>
    <x v="83"/>
    <x v="12"/>
    <n v="432627008"/>
  </r>
  <r>
    <x v="83"/>
    <x v="83"/>
    <x v="13"/>
    <n v="505872000"/>
  </r>
  <r>
    <x v="83"/>
    <x v="83"/>
    <x v="14"/>
    <n v="618572032"/>
  </r>
  <r>
    <x v="83"/>
    <x v="83"/>
    <x v="15"/>
    <n v="691790976"/>
  </r>
  <r>
    <x v="83"/>
    <x v="83"/>
    <x v="16"/>
    <n v="804929024"/>
  </r>
  <r>
    <x v="83"/>
    <x v="83"/>
    <x v="17"/>
    <n v="901243008"/>
  </r>
  <r>
    <x v="83"/>
    <x v="83"/>
    <x v="18"/>
    <n v="979523008"/>
  </r>
  <r>
    <x v="83"/>
    <x v="83"/>
    <x v="19"/>
    <n v="1052993984"/>
  </r>
  <r>
    <x v="83"/>
    <x v="83"/>
    <x v="20"/>
    <n v="1228392960"/>
  </r>
  <r>
    <x v="83"/>
    <x v="83"/>
    <x v="21"/>
    <n v="1253485952"/>
  </r>
  <r>
    <x v="83"/>
    <x v="83"/>
    <x v="22"/>
    <n v="1301444992"/>
  </r>
  <r>
    <x v="83"/>
    <x v="83"/>
    <x v="23"/>
    <n v="1338695936"/>
  </r>
  <r>
    <x v="83"/>
    <x v="83"/>
    <x v="24"/>
    <n v="1454056960"/>
  </r>
  <r>
    <x v="83"/>
    <x v="83"/>
    <x v="25"/>
    <n v="1328059008"/>
  </r>
  <r>
    <x v="83"/>
    <x v="83"/>
    <x v="26"/>
    <n v="1221959936"/>
  </r>
  <r>
    <x v="83"/>
    <x v="83"/>
    <x v="27"/>
    <n v="1170915968"/>
  </r>
  <r>
    <x v="83"/>
    <x v="83"/>
    <x v="28"/>
    <n v="1199011968"/>
  </r>
  <r>
    <x v="83"/>
    <x v="83"/>
    <x v="29"/>
    <n v="1250489984"/>
  </r>
  <r>
    <x v="83"/>
    <x v="83"/>
    <x v="30"/>
    <n v="1147783040"/>
  </r>
  <r>
    <x v="83"/>
    <x v="83"/>
    <x v="31"/>
    <n v="1133000960"/>
  </r>
  <r>
    <x v="83"/>
    <x v="83"/>
    <x v="32"/>
    <n v="1216128000"/>
  </r>
  <r>
    <x v="83"/>
    <x v="83"/>
    <x v="33"/>
    <n v="1307523968"/>
  </r>
  <r>
    <x v="83"/>
    <x v="83"/>
    <x v="34"/>
    <n v="1285224960"/>
  </r>
  <r>
    <x v="83"/>
    <x v="83"/>
    <x v="35"/>
    <n v="1227644032"/>
  </r>
  <r>
    <x v="83"/>
    <x v="83"/>
    <x v="36"/>
    <n v="1252721024"/>
  </r>
  <r>
    <x v="83"/>
    <x v="83"/>
    <x v="37"/>
    <n v="1290409984"/>
  </r>
  <r>
    <x v="79"/>
    <x v="79"/>
    <x v="29"/>
    <n v="722537024"/>
  </r>
  <r>
    <x v="79"/>
    <x v="79"/>
    <x v="30"/>
    <n v="683846016"/>
  </r>
  <r>
    <x v="79"/>
    <x v="79"/>
    <x v="31"/>
    <n v="692841984"/>
  </r>
  <r>
    <x v="79"/>
    <x v="79"/>
    <x v="32"/>
    <n v="729019008"/>
  </r>
  <r>
    <x v="79"/>
    <x v="79"/>
    <x v="33"/>
    <n v="762472000"/>
  </r>
  <r>
    <x v="79"/>
    <x v="79"/>
    <x v="34"/>
    <n v="774238016"/>
  </r>
  <r>
    <x v="79"/>
    <x v="79"/>
    <x v="35"/>
    <n v="752209984"/>
  </r>
  <r>
    <x v="79"/>
    <x v="79"/>
    <x v="36"/>
    <n v="775878016"/>
  </r>
  <r>
    <x v="79"/>
    <x v="79"/>
    <x v="37"/>
    <n v="792824000"/>
  </r>
  <r>
    <x v="79"/>
    <x v="79"/>
    <x v="38"/>
    <n v="770329984"/>
  </r>
  <r>
    <x v="79"/>
    <x v="79"/>
    <x v="39"/>
    <n v="777441024"/>
  </r>
  <r>
    <x v="79"/>
    <x v="79"/>
    <x v="40"/>
    <n v="798547008"/>
  </r>
  <r>
    <x v="84"/>
    <x v="84"/>
    <x v="0"/>
    <n v="72260000"/>
  </r>
  <r>
    <x v="84"/>
    <x v="84"/>
    <x v="1"/>
    <n v="85197000"/>
  </r>
  <r>
    <x v="84"/>
    <x v="84"/>
    <x v="2"/>
    <n v="117794000"/>
  </r>
  <r>
    <x v="84"/>
    <x v="84"/>
    <x v="3"/>
    <n v="179668992"/>
  </r>
  <r>
    <x v="84"/>
    <x v="84"/>
    <x v="4"/>
    <n v="221188992"/>
  </r>
  <r>
    <x v="84"/>
    <x v="84"/>
    <x v="5"/>
    <n v="233395008"/>
  </r>
  <r>
    <x v="84"/>
    <x v="84"/>
    <x v="6"/>
    <n v="269468000"/>
  </r>
  <r>
    <x v="84"/>
    <x v="84"/>
    <x v="7"/>
    <n v="413355008"/>
  </r>
  <r>
    <x v="84"/>
    <x v="84"/>
    <x v="8"/>
    <n v="653062016"/>
  </r>
  <r>
    <x v="84"/>
    <x v="84"/>
    <x v="9"/>
    <n v="872998976"/>
  </r>
  <r>
    <x v="84"/>
    <x v="84"/>
    <x v="10"/>
    <n v="1109339008"/>
  </r>
  <r>
    <x v="84"/>
    <x v="84"/>
    <x v="11"/>
    <n v="1236360960"/>
  </r>
  <r>
    <x v="84"/>
    <x v="84"/>
    <x v="12"/>
    <n v="1515453952"/>
  </r>
  <r>
    <x v="84"/>
    <x v="84"/>
    <x v="13"/>
    <n v="1777895040"/>
  </r>
  <r>
    <x v="84"/>
    <x v="84"/>
    <x v="14"/>
    <n v="1859245056"/>
  </r>
  <r>
    <x v="84"/>
    <x v="84"/>
    <x v="15"/>
    <n v="2552189952"/>
  </r>
  <r>
    <x v="84"/>
    <x v="84"/>
    <x v="16"/>
    <n v="3282935040"/>
  </r>
  <r>
    <x v="84"/>
    <x v="84"/>
    <x v="17"/>
    <n v="3885182976"/>
  </r>
  <r>
    <x v="84"/>
    <x v="84"/>
    <x v="18"/>
    <n v="3923450112"/>
  </r>
  <r>
    <x v="84"/>
    <x v="84"/>
    <x v="19"/>
    <n v="3810668032"/>
  </r>
  <r>
    <x v="84"/>
    <x v="84"/>
    <x v="20"/>
    <n v="4216260096"/>
  </r>
  <r>
    <x v="84"/>
    <x v="84"/>
    <x v="21"/>
    <n v="4326630912"/>
  </r>
  <r>
    <x v="84"/>
    <x v="84"/>
    <x v="22"/>
    <n v="4747405824"/>
  </r>
  <r>
    <x v="84"/>
    <x v="84"/>
    <x v="23"/>
    <n v="5100470784"/>
  </r>
  <r>
    <x v="84"/>
    <x v="84"/>
    <x v="24"/>
    <n v="5819978240"/>
  </r>
  <r>
    <x v="84"/>
    <x v="84"/>
    <x v="25"/>
    <n v="5010622976"/>
  </r>
  <r>
    <x v="84"/>
    <x v="84"/>
    <x v="26"/>
    <n v="4438408192"/>
  </r>
  <r>
    <x v="84"/>
    <x v="84"/>
    <x v="27"/>
    <n v="4177716992"/>
  </r>
  <r>
    <x v="84"/>
    <x v="84"/>
    <x v="28"/>
    <n v="4476296192"/>
  </r>
  <r>
    <x v="84"/>
    <x v="84"/>
    <x v="29"/>
    <n v="4805768192"/>
  </r>
  <r>
    <x v="84"/>
    <x v="84"/>
    <x v="30"/>
    <n v="4261540096"/>
  </r>
  <r>
    <x v="84"/>
    <x v="84"/>
    <x v="31"/>
    <n v="4098757888"/>
  </r>
  <r>
    <x v="84"/>
    <x v="84"/>
    <x v="32"/>
    <n v="4535865856"/>
  </r>
  <r>
    <x v="84"/>
    <x v="84"/>
    <x v="33"/>
    <n v="5063218176"/>
  </r>
  <r>
    <x v="84"/>
    <x v="84"/>
    <x v="34"/>
    <n v="4941557760"/>
  </r>
  <r>
    <x v="84"/>
    <x v="84"/>
    <x v="35"/>
    <n v="4567950848"/>
  </r>
  <r>
    <x v="84"/>
    <x v="84"/>
    <x v="36"/>
    <n v="4646145024"/>
  </r>
  <r>
    <x v="84"/>
    <x v="84"/>
    <x v="37"/>
    <n v="5218475008"/>
  </r>
  <r>
    <x v="84"/>
    <x v="84"/>
    <x v="38"/>
    <n v="5155280896"/>
  </r>
  <r>
    <x v="84"/>
    <x v="84"/>
    <x v="39"/>
    <n v="5344573952"/>
  </r>
  <r>
    <x v="84"/>
    <x v="84"/>
    <x v="40"/>
    <n v="3989408000"/>
  </r>
  <r>
    <x v="81"/>
    <x v="81"/>
    <x v="0"/>
    <n v="0"/>
  </r>
  <r>
    <x v="81"/>
    <x v="81"/>
    <x v="1"/>
    <n v="0"/>
  </r>
  <r>
    <x v="81"/>
    <x v="81"/>
    <x v="2"/>
    <n v="0"/>
  </r>
  <r>
    <x v="81"/>
    <x v="81"/>
    <x v="3"/>
    <n v="0"/>
  </r>
  <r>
    <x v="81"/>
    <x v="81"/>
    <x v="4"/>
    <n v="0"/>
  </r>
  <r>
    <x v="81"/>
    <x v="81"/>
    <x v="5"/>
    <n v="0"/>
  </r>
  <r>
    <x v="81"/>
    <x v="81"/>
    <x v="6"/>
    <n v="0"/>
  </r>
  <r>
    <x v="81"/>
    <x v="81"/>
    <x v="7"/>
    <n v="0"/>
  </r>
  <r>
    <x v="81"/>
    <x v="81"/>
    <x v="8"/>
    <n v="0"/>
  </r>
  <r>
    <x v="81"/>
    <x v="81"/>
    <x v="9"/>
    <n v="0"/>
  </r>
  <r>
    <x v="77"/>
    <x v="77"/>
    <x v="12"/>
    <n v="438606016"/>
  </r>
  <r>
    <x v="77"/>
    <x v="77"/>
    <x v="13"/>
    <n v="511719008"/>
  </r>
  <r>
    <x v="77"/>
    <x v="77"/>
    <x v="14"/>
    <n v="624193984"/>
  </r>
  <r>
    <x v="77"/>
    <x v="77"/>
    <x v="15"/>
    <n v="697171968"/>
  </r>
  <r>
    <x v="77"/>
    <x v="77"/>
    <x v="16"/>
    <n v="810049984"/>
  </r>
  <r>
    <x v="77"/>
    <x v="77"/>
    <x v="17"/>
    <n v="906084992"/>
  </r>
  <r>
    <x v="77"/>
    <x v="77"/>
    <x v="18"/>
    <n v="984142016"/>
  </r>
  <r>
    <x v="85"/>
    <x v="85"/>
    <x v="17"/>
    <n v="0"/>
  </r>
  <r>
    <x v="85"/>
    <x v="85"/>
    <x v="18"/>
    <n v="0"/>
  </r>
  <r>
    <x v="85"/>
    <x v="85"/>
    <x v="19"/>
    <n v="0"/>
  </r>
  <r>
    <x v="85"/>
    <x v="85"/>
    <x v="20"/>
    <n v="0"/>
  </r>
  <r>
    <x v="85"/>
    <x v="85"/>
    <x v="21"/>
    <n v="0"/>
  </r>
  <r>
    <x v="85"/>
    <x v="85"/>
    <x v="22"/>
    <n v="0"/>
  </r>
  <r>
    <x v="85"/>
    <x v="85"/>
    <x v="23"/>
    <n v="0"/>
  </r>
  <r>
    <x v="85"/>
    <x v="85"/>
    <x v="24"/>
    <n v="0"/>
  </r>
  <r>
    <x v="85"/>
    <x v="85"/>
    <x v="25"/>
    <n v="0"/>
  </r>
  <r>
    <x v="85"/>
    <x v="85"/>
    <x v="26"/>
    <n v="0"/>
  </r>
  <r>
    <x v="85"/>
    <x v="85"/>
    <x v="27"/>
    <n v="0"/>
  </r>
  <r>
    <x v="85"/>
    <x v="85"/>
    <x v="28"/>
    <n v="0"/>
  </r>
  <r>
    <x v="85"/>
    <x v="85"/>
    <x v="29"/>
    <n v="0"/>
  </r>
  <r>
    <x v="85"/>
    <x v="85"/>
    <x v="30"/>
    <n v="0"/>
  </r>
  <r>
    <x v="85"/>
    <x v="85"/>
    <x v="31"/>
    <n v="0"/>
  </r>
  <r>
    <x v="85"/>
    <x v="85"/>
    <x v="32"/>
    <n v="0"/>
  </r>
  <r>
    <x v="85"/>
    <x v="85"/>
    <x v="33"/>
    <n v="0"/>
  </r>
  <r>
    <x v="85"/>
    <x v="85"/>
    <x v="34"/>
    <n v="0"/>
  </r>
  <r>
    <x v="85"/>
    <x v="85"/>
    <x v="35"/>
    <n v="0"/>
  </r>
  <r>
    <x v="85"/>
    <x v="85"/>
    <x v="36"/>
    <n v="0"/>
  </r>
  <r>
    <x v="85"/>
    <x v="85"/>
    <x v="37"/>
    <n v="0"/>
  </r>
  <r>
    <x v="85"/>
    <x v="85"/>
    <x v="38"/>
    <n v="0"/>
  </r>
  <r>
    <x v="85"/>
    <x v="85"/>
    <x v="39"/>
    <n v="0"/>
  </r>
  <r>
    <x v="85"/>
    <x v="85"/>
    <x v="40"/>
    <n v="0"/>
  </r>
  <r>
    <x v="86"/>
    <x v="86"/>
    <x v="0"/>
    <n v="33859000"/>
  </r>
  <r>
    <x v="86"/>
    <x v="86"/>
    <x v="1"/>
    <n v="49971000"/>
  </r>
  <r>
    <x v="86"/>
    <x v="86"/>
    <x v="2"/>
    <n v="64167000"/>
  </r>
  <r>
    <x v="86"/>
    <x v="86"/>
    <x v="3"/>
    <n v="51910000"/>
  </r>
  <r>
    <x v="86"/>
    <x v="86"/>
    <x v="4"/>
    <n v="56611000"/>
  </r>
  <r>
    <x v="86"/>
    <x v="86"/>
    <x v="5"/>
    <n v="47695000"/>
  </r>
  <r>
    <x v="86"/>
    <x v="86"/>
    <x v="6"/>
    <n v="38305000"/>
  </r>
  <r>
    <x v="86"/>
    <x v="86"/>
    <x v="7"/>
    <n v="78929000"/>
  </r>
  <r>
    <x v="86"/>
    <x v="86"/>
    <x v="8"/>
    <n v="130602000"/>
  </r>
  <r>
    <x v="86"/>
    <x v="86"/>
    <x v="9"/>
    <n v="204030000"/>
  </r>
  <r>
    <x v="86"/>
    <x v="86"/>
    <x v="10"/>
    <n v="230510000"/>
  </r>
  <r>
    <x v="86"/>
    <x v="86"/>
    <x v="11"/>
    <n v="321769984"/>
  </r>
  <r>
    <x v="86"/>
    <x v="86"/>
    <x v="12"/>
    <n v="367272992"/>
  </r>
  <r>
    <x v="86"/>
    <x v="86"/>
    <x v="13"/>
    <n v="363759008"/>
  </r>
  <r>
    <x v="86"/>
    <x v="86"/>
    <x v="14"/>
    <n v="324076992"/>
  </r>
  <r>
    <x v="86"/>
    <x v="86"/>
    <x v="15"/>
    <n v="333966016"/>
  </r>
  <r>
    <x v="86"/>
    <x v="86"/>
    <x v="16"/>
    <n v="333008992"/>
  </r>
  <r>
    <x v="86"/>
    <x v="86"/>
    <x v="17"/>
    <n v="364214016"/>
  </r>
  <r>
    <x v="86"/>
    <x v="86"/>
    <x v="18"/>
    <n v="310383008"/>
  </r>
  <r>
    <x v="86"/>
    <x v="86"/>
    <x v="19"/>
    <n v="253979008"/>
  </r>
  <r>
    <x v="86"/>
    <x v="86"/>
    <x v="20"/>
    <n v="249878000"/>
  </r>
  <r>
    <x v="86"/>
    <x v="86"/>
    <x v="21"/>
    <n v="253111008"/>
  </r>
  <r>
    <x v="86"/>
    <x v="86"/>
    <x v="22"/>
    <n v="255588992"/>
  </r>
  <r>
    <x v="83"/>
    <x v="83"/>
    <x v="38"/>
    <n v="1310758016"/>
  </r>
  <r>
    <x v="83"/>
    <x v="83"/>
    <x v="39"/>
    <n v="1340844032"/>
  </r>
  <r>
    <x v="83"/>
    <x v="83"/>
    <x v="40"/>
    <n v="1415012992"/>
  </r>
  <r>
    <x v="79"/>
    <x v="79"/>
    <x v="0"/>
    <n v="14861000"/>
  </r>
  <r>
    <x v="79"/>
    <x v="79"/>
    <x v="1"/>
    <n v="12315000"/>
  </r>
  <r>
    <x v="79"/>
    <x v="79"/>
    <x v="2"/>
    <n v="10231000"/>
  </r>
  <r>
    <x v="79"/>
    <x v="79"/>
    <x v="3"/>
    <n v="6895000"/>
  </r>
  <r>
    <x v="79"/>
    <x v="79"/>
    <x v="4"/>
    <n v="8803000"/>
  </r>
  <r>
    <x v="79"/>
    <x v="79"/>
    <x v="5"/>
    <n v="24164000"/>
  </r>
  <r>
    <x v="87"/>
    <x v="87"/>
    <x v="2"/>
    <n v="64167000"/>
  </r>
  <r>
    <x v="87"/>
    <x v="87"/>
    <x v="3"/>
    <n v="51910000"/>
  </r>
  <r>
    <x v="87"/>
    <x v="87"/>
    <x v="4"/>
    <n v="56611000"/>
  </r>
  <r>
    <x v="87"/>
    <x v="87"/>
    <x v="5"/>
    <n v="47695000"/>
  </r>
  <r>
    <x v="87"/>
    <x v="87"/>
    <x v="6"/>
    <n v="38305000"/>
  </r>
  <r>
    <x v="87"/>
    <x v="87"/>
    <x v="7"/>
    <n v="78929000"/>
  </r>
  <r>
    <x v="87"/>
    <x v="87"/>
    <x v="8"/>
    <n v="169352992"/>
  </r>
  <r>
    <x v="87"/>
    <x v="87"/>
    <x v="9"/>
    <n v="253864000"/>
  </r>
  <r>
    <x v="87"/>
    <x v="87"/>
    <x v="10"/>
    <n v="281036992"/>
  </r>
  <r>
    <x v="87"/>
    <x v="87"/>
    <x v="11"/>
    <n v="345488000"/>
  </r>
  <r>
    <x v="87"/>
    <x v="87"/>
    <x v="12"/>
    <n v="385528992"/>
  </r>
  <r>
    <x v="87"/>
    <x v="87"/>
    <x v="13"/>
    <n v="391948992"/>
  </r>
  <r>
    <x v="87"/>
    <x v="87"/>
    <x v="14"/>
    <n v="341992992"/>
  </r>
  <r>
    <x v="87"/>
    <x v="87"/>
    <x v="15"/>
    <n v="351199008"/>
  </r>
  <r>
    <x v="87"/>
    <x v="87"/>
    <x v="16"/>
    <n v="345942016"/>
  </r>
  <r>
    <x v="87"/>
    <x v="87"/>
    <x v="17"/>
    <n v="374904992"/>
  </r>
  <r>
    <x v="87"/>
    <x v="87"/>
    <x v="18"/>
    <n v="314260000"/>
  </r>
  <r>
    <x v="87"/>
    <x v="87"/>
    <x v="19"/>
    <n v="253979008"/>
  </r>
  <r>
    <x v="87"/>
    <x v="87"/>
    <x v="20"/>
    <n v="249878000"/>
  </r>
  <r>
    <x v="87"/>
    <x v="87"/>
    <x v="21"/>
    <n v="253111008"/>
  </r>
  <r>
    <x v="87"/>
    <x v="87"/>
    <x v="22"/>
    <n v="255588992"/>
  </r>
  <r>
    <x v="87"/>
    <x v="87"/>
    <x v="23"/>
    <n v="289295008"/>
  </r>
  <r>
    <x v="87"/>
    <x v="87"/>
    <x v="24"/>
    <n v="333836992"/>
  </r>
  <r>
    <x v="87"/>
    <x v="87"/>
    <x v="25"/>
    <n v="367092000"/>
  </r>
  <r>
    <x v="87"/>
    <x v="87"/>
    <x v="26"/>
    <n v="365584992"/>
  </r>
  <r>
    <x v="87"/>
    <x v="87"/>
    <x v="27"/>
    <n v="891825024"/>
  </r>
  <r>
    <x v="87"/>
    <x v="87"/>
    <x v="28"/>
    <n v="576844992"/>
  </r>
  <r>
    <x v="87"/>
    <x v="87"/>
    <x v="29"/>
    <n v="531377984"/>
  </r>
  <r>
    <x v="87"/>
    <x v="87"/>
    <x v="30"/>
    <n v="1025584000"/>
  </r>
  <r>
    <x v="87"/>
    <x v="87"/>
    <x v="31"/>
    <n v="996579008"/>
  </r>
  <r>
    <x v="87"/>
    <x v="87"/>
    <x v="32"/>
    <n v="989240000"/>
  </r>
  <r>
    <x v="87"/>
    <x v="87"/>
    <x v="33"/>
    <n v="998104000"/>
  </r>
  <r>
    <x v="87"/>
    <x v="87"/>
    <x v="34"/>
    <n v="983206976"/>
  </r>
  <r>
    <x v="87"/>
    <x v="87"/>
    <x v="35"/>
    <n v="947438976"/>
  </r>
  <r>
    <x v="87"/>
    <x v="87"/>
    <x v="36"/>
    <n v="962553984"/>
  </r>
  <r>
    <x v="87"/>
    <x v="87"/>
    <x v="37"/>
    <n v="1002249024"/>
  </r>
  <r>
    <x v="87"/>
    <x v="87"/>
    <x v="38"/>
    <n v="965702016"/>
  </r>
  <r>
    <x v="87"/>
    <x v="87"/>
    <x v="39"/>
    <n v="975545024"/>
  </r>
  <r>
    <x v="87"/>
    <x v="87"/>
    <x v="40"/>
    <n v="405975008"/>
  </r>
  <r>
    <x v="88"/>
    <x v="88"/>
    <x v="0"/>
    <n v="106119000"/>
  </r>
  <r>
    <x v="88"/>
    <x v="88"/>
    <x v="1"/>
    <n v="135168000"/>
  </r>
  <r>
    <x v="88"/>
    <x v="88"/>
    <x v="2"/>
    <n v="181960992"/>
  </r>
  <r>
    <x v="88"/>
    <x v="88"/>
    <x v="3"/>
    <n v="231579008"/>
  </r>
  <r>
    <x v="88"/>
    <x v="88"/>
    <x v="4"/>
    <n v="277800000"/>
  </r>
  <r>
    <x v="88"/>
    <x v="88"/>
    <x v="5"/>
    <n v="281089984"/>
  </r>
  <r>
    <x v="88"/>
    <x v="88"/>
    <x v="6"/>
    <n v="307772992"/>
  </r>
  <r>
    <x v="88"/>
    <x v="88"/>
    <x v="7"/>
    <n v="492284000"/>
  </r>
  <r>
    <x v="88"/>
    <x v="88"/>
    <x v="8"/>
    <n v="822414976"/>
  </r>
  <r>
    <x v="88"/>
    <x v="88"/>
    <x v="9"/>
    <n v="1126862976"/>
  </r>
  <r>
    <x v="82"/>
    <x v="82"/>
    <x v="31"/>
    <n v="546182016"/>
  </r>
  <r>
    <x v="82"/>
    <x v="82"/>
    <x v="32"/>
    <n v="546182016"/>
  </r>
  <r>
    <x v="82"/>
    <x v="82"/>
    <x v="33"/>
    <n v="546182016"/>
  </r>
  <r>
    <x v="82"/>
    <x v="82"/>
    <x v="34"/>
    <n v="546182016"/>
  </r>
  <r>
    <x v="82"/>
    <x v="82"/>
    <x v="35"/>
    <n v="546182016"/>
  </r>
  <r>
    <x v="82"/>
    <x v="82"/>
    <x v="36"/>
    <n v="546182016"/>
  </r>
  <r>
    <x v="82"/>
    <x v="82"/>
    <x v="37"/>
    <n v="546182016"/>
  </r>
  <r>
    <x v="82"/>
    <x v="82"/>
    <x v="38"/>
    <n v="546182016"/>
  </r>
  <r>
    <x v="82"/>
    <x v="82"/>
    <x v="39"/>
    <n v="546182016"/>
  </r>
  <r>
    <x v="82"/>
    <x v="82"/>
    <x v="40"/>
    <n v="0"/>
  </r>
  <r>
    <x v="89"/>
    <x v="89"/>
    <x v="0"/>
    <n v="0"/>
  </r>
  <r>
    <x v="89"/>
    <x v="89"/>
    <x v="1"/>
    <n v="0"/>
  </r>
  <r>
    <x v="89"/>
    <x v="89"/>
    <x v="2"/>
    <n v="0"/>
  </r>
  <r>
    <x v="89"/>
    <x v="89"/>
    <x v="3"/>
    <n v="0"/>
  </r>
  <r>
    <x v="89"/>
    <x v="89"/>
    <x v="4"/>
    <n v="0"/>
  </r>
  <r>
    <x v="89"/>
    <x v="89"/>
    <x v="5"/>
    <n v="0"/>
  </r>
  <r>
    <x v="89"/>
    <x v="89"/>
    <x v="6"/>
    <n v="0"/>
  </r>
  <r>
    <x v="89"/>
    <x v="89"/>
    <x v="7"/>
    <n v="0"/>
  </r>
  <r>
    <x v="89"/>
    <x v="89"/>
    <x v="8"/>
    <n v="0"/>
  </r>
  <r>
    <x v="89"/>
    <x v="89"/>
    <x v="9"/>
    <n v="0"/>
  </r>
  <r>
    <x v="89"/>
    <x v="89"/>
    <x v="10"/>
    <n v="0"/>
  </r>
  <r>
    <x v="89"/>
    <x v="89"/>
    <x v="11"/>
    <n v="0"/>
  </r>
  <r>
    <x v="89"/>
    <x v="89"/>
    <x v="12"/>
    <n v="0"/>
  </r>
  <r>
    <x v="89"/>
    <x v="89"/>
    <x v="13"/>
    <n v="0"/>
  </r>
  <r>
    <x v="89"/>
    <x v="89"/>
    <x v="14"/>
    <n v="0"/>
  </r>
  <r>
    <x v="89"/>
    <x v="89"/>
    <x v="15"/>
    <n v="0"/>
  </r>
  <r>
    <x v="89"/>
    <x v="89"/>
    <x v="16"/>
    <n v="0"/>
  </r>
  <r>
    <x v="89"/>
    <x v="89"/>
    <x v="17"/>
    <n v="0"/>
  </r>
  <r>
    <x v="89"/>
    <x v="89"/>
    <x v="18"/>
    <n v="0"/>
  </r>
  <r>
    <x v="89"/>
    <x v="89"/>
    <x v="19"/>
    <n v="0"/>
  </r>
  <r>
    <x v="89"/>
    <x v="89"/>
    <x v="20"/>
    <n v="0"/>
  </r>
  <r>
    <x v="89"/>
    <x v="89"/>
    <x v="21"/>
    <n v="0"/>
  </r>
  <r>
    <x v="89"/>
    <x v="89"/>
    <x v="22"/>
    <n v="0"/>
  </r>
  <r>
    <x v="89"/>
    <x v="89"/>
    <x v="23"/>
    <n v="0"/>
  </r>
  <r>
    <x v="89"/>
    <x v="89"/>
    <x v="24"/>
    <n v="0"/>
  </r>
  <r>
    <x v="89"/>
    <x v="89"/>
    <x v="25"/>
    <n v="0"/>
  </r>
  <r>
    <x v="89"/>
    <x v="89"/>
    <x v="26"/>
    <n v="0"/>
  </r>
  <r>
    <x v="89"/>
    <x v="89"/>
    <x v="27"/>
    <n v="0"/>
  </r>
  <r>
    <x v="89"/>
    <x v="89"/>
    <x v="28"/>
    <n v="0"/>
  </r>
  <r>
    <x v="89"/>
    <x v="89"/>
    <x v="29"/>
    <n v="0"/>
  </r>
  <r>
    <x v="89"/>
    <x v="89"/>
    <x v="30"/>
    <n v="0"/>
  </r>
  <r>
    <x v="89"/>
    <x v="89"/>
    <x v="31"/>
    <n v="0"/>
  </r>
  <r>
    <x v="89"/>
    <x v="89"/>
    <x v="32"/>
    <n v="0"/>
  </r>
  <r>
    <x v="89"/>
    <x v="89"/>
    <x v="33"/>
    <n v="0"/>
  </r>
  <r>
    <x v="89"/>
    <x v="89"/>
    <x v="34"/>
    <n v="0"/>
  </r>
  <r>
    <x v="89"/>
    <x v="89"/>
    <x v="35"/>
    <n v="0"/>
  </r>
  <r>
    <x v="89"/>
    <x v="89"/>
    <x v="36"/>
    <n v="0"/>
  </r>
  <r>
    <x v="89"/>
    <x v="89"/>
    <x v="37"/>
    <n v="0"/>
  </r>
  <r>
    <x v="89"/>
    <x v="89"/>
    <x v="38"/>
    <n v="0"/>
  </r>
  <r>
    <x v="89"/>
    <x v="89"/>
    <x v="39"/>
    <n v="0"/>
  </r>
  <r>
    <x v="89"/>
    <x v="89"/>
    <x v="40"/>
    <n v="0"/>
  </r>
  <r>
    <x v="85"/>
    <x v="85"/>
    <x v="0"/>
    <n v="0"/>
  </r>
  <r>
    <x v="85"/>
    <x v="85"/>
    <x v="1"/>
    <n v="0"/>
  </r>
  <r>
    <x v="85"/>
    <x v="85"/>
    <x v="2"/>
    <n v="0"/>
  </r>
  <r>
    <x v="85"/>
    <x v="85"/>
    <x v="3"/>
    <n v="0"/>
  </r>
  <r>
    <x v="85"/>
    <x v="85"/>
    <x v="4"/>
    <n v="0"/>
  </r>
  <r>
    <x v="85"/>
    <x v="85"/>
    <x v="5"/>
    <n v="0"/>
  </r>
  <r>
    <x v="85"/>
    <x v="85"/>
    <x v="6"/>
    <n v="0"/>
  </r>
  <r>
    <x v="85"/>
    <x v="85"/>
    <x v="7"/>
    <n v="0"/>
  </r>
  <r>
    <x v="85"/>
    <x v="85"/>
    <x v="8"/>
    <n v="0"/>
  </r>
  <r>
    <x v="85"/>
    <x v="85"/>
    <x v="9"/>
    <n v="0"/>
  </r>
  <r>
    <x v="85"/>
    <x v="85"/>
    <x v="10"/>
    <n v="0"/>
  </r>
  <r>
    <x v="85"/>
    <x v="85"/>
    <x v="11"/>
    <n v="0"/>
  </r>
  <r>
    <x v="85"/>
    <x v="85"/>
    <x v="12"/>
    <n v="0"/>
  </r>
  <r>
    <x v="85"/>
    <x v="85"/>
    <x v="13"/>
    <n v="0"/>
  </r>
  <r>
    <x v="85"/>
    <x v="85"/>
    <x v="14"/>
    <n v="0"/>
  </r>
  <r>
    <x v="81"/>
    <x v="81"/>
    <x v="10"/>
    <n v="0"/>
  </r>
  <r>
    <x v="81"/>
    <x v="81"/>
    <x v="11"/>
    <n v="0"/>
  </r>
  <r>
    <x v="81"/>
    <x v="81"/>
    <x v="12"/>
    <n v="0"/>
  </r>
  <r>
    <x v="81"/>
    <x v="81"/>
    <x v="13"/>
    <n v="0"/>
  </r>
  <r>
    <x v="81"/>
    <x v="81"/>
    <x v="14"/>
    <n v="0"/>
  </r>
  <r>
    <x v="81"/>
    <x v="81"/>
    <x v="15"/>
    <n v="0"/>
  </r>
  <r>
    <x v="81"/>
    <x v="81"/>
    <x v="16"/>
    <n v="0"/>
  </r>
  <r>
    <x v="81"/>
    <x v="81"/>
    <x v="17"/>
    <n v="0"/>
  </r>
  <r>
    <x v="81"/>
    <x v="81"/>
    <x v="18"/>
    <n v="0"/>
  </r>
  <r>
    <x v="81"/>
    <x v="81"/>
    <x v="19"/>
    <n v="0"/>
  </r>
  <r>
    <x v="81"/>
    <x v="81"/>
    <x v="20"/>
    <n v="0"/>
  </r>
  <r>
    <x v="81"/>
    <x v="81"/>
    <x v="21"/>
    <n v="0"/>
  </r>
  <r>
    <x v="81"/>
    <x v="81"/>
    <x v="22"/>
    <n v="0"/>
  </r>
  <r>
    <x v="81"/>
    <x v="81"/>
    <x v="23"/>
    <n v="0"/>
  </r>
  <r>
    <x v="81"/>
    <x v="81"/>
    <x v="24"/>
    <n v="0"/>
  </r>
  <r>
    <x v="81"/>
    <x v="81"/>
    <x v="25"/>
    <n v="0"/>
  </r>
  <r>
    <x v="81"/>
    <x v="81"/>
    <x v="26"/>
    <n v="0"/>
  </r>
  <r>
    <x v="81"/>
    <x v="81"/>
    <x v="27"/>
    <n v="0"/>
  </r>
  <r>
    <x v="81"/>
    <x v="81"/>
    <x v="28"/>
    <n v="0"/>
  </r>
  <r>
    <x v="81"/>
    <x v="81"/>
    <x v="29"/>
    <n v="0"/>
  </r>
  <r>
    <x v="81"/>
    <x v="81"/>
    <x v="30"/>
    <n v="0"/>
  </r>
  <r>
    <x v="81"/>
    <x v="81"/>
    <x v="31"/>
    <n v="0"/>
  </r>
  <r>
    <x v="90"/>
    <x v="90"/>
    <x v="11"/>
    <n v="49332000"/>
  </r>
  <r>
    <x v="90"/>
    <x v="90"/>
    <x v="12"/>
    <n v="44217000"/>
  </r>
  <r>
    <x v="90"/>
    <x v="90"/>
    <x v="13"/>
    <n v="37555000"/>
  </r>
  <r>
    <x v="90"/>
    <x v="90"/>
    <x v="14"/>
    <n v="24166000"/>
  </r>
  <r>
    <x v="90"/>
    <x v="90"/>
    <x v="15"/>
    <n v="16369000"/>
  </r>
  <r>
    <x v="90"/>
    <x v="90"/>
    <x v="16"/>
    <n v="10925000"/>
  </r>
  <r>
    <x v="90"/>
    <x v="90"/>
    <x v="17"/>
    <n v="10384000"/>
  </r>
  <r>
    <x v="90"/>
    <x v="90"/>
    <x v="18"/>
    <n v="5267000"/>
  </r>
  <r>
    <x v="90"/>
    <x v="90"/>
    <x v="19"/>
    <n v="0"/>
  </r>
  <r>
    <x v="90"/>
    <x v="90"/>
    <x v="20"/>
    <n v="0"/>
  </r>
  <r>
    <x v="90"/>
    <x v="90"/>
    <x v="21"/>
    <n v="0"/>
  </r>
  <r>
    <x v="90"/>
    <x v="90"/>
    <x v="22"/>
    <n v="0"/>
  </r>
  <r>
    <x v="90"/>
    <x v="90"/>
    <x v="23"/>
    <n v="0"/>
  </r>
  <r>
    <x v="90"/>
    <x v="90"/>
    <x v="24"/>
    <n v="0"/>
  </r>
  <r>
    <x v="90"/>
    <x v="90"/>
    <x v="25"/>
    <n v="0"/>
  </r>
  <r>
    <x v="90"/>
    <x v="90"/>
    <x v="26"/>
    <n v="0"/>
  </r>
  <r>
    <x v="90"/>
    <x v="90"/>
    <x v="27"/>
    <n v="440000000"/>
  </r>
  <r>
    <x v="90"/>
    <x v="90"/>
    <x v="28"/>
    <n v="38000000"/>
  </r>
  <r>
    <x v="90"/>
    <x v="90"/>
    <x v="29"/>
    <n v="4225000"/>
  </r>
  <r>
    <x v="90"/>
    <x v="90"/>
    <x v="30"/>
    <n v="546182016"/>
  </r>
  <r>
    <x v="90"/>
    <x v="90"/>
    <x v="31"/>
    <n v="546182016"/>
  </r>
  <r>
    <x v="90"/>
    <x v="90"/>
    <x v="32"/>
    <n v="546182016"/>
  </r>
  <r>
    <x v="90"/>
    <x v="90"/>
    <x v="33"/>
    <n v="546182016"/>
  </r>
  <r>
    <x v="90"/>
    <x v="90"/>
    <x v="34"/>
    <n v="546182016"/>
  </r>
  <r>
    <x v="90"/>
    <x v="90"/>
    <x v="35"/>
    <n v="546182016"/>
  </r>
  <r>
    <x v="90"/>
    <x v="90"/>
    <x v="36"/>
    <n v="546182016"/>
  </r>
  <r>
    <x v="90"/>
    <x v="90"/>
    <x v="37"/>
    <n v="546182016"/>
  </r>
  <r>
    <x v="90"/>
    <x v="90"/>
    <x v="38"/>
    <n v="546182016"/>
  </r>
  <r>
    <x v="90"/>
    <x v="90"/>
    <x v="39"/>
    <n v="546182016"/>
  </r>
  <r>
    <x v="90"/>
    <x v="90"/>
    <x v="40"/>
    <n v="0"/>
  </r>
  <r>
    <x v="91"/>
    <x v="91"/>
    <x v="19"/>
    <n v="0"/>
  </r>
  <r>
    <x v="91"/>
    <x v="91"/>
    <x v="20"/>
    <n v="0"/>
  </r>
  <r>
    <x v="91"/>
    <x v="91"/>
    <x v="21"/>
    <n v="0"/>
  </r>
  <r>
    <x v="91"/>
    <x v="91"/>
    <x v="22"/>
    <n v="0"/>
  </r>
  <r>
    <x v="91"/>
    <x v="91"/>
    <x v="23"/>
    <n v="0"/>
  </r>
  <r>
    <x v="91"/>
    <x v="91"/>
    <x v="24"/>
    <n v="0"/>
  </r>
  <r>
    <x v="91"/>
    <x v="91"/>
    <x v="25"/>
    <n v="0"/>
  </r>
  <r>
    <x v="91"/>
    <x v="91"/>
    <x v="26"/>
    <n v="0"/>
  </r>
  <r>
    <x v="91"/>
    <x v="91"/>
    <x v="27"/>
    <n v="0"/>
  </r>
  <r>
    <x v="91"/>
    <x v="91"/>
    <x v="28"/>
    <n v="0"/>
  </r>
  <r>
    <x v="91"/>
    <x v="91"/>
    <x v="29"/>
    <n v="0"/>
  </r>
  <r>
    <x v="86"/>
    <x v="86"/>
    <x v="23"/>
    <n v="289295008"/>
  </r>
  <r>
    <x v="86"/>
    <x v="86"/>
    <x v="24"/>
    <n v="333836992"/>
  </r>
  <r>
    <x v="86"/>
    <x v="86"/>
    <x v="25"/>
    <n v="367092000"/>
  </r>
  <r>
    <x v="86"/>
    <x v="86"/>
    <x v="26"/>
    <n v="365584992"/>
  </r>
  <r>
    <x v="86"/>
    <x v="86"/>
    <x v="27"/>
    <n v="451824992"/>
  </r>
  <r>
    <x v="86"/>
    <x v="86"/>
    <x v="28"/>
    <n v="538844992"/>
  </r>
  <r>
    <x v="86"/>
    <x v="86"/>
    <x v="29"/>
    <n v="527152992"/>
  </r>
  <r>
    <x v="86"/>
    <x v="86"/>
    <x v="30"/>
    <n v="479401984"/>
  </r>
  <r>
    <x v="86"/>
    <x v="86"/>
    <x v="31"/>
    <n v="450396992"/>
  </r>
  <r>
    <x v="86"/>
    <x v="86"/>
    <x v="32"/>
    <n v="443057984"/>
  </r>
  <r>
    <x v="86"/>
    <x v="86"/>
    <x v="33"/>
    <n v="451921984"/>
  </r>
  <r>
    <x v="86"/>
    <x v="86"/>
    <x v="34"/>
    <n v="437024992"/>
  </r>
  <r>
    <x v="86"/>
    <x v="86"/>
    <x v="35"/>
    <n v="401256992"/>
  </r>
  <r>
    <x v="86"/>
    <x v="86"/>
    <x v="36"/>
    <n v="416372000"/>
  </r>
  <r>
    <x v="86"/>
    <x v="86"/>
    <x v="37"/>
    <n v="456067008"/>
  </r>
  <r>
    <x v="86"/>
    <x v="86"/>
    <x v="38"/>
    <n v="419520000"/>
  </r>
  <r>
    <x v="86"/>
    <x v="86"/>
    <x v="39"/>
    <n v="429363008"/>
  </r>
  <r>
    <x v="86"/>
    <x v="86"/>
    <x v="40"/>
    <n v="405975008"/>
  </r>
  <r>
    <x v="92"/>
    <x v="92"/>
    <x v="0"/>
    <n v="0"/>
  </r>
  <r>
    <x v="92"/>
    <x v="92"/>
    <x v="1"/>
    <n v="0"/>
  </r>
  <r>
    <x v="92"/>
    <x v="92"/>
    <x v="2"/>
    <n v="0"/>
  </r>
  <r>
    <x v="92"/>
    <x v="92"/>
    <x v="3"/>
    <n v="0"/>
  </r>
  <r>
    <x v="92"/>
    <x v="92"/>
    <x v="4"/>
    <n v="0"/>
  </r>
  <r>
    <x v="92"/>
    <x v="92"/>
    <x v="5"/>
    <n v="0"/>
  </r>
  <r>
    <x v="92"/>
    <x v="92"/>
    <x v="6"/>
    <n v="0"/>
  </r>
  <r>
    <x v="92"/>
    <x v="92"/>
    <x v="7"/>
    <n v="0"/>
  </r>
  <r>
    <x v="92"/>
    <x v="92"/>
    <x v="8"/>
    <n v="0"/>
  </r>
  <r>
    <x v="92"/>
    <x v="92"/>
    <x v="9"/>
    <n v="0"/>
  </r>
  <r>
    <x v="92"/>
    <x v="92"/>
    <x v="10"/>
    <n v="0"/>
  </r>
  <r>
    <x v="92"/>
    <x v="92"/>
    <x v="11"/>
    <n v="0"/>
  </r>
  <r>
    <x v="92"/>
    <x v="92"/>
    <x v="12"/>
    <n v="0"/>
  </r>
  <r>
    <x v="92"/>
    <x v="92"/>
    <x v="13"/>
    <n v="0"/>
  </r>
  <r>
    <x v="92"/>
    <x v="92"/>
    <x v="14"/>
    <n v="0"/>
  </r>
  <r>
    <x v="92"/>
    <x v="92"/>
    <x v="15"/>
    <n v="19560000"/>
  </r>
  <r>
    <x v="92"/>
    <x v="92"/>
    <x v="16"/>
    <n v="38477000"/>
  </r>
  <r>
    <x v="92"/>
    <x v="92"/>
    <x v="17"/>
    <n v="46380000"/>
  </r>
  <r>
    <x v="92"/>
    <x v="92"/>
    <x v="18"/>
    <n v="56063000"/>
  </r>
  <r>
    <x v="92"/>
    <x v="92"/>
    <x v="19"/>
    <n v="49975000"/>
  </r>
  <r>
    <x v="92"/>
    <x v="92"/>
    <x v="20"/>
    <n v="75922000"/>
  </r>
  <r>
    <x v="92"/>
    <x v="92"/>
    <x v="21"/>
    <n v="80367000"/>
  </r>
  <r>
    <x v="92"/>
    <x v="92"/>
    <x v="22"/>
    <n v="97147000"/>
  </r>
  <r>
    <x v="92"/>
    <x v="92"/>
    <x v="23"/>
    <n v="110151000"/>
  </r>
  <r>
    <x v="92"/>
    <x v="92"/>
    <x v="24"/>
    <n v="127163000"/>
  </r>
  <r>
    <x v="92"/>
    <x v="92"/>
    <x v="25"/>
    <n v="106906000"/>
  </r>
  <r>
    <x v="92"/>
    <x v="92"/>
    <x v="26"/>
    <n v="91592000"/>
  </r>
  <r>
    <x v="92"/>
    <x v="92"/>
    <x v="27"/>
    <n v="86043000"/>
  </r>
  <r>
    <x v="92"/>
    <x v="92"/>
    <x v="28"/>
    <n v="94369000"/>
  </r>
  <r>
    <x v="92"/>
    <x v="92"/>
    <x v="29"/>
    <n v="107341000"/>
  </r>
  <r>
    <x v="92"/>
    <x v="92"/>
    <x v="30"/>
    <n v="93636000"/>
  </r>
  <r>
    <x v="85"/>
    <x v="85"/>
    <x v="15"/>
    <n v="0"/>
  </r>
  <r>
    <x v="85"/>
    <x v="85"/>
    <x v="16"/>
    <n v="0"/>
  </r>
  <r>
    <x v="93"/>
    <x v="93"/>
    <x v="12"/>
    <n v="8.211700439453125"/>
  </r>
  <r>
    <x v="93"/>
    <x v="93"/>
    <x v="13"/>
    <n v="9.9799003601074219"/>
  </r>
  <r>
    <x v="93"/>
    <x v="93"/>
    <x v="14"/>
    <n v="7.6710000038146973"/>
  </r>
  <r>
    <x v="93"/>
    <x v="93"/>
    <x v="15"/>
    <n v="8.0748996734619141"/>
  </r>
  <r>
    <x v="93"/>
    <x v="93"/>
    <x v="16"/>
    <n v="9.1395998001098633"/>
  </r>
  <r>
    <x v="93"/>
    <x v="93"/>
    <x v="17"/>
    <n v="9.0876998901367187"/>
  </r>
  <r>
    <x v="93"/>
    <x v="93"/>
    <x v="18"/>
    <n v="0"/>
  </r>
  <r>
    <x v="93"/>
    <x v="93"/>
    <x v="19"/>
    <n v="8"/>
  </r>
  <r>
    <x v="93"/>
    <x v="93"/>
    <x v="20"/>
    <n v="3.3656001091003418"/>
  </r>
  <r>
    <x v="93"/>
    <x v="93"/>
    <x v="21"/>
    <n v="10.16670036315918"/>
  </r>
  <r>
    <x v="93"/>
    <x v="93"/>
    <x v="22"/>
    <n v="1.5324000120162964"/>
  </r>
  <r>
    <x v="93"/>
    <x v="93"/>
    <x v="23"/>
    <n v="0.98530000448226929"/>
  </r>
  <r>
    <x v="93"/>
    <x v="93"/>
    <x v="24"/>
    <n v="2.1038000583648682"/>
  </r>
  <r>
    <x v="93"/>
    <x v="93"/>
    <x v="25"/>
    <n v="8.6527004241943359"/>
  </r>
  <r>
    <x v="93"/>
    <x v="93"/>
    <x v="26"/>
    <n v="3.2011001110076904"/>
  </r>
  <r>
    <x v="93"/>
    <x v="93"/>
    <x v="27"/>
    <n v="1.3967000246047974"/>
  </r>
  <r>
    <x v="93"/>
    <x v="93"/>
    <x v="28"/>
    <n v="3"/>
  </r>
  <r>
    <x v="93"/>
    <x v="93"/>
    <x v="29"/>
    <n v="0"/>
  </r>
  <r>
    <x v="93"/>
    <x v="93"/>
    <x v="30"/>
    <n v="0"/>
  </r>
  <r>
    <x v="93"/>
    <x v="93"/>
    <x v="31"/>
    <n v="0"/>
  </r>
  <r>
    <x v="93"/>
    <x v="93"/>
    <x v="32"/>
    <n v="0"/>
  </r>
  <r>
    <x v="93"/>
    <x v="93"/>
    <x v="33"/>
    <n v="0"/>
  </r>
  <r>
    <x v="93"/>
    <x v="93"/>
    <x v="34"/>
    <n v="0"/>
  </r>
  <r>
    <x v="93"/>
    <x v="93"/>
    <x v="35"/>
    <n v="0"/>
  </r>
  <r>
    <x v="93"/>
    <x v="93"/>
    <x v="36"/>
    <n v="0"/>
  </r>
  <r>
    <x v="93"/>
    <x v="93"/>
    <x v="37"/>
    <n v="0"/>
  </r>
  <r>
    <x v="93"/>
    <x v="93"/>
    <x v="38"/>
    <n v="0"/>
  </r>
  <r>
    <x v="93"/>
    <x v="93"/>
    <x v="39"/>
    <n v="0"/>
  </r>
  <r>
    <x v="93"/>
    <x v="93"/>
    <x v="40"/>
    <n v="0"/>
  </r>
  <r>
    <x v="94"/>
    <x v="94"/>
    <x v="0"/>
    <n v="7.8692002296447754"/>
  </r>
  <r>
    <x v="94"/>
    <x v="94"/>
    <x v="1"/>
    <n v="6.2497000694274902"/>
  </r>
  <r>
    <x v="94"/>
    <x v="94"/>
    <x v="2"/>
    <n v="6.4435000419616699"/>
  </r>
  <r>
    <x v="94"/>
    <x v="94"/>
    <x v="3"/>
    <n v="8.1958999633789062"/>
  </r>
  <r>
    <x v="94"/>
    <x v="94"/>
    <x v="4"/>
    <n v="9.2614002227783203"/>
  </r>
  <r>
    <x v="94"/>
    <x v="94"/>
    <x v="5"/>
    <n v="9.9608001708984375"/>
  </r>
  <r>
    <x v="94"/>
    <x v="94"/>
    <x v="6"/>
    <n v="8.7177000045776367"/>
  </r>
  <r>
    <x v="94"/>
    <x v="94"/>
    <x v="7"/>
    <n v="9.4835996627807617"/>
  </r>
  <r>
    <x v="94"/>
    <x v="94"/>
    <x v="8"/>
    <n v="8.3540000915527344"/>
  </r>
  <r>
    <x v="94"/>
    <x v="94"/>
    <x v="9"/>
    <n v="10.557100296020508"/>
  </r>
  <r>
    <x v="94"/>
    <x v="94"/>
    <x v="10"/>
    <n v="9.5539999008178711"/>
  </r>
  <r>
    <x v="94"/>
    <x v="94"/>
    <x v="11"/>
    <n v="8.8788995742797852"/>
  </r>
  <r>
    <x v="94"/>
    <x v="94"/>
    <x v="12"/>
    <n v="9.6782999038696289"/>
  </r>
  <r>
    <x v="94"/>
    <x v="94"/>
    <x v="13"/>
    <n v="10.814999580383301"/>
  </r>
  <r>
    <x v="94"/>
    <x v="94"/>
    <x v="14"/>
    <n v="7.7726998329162598"/>
  </r>
  <r>
    <x v="94"/>
    <x v="94"/>
    <x v="15"/>
    <n v="9.1170997619628906"/>
  </r>
  <r>
    <x v="88"/>
    <x v="88"/>
    <x v="10"/>
    <n v="1390375936"/>
  </r>
  <r>
    <x v="88"/>
    <x v="88"/>
    <x v="11"/>
    <n v="1581848960"/>
  </r>
  <r>
    <x v="88"/>
    <x v="88"/>
    <x v="12"/>
    <n v="1900983040"/>
  </r>
  <r>
    <x v="88"/>
    <x v="88"/>
    <x v="13"/>
    <n v="2169843968"/>
  </r>
  <r>
    <x v="88"/>
    <x v="88"/>
    <x v="14"/>
    <n v="2201238016"/>
  </r>
  <r>
    <x v="88"/>
    <x v="88"/>
    <x v="15"/>
    <n v="2883828992"/>
  </r>
  <r>
    <x v="88"/>
    <x v="88"/>
    <x v="16"/>
    <n v="3590400000"/>
  </r>
  <r>
    <x v="88"/>
    <x v="88"/>
    <x v="17"/>
    <n v="4213708032"/>
  </r>
  <r>
    <x v="88"/>
    <x v="88"/>
    <x v="18"/>
    <n v="4181647104"/>
  </r>
  <r>
    <x v="88"/>
    <x v="88"/>
    <x v="19"/>
    <n v="4014671872"/>
  </r>
  <r>
    <x v="88"/>
    <x v="88"/>
    <x v="20"/>
    <n v="4390216192"/>
  </r>
  <r>
    <x v="88"/>
    <x v="88"/>
    <x v="21"/>
    <n v="4499375104"/>
  </r>
  <r>
    <x v="88"/>
    <x v="88"/>
    <x v="22"/>
    <n v="4905847808"/>
  </r>
  <r>
    <x v="88"/>
    <x v="88"/>
    <x v="23"/>
    <n v="5279614976"/>
  </r>
  <r>
    <x v="88"/>
    <x v="88"/>
    <x v="24"/>
    <n v="6026652160"/>
  </r>
  <r>
    <x v="88"/>
    <x v="88"/>
    <x v="25"/>
    <n v="5270809088"/>
  </r>
  <r>
    <x v="88"/>
    <x v="88"/>
    <x v="26"/>
    <n v="4712400896"/>
  </r>
  <r>
    <x v="88"/>
    <x v="88"/>
    <x v="27"/>
    <n v="4983498752"/>
  </r>
  <r>
    <x v="88"/>
    <x v="88"/>
    <x v="28"/>
    <n v="4958772224"/>
  </r>
  <r>
    <x v="88"/>
    <x v="88"/>
    <x v="29"/>
    <n v="5229805056"/>
  </r>
  <r>
    <x v="88"/>
    <x v="88"/>
    <x v="30"/>
    <n v="5193487872"/>
  </r>
  <r>
    <x v="88"/>
    <x v="88"/>
    <x v="31"/>
    <n v="5006837760"/>
  </r>
  <r>
    <x v="88"/>
    <x v="88"/>
    <x v="32"/>
    <n v="5426661888"/>
  </r>
  <r>
    <x v="88"/>
    <x v="88"/>
    <x v="33"/>
    <n v="5947765248"/>
  </r>
  <r>
    <x v="88"/>
    <x v="88"/>
    <x v="34"/>
    <n v="5814368768"/>
  </r>
  <r>
    <x v="88"/>
    <x v="88"/>
    <x v="35"/>
    <n v="5414428160"/>
  </r>
  <r>
    <x v="88"/>
    <x v="88"/>
    <x v="36"/>
    <n v="5507950080"/>
  </r>
  <r>
    <x v="88"/>
    <x v="88"/>
    <x v="37"/>
    <n v="6102312960"/>
  </r>
  <r>
    <x v="88"/>
    <x v="88"/>
    <x v="38"/>
    <n v="6000157184"/>
  </r>
  <r>
    <x v="88"/>
    <x v="88"/>
    <x v="39"/>
    <n v="6193009152"/>
  </r>
  <r>
    <x v="88"/>
    <x v="88"/>
    <x v="40"/>
    <n v="4367475200"/>
  </r>
  <r>
    <x v="95"/>
    <x v="95"/>
    <x v="40"/>
    <n v="4206134784"/>
  </r>
  <r>
    <x v="96"/>
    <x v="96"/>
    <x v="19"/>
    <n v="3299022.25"/>
  </r>
  <r>
    <x v="96"/>
    <x v="96"/>
    <x v="20"/>
    <n v="17940996"/>
  </r>
  <r>
    <x v="96"/>
    <x v="96"/>
    <x v="21"/>
    <n v="26937328"/>
  </r>
  <r>
    <x v="96"/>
    <x v="96"/>
    <x v="22"/>
    <n v="35540508"/>
  </r>
  <r>
    <x v="96"/>
    <x v="96"/>
    <x v="23"/>
    <n v="45028504"/>
  </r>
  <r>
    <x v="96"/>
    <x v="96"/>
    <x v="24"/>
    <n v="41775808"/>
  </r>
  <r>
    <x v="96"/>
    <x v="96"/>
    <x v="25"/>
    <n v="73188280"/>
  </r>
  <r>
    <x v="96"/>
    <x v="96"/>
    <x v="26"/>
    <n v="49041248"/>
  </r>
  <r>
    <x v="96"/>
    <x v="96"/>
    <x v="27"/>
    <n v="46625460"/>
  </r>
  <r>
    <x v="96"/>
    <x v="96"/>
    <x v="28"/>
    <n v="-367277632"/>
  </r>
  <r>
    <x v="96"/>
    <x v="96"/>
    <x v="29"/>
    <n v="-15524514"/>
  </r>
  <r>
    <x v="96"/>
    <x v="96"/>
    <x v="30"/>
    <n v="534315232"/>
  </r>
  <r>
    <x v="96"/>
    <x v="96"/>
    <x v="31"/>
    <n v="2253066"/>
  </r>
  <r>
    <x v="96"/>
    <x v="96"/>
    <x v="32"/>
    <n v="6224641.5"/>
  </r>
  <r>
    <x v="96"/>
    <x v="96"/>
    <x v="33"/>
    <n v="4871710"/>
  </r>
  <r>
    <x v="96"/>
    <x v="96"/>
    <x v="34"/>
    <n v="-83859296"/>
  </r>
  <r>
    <x v="92"/>
    <x v="92"/>
    <x v="31"/>
    <n v="88499000"/>
  </r>
  <r>
    <x v="92"/>
    <x v="92"/>
    <x v="32"/>
    <n v="98444000"/>
  </r>
  <r>
    <x v="92"/>
    <x v="92"/>
    <x v="33"/>
    <n v="113557000"/>
  </r>
  <r>
    <x v="92"/>
    <x v="92"/>
    <x v="34"/>
    <n v="110396000"/>
  </r>
  <r>
    <x v="92"/>
    <x v="92"/>
    <x v="35"/>
    <n v="100962000"/>
  </r>
  <r>
    <x v="92"/>
    <x v="92"/>
    <x v="36"/>
    <n v="100749000"/>
  </r>
  <r>
    <x v="92"/>
    <x v="92"/>
    <x v="37"/>
    <n v="118411000"/>
  </r>
  <r>
    <x v="92"/>
    <x v="92"/>
    <x v="38"/>
    <n v="120826000"/>
  </r>
  <r>
    <x v="92"/>
    <x v="92"/>
    <x v="39"/>
    <n v="127110000"/>
  </r>
  <r>
    <x v="92"/>
    <x v="92"/>
    <x v="40"/>
    <n v="27908000"/>
  </r>
  <r>
    <x v="87"/>
    <x v="87"/>
    <x v="0"/>
    <n v="33859000"/>
  </r>
  <r>
    <x v="87"/>
    <x v="87"/>
    <x v="1"/>
    <n v="49971000"/>
  </r>
  <r>
    <x v="97"/>
    <x v="97"/>
    <x v="19"/>
    <n v="72.084297180175781"/>
  </r>
  <r>
    <x v="97"/>
    <x v="97"/>
    <x v="20"/>
    <n v="53.256599426269531"/>
  </r>
  <r>
    <x v="97"/>
    <x v="97"/>
    <x v="21"/>
    <n v="74.351699829101562"/>
  </r>
  <r>
    <x v="97"/>
    <x v="97"/>
    <x v="22"/>
    <n v="0"/>
  </r>
  <r>
    <x v="97"/>
    <x v="97"/>
    <x v="23"/>
    <n v="0"/>
  </r>
  <r>
    <x v="97"/>
    <x v="97"/>
    <x v="24"/>
    <n v="55.850299835205078"/>
  </r>
  <r>
    <x v="97"/>
    <x v="97"/>
    <x v="25"/>
    <n v="62.640098571777344"/>
  </r>
  <r>
    <x v="97"/>
    <x v="97"/>
    <x v="26"/>
    <n v="44.734798431396484"/>
  </r>
  <r>
    <x v="97"/>
    <x v="97"/>
    <x v="27"/>
    <n v="44.668800354003906"/>
  </r>
  <r>
    <x v="97"/>
    <x v="97"/>
    <x v="28"/>
    <n v="0"/>
  </r>
  <r>
    <x v="97"/>
    <x v="97"/>
    <x v="29"/>
    <n v="0"/>
  </r>
  <r>
    <x v="97"/>
    <x v="97"/>
    <x v="30"/>
    <n v="0"/>
  </r>
  <r>
    <x v="97"/>
    <x v="97"/>
    <x v="31"/>
    <n v="0"/>
  </r>
  <r>
    <x v="97"/>
    <x v="97"/>
    <x v="32"/>
    <n v="0"/>
  </r>
  <r>
    <x v="97"/>
    <x v="97"/>
    <x v="33"/>
    <n v="0"/>
  </r>
  <r>
    <x v="97"/>
    <x v="97"/>
    <x v="34"/>
    <n v="0"/>
  </r>
  <r>
    <x v="97"/>
    <x v="97"/>
    <x v="35"/>
    <n v="0"/>
  </r>
  <r>
    <x v="97"/>
    <x v="97"/>
    <x v="36"/>
    <n v="0"/>
  </r>
  <r>
    <x v="97"/>
    <x v="97"/>
    <x v="37"/>
    <n v="0"/>
  </r>
  <r>
    <x v="97"/>
    <x v="97"/>
    <x v="38"/>
    <n v="0"/>
  </r>
  <r>
    <x v="97"/>
    <x v="97"/>
    <x v="39"/>
    <n v="0"/>
  </r>
  <r>
    <x v="97"/>
    <x v="97"/>
    <x v="40"/>
    <n v="0"/>
  </r>
  <r>
    <x v="98"/>
    <x v="98"/>
    <x v="0"/>
    <n v="13.920000076293945"/>
  </r>
  <r>
    <x v="98"/>
    <x v="98"/>
    <x v="1"/>
    <n v="11.415800094604492"/>
  </r>
  <r>
    <x v="98"/>
    <x v="98"/>
    <x v="2"/>
    <n v="11.300700187683105"/>
  </r>
  <r>
    <x v="98"/>
    <x v="98"/>
    <x v="3"/>
    <n v="8.9170999526977539"/>
  </r>
  <r>
    <x v="98"/>
    <x v="98"/>
    <x v="4"/>
    <n v="12.503100395202637"/>
  </r>
  <r>
    <x v="98"/>
    <x v="98"/>
    <x v="5"/>
    <n v="1.0045000314712524"/>
  </r>
  <r>
    <x v="98"/>
    <x v="98"/>
    <x v="6"/>
    <n v="8.4877996444702148"/>
  </r>
  <r>
    <x v="98"/>
    <x v="98"/>
    <x v="7"/>
    <n v="20.456600189208984"/>
  </r>
  <r>
    <x v="98"/>
    <x v="98"/>
    <x v="8"/>
    <n v="17.522800445556641"/>
  </r>
  <r>
    <x v="98"/>
    <x v="98"/>
    <x v="9"/>
    <n v="-0.1421000063419342"/>
  </r>
  <r>
    <x v="98"/>
    <x v="98"/>
    <x v="10"/>
    <n v="8.4735002517700195"/>
  </r>
  <r>
    <x v="94"/>
    <x v="94"/>
    <x v="16"/>
    <n v="10.119199752807617"/>
  </r>
  <r>
    <x v="94"/>
    <x v="94"/>
    <x v="17"/>
    <n v="9.1401996612548828"/>
  </r>
  <r>
    <x v="94"/>
    <x v="94"/>
    <x v="18"/>
    <n v="0"/>
  </r>
  <r>
    <x v="94"/>
    <x v="94"/>
    <x v="19"/>
    <n v="8"/>
  </r>
  <r>
    <x v="94"/>
    <x v="94"/>
    <x v="20"/>
    <n v="5.1666998863220215"/>
  </r>
  <r>
    <x v="94"/>
    <x v="94"/>
    <x v="21"/>
    <n v="10.16670036315918"/>
  </r>
  <r>
    <x v="94"/>
    <x v="94"/>
    <x v="22"/>
    <n v="0"/>
  </r>
  <r>
    <x v="94"/>
    <x v="94"/>
    <x v="23"/>
    <n v="0"/>
  </r>
  <r>
    <x v="94"/>
    <x v="94"/>
    <x v="24"/>
    <n v="7.0833001136779785"/>
  </r>
  <r>
    <x v="94"/>
    <x v="94"/>
    <x v="25"/>
    <n v="24.382600784301758"/>
  </r>
  <r>
    <x v="94"/>
    <x v="94"/>
    <x v="26"/>
    <n v="4.0501999855041504"/>
  </r>
  <r>
    <x v="94"/>
    <x v="94"/>
    <x v="27"/>
    <n v="5.4781999588012695"/>
  </r>
  <r>
    <x v="94"/>
    <x v="94"/>
    <x v="28"/>
    <n v="0"/>
  </r>
  <r>
    <x v="94"/>
    <x v="94"/>
    <x v="29"/>
    <n v="0"/>
  </r>
  <r>
    <x v="94"/>
    <x v="94"/>
    <x v="30"/>
    <n v="0"/>
  </r>
  <r>
    <x v="94"/>
    <x v="94"/>
    <x v="31"/>
    <n v="0"/>
  </r>
  <r>
    <x v="94"/>
    <x v="94"/>
    <x v="32"/>
    <n v="0"/>
  </r>
  <r>
    <x v="94"/>
    <x v="94"/>
    <x v="33"/>
    <n v="0"/>
  </r>
  <r>
    <x v="94"/>
    <x v="94"/>
    <x v="34"/>
    <n v="0"/>
  </r>
  <r>
    <x v="94"/>
    <x v="94"/>
    <x v="35"/>
    <n v="0"/>
  </r>
  <r>
    <x v="94"/>
    <x v="94"/>
    <x v="36"/>
    <n v="0"/>
  </r>
  <r>
    <x v="94"/>
    <x v="94"/>
    <x v="37"/>
    <n v="0"/>
  </r>
  <r>
    <x v="94"/>
    <x v="94"/>
    <x v="38"/>
    <n v="0"/>
  </r>
  <r>
    <x v="94"/>
    <x v="94"/>
    <x v="39"/>
    <n v="0"/>
  </r>
  <r>
    <x v="94"/>
    <x v="94"/>
    <x v="40"/>
    <n v="0"/>
  </r>
  <r>
    <x v="99"/>
    <x v="99"/>
    <x v="0"/>
    <n v="1.8192000389099121"/>
  </r>
  <r>
    <x v="99"/>
    <x v="99"/>
    <x v="1"/>
    <n v="1.3681000471115112"/>
  </r>
  <r>
    <x v="99"/>
    <x v="99"/>
    <x v="2"/>
    <n v="2.0422999858856201"/>
  </r>
  <r>
    <x v="99"/>
    <x v="99"/>
    <x v="3"/>
    <n v="1.1886999607086182"/>
  </r>
  <r>
    <x v="99"/>
    <x v="99"/>
    <x v="4"/>
    <n v="1.4666999578475952"/>
  </r>
  <r>
    <x v="99"/>
    <x v="99"/>
    <x v="5"/>
    <n v="0.82569998502731323"/>
  </r>
  <r>
    <x v="99"/>
    <x v="99"/>
    <x v="6"/>
    <n v="2.0164999961853027"/>
  </r>
  <r>
    <x v="99"/>
    <x v="99"/>
    <x v="7"/>
    <n v="3.6452999114990234"/>
  </r>
  <r>
    <x v="99"/>
    <x v="99"/>
    <x v="8"/>
    <n v="2.8963000774383545"/>
  </r>
  <r>
    <x v="99"/>
    <x v="99"/>
    <x v="9"/>
    <n v="2.2140998840332031"/>
  </r>
  <r>
    <x v="99"/>
    <x v="99"/>
    <x v="10"/>
    <n v="2.2390000820159912"/>
  </r>
  <r>
    <x v="99"/>
    <x v="99"/>
    <x v="11"/>
    <n v="2.5028998851776123"/>
  </r>
  <r>
    <x v="99"/>
    <x v="99"/>
    <x v="12"/>
    <n v="2.6526000499725342"/>
  </r>
  <r>
    <x v="99"/>
    <x v="99"/>
    <x v="13"/>
    <n v="2.1135001182556152"/>
  </r>
  <r>
    <x v="99"/>
    <x v="99"/>
    <x v="14"/>
    <n v="0.99989998340606689"/>
  </r>
  <r>
    <x v="99"/>
    <x v="99"/>
    <x v="15"/>
    <n v="2.1243999004364014"/>
  </r>
  <r>
    <x v="99"/>
    <x v="99"/>
    <x v="16"/>
    <n v="1.6858999729156494"/>
  </r>
  <r>
    <x v="99"/>
    <x v="99"/>
    <x v="17"/>
    <n v="1"/>
  </r>
  <r>
    <x v="91"/>
    <x v="91"/>
    <x v="30"/>
    <n v="0"/>
  </r>
  <r>
    <x v="91"/>
    <x v="91"/>
    <x v="31"/>
    <n v="0"/>
  </r>
  <r>
    <x v="91"/>
    <x v="91"/>
    <x v="32"/>
    <n v="0"/>
  </r>
  <r>
    <x v="91"/>
    <x v="91"/>
    <x v="33"/>
    <n v="0"/>
  </r>
  <r>
    <x v="91"/>
    <x v="91"/>
    <x v="34"/>
    <n v="0"/>
  </r>
  <r>
    <x v="91"/>
    <x v="91"/>
    <x v="35"/>
    <n v="0"/>
  </r>
  <r>
    <x v="91"/>
    <x v="91"/>
    <x v="36"/>
    <n v="0"/>
  </r>
  <r>
    <x v="91"/>
    <x v="91"/>
    <x v="37"/>
    <n v="0"/>
  </r>
  <r>
    <x v="91"/>
    <x v="91"/>
    <x v="38"/>
    <n v="0"/>
  </r>
  <r>
    <x v="91"/>
    <x v="91"/>
    <x v="39"/>
    <n v="0"/>
  </r>
  <r>
    <x v="91"/>
    <x v="91"/>
    <x v="40"/>
    <n v="0"/>
  </r>
  <r>
    <x v="100"/>
    <x v="100"/>
    <x v="19"/>
    <n v="0"/>
  </r>
  <r>
    <x v="100"/>
    <x v="100"/>
    <x v="20"/>
    <n v="0"/>
  </r>
  <r>
    <x v="100"/>
    <x v="100"/>
    <x v="21"/>
    <n v="0"/>
  </r>
  <r>
    <x v="100"/>
    <x v="100"/>
    <x v="22"/>
    <n v="0"/>
  </r>
  <r>
    <x v="100"/>
    <x v="100"/>
    <x v="23"/>
    <n v="0"/>
  </r>
  <r>
    <x v="100"/>
    <x v="100"/>
    <x v="24"/>
    <n v="0"/>
  </r>
  <r>
    <x v="100"/>
    <x v="100"/>
    <x v="25"/>
    <n v="0"/>
  </r>
  <r>
    <x v="100"/>
    <x v="100"/>
    <x v="26"/>
    <n v="0"/>
  </r>
  <r>
    <x v="100"/>
    <x v="100"/>
    <x v="27"/>
    <n v="0"/>
  </r>
  <r>
    <x v="100"/>
    <x v="100"/>
    <x v="28"/>
    <n v="0"/>
  </r>
  <r>
    <x v="100"/>
    <x v="100"/>
    <x v="29"/>
    <n v="0"/>
  </r>
  <r>
    <x v="100"/>
    <x v="100"/>
    <x v="30"/>
    <n v="0"/>
  </r>
  <r>
    <x v="100"/>
    <x v="100"/>
    <x v="31"/>
    <n v="0"/>
  </r>
  <r>
    <x v="100"/>
    <x v="100"/>
    <x v="32"/>
    <n v="0"/>
  </r>
  <r>
    <x v="100"/>
    <x v="100"/>
    <x v="33"/>
    <n v="0"/>
  </r>
  <r>
    <x v="100"/>
    <x v="100"/>
    <x v="34"/>
    <n v="0"/>
  </r>
  <r>
    <x v="100"/>
    <x v="100"/>
    <x v="35"/>
    <n v="0"/>
  </r>
  <r>
    <x v="100"/>
    <x v="100"/>
    <x v="36"/>
    <n v="0"/>
  </r>
  <r>
    <x v="100"/>
    <x v="100"/>
    <x v="37"/>
    <n v="0"/>
  </r>
  <r>
    <x v="100"/>
    <x v="100"/>
    <x v="38"/>
    <n v="0"/>
  </r>
  <r>
    <x v="100"/>
    <x v="100"/>
    <x v="39"/>
    <n v="0"/>
  </r>
  <r>
    <x v="100"/>
    <x v="100"/>
    <x v="40"/>
    <n v="0"/>
  </r>
  <r>
    <x v="101"/>
    <x v="101"/>
    <x v="19"/>
    <n v="0"/>
  </r>
  <r>
    <x v="101"/>
    <x v="101"/>
    <x v="20"/>
    <n v="0"/>
  </r>
  <r>
    <x v="101"/>
    <x v="101"/>
    <x v="21"/>
    <n v="0"/>
  </r>
  <r>
    <x v="101"/>
    <x v="101"/>
    <x v="22"/>
    <n v="0"/>
  </r>
  <r>
    <x v="101"/>
    <x v="101"/>
    <x v="23"/>
    <n v="0"/>
  </r>
  <r>
    <x v="101"/>
    <x v="101"/>
    <x v="24"/>
    <n v="0"/>
  </r>
  <r>
    <x v="101"/>
    <x v="101"/>
    <x v="25"/>
    <n v="0"/>
  </r>
  <r>
    <x v="101"/>
    <x v="101"/>
    <x v="26"/>
    <n v="0"/>
  </r>
  <r>
    <x v="101"/>
    <x v="101"/>
    <x v="27"/>
    <n v="0"/>
  </r>
  <r>
    <x v="101"/>
    <x v="101"/>
    <x v="28"/>
    <n v="0"/>
  </r>
  <r>
    <x v="101"/>
    <x v="101"/>
    <x v="29"/>
    <n v="0"/>
  </r>
  <r>
    <x v="101"/>
    <x v="101"/>
    <x v="30"/>
    <n v="0"/>
  </r>
  <r>
    <x v="101"/>
    <x v="101"/>
    <x v="31"/>
    <n v="0"/>
  </r>
  <r>
    <x v="101"/>
    <x v="101"/>
    <x v="32"/>
    <n v="0"/>
  </r>
  <r>
    <x v="101"/>
    <x v="101"/>
    <x v="33"/>
    <n v="0"/>
  </r>
  <r>
    <x v="101"/>
    <x v="101"/>
    <x v="34"/>
    <n v="0"/>
  </r>
  <r>
    <x v="101"/>
    <x v="101"/>
    <x v="35"/>
    <n v="0"/>
  </r>
  <r>
    <x v="101"/>
    <x v="101"/>
    <x v="36"/>
    <n v="0"/>
  </r>
  <r>
    <x v="101"/>
    <x v="101"/>
    <x v="37"/>
    <n v="0"/>
  </r>
  <r>
    <x v="101"/>
    <x v="101"/>
    <x v="38"/>
    <n v="0"/>
  </r>
  <r>
    <x v="101"/>
    <x v="101"/>
    <x v="39"/>
    <n v="0"/>
  </r>
  <r>
    <x v="101"/>
    <x v="101"/>
    <x v="40"/>
    <n v="0"/>
  </r>
  <r>
    <x v="93"/>
    <x v="93"/>
    <x v="0"/>
    <n v="4.3706998825073242"/>
  </r>
  <r>
    <x v="93"/>
    <x v="93"/>
    <x v="1"/>
    <n v="4.7101998329162598"/>
  </r>
  <r>
    <x v="93"/>
    <x v="93"/>
    <x v="2"/>
    <n v="5.0367999076843262"/>
  </r>
  <r>
    <x v="93"/>
    <x v="93"/>
    <x v="3"/>
    <n v="7.6388001441955566"/>
  </r>
  <r>
    <x v="93"/>
    <x v="93"/>
    <x v="4"/>
    <n v="8.2876996994018555"/>
  </r>
  <r>
    <x v="93"/>
    <x v="93"/>
    <x v="5"/>
    <n v="9.2371997833251953"/>
  </r>
  <r>
    <x v="93"/>
    <x v="93"/>
    <x v="6"/>
    <n v="6.8695998191833496"/>
  </r>
  <r>
    <x v="93"/>
    <x v="93"/>
    <x v="7"/>
    <n v="7.5492000579833984"/>
  </r>
  <r>
    <x v="93"/>
    <x v="93"/>
    <x v="8"/>
    <n v="7.0987000465393066"/>
  </r>
  <r>
    <x v="93"/>
    <x v="93"/>
    <x v="9"/>
    <n v="9.135899543762207"/>
  </r>
  <r>
    <x v="93"/>
    <x v="93"/>
    <x v="10"/>
    <n v="7.35260009765625"/>
  </r>
  <r>
    <x v="96"/>
    <x v="96"/>
    <x v="35"/>
    <n v="-40003752"/>
  </r>
  <r>
    <x v="96"/>
    <x v="96"/>
    <x v="36"/>
    <n v="288506.5"/>
  </r>
  <r>
    <x v="96"/>
    <x v="96"/>
    <x v="37"/>
    <n v="475811.40625"/>
  </r>
  <r>
    <x v="96"/>
    <x v="96"/>
    <x v="38"/>
    <n v="824461.3125"/>
  </r>
  <r>
    <x v="96"/>
    <x v="96"/>
    <x v="39"/>
    <n v="292740.59375"/>
  </r>
  <r>
    <x v="96"/>
    <x v="96"/>
    <x v="40"/>
    <n v="-1780031232"/>
  </r>
  <r>
    <x v="90"/>
    <x v="90"/>
    <x v="0"/>
    <n v="0"/>
  </r>
  <r>
    <x v="90"/>
    <x v="90"/>
    <x v="1"/>
    <n v="0"/>
  </r>
  <r>
    <x v="90"/>
    <x v="90"/>
    <x v="2"/>
    <n v="0"/>
  </r>
  <r>
    <x v="90"/>
    <x v="90"/>
    <x v="3"/>
    <n v="0"/>
  </r>
  <r>
    <x v="90"/>
    <x v="90"/>
    <x v="4"/>
    <n v="0"/>
  </r>
  <r>
    <x v="90"/>
    <x v="90"/>
    <x v="5"/>
    <n v="0"/>
  </r>
  <r>
    <x v="90"/>
    <x v="90"/>
    <x v="6"/>
    <n v="0"/>
  </r>
  <r>
    <x v="90"/>
    <x v="90"/>
    <x v="7"/>
    <n v="0"/>
  </r>
  <r>
    <x v="90"/>
    <x v="90"/>
    <x v="8"/>
    <n v="38751000"/>
  </r>
  <r>
    <x v="90"/>
    <x v="90"/>
    <x v="9"/>
    <n v="64310000"/>
  </r>
  <r>
    <x v="90"/>
    <x v="90"/>
    <x v="10"/>
    <n v="69467000"/>
  </r>
  <r>
    <x v="102"/>
    <x v="102"/>
    <x v="24"/>
    <n v="0"/>
  </r>
  <r>
    <x v="102"/>
    <x v="102"/>
    <x v="25"/>
    <n v="0.82929998636245728"/>
  </r>
  <r>
    <x v="102"/>
    <x v="102"/>
    <x v="26"/>
    <n v="1.1133999824523926"/>
  </r>
  <r>
    <x v="102"/>
    <x v="102"/>
    <x v="27"/>
    <n v="7.1504001617431641"/>
  </r>
  <r>
    <x v="102"/>
    <x v="102"/>
    <x v="28"/>
    <n v="3.338900089263916"/>
  </r>
  <r>
    <x v="102"/>
    <x v="102"/>
    <x v="29"/>
    <n v="0"/>
  </r>
  <r>
    <x v="102"/>
    <x v="102"/>
    <x v="30"/>
    <n v="0"/>
  </r>
  <r>
    <x v="102"/>
    <x v="102"/>
    <x v="31"/>
    <n v="0"/>
  </r>
  <r>
    <x v="102"/>
    <x v="102"/>
    <x v="32"/>
    <n v="0"/>
  </r>
  <r>
    <x v="102"/>
    <x v="102"/>
    <x v="33"/>
    <n v="0"/>
  </r>
  <r>
    <x v="102"/>
    <x v="102"/>
    <x v="34"/>
    <n v="0"/>
  </r>
  <r>
    <x v="102"/>
    <x v="102"/>
    <x v="35"/>
    <n v="0"/>
  </r>
  <r>
    <x v="102"/>
    <x v="102"/>
    <x v="36"/>
    <n v="0"/>
  </r>
  <r>
    <x v="102"/>
    <x v="102"/>
    <x v="37"/>
    <n v="0"/>
  </r>
  <r>
    <x v="102"/>
    <x v="102"/>
    <x v="38"/>
    <n v="0"/>
  </r>
  <r>
    <x v="102"/>
    <x v="102"/>
    <x v="39"/>
    <n v="0"/>
  </r>
  <r>
    <x v="102"/>
    <x v="102"/>
    <x v="40"/>
    <n v="0"/>
  </r>
  <r>
    <x v="103"/>
    <x v="103"/>
    <x v="0"/>
    <n v="1087000"/>
  </r>
  <r>
    <x v="103"/>
    <x v="103"/>
    <x v="1"/>
    <n v="1002000"/>
  </r>
  <r>
    <x v="103"/>
    <x v="103"/>
    <x v="2"/>
    <n v="1480000"/>
  </r>
  <r>
    <x v="103"/>
    <x v="103"/>
    <x v="3"/>
    <n v="3675000"/>
  </r>
  <r>
    <x v="103"/>
    <x v="103"/>
    <x v="4"/>
    <n v="4042000"/>
  </r>
  <r>
    <x v="103"/>
    <x v="103"/>
    <x v="5"/>
    <n v="6129000"/>
  </r>
  <r>
    <x v="103"/>
    <x v="103"/>
    <x v="6"/>
    <n v="4474000"/>
  </r>
  <r>
    <x v="103"/>
    <x v="103"/>
    <x v="7"/>
    <n v="6717000"/>
  </r>
  <r>
    <x v="103"/>
    <x v="103"/>
    <x v="8"/>
    <n v="9420000"/>
  </r>
  <r>
    <x v="103"/>
    <x v="103"/>
    <x v="9"/>
    <n v="13957000"/>
  </r>
  <r>
    <x v="103"/>
    <x v="103"/>
    <x v="10"/>
    <n v="18574000"/>
  </r>
  <r>
    <x v="103"/>
    <x v="103"/>
    <x v="11"/>
    <n v="20799000"/>
  </r>
  <r>
    <x v="103"/>
    <x v="103"/>
    <x v="12"/>
    <n v="22389000"/>
  </r>
  <r>
    <x v="103"/>
    <x v="103"/>
    <x v="13"/>
    <n v="30861000"/>
  </r>
  <r>
    <x v="103"/>
    <x v="103"/>
    <x v="14"/>
    <n v="30623000"/>
  </r>
  <r>
    <x v="103"/>
    <x v="103"/>
    <x v="15"/>
    <n v="37554000"/>
  </r>
  <r>
    <x v="103"/>
    <x v="103"/>
    <x v="16"/>
    <n v="54595000"/>
  </r>
  <r>
    <x v="103"/>
    <x v="103"/>
    <x v="17"/>
    <n v="45492000"/>
  </r>
  <r>
    <x v="103"/>
    <x v="103"/>
    <x v="18"/>
    <n v="21136000"/>
  </r>
  <r>
    <x v="103"/>
    <x v="103"/>
    <x v="19"/>
    <n v="34488000"/>
  </r>
  <r>
    <x v="103"/>
    <x v="103"/>
    <x v="20"/>
    <n v="487000"/>
  </r>
  <r>
    <x v="103"/>
    <x v="103"/>
    <x v="21"/>
    <n v="37673000"/>
  </r>
  <r>
    <x v="98"/>
    <x v="98"/>
    <x v="11"/>
    <n v="9.7569999694824219"/>
  </r>
  <r>
    <x v="98"/>
    <x v="98"/>
    <x v="12"/>
    <n v="5.3833999633789062"/>
  </r>
  <r>
    <x v="98"/>
    <x v="98"/>
    <x v="13"/>
    <n v="21.788400650024414"/>
  </r>
  <r>
    <x v="98"/>
    <x v="98"/>
    <x v="14"/>
    <n v="7.3151001930236816"/>
  </r>
  <r>
    <x v="98"/>
    <x v="98"/>
    <x v="15"/>
    <n v="10.697600364685059"/>
  </r>
  <r>
    <x v="98"/>
    <x v="98"/>
    <x v="16"/>
    <n v="10.151900291442871"/>
  </r>
  <r>
    <x v="98"/>
    <x v="98"/>
    <x v="17"/>
    <n v="9.9995002746582031"/>
  </r>
  <r>
    <x v="98"/>
    <x v="98"/>
    <x v="18"/>
    <n v="0"/>
  </r>
  <r>
    <x v="98"/>
    <x v="98"/>
    <x v="19"/>
    <n v="0"/>
  </r>
  <r>
    <x v="98"/>
    <x v="98"/>
    <x v="20"/>
    <n v="29.424800872802734"/>
  </r>
  <r>
    <x v="98"/>
    <x v="98"/>
    <x v="21"/>
    <n v="0"/>
  </r>
  <r>
    <x v="98"/>
    <x v="98"/>
    <x v="22"/>
    <n v="29.615499496459961"/>
  </r>
  <r>
    <x v="98"/>
    <x v="98"/>
    <x v="23"/>
    <n v="22.677299499511719"/>
  </r>
  <r>
    <x v="98"/>
    <x v="98"/>
    <x v="24"/>
    <n v="18.388200759887695"/>
  </r>
  <r>
    <x v="98"/>
    <x v="98"/>
    <x v="25"/>
    <n v="28.799600601196289"/>
  </r>
  <r>
    <x v="98"/>
    <x v="98"/>
    <x v="26"/>
    <n v="36.165000915527344"/>
  </r>
  <r>
    <x v="98"/>
    <x v="98"/>
    <x v="27"/>
    <n v="11.715100288391113"/>
  </r>
  <r>
    <x v="98"/>
    <x v="98"/>
    <x v="28"/>
    <n v="25.816200256347656"/>
  </r>
  <r>
    <x v="98"/>
    <x v="98"/>
    <x v="29"/>
    <n v="0"/>
  </r>
  <r>
    <x v="98"/>
    <x v="98"/>
    <x v="30"/>
    <n v="0"/>
  </r>
  <r>
    <x v="98"/>
    <x v="98"/>
    <x v="31"/>
    <n v="0"/>
  </r>
  <r>
    <x v="98"/>
    <x v="98"/>
    <x v="32"/>
    <n v="0"/>
  </r>
  <r>
    <x v="98"/>
    <x v="98"/>
    <x v="33"/>
    <n v="0"/>
  </r>
  <r>
    <x v="98"/>
    <x v="98"/>
    <x v="34"/>
    <n v="0"/>
  </r>
  <r>
    <x v="98"/>
    <x v="98"/>
    <x v="35"/>
    <n v="0"/>
  </r>
  <r>
    <x v="98"/>
    <x v="98"/>
    <x v="36"/>
    <n v="0"/>
  </r>
  <r>
    <x v="98"/>
    <x v="98"/>
    <x v="37"/>
    <n v="0"/>
  </r>
  <r>
    <x v="98"/>
    <x v="98"/>
    <x v="38"/>
    <n v="0"/>
  </r>
  <r>
    <x v="98"/>
    <x v="98"/>
    <x v="39"/>
    <n v="0"/>
  </r>
  <r>
    <x v="98"/>
    <x v="98"/>
    <x v="40"/>
    <n v="0"/>
  </r>
  <r>
    <x v="104"/>
    <x v="104"/>
    <x v="0"/>
    <n v="4.2290000915527344"/>
  </r>
  <r>
    <x v="104"/>
    <x v="104"/>
    <x v="1"/>
    <n v="2.970599889755249"/>
  </r>
  <r>
    <x v="104"/>
    <x v="104"/>
    <x v="2"/>
    <n v="3.9883999824523926"/>
  </r>
  <r>
    <x v="104"/>
    <x v="104"/>
    <x v="3"/>
    <n v="2.7353000640869141"/>
  </r>
  <r>
    <x v="104"/>
    <x v="104"/>
    <x v="4"/>
    <n v="2.2200000286102295"/>
  </r>
  <r>
    <x v="104"/>
    <x v="104"/>
    <x v="5"/>
    <n v="2.2971999645233154"/>
  </r>
  <r>
    <x v="104"/>
    <x v="104"/>
    <x v="6"/>
    <n v="3.4993000030517578"/>
  </r>
  <r>
    <x v="104"/>
    <x v="104"/>
    <x v="7"/>
    <n v="3.6073000431060791"/>
  </r>
  <r>
    <x v="104"/>
    <x v="104"/>
    <x v="8"/>
    <n v="3.2769999504089355"/>
  </r>
  <r>
    <x v="104"/>
    <x v="104"/>
    <x v="9"/>
    <n v="2.7427999973297119"/>
  </r>
  <r>
    <x v="104"/>
    <x v="104"/>
    <x v="10"/>
    <n v="3.4948000907897949"/>
  </r>
  <r>
    <x v="104"/>
    <x v="104"/>
    <x v="11"/>
    <n v="3.8512001037597656"/>
  </r>
  <r>
    <x v="104"/>
    <x v="104"/>
    <x v="12"/>
    <n v="3.3071999549865723"/>
  </r>
  <r>
    <x v="104"/>
    <x v="104"/>
    <x v="13"/>
    <n v="1.535599946975708"/>
  </r>
  <r>
    <x v="104"/>
    <x v="104"/>
    <x v="14"/>
    <n v="2.4714000225067139"/>
  </r>
  <r>
    <x v="104"/>
    <x v="104"/>
    <x v="15"/>
    <n v="3.2139999866485596"/>
  </r>
  <r>
    <x v="104"/>
    <x v="104"/>
    <x v="16"/>
    <n v="2.7365999221801758"/>
  </r>
  <r>
    <x v="104"/>
    <x v="104"/>
    <x v="17"/>
    <n v="1.6134999990463257"/>
  </r>
  <r>
    <x v="99"/>
    <x v="99"/>
    <x v="18"/>
    <n v="0"/>
  </r>
  <r>
    <x v="99"/>
    <x v="99"/>
    <x v="19"/>
    <n v="0"/>
  </r>
  <r>
    <x v="99"/>
    <x v="99"/>
    <x v="20"/>
    <n v="2.0833001136779785"/>
  </r>
  <r>
    <x v="99"/>
    <x v="99"/>
    <x v="21"/>
    <n v="0"/>
  </r>
  <r>
    <x v="99"/>
    <x v="99"/>
    <x v="22"/>
    <n v="1.5324000120162964"/>
  </r>
  <r>
    <x v="99"/>
    <x v="99"/>
    <x v="23"/>
    <n v="0.98530000448226929"/>
  </r>
  <r>
    <x v="99"/>
    <x v="99"/>
    <x v="24"/>
    <n v="0.91670000553131104"/>
  </r>
  <r>
    <x v="99"/>
    <x v="99"/>
    <x v="25"/>
    <n v="1.809499979019165"/>
  </r>
  <r>
    <x v="99"/>
    <x v="99"/>
    <x v="26"/>
    <n v="2.4400999546051025"/>
  </r>
  <r>
    <x v="99"/>
    <x v="99"/>
    <x v="27"/>
    <n v="1.2638000249862671"/>
  </r>
  <r>
    <x v="99"/>
    <x v="99"/>
    <x v="28"/>
    <n v="3"/>
  </r>
  <r>
    <x v="99"/>
    <x v="99"/>
    <x v="29"/>
    <n v="0"/>
  </r>
  <r>
    <x v="99"/>
    <x v="99"/>
    <x v="30"/>
    <n v="0"/>
  </r>
  <r>
    <x v="99"/>
    <x v="99"/>
    <x v="31"/>
    <n v="0"/>
  </r>
  <r>
    <x v="99"/>
    <x v="99"/>
    <x v="32"/>
    <n v="0"/>
  </r>
  <r>
    <x v="99"/>
    <x v="99"/>
    <x v="33"/>
    <n v="0"/>
  </r>
  <r>
    <x v="99"/>
    <x v="99"/>
    <x v="34"/>
    <n v="0"/>
  </r>
  <r>
    <x v="99"/>
    <x v="99"/>
    <x v="35"/>
    <n v="0"/>
  </r>
  <r>
    <x v="99"/>
    <x v="99"/>
    <x v="36"/>
    <n v="0"/>
  </r>
  <r>
    <x v="99"/>
    <x v="99"/>
    <x v="37"/>
    <n v="0"/>
  </r>
  <r>
    <x v="99"/>
    <x v="99"/>
    <x v="38"/>
    <n v="0"/>
  </r>
  <r>
    <x v="99"/>
    <x v="99"/>
    <x v="39"/>
    <n v="0"/>
  </r>
  <r>
    <x v="99"/>
    <x v="99"/>
    <x v="40"/>
    <n v="0"/>
  </r>
  <r>
    <x v="105"/>
    <x v="105"/>
    <x v="0"/>
    <n v="32.060901641845703"/>
  </r>
  <r>
    <x v="105"/>
    <x v="105"/>
    <x v="1"/>
    <n v="40.576400756835938"/>
  </r>
  <r>
    <x v="105"/>
    <x v="105"/>
    <x v="2"/>
    <n v="36.851699829101563"/>
  </r>
  <r>
    <x v="105"/>
    <x v="105"/>
    <x v="3"/>
    <n v="57.393798828125"/>
  </r>
  <r>
    <x v="105"/>
    <x v="105"/>
    <x v="4"/>
    <n v="62.789699554443359"/>
  </r>
  <r>
    <x v="105"/>
    <x v="105"/>
    <x v="5"/>
    <n v="66.060302734375"/>
  </r>
  <r>
    <x v="105"/>
    <x v="105"/>
    <x v="6"/>
    <n v="50.520999908447266"/>
  </r>
  <r>
    <x v="105"/>
    <x v="105"/>
    <x v="7"/>
    <n v="48.118099212646484"/>
  </r>
  <r>
    <x v="105"/>
    <x v="105"/>
    <x v="8"/>
    <n v="51.781700134277344"/>
  </r>
  <r>
    <x v="105"/>
    <x v="105"/>
    <x v="9"/>
    <n v="58.373600006103516"/>
  </r>
  <r>
    <x v="105"/>
    <x v="105"/>
    <x v="10"/>
    <n v="52.189899444580078"/>
  </r>
  <r>
    <x v="105"/>
    <x v="105"/>
    <x v="11"/>
    <n v="46.54840087890625"/>
  </r>
  <r>
    <x v="105"/>
    <x v="105"/>
    <x v="12"/>
    <n v="55.114700317382813"/>
  </r>
  <r>
    <x v="105"/>
    <x v="105"/>
    <x v="13"/>
    <n v="72.093597412109375"/>
  </r>
  <r>
    <x v="105"/>
    <x v="105"/>
    <x v="14"/>
    <n v="57.037200927734375"/>
  </r>
  <r>
    <x v="105"/>
    <x v="105"/>
    <x v="15"/>
    <n v="54.255901336669922"/>
  </r>
  <r>
    <x v="105"/>
    <x v="105"/>
    <x v="16"/>
    <n v="59.001399993896484"/>
  </r>
  <r>
    <x v="105"/>
    <x v="105"/>
    <x v="17"/>
    <n v="64.2030029296875"/>
  </r>
  <r>
    <x v="105"/>
    <x v="105"/>
    <x v="18"/>
    <n v="0"/>
  </r>
  <r>
    <x v="105"/>
    <x v="105"/>
    <x v="19"/>
    <n v="72.084297180175781"/>
  </r>
  <r>
    <x v="105"/>
    <x v="105"/>
    <x v="20"/>
    <n v="39.335601806640625"/>
  </r>
  <r>
    <x v="105"/>
    <x v="105"/>
    <x v="21"/>
    <n v="74.351699829101562"/>
  </r>
  <r>
    <x v="105"/>
    <x v="105"/>
    <x v="22"/>
    <n v="29.615499496459961"/>
  </r>
  <r>
    <x v="93"/>
    <x v="93"/>
    <x v="11"/>
    <n v="7.3429999351501465"/>
  </r>
  <r>
    <x v="106"/>
    <x v="106"/>
    <x v="40"/>
    <n v="35736000"/>
  </r>
  <r>
    <x v="107"/>
    <x v="107"/>
    <x v="6"/>
    <n v="4.7443766593933105"/>
  </r>
  <r>
    <x v="107"/>
    <x v="107"/>
    <x v="7"/>
    <n v="5.6963963508605957"/>
  </r>
  <r>
    <x v="107"/>
    <x v="107"/>
    <x v="8"/>
    <n v="7.9074306488037109"/>
  </r>
  <r>
    <x v="107"/>
    <x v="107"/>
    <x v="9"/>
    <n v="9.7308759689331055"/>
  </r>
  <r>
    <x v="107"/>
    <x v="107"/>
    <x v="10"/>
    <n v="10.47517204284668"/>
  </r>
  <r>
    <x v="107"/>
    <x v="107"/>
    <x v="11"/>
    <n v="9.1357631683349609"/>
  </r>
  <r>
    <x v="107"/>
    <x v="107"/>
    <x v="12"/>
    <n v="10.922996520996094"/>
  </r>
  <r>
    <x v="107"/>
    <x v="107"/>
    <x v="13"/>
    <n v="16.291908264160156"/>
  </r>
  <r>
    <x v="107"/>
    <x v="107"/>
    <x v="14"/>
    <n v="16.386835098266602"/>
  </r>
  <r>
    <x v="107"/>
    <x v="107"/>
    <x v="15"/>
    <n v="20.637712478637695"/>
  </r>
  <r>
    <x v="107"/>
    <x v="107"/>
    <x v="16"/>
    <n v="24.36720085144043"/>
  </r>
  <r>
    <x v="107"/>
    <x v="107"/>
    <x v="17"/>
    <n v="25.984708786010742"/>
  </r>
  <r>
    <x v="107"/>
    <x v="107"/>
    <x v="18"/>
    <n v="19.357700347900391"/>
  </r>
  <r>
    <x v="107"/>
    <x v="107"/>
    <x v="19"/>
    <n v="24.731502532958984"/>
  </r>
  <r>
    <x v="107"/>
    <x v="107"/>
    <x v="20"/>
    <n v="4.5106315612792969"/>
  </r>
  <r>
    <x v="107"/>
    <x v="107"/>
    <x v="21"/>
    <n v="16.573835372924805"/>
  </r>
  <r>
    <x v="107"/>
    <x v="107"/>
    <x v="22"/>
    <n v="4.2412853240966797"/>
  </r>
  <r>
    <x v="107"/>
    <x v="107"/>
    <x v="23"/>
    <n v="10.028238296508789"/>
  </r>
  <r>
    <x v="107"/>
    <x v="107"/>
    <x v="24"/>
    <n v="10.607751846313477"/>
  </r>
  <r>
    <x v="107"/>
    <x v="107"/>
    <x v="25"/>
    <n v="5.2673382759094238"/>
  </r>
  <r>
    <x v="107"/>
    <x v="107"/>
    <x v="26"/>
    <n v="1.3275657892227173"/>
  </r>
  <r>
    <x v="107"/>
    <x v="107"/>
    <x v="27"/>
    <n v="0.99068361520767212"/>
  </r>
  <r>
    <x v="107"/>
    <x v="107"/>
    <x v="28"/>
    <n v="0.82101517915725708"/>
  </r>
  <r>
    <x v="107"/>
    <x v="107"/>
    <x v="29"/>
    <n v="1.7248677015304565"/>
  </r>
  <r>
    <x v="107"/>
    <x v="107"/>
    <x v="30"/>
    <n v="0.65451270341873169"/>
  </r>
  <r>
    <x v="107"/>
    <x v="107"/>
    <x v="31"/>
    <n v="0.35912072658538818"/>
  </r>
  <r>
    <x v="107"/>
    <x v="107"/>
    <x v="32"/>
    <n v="0.45746368169784546"/>
  </r>
  <r>
    <x v="107"/>
    <x v="107"/>
    <x v="33"/>
    <n v="0.57558977603912354"/>
  </r>
  <r>
    <x v="107"/>
    <x v="107"/>
    <x v="34"/>
    <n v="1.0159718990325928"/>
  </r>
  <r>
    <x v="107"/>
    <x v="107"/>
    <x v="35"/>
    <n v="1.1135998964309692"/>
  </r>
  <r>
    <x v="107"/>
    <x v="107"/>
    <x v="36"/>
    <n v="1.1169552803039551"/>
  </r>
  <r>
    <x v="108"/>
    <x v="108"/>
    <x v="0"/>
    <n v="0"/>
  </r>
  <r>
    <x v="108"/>
    <x v="108"/>
    <x v="1"/>
    <n v="0"/>
  </r>
  <r>
    <x v="108"/>
    <x v="108"/>
    <x v="2"/>
    <n v="0"/>
  </r>
  <r>
    <x v="108"/>
    <x v="108"/>
    <x v="3"/>
    <n v="0"/>
  </r>
  <r>
    <x v="108"/>
    <x v="108"/>
    <x v="4"/>
    <n v="1018000"/>
  </r>
  <r>
    <x v="108"/>
    <x v="108"/>
    <x v="5"/>
    <n v="2032000"/>
  </r>
  <r>
    <x v="108"/>
    <x v="108"/>
    <x v="6"/>
    <n v="1846000"/>
  </r>
  <r>
    <x v="108"/>
    <x v="108"/>
    <x v="7"/>
    <n v="2283000"/>
  </r>
  <r>
    <x v="108"/>
    <x v="108"/>
    <x v="8"/>
    <n v="3670000"/>
  </r>
  <r>
    <x v="108"/>
    <x v="108"/>
    <x v="9"/>
    <n v="4271000"/>
  </r>
  <r>
    <x v="108"/>
    <x v="108"/>
    <x v="10"/>
    <n v="3783000"/>
  </r>
  <r>
    <x v="104"/>
    <x v="104"/>
    <x v="18"/>
    <n v="0"/>
  </r>
  <r>
    <x v="104"/>
    <x v="104"/>
    <x v="19"/>
    <n v="0"/>
  </r>
  <r>
    <x v="104"/>
    <x v="104"/>
    <x v="20"/>
    <n v="2.6568999290466309"/>
  </r>
  <r>
    <x v="104"/>
    <x v="104"/>
    <x v="21"/>
    <n v="0"/>
  </r>
  <r>
    <x v="104"/>
    <x v="104"/>
    <x v="22"/>
    <n v="1.5450999736785889"/>
  </r>
  <r>
    <x v="104"/>
    <x v="104"/>
    <x v="23"/>
    <n v="2.274399995803833"/>
  </r>
  <r>
    <x v="104"/>
    <x v="104"/>
    <x v="24"/>
    <n v="0.4812999963760376"/>
  </r>
  <r>
    <x v="104"/>
    <x v="104"/>
    <x v="25"/>
    <n v="1.4122999906539917"/>
  </r>
  <r>
    <x v="104"/>
    <x v="104"/>
    <x v="26"/>
    <n v="1.4276000261306763"/>
  </r>
  <r>
    <x v="104"/>
    <x v="104"/>
    <x v="27"/>
    <n v="7.0134000778198242"/>
  </r>
  <r>
    <x v="104"/>
    <x v="104"/>
    <x v="28"/>
    <n v="3.338900089263916"/>
  </r>
  <r>
    <x v="104"/>
    <x v="104"/>
    <x v="29"/>
    <n v="0"/>
  </r>
  <r>
    <x v="104"/>
    <x v="104"/>
    <x v="30"/>
    <n v="0"/>
  </r>
  <r>
    <x v="104"/>
    <x v="104"/>
    <x v="31"/>
    <n v="0"/>
  </r>
  <r>
    <x v="104"/>
    <x v="104"/>
    <x v="32"/>
    <n v="0"/>
  </r>
  <r>
    <x v="104"/>
    <x v="104"/>
    <x v="33"/>
    <n v="0"/>
  </r>
  <r>
    <x v="104"/>
    <x v="104"/>
    <x v="34"/>
    <n v="0"/>
  </r>
  <r>
    <x v="104"/>
    <x v="104"/>
    <x v="35"/>
    <n v="0"/>
  </r>
  <r>
    <x v="104"/>
    <x v="104"/>
    <x v="36"/>
    <n v="0"/>
  </r>
  <r>
    <x v="104"/>
    <x v="104"/>
    <x v="37"/>
    <n v="0"/>
  </r>
  <r>
    <x v="104"/>
    <x v="104"/>
    <x v="38"/>
    <n v="0"/>
  </r>
  <r>
    <x v="104"/>
    <x v="104"/>
    <x v="39"/>
    <n v="0"/>
  </r>
  <r>
    <x v="104"/>
    <x v="104"/>
    <x v="40"/>
    <n v="0"/>
  </r>
  <r>
    <x v="109"/>
    <x v="109"/>
    <x v="0"/>
    <n v="2.7030999660491943"/>
  </r>
  <r>
    <x v="109"/>
    <x v="109"/>
    <x v="1"/>
    <n v="1.2451000213623047"/>
  </r>
  <r>
    <x v="109"/>
    <x v="109"/>
    <x v="2"/>
    <n v="3.1591000556945801"/>
  </r>
  <r>
    <x v="109"/>
    <x v="109"/>
    <x v="3"/>
    <n v="2.4015998840332031"/>
  </r>
  <r>
    <x v="109"/>
    <x v="109"/>
    <x v="4"/>
    <n v="1.753000020980835"/>
  </r>
  <r>
    <x v="109"/>
    <x v="109"/>
    <x v="5"/>
    <n v="1.6883000135421753"/>
  </r>
  <r>
    <x v="109"/>
    <x v="109"/>
    <x v="6"/>
    <n v="1.9463000297546387"/>
  </r>
  <r>
    <x v="109"/>
    <x v="109"/>
    <x v="7"/>
    <n v="2.3341999053955078"/>
  </r>
  <r>
    <x v="109"/>
    <x v="109"/>
    <x v="8"/>
    <n v="2.1503000259399414"/>
  </r>
  <r>
    <x v="109"/>
    <x v="109"/>
    <x v="9"/>
    <n v="1.2908999919891357"/>
  </r>
  <r>
    <x v="109"/>
    <x v="109"/>
    <x v="10"/>
    <n v="1.5694999694824219"/>
  </r>
  <r>
    <x v="109"/>
    <x v="109"/>
    <x v="11"/>
    <n v="2.7367000579833984"/>
  </r>
  <r>
    <x v="109"/>
    <x v="109"/>
    <x v="12"/>
    <n v="1.8789999485015869"/>
  </r>
  <r>
    <x v="109"/>
    <x v="109"/>
    <x v="13"/>
    <n v="1.2197999954223633"/>
  </r>
  <r>
    <x v="109"/>
    <x v="109"/>
    <x v="14"/>
    <n v="2.3942999839782715"/>
  </r>
  <r>
    <x v="109"/>
    <x v="109"/>
    <x v="15"/>
    <n v="2.4184000492095947"/>
  </r>
  <r>
    <x v="109"/>
    <x v="109"/>
    <x v="16"/>
    <n v="2.1501998901367187"/>
  </r>
  <r>
    <x v="109"/>
    <x v="109"/>
    <x v="17"/>
    <n v="1.5851000547409058"/>
  </r>
  <r>
    <x v="109"/>
    <x v="109"/>
    <x v="18"/>
    <n v="0"/>
  </r>
  <r>
    <x v="109"/>
    <x v="109"/>
    <x v="19"/>
    <n v="0"/>
  </r>
  <r>
    <x v="109"/>
    <x v="109"/>
    <x v="20"/>
    <n v="1.4724999666213989"/>
  </r>
  <r>
    <x v="109"/>
    <x v="109"/>
    <x v="21"/>
    <n v="0"/>
  </r>
  <r>
    <x v="109"/>
    <x v="109"/>
    <x v="22"/>
    <n v="0"/>
  </r>
  <r>
    <x v="109"/>
    <x v="109"/>
    <x v="23"/>
    <n v="0"/>
  </r>
  <r>
    <x v="109"/>
    <x v="109"/>
    <x v="24"/>
    <n v="2.5"/>
  </r>
  <r>
    <x v="109"/>
    <x v="109"/>
    <x v="25"/>
    <n v="2.7525999546051025"/>
  </r>
  <r>
    <x v="109"/>
    <x v="109"/>
    <x v="26"/>
    <n v="1.7782000303268433"/>
  </r>
  <r>
    <x v="103"/>
    <x v="103"/>
    <x v="22"/>
    <n v="13365000"/>
  </r>
  <r>
    <x v="103"/>
    <x v="103"/>
    <x v="23"/>
    <n v="76248000"/>
  </r>
  <r>
    <x v="103"/>
    <x v="103"/>
    <x v="24"/>
    <n v="106574000"/>
  </r>
  <r>
    <x v="103"/>
    <x v="103"/>
    <x v="25"/>
    <n v="53051000"/>
  </r>
  <r>
    <x v="103"/>
    <x v="103"/>
    <x v="26"/>
    <n v="3139000"/>
  </r>
  <r>
    <x v="103"/>
    <x v="103"/>
    <x v="27"/>
    <n v="3153000"/>
  </r>
  <r>
    <x v="103"/>
    <x v="103"/>
    <x v="28"/>
    <n v="2782000"/>
  </r>
  <r>
    <x v="103"/>
    <x v="103"/>
    <x v="29"/>
    <n v="19053000"/>
  </r>
  <r>
    <x v="103"/>
    <x v="103"/>
    <x v="30"/>
    <n v="12000"/>
  </r>
  <r>
    <x v="103"/>
    <x v="103"/>
    <x v="31"/>
    <n v="270000"/>
  </r>
  <r>
    <x v="103"/>
    <x v="103"/>
    <x v="32"/>
    <n v="1296000"/>
  </r>
  <r>
    <x v="103"/>
    <x v="103"/>
    <x v="33"/>
    <n v="1427000"/>
  </r>
  <r>
    <x v="103"/>
    <x v="103"/>
    <x v="34"/>
    <n v="1415000"/>
  </r>
  <r>
    <x v="103"/>
    <x v="103"/>
    <x v="35"/>
    <n v="976000"/>
  </r>
  <r>
    <x v="103"/>
    <x v="103"/>
    <x v="36"/>
    <n v="951000"/>
  </r>
  <r>
    <x v="103"/>
    <x v="103"/>
    <x v="37"/>
    <n v="2003000"/>
  </r>
  <r>
    <x v="103"/>
    <x v="103"/>
    <x v="38"/>
    <n v="1970000"/>
  </r>
  <r>
    <x v="103"/>
    <x v="103"/>
    <x v="39"/>
    <n v="1839000"/>
  </r>
  <r>
    <x v="103"/>
    <x v="103"/>
    <x v="40"/>
    <n v="9824000"/>
  </r>
  <r>
    <x v="103"/>
    <x v="103"/>
    <x v="41"/>
    <n v="8149000"/>
  </r>
  <r>
    <x v="110"/>
    <x v="110"/>
    <x v="0"/>
    <n v="1005000"/>
  </r>
  <r>
    <x v="110"/>
    <x v="110"/>
    <x v="1"/>
    <n v="950000"/>
  </r>
  <r>
    <x v="110"/>
    <x v="110"/>
    <x v="2"/>
    <n v="1354000"/>
  </r>
  <r>
    <x v="110"/>
    <x v="110"/>
    <x v="3"/>
    <n v="3255000"/>
  </r>
  <r>
    <x v="110"/>
    <x v="110"/>
    <x v="4"/>
    <n v="3737000"/>
  </r>
  <r>
    <x v="110"/>
    <x v="110"/>
    <x v="5"/>
    <n v="5880000"/>
  </r>
  <r>
    <x v="110"/>
    <x v="110"/>
    <x v="6"/>
    <n v="4302000"/>
  </r>
  <r>
    <x v="110"/>
    <x v="110"/>
    <x v="7"/>
    <n v="6259000"/>
  </r>
  <r>
    <x v="110"/>
    <x v="110"/>
    <x v="8"/>
    <n v="8586000"/>
  </r>
  <r>
    <x v="110"/>
    <x v="110"/>
    <x v="9"/>
    <n v="12515000"/>
  </r>
  <r>
    <x v="110"/>
    <x v="110"/>
    <x v="10"/>
    <n v="16919000"/>
  </r>
  <r>
    <x v="110"/>
    <x v="110"/>
    <x v="11"/>
    <n v="19815000"/>
  </r>
  <r>
    <x v="110"/>
    <x v="110"/>
    <x v="12"/>
    <n v="21651000"/>
  </r>
  <r>
    <x v="110"/>
    <x v="110"/>
    <x v="13"/>
    <n v="26684000"/>
  </r>
  <r>
    <x v="110"/>
    <x v="110"/>
    <x v="14"/>
    <n v="27349000"/>
  </r>
  <r>
    <x v="110"/>
    <x v="110"/>
    <x v="15"/>
    <n v="33698000"/>
  </r>
  <r>
    <x v="110"/>
    <x v="110"/>
    <x v="16"/>
    <n v="49084000"/>
  </r>
  <r>
    <x v="110"/>
    <x v="110"/>
    <x v="17"/>
    <n v="42219000"/>
  </r>
  <r>
    <x v="110"/>
    <x v="110"/>
    <x v="18"/>
    <n v="20569000"/>
  </r>
  <r>
    <x v="110"/>
    <x v="110"/>
    <x v="19"/>
    <n v="34456000"/>
  </r>
  <r>
    <x v="110"/>
    <x v="110"/>
    <x v="20"/>
    <n v="487000"/>
  </r>
  <r>
    <x v="110"/>
    <x v="110"/>
    <x v="21"/>
    <n v="37673000"/>
  </r>
  <r>
    <x v="110"/>
    <x v="110"/>
    <x v="22"/>
    <n v="13365000"/>
  </r>
  <r>
    <x v="110"/>
    <x v="110"/>
    <x v="23"/>
    <n v="76248000"/>
  </r>
  <r>
    <x v="110"/>
    <x v="110"/>
    <x v="24"/>
    <n v="106574000"/>
  </r>
  <r>
    <x v="110"/>
    <x v="110"/>
    <x v="25"/>
    <n v="49903000"/>
  </r>
  <r>
    <x v="110"/>
    <x v="110"/>
    <x v="26"/>
    <n v="460000"/>
  </r>
  <r>
    <x v="110"/>
    <x v="110"/>
    <x v="27"/>
    <n v="695000"/>
  </r>
  <r>
    <x v="110"/>
    <x v="110"/>
    <x v="28"/>
    <n v="1610000"/>
  </r>
  <r>
    <x v="110"/>
    <x v="110"/>
    <x v="29"/>
    <n v="17296000"/>
  </r>
  <r>
    <x v="110"/>
    <x v="110"/>
    <x v="30"/>
    <n v="12000"/>
  </r>
  <r>
    <x v="110"/>
    <x v="110"/>
    <x v="31"/>
    <n v="270000"/>
  </r>
  <r>
    <x v="110"/>
    <x v="110"/>
    <x v="32"/>
    <n v="1296000"/>
  </r>
  <r>
    <x v="110"/>
    <x v="110"/>
    <x v="33"/>
    <n v="1427000"/>
  </r>
  <r>
    <x v="110"/>
    <x v="110"/>
    <x v="34"/>
    <n v="1415000"/>
  </r>
  <r>
    <x v="110"/>
    <x v="110"/>
    <x v="35"/>
    <n v="976000"/>
  </r>
  <r>
    <x v="110"/>
    <x v="110"/>
    <x v="36"/>
    <n v="951000"/>
  </r>
  <r>
    <x v="110"/>
    <x v="110"/>
    <x v="37"/>
    <n v="2003000"/>
  </r>
  <r>
    <x v="110"/>
    <x v="110"/>
    <x v="38"/>
    <n v="1970000"/>
  </r>
  <r>
    <x v="110"/>
    <x v="110"/>
    <x v="39"/>
    <n v="1839000"/>
  </r>
  <r>
    <x v="110"/>
    <x v="110"/>
    <x v="40"/>
    <n v="9824000"/>
  </r>
  <r>
    <x v="106"/>
    <x v="106"/>
    <x v="0"/>
    <n v="2875000"/>
  </r>
  <r>
    <x v="105"/>
    <x v="105"/>
    <x v="23"/>
    <n v="22.677299499511719"/>
  </r>
  <r>
    <x v="105"/>
    <x v="105"/>
    <x v="24"/>
    <n v="25.600000381469727"/>
  </r>
  <r>
    <x v="105"/>
    <x v="105"/>
    <x v="25"/>
    <n v="39.058601379394531"/>
  </r>
  <r>
    <x v="105"/>
    <x v="105"/>
    <x v="26"/>
    <n v="40.215301513671875"/>
  </r>
  <r>
    <x v="105"/>
    <x v="105"/>
    <x v="27"/>
    <n v="12.753999710083008"/>
  </r>
  <r>
    <x v="105"/>
    <x v="105"/>
    <x v="28"/>
    <n v="25.816200256347656"/>
  </r>
  <r>
    <x v="105"/>
    <x v="105"/>
    <x v="29"/>
    <n v="0"/>
  </r>
  <r>
    <x v="105"/>
    <x v="105"/>
    <x v="30"/>
    <n v="0"/>
  </r>
  <r>
    <x v="105"/>
    <x v="105"/>
    <x v="31"/>
    <n v="0"/>
  </r>
  <r>
    <x v="105"/>
    <x v="105"/>
    <x v="32"/>
    <n v="0"/>
  </r>
  <r>
    <x v="105"/>
    <x v="105"/>
    <x v="33"/>
    <n v="0"/>
  </r>
  <r>
    <x v="105"/>
    <x v="105"/>
    <x v="34"/>
    <n v="0"/>
  </r>
  <r>
    <x v="105"/>
    <x v="105"/>
    <x v="35"/>
    <n v="0"/>
  </r>
  <r>
    <x v="105"/>
    <x v="105"/>
    <x v="36"/>
    <n v="0"/>
  </r>
  <r>
    <x v="105"/>
    <x v="105"/>
    <x v="37"/>
    <n v="0"/>
  </r>
  <r>
    <x v="105"/>
    <x v="105"/>
    <x v="38"/>
    <n v="0"/>
  </r>
  <r>
    <x v="105"/>
    <x v="105"/>
    <x v="39"/>
    <n v="0"/>
  </r>
  <r>
    <x v="105"/>
    <x v="105"/>
    <x v="40"/>
    <n v="0"/>
  </r>
  <r>
    <x v="97"/>
    <x v="97"/>
    <x v="0"/>
    <n v="56.934799194335938"/>
  </r>
  <r>
    <x v="97"/>
    <x v="97"/>
    <x v="1"/>
    <n v="54.0093994140625"/>
  </r>
  <r>
    <x v="97"/>
    <x v="97"/>
    <x v="2"/>
    <n v="48.854499816894531"/>
  </r>
  <r>
    <x v="97"/>
    <x v="97"/>
    <x v="3"/>
    <n v="61.580898284912109"/>
  </r>
  <r>
    <x v="97"/>
    <x v="97"/>
    <x v="4"/>
    <n v="69.96820068359375"/>
  </r>
  <r>
    <x v="97"/>
    <x v="97"/>
    <x v="5"/>
    <n v="71.656997680664062"/>
  </r>
  <r>
    <x v="97"/>
    <x v="97"/>
    <x v="6"/>
    <n v="66.527297973632812"/>
  </r>
  <r>
    <x v="97"/>
    <x v="97"/>
    <x v="7"/>
    <n v="61.824699401855469"/>
  </r>
  <r>
    <x v="97"/>
    <x v="97"/>
    <x v="8"/>
    <n v="62.015598297119141"/>
  </r>
  <r>
    <x v="97"/>
    <x v="97"/>
    <x v="9"/>
    <n v="70.388496398925781"/>
  </r>
  <r>
    <x v="97"/>
    <x v="97"/>
    <x v="10"/>
    <n v="71.009101867675781"/>
  </r>
  <r>
    <x v="97"/>
    <x v="97"/>
    <x v="11"/>
    <n v="58.224098205566406"/>
  </r>
  <r>
    <x v="97"/>
    <x v="97"/>
    <x v="12"/>
    <n v="68.234596252441406"/>
  </r>
  <r>
    <x v="97"/>
    <x v="97"/>
    <x v="13"/>
    <n v="77.434402465820313"/>
  </r>
  <r>
    <x v="97"/>
    <x v="97"/>
    <x v="14"/>
    <n v="57.795101165771484"/>
  </r>
  <r>
    <x v="97"/>
    <x v="97"/>
    <x v="15"/>
    <n v="61.885200500488281"/>
  </r>
  <r>
    <x v="97"/>
    <x v="97"/>
    <x v="16"/>
    <n v="65.421501159667969"/>
  </r>
  <r>
    <x v="97"/>
    <x v="97"/>
    <x v="17"/>
    <n v="64.554901123046875"/>
  </r>
  <r>
    <x v="97"/>
    <x v="97"/>
    <x v="18"/>
    <n v="0"/>
  </r>
  <r>
    <x v="108"/>
    <x v="108"/>
    <x v="32"/>
    <n v="0"/>
  </r>
  <r>
    <x v="108"/>
    <x v="108"/>
    <x v="33"/>
    <n v="0"/>
  </r>
  <r>
    <x v="108"/>
    <x v="108"/>
    <x v="34"/>
    <n v="0"/>
  </r>
  <r>
    <x v="108"/>
    <x v="108"/>
    <x v="35"/>
    <n v="0"/>
  </r>
  <r>
    <x v="108"/>
    <x v="108"/>
    <x v="36"/>
    <n v="0"/>
  </r>
  <r>
    <x v="108"/>
    <x v="108"/>
    <x v="37"/>
    <n v="0"/>
  </r>
  <r>
    <x v="108"/>
    <x v="108"/>
    <x v="38"/>
    <n v="0"/>
  </r>
  <r>
    <x v="108"/>
    <x v="108"/>
    <x v="39"/>
    <n v="0"/>
  </r>
  <r>
    <x v="108"/>
    <x v="108"/>
    <x v="40"/>
    <n v="0"/>
  </r>
  <r>
    <x v="111"/>
    <x v="111"/>
    <x v="0"/>
    <n v="2875000"/>
  </r>
  <r>
    <x v="111"/>
    <x v="111"/>
    <x v="1"/>
    <n v="3615000"/>
  </r>
  <r>
    <x v="111"/>
    <x v="111"/>
    <x v="2"/>
    <n v="4957000"/>
  </r>
  <r>
    <x v="111"/>
    <x v="111"/>
    <x v="3"/>
    <n v="10267000"/>
  </r>
  <r>
    <x v="108"/>
    <x v="108"/>
    <x v="11"/>
    <n v="3002000"/>
  </r>
  <r>
    <x v="108"/>
    <x v="108"/>
    <x v="12"/>
    <n v="3875000"/>
  </r>
  <r>
    <x v="108"/>
    <x v="108"/>
    <x v="13"/>
    <n v="5379000"/>
  </r>
  <r>
    <x v="108"/>
    <x v="108"/>
    <x v="14"/>
    <n v="5902000"/>
  </r>
  <r>
    <x v="108"/>
    <x v="108"/>
    <x v="15"/>
    <n v="5630000"/>
  </r>
  <r>
    <x v="108"/>
    <x v="108"/>
    <x v="16"/>
    <n v="4318000"/>
  </r>
  <r>
    <x v="108"/>
    <x v="108"/>
    <x v="17"/>
    <n v="2181000"/>
  </r>
  <r>
    <x v="108"/>
    <x v="108"/>
    <x v="18"/>
    <n v="323000"/>
  </r>
  <r>
    <x v="108"/>
    <x v="108"/>
    <x v="19"/>
    <n v="28000"/>
  </r>
  <r>
    <x v="108"/>
    <x v="108"/>
    <x v="20"/>
    <n v="6000"/>
  </r>
  <r>
    <x v="108"/>
    <x v="108"/>
    <x v="21"/>
    <n v="0"/>
  </r>
  <r>
    <x v="108"/>
    <x v="108"/>
    <x v="22"/>
    <n v="0"/>
  </r>
  <r>
    <x v="108"/>
    <x v="108"/>
    <x v="23"/>
    <n v="0"/>
  </r>
  <r>
    <x v="108"/>
    <x v="108"/>
    <x v="24"/>
    <n v="0"/>
  </r>
  <r>
    <x v="108"/>
    <x v="108"/>
    <x v="25"/>
    <n v="0"/>
  </r>
  <r>
    <x v="108"/>
    <x v="108"/>
    <x v="26"/>
    <n v="0"/>
  </r>
  <r>
    <x v="108"/>
    <x v="108"/>
    <x v="27"/>
    <n v="0"/>
  </r>
  <r>
    <x v="108"/>
    <x v="108"/>
    <x v="28"/>
    <n v="0"/>
  </r>
  <r>
    <x v="108"/>
    <x v="108"/>
    <x v="29"/>
    <n v="0"/>
  </r>
  <r>
    <x v="108"/>
    <x v="108"/>
    <x v="30"/>
    <n v="0"/>
  </r>
  <r>
    <x v="108"/>
    <x v="108"/>
    <x v="31"/>
    <n v="0"/>
  </r>
  <r>
    <x v="112"/>
    <x v="112"/>
    <x v="19"/>
    <n v="69437000"/>
  </r>
  <r>
    <x v="112"/>
    <x v="112"/>
    <x v="20"/>
    <n v="12785000"/>
  </r>
  <r>
    <x v="112"/>
    <x v="112"/>
    <x v="21"/>
    <n v="48809000"/>
  </r>
  <r>
    <x v="112"/>
    <x v="112"/>
    <x v="22"/>
    <n v="25953000"/>
  </r>
  <r>
    <x v="112"/>
    <x v="112"/>
    <x v="23"/>
    <n v="88903000"/>
  </r>
  <r>
    <x v="112"/>
    <x v="112"/>
    <x v="24"/>
    <n v="120187000"/>
  </r>
  <r>
    <x v="112"/>
    <x v="112"/>
    <x v="25"/>
    <n v="67803000"/>
  </r>
  <r>
    <x v="112"/>
    <x v="112"/>
    <x v="26"/>
    <n v="17697000"/>
  </r>
  <r>
    <x v="112"/>
    <x v="112"/>
    <x v="27"/>
    <n v="13270000"/>
  </r>
  <r>
    <x v="112"/>
    <x v="112"/>
    <x v="28"/>
    <n v="8662000"/>
  </r>
  <r>
    <x v="112"/>
    <x v="112"/>
    <x v="29"/>
    <n v="23796000"/>
  </r>
  <r>
    <x v="112"/>
    <x v="112"/>
    <x v="30"/>
    <n v="1967000"/>
  </r>
  <r>
    <x v="112"/>
    <x v="112"/>
    <x v="31"/>
    <n v="2459000"/>
  </r>
  <r>
    <x v="112"/>
    <x v="112"/>
    <x v="32"/>
    <n v="2324000"/>
  </r>
  <r>
    <x v="112"/>
    <x v="112"/>
    <x v="33"/>
    <n v="2847000"/>
  </r>
  <r>
    <x v="112"/>
    <x v="112"/>
    <x v="34"/>
    <n v="2345000"/>
  </r>
  <r>
    <x v="112"/>
    <x v="112"/>
    <x v="35"/>
    <n v="1420000"/>
  </r>
  <r>
    <x v="112"/>
    <x v="112"/>
    <x v="36"/>
    <n v="1131000"/>
  </r>
  <r>
    <x v="112"/>
    <x v="112"/>
    <x v="37"/>
    <n v="2154000"/>
  </r>
  <r>
    <x v="112"/>
    <x v="112"/>
    <x v="38"/>
    <n v="2095000"/>
  </r>
  <r>
    <x v="112"/>
    <x v="112"/>
    <x v="39"/>
    <n v="1949000"/>
  </r>
  <r>
    <x v="112"/>
    <x v="112"/>
    <x v="40"/>
    <n v="19736000"/>
  </r>
  <r>
    <x v="113"/>
    <x v="113"/>
    <x v="0"/>
    <n v="0"/>
  </r>
  <r>
    <x v="113"/>
    <x v="113"/>
    <x v="1"/>
    <n v="0"/>
  </r>
  <r>
    <x v="113"/>
    <x v="113"/>
    <x v="2"/>
    <n v="0"/>
  </r>
  <r>
    <x v="113"/>
    <x v="113"/>
    <x v="3"/>
    <n v="0"/>
  </r>
  <r>
    <x v="109"/>
    <x v="109"/>
    <x v="27"/>
    <n v="2.8053998947143555"/>
  </r>
  <r>
    <x v="109"/>
    <x v="109"/>
    <x v="28"/>
    <n v="0"/>
  </r>
  <r>
    <x v="109"/>
    <x v="109"/>
    <x v="29"/>
    <n v="0"/>
  </r>
  <r>
    <x v="109"/>
    <x v="109"/>
    <x v="30"/>
    <n v="0"/>
  </r>
  <r>
    <x v="109"/>
    <x v="109"/>
    <x v="31"/>
    <n v="0"/>
  </r>
  <r>
    <x v="109"/>
    <x v="109"/>
    <x v="32"/>
    <n v="0"/>
  </r>
  <r>
    <x v="109"/>
    <x v="109"/>
    <x v="33"/>
    <n v="0"/>
  </r>
  <r>
    <x v="109"/>
    <x v="109"/>
    <x v="34"/>
    <n v="0"/>
  </r>
  <r>
    <x v="109"/>
    <x v="109"/>
    <x v="35"/>
    <n v="0"/>
  </r>
  <r>
    <x v="109"/>
    <x v="109"/>
    <x v="36"/>
    <n v="0"/>
  </r>
  <r>
    <x v="109"/>
    <x v="109"/>
    <x v="37"/>
    <n v="0"/>
  </r>
  <r>
    <x v="109"/>
    <x v="109"/>
    <x v="38"/>
    <n v="0"/>
  </r>
  <r>
    <x v="109"/>
    <x v="109"/>
    <x v="39"/>
    <n v="0"/>
  </r>
  <r>
    <x v="109"/>
    <x v="109"/>
    <x v="40"/>
    <n v="0"/>
  </r>
  <r>
    <x v="102"/>
    <x v="102"/>
    <x v="0"/>
    <n v="5.3418998718261719"/>
  </r>
  <r>
    <x v="102"/>
    <x v="102"/>
    <x v="1"/>
    <n v="6.716400146484375"/>
  </r>
  <r>
    <x v="102"/>
    <x v="102"/>
    <x v="2"/>
    <n v="5.753699779510498"/>
  </r>
  <r>
    <x v="102"/>
    <x v="102"/>
    <x v="3"/>
    <n v="6.5988998413085938"/>
  </r>
  <r>
    <x v="102"/>
    <x v="102"/>
    <x v="4"/>
    <n v="5.4918999671936035"/>
  </r>
  <r>
    <x v="102"/>
    <x v="102"/>
    <x v="5"/>
    <n v="9.375"/>
  </r>
  <r>
    <x v="102"/>
    <x v="102"/>
    <x v="6"/>
    <n v="7.5774002075195313"/>
  </r>
  <r>
    <x v="102"/>
    <x v="102"/>
    <x v="7"/>
    <n v="6.1765999794006348"/>
  </r>
  <r>
    <x v="102"/>
    <x v="102"/>
    <x v="8"/>
    <n v="7.0489001274108887"/>
  </r>
  <r>
    <x v="102"/>
    <x v="102"/>
    <x v="9"/>
    <n v="9.814000129699707"/>
  </r>
  <r>
    <x v="102"/>
    <x v="102"/>
    <x v="10"/>
    <n v="7.9670000076293945"/>
  </r>
  <r>
    <x v="102"/>
    <x v="102"/>
    <x v="11"/>
    <n v="7.3628997802734375"/>
  </r>
  <r>
    <x v="102"/>
    <x v="102"/>
    <x v="12"/>
    <n v="8.721099853515625"/>
  </r>
  <r>
    <x v="102"/>
    <x v="102"/>
    <x v="13"/>
    <n v="4.5103998184204102"/>
  </r>
  <r>
    <x v="102"/>
    <x v="102"/>
    <x v="14"/>
    <n v="7.527400016784668"/>
  </r>
  <r>
    <x v="102"/>
    <x v="102"/>
    <x v="15"/>
    <n v="7.7562999725341797"/>
  </r>
  <r>
    <x v="102"/>
    <x v="102"/>
    <x v="16"/>
    <n v="7.1982002258300781"/>
  </r>
  <r>
    <x v="102"/>
    <x v="102"/>
    <x v="17"/>
    <n v="6"/>
  </r>
  <r>
    <x v="102"/>
    <x v="102"/>
    <x v="18"/>
    <n v="0"/>
  </r>
  <r>
    <x v="102"/>
    <x v="102"/>
    <x v="19"/>
    <n v="0"/>
  </r>
  <r>
    <x v="102"/>
    <x v="102"/>
    <x v="20"/>
    <n v="3.5"/>
  </r>
  <r>
    <x v="102"/>
    <x v="102"/>
    <x v="21"/>
    <n v="0"/>
  </r>
  <r>
    <x v="102"/>
    <x v="102"/>
    <x v="22"/>
    <n v="1.5450999736785889"/>
  </r>
  <r>
    <x v="102"/>
    <x v="102"/>
    <x v="23"/>
    <n v="2.274399995803833"/>
  </r>
  <r>
    <x v="114"/>
    <x v="114"/>
    <x v="0"/>
    <n v="0"/>
  </r>
  <r>
    <x v="114"/>
    <x v="114"/>
    <x v="1"/>
    <n v="0"/>
  </r>
  <r>
    <x v="114"/>
    <x v="114"/>
    <x v="2"/>
    <n v="0"/>
  </r>
  <r>
    <x v="114"/>
    <x v="114"/>
    <x v="3"/>
    <n v="0"/>
  </r>
  <r>
    <x v="114"/>
    <x v="114"/>
    <x v="4"/>
    <n v="5000"/>
  </r>
  <r>
    <x v="114"/>
    <x v="114"/>
    <x v="5"/>
    <n v="72000"/>
  </r>
  <r>
    <x v="114"/>
    <x v="114"/>
    <x v="6"/>
    <n v="165000"/>
  </r>
  <r>
    <x v="114"/>
    <x v="114"/>
    <x v="7"/>
    <n v="310000"/>
  </r>
  <r>
    <x v="114"/>
    <x v="114"/>
    <x v="8"/>
    <n v="516000"/>
  </r>
  <r>
    <x v="114"/>
    <x v="114"/>
    <x v="9"/>
    <n v="749000"/>
  </r>
  <r>
    <x v="114"/>
    <x v="114"/>
    <x v="10"/>
    <n v="998000"/>
  </r>
  <r>
    <x v="114"/>
    <x v="114"/>
    <x v="11"/>
    <n v="1213000"/>
  </r>
  <r>
    <x v="114"/>
    <x v="114"/>
    <x v="12"/>
    <n v="1496000"/>
  </r>
  <r>
    <x v="114"/>
    <x v="114"/>
    <x v="13"/>
    <n v="1748000"/>
  </r>
  <r>
    <x v="114"/>
    <x v="114"/>
    <x v="14"/>
    <n v="2622000"/>
  </r>
  <r>
    <x v="106"/>
    <x v="106"/>
    <x v="1"/>
    <n v="3615000"/>
  </r>
  <r>
    <x v="106"/>
    <x v="106"/>
    <x v="2"/>
    <n v="4957000"/>
  </r>
  <r>
    <x v="106"/>
    <x v="106"/>
    <x v="3"/>
    <n v="10267000"/>
  </r>
  <r>
    <x v="106"/>
    <x v="106"/>
    <x v="4"/>
    <n v="9011000"/>
  </r>
  <r>
    <x v="106"/>
    <x v="106"/>
    <x v="5"/>
    <n v="11688000"/>
  </r>
  <r>
    <x v="106"/>
    <x v="106"/>
    <x v="6"/>
    <n v="9740000"/>
  </r>
  <r>
    <x v="106"/>
    <x v="106"/>
    <x v="7"/>
    <n v="14099000"/>
  </r>
  <r>
    <x v="106"/>
    <x v="106"/>
    <x v="8"/>
    <n v="24252000"/>
  </r>
  <r>
    <x v="106"/>
    <x v="106"/>
    <x v="9"/>
    <n v="40480000"/>
  </r>
  <r>
    <x v="106"/>
    <x v="106"/>
    <x v="10"/>
    <n v="52318000"/>
  </r>
  <r>
    <x v="106"/>
    <x v="106"/>
    <x v="11"/>
    <n v="57725000"/>
  </r>
  <r>
    <x v="106"/>
    <x v="106"/>
    <x v="12"/>
    <n v="57184000"/>
  </r>
  <r>
    <x v="106"/>
    <x v="106"/>
    <x v="13"/>
    <n v="72913000"/>
  </r>
  <r>
    <x v="106"/>
    <x v="106"/>
    <x v="14"/>
    <n v="71253000"/>
  </r>
  <r>
    <x v="106"/>
    <x v="106"/>
    <x v="15"/>
    <n v="79190000"/>
  </r>
  <r>
    <x v="106"/>
    <x v="106"/>
    <x v="16"/>
    <n v="98784000"/>
  </r>
  <r>
    <x v="106"/>
    <x v="106"/>
    <x v="17"/>
    <n v="77476000"/>
  </r>
  <r>
    <x v="106"/>
    <x v="106"/>
    <x v="18"/>
    <n v="42078000"/>
  </r>
  <r>
    <x v="106"/>
    <x v="106"/>
    <x v="19"/>
    <n v="70455000"/>
  </r>
  <r>
    <x v="106"/>
    <x v="106"/>
    <x v="20"/>
    <n v="14506000"/>
  </r>
  <r>
    <x v="106"/>
    <x v="106"/>
    <x v="21"/>
    <n v="51102000"/>
  </r>
  <r>
    <x v="106"/>
    <x v="106"/>
    <x v="22"/>
    <n v="27724000"/>
  </r>
  <r>
    <x v="106"/>
    <x v="106"/>
    <x v="23"/>
    <n v="89382000"/>
  </r>
  <r>
    <x v="106"/>
    <x v="106"/>
    <x v="24"/>
    <n v="121028000"/>
  </r>
  <r>
    <x v="106"/>
    <x v="106"/>
    <x v="25"/>
    <n v="69673000"/>
  </r>
  <r>
    <x v="106"/>
    <x v="106"/>
    <x v="26"/>
    <n v="18426000"/>
  </r>
  <r>
    <x v="106"/>
    <x v="106"/>
    <x v="27"/>
    <n v="15027000"/>
  </r>
  <r>
    <x v="106"/>
    <x v="106"/>
    <x v="28"/>
    <n v="14133000"/>
  </r>
  <r>
    <x v="106"/>
    <x v="106"/>
    <x v="29"/>
    <n v="32043000"/>
  </r>
  <r>
    <x v="106"/>
    <x v="106"/>
    <x v="30"/>
    <n v="14235000"/>
  </r>
  <r>
    <x v="106"/>
    <x v="106"/>
    <x v="31"/>
    <n v="10652000"/>
  </r>
  <r>
    <x v="106"/>
    <x v="106"/>
    <x v="32"/>
    <n v="13192000"/>
  </r>
  <r>
    <x v="106"/>
    <x v="106"/>
    <x v="33"/>
    <n v="17200000"/>
  </r>
  <r>
    <x v="106"/>
    <x v="106"/>
    <x v="34"/>
    <n v="32732000"/>
  </r>
  <r>
    <x v="106"/>
    <x v="106"/>
    <x v="35"/>
    <n v="45685000"/>
  </r>
  <r>
    <x v="106"/>
    <x v="106"/>
    <x v="36"/>
    <n v="55088000"/>
  </r>
  <r>
    <x v="106"/>
    <x v="106"/>
    <x v="37"/>
    <n v="42362000"/>
  </r>
  <r>
    <x v="106"/>
    <x v="106"/>
    <x v="38"/>
    <n v="23198000"/>
  </r>
  <r>
    <x v="106"/>
    <x v="106"/>
    <x v="39"/>
    <n v="19949000"/>
  </r>
  <r>
    <x v="115"/>
    <x v="115"/>
    <x v="23"/>
    <n v="7922000"/>
  </r>
  <r>
    <x v="115"/>
    <x v="115"/>
    <x v="24"/>
    <n v="12050000"/>
  </r>
  <r>
    <x v="115"/>
    <x v="115"/>
    <x v="25"/>
    <n v="12286000"/>
  </r>
  <r>
    <x v="115"/>
    <x v="115"/>
    <x v="26"/>
    <n v="11287000"/>
  </r>
  <r>
    <x v="115"/>
    <x v="115"/>
    <x v="27"/>
    <n v="7055000"/>
  </r>
  <r>
    <x v="115"/>
    <x v="115"/>
    <x v="28"/>
    <n v="468000"/>
  </r>
  <r>
    <x v="115"/>
    <x v="115"/>
    <x v="29"/>
    <n v="688000"/>
  </r>
  <r>
    <x v="115"/>
    <x v="115"/>
    <x v="30"/>
    <n v="235000"/>
  </r>
  <r>
    <x v="115"/>
    <x v="115"/>
    <x v="31"/>
    <n v="258000"/>
  </r>
  <r>
    <x v="115"/>
    <x v="115"/>
    <x v="32"/>
    <n v="273000"/>
  </r>
  <r>
    <x v="115"/>
    <x v="115"/>
    <x v="33"/>
    <n v="262000"/>
  </r>
  <r>
    <x v="113"/>
    <x v="113"/>
    <x v="4"/>
    <n v="0"/>
  </r>
  <r>
    <x v="113"/>
    <x v="113"/>
    <x v="5"/>
    <n v="0"/>
  </r>
  <r>
    <x v="113"/>
    <x v="113"/>
    <x v="6"/>
    <n v="0"/>
  </r>
  <r>
    <x v="113"/>
    <x v="113"/>
    <x v="7"/>
    <n v="1120000"/>
  </r>
  <r>
    <x v="113"/>
    <x v="113"/>
    <x v="8"/>
    <n v="1220000"/>
  </r>
  <r>
    <x v="113"/>
    <x v="113"/>
    <x v="9"/>
    <n v="2350000"/>
  </r>
  <r>
    <x v="113"/>
    <x v="113"/>
    <x v="10"/>
    <n v="3316000"/>
  </r>
  <r>
    <x v="113"/>
    <x v="113"/>
    <x v="11"/>
    <n v="1540000"/>
  </r>
  <r>
    <x v="113"/>
    <x v="113"/>
    <x v="12"/>
    <n v="1592000"/>
  </r>
  <r>
    <x v="113"/>
    <x v="113"/>
    <x v="13"/>
    <n v="4151000"/>
  </r>
  <r>
    <x v="113"/>
    <x v="113"/>
    <x v="14"/>
    <n v="3187000"/>
  </r>
  <r>
    <x v="113"/>
    <x v="113"/>
    <x v="15"/>
    <n v="3593000"/>
  </r>
  <r>
    <x v="113"/>
    <x v="113"/>
    <x v="16"/>
    <n v="5131000"/>
  </r>
  <r>
    <x v="113"/>
    <x v="113"/>
    <x v="17"/>
    <n v="5720000"/>
  </r>
  <r>
    <x v="113"/>
    <x v="113"/>
    <x v="18"/>
    <n v="2520000"/>
  </r>
  <r>
    <x v="113"/>
    <x v="113"/>
    <x v="19"/>
    <n v="990000"/>
  </r>
  <r>
    <x v="113"/>
    <x v="113"/>
    <x v="20"/>
    <n v="1715000"/>
  </r>
  <r>
    <x v="113"/>
    <x v="113"/>
    <x v="21"/>
    <n v="2293000"/>
  </r>
  <r>
    <x v="113"/>
    <x v="113"/>
    <x v="22"/>
    <n v="1771000"/>
  </r>
  <r>
    <x v="113"/>
    <x v="113"/>
    <x v="23"/>
    <n v="479000"/>
  </r>
  <r>
    <x v="113"/>
    <x v="113"/>
    <x v="24"/>
    <n v="841000"/>
  </r>
  <r>
    <x v="113"/>
    <x v="113"/>
    <x v="25"/>
    <n v="1870000"/>
  </r>
  <r>
    <x v="113"/>
    <x v="113"/>
    <x v="26"/>
    <n v="729000"/>
  </r>
  <r>
    <x v="113"/>
    <x v="113"/>
    <x v="27"/>
    <n v="1757000"/>
  </r>
  <r>
    <x v="113"/>
    <x v="113"/>
    <x v="28"/>
    <n v="5471000"/>
  </r>
  <r>
    <x v="113"/>
    <x v="113"/>
    <x v="29"/>
    <n v="8247000"/>
  </r>
  <r>
    <x v="113"/>
    <x v="113"/>
    <x v="30"/>
    <n v="12268000"/>
  </r>
  <r>
    <x v="113"/>
    <x v="113"/>
    <x v="31"/>
    <n v="8193000"/>
  </r>
  <r>
    <x v="113"/>
    <x v="113"/>
    <x v="32"/>
    <n v="10868000"/>
  </r>
  <r>
    <x v="113"/>
    <x v="113"/>
    <x v="33"/>
    <n v="14353000"/>
  </r>
  <r>
    <x v="113"/>
    <x v="113"/>
    <x v="34"/>
    <n v="30387000"/>
  </r>
  <r>
    <x v="113"/>
    <x v="113"/>
    <x v="35"/>
    <n v="44265000"/>
  </r>
  <r>
    <x v="113"/>
    <x v="113"/>
    <x v="36"/>
    <n v="53957000"/>
  </r>
  <r>
    <x v="113"/>
    <x v="113"/>
    <x v="37"/>
    <n v="40208000"/>
  </r>
  <r>
    <x v="113"/>
    <x v="113"/>
    <x v="38"/>
    <n v="21103000"/>
  </r>
  <r>
    <x v="113"/>
    <x v="113"/>
    <x v="39"/>
    <n v="18000000"/>
  </r>
  <r>
    <x v="113"/>
    <x v="113"/>
    <x v="40"/>
    <n v="16000000"/>
  </r>
  <r>
    <x v="116"/>
    <x v="116"/>
    <x v="0"/>
    <n v="825000"/>
  </r>
  <r>
    <x v="116"/>
    <x v="116"/>
    <x v="1"/>
    <n v="704000"/>
  </r>
  <r>
    <x v="116"/>
    <x v="116"/>
    <x v="2"/>
    <n v="593000"/>
  </r>
  <r>
    <x v="116"/>
    <x v="116"/>
    <x v="3"/>
    <n v="888000"/>
  </r>
  <r>
    <x v="116"/>
    <x v="116"/>
    <x v="4"/>
    <n v="432000"/>
  </r>
  <r>
    <x v="116"/>
    <x v="116"/>
    <x v="5"/>
    <n v="267000"/>
  </r>
  <r>
    <x v="116"/>
    <x v="116"/>
    <x v="6"/>
    <n v="110000"/>
  </r>
  <r>
    <x v="116"/>
    <x v="116"/>
    <x v="7"/>
    <n v="0"/>
  </r>
  <r>
    <x v="116"/>
    <x v="116"/>
    <x v="8"/>
    <n v="0"/>
  </r>
  <r>
    <x v="116"/>
    <x v="116"/>
    <x v="9"/>
    <n v="0"/>
  </r>
  <r>
    <x v="116"/>
    <x v="116"/>
    <x v="10"/>
    <n v="0"/>
  </r>
  <r>
    <x v="116"/>
    <x v="116"/>
    <x v="11"/>
    <n v="0"/>
  </r>
  <r>
    <x v="116"/>
    <x v="116"/>
    <x v="12"/>
    <n v="0"/>
  </r>
  <r>
    <x v="116"/>
    <x v="116"/>
    <x v="13"/>
    <n v="0"/>
  </r>
  <r>
    <x v="111"/>
    <x v="111"/>
    <x v="4"/>
    <n v="7993000"/>
  </r>
  <r>
    <x v="111"/>
    <x v="111"/>
    <x v="5"/>
    <n v="9656000"/>
  </r>
  <r>
    <x v="111"/>
    <x v="111"/>
    <x v="6"/>
    <n v="7894000"/>
  </r>
  <r>
    <x v="111"/>
    <x v="111"/>
    <x v="7"/>
    <n v="10696000"/>
  </r>
  <r>
    <x v="111"/>
    <x v="111"/>
    <x v="8"/>
    <n v="19362000"/>
  </r>
  <r>
    <x v="111"/>
    <x v="111"/>
    <x v="9"/>
    <n v="33859000"/>
  </r>
  <r>
    <x v="111"/>
    <x v="111"/>
    <x v="10"/>
    <n v="45219000"/>
  </r>
  <r>
    <x v="111"/>
    <x v="111"/>
    <x v="11"/>
    <n v="53183000"/>
  </r>
  <r>
    <x v="111"/>
    <x v="111"/>
    <x v="12"/>
    <n v="51717000"/>
  </r>
  <r>
    <x v="111"/>
    <x v="111"/>
    <x v="13"/>
    <n v="63383000"/>
  </r>
  <r>
    <x v="111"/>
    <x v="111"/>
    <x v="14"/>
    <n v="62164000"/>
  </r>
  <r>
    <x v="111"/>
    <x v="111"/>
    <x v="15"/>
    <n v="69967000"/>
  </r>
  <r>
    <x v="111"/>
    <x v="111"/>
    <x v="16"/>
    <n v="89335000"/>
  </r>
  <r>
    <x v="111"/>
    <x v="111"/>
    <x v="17"/>
    <n v="69575000"/>
  </r>
  <r>
    <x v="111"/>
    <x v="111"/>
    <x v="18"/>
    <n v="39235000"/>
  </r>
  <r>
    <x v="111"/>
    <x v="111"/>
    <x v="19"/>
    <n v="69437000"/>
  </r>
  <r>
    <x v="111"/>
    <x v="111"/>
    <x v="20"/>
    <n v="12785000"/>
  </r>
  <r>
    <x v="111"/>
    <x v="111"/>
    <x v="21"/>
    <n v="48809000"/>
  </r>
  <r>
    <x v="111"/>
    <x v="111"/>
    <x v="22"/>
    <n v="25953000"/>
  </r>
  <r>
    <x v="111"/>
    <x v="111"/>
    <x v="23"/>
    <n v="88903000"/>
  </r>
  <r>
    <x v="111"/>
    <x v="111"/>
    <x v="24"/>
    <n v="120187000"/>
  </r>
  <r>
    <x v="111"/>
    <x v="111"/>
    <x v="25"/>
    <n v="67803000"/>
  </r>
  <r>
    <x v="111"/>
    <x v="111"/>
    <x v="26"/>
    <n v="17697000"/>
  </r>
  <r>
    <x v="111"/>
    <x v="111"/>
    <x v="27"/>
    <n v="13270000"/>
  </r>
  <r>
    <x v="111"/>
    <x v="111"/>
    <x v="28"/>
    <n v="8662000"/>
  </r>
  <r>
    <x v="111"/>
    <x v="111"/>
    <x v="29"/>
    <n v="23796000"/>
  </r>
  <r>
    <x v="111"/>
    <x v="111"/>
    <x v="30"/>
    <n v="1967000"/>
  </r>
  <r>
    <x v="111"/>
    <x v="111"/>
    <x v="31"/>
    <n v="2459000"/>
  </r>
  <r>
    <x v="111"/>
    <x v="111"/>
    <x v="32"/>
    <n v="2324000"/>
  </r>
  <r>
    <x v="111"/>
    <x v="111"/>
    <x v="33"/>
    <n v="2847000"/>
  </r>
  <r>
    <x v="111"/>
    <x v="111"/>
    <x v="34"/>
    <n v="2345000"/>
  </r>
  <r>
    <x v="111"/>
    <x v="111"/>
    <x v="35"/>
    <n v="1420000"/>
  </r>
  <r>
    <x v="111"/>
    <x v="111"/>
    <x v="36"/>
    <n v="1131000"/>
  </r>
  <r>
    <x v="111"/>
    <x v="111"/>
    <x v="37"/>
    <n v="2154000"/>
  </r>
  <r>
    <x v="111"/>
    <x v="111"/>
    <x v="38"/>
    <n v="2095000"/>
  </r>
  <r>
    <x v="111"/>
    <x v="111"/>
    <x v="39"/>
    <n v="1949000"/>
  </r>
  <r>
    <x v="111"/>
    <x v="111"/>
    <x v="40"/>
    <n v="19736000"/>
  </r>
  <r>
    <x v="111"/>
    <x v="111"/>
    <x v="41"/>
    <n v="19872000"/>
  </r>
  <r>
    <x v="117"/>
    <x v="117"/>
    <x v="0"/>
    <n v="0"/>
  </r>
  <r>
    <x v="117"/>
    <x v="117"/>
    <x v="1"/>
    <n v="0"/>
  </r>
  <r>
    <x v="117"/>
    <x v="117"/>
    <x v="2"/>
    <n v="0"/>
  </r>
  <r>
    <x v="117"/>
    <x v="117"/>
    <x v="3"/>
    <n v="0"/>
  </r>
  <r>
    <x v="117"/>
    <x v="117"/>
    <x v="4"/>
    <n v="0"/>
  </r>
  <r>
    <x v="117"/>
    <x v="117"/>
    <x v="5"/>
    <n v="0"/>
  </r>
  <r>
    <x v="117"/>
    <x v="117"/>
    <x v="6"/>
    <n v="0"/>
  </r>
  <r>
    <x v="114"/>
    <x v="114"/>
    <x v="15"/>
    <n v="3208000"/>
  </r>
  <r>
    <x v="114"/>
    <x v="114"/>
    <x v="16"/>
    <n v="4253000"/>
  </r>
  <r>
    <x v="114"/>
    <x v="114"/>
    <x v="17"/>
    <n v="5165000"/>
  </r>
  <r>
    <x v="114"/>
    <x v="114"/>
    <x v="18"/>
    <n v="4964000"/>
  </r>
  <r>
    <x v="114"/>
    <x v="114"/>
    <x v="19"/>
    <n v="4540000"/>
  </r>
  <r>
    <x v="114"/>
    <x v="114"/>
    <x v="20"/>
    <n v="5165000"/>
  </r>
  <r>
    <x v="114"/>
    <x v="114"/>
    <x v="21"/>
    <n v="5461000"/>
  </r>
  <r>
    <x v="114"/>
    <x v="114"/>
    <x v="22"/>
    <n v="5748000"/>
  </r>
  <r>
    <x v="114"/>
    <x v="114"/>
    <x v="23"/>
    <n v="2175000"/>
  </r>
  <r>
    <x v="114"/>
    <x v="114"/>
    <x v="24"/>
    <n v="5888000"/>
  </r>
  <r>
    <x v="114"/>
    <x v="114"/>
    <x v="25"/>
    <n v="6033000"/>
  </r>
  <r>
    <x v="114"/>
    <x v="114"/>
    <x v="26"/>
    <n v="5744000"/>
  </r>
  <r>
    <x v="114"/>
    <x v="114"/>
    <x v="27"/>
    <n v="3585000"/>
  </r>
  <r>
    <x v="114"/>
    <x v="114"/>
    <x v="28"/>
    <n v="0"/>
  </r>
  <r>
    <x v="114"/>
    <x v="114"/>
    <x v="29"/>
    <n v="0"/>
  </r>
  <r>
    <x v="114"/>
    <x v="114"/>
    <x v="30"/>
    <n v="0"/>
  </r>
  <r>
    <x v="114"/>
    <x v="114"/>
    <x v="31"/>
    <n v="0"/>
  </r>
  <r>
    <x v="114"/>
    <x v="114"/>
    <x v="32"/>
    <n v="0"/>
  </r>
  <r>
    <x v="114"/>
    <x v="114"/>
    <x v="33"/>
    <n v="0"/>
  </r>
  <r>
    <x v="114"/>
    <x v="114"/>
    <x v="34"/>
    <n v="0"/>
  </r>
  <r>
    <x v="114"/>
    <x v="114"/>
    <x v="35"/>
    <n v="0"/>
  </r>
  <r>
    <x v="114"/>
    <x v="114"/>
    <x v="36"/>
    <n v="0"/>
  </r>
  <r>
    <x v="114"/>
    <x v="114"/>
    <x v="37"/>
    <n v="0"/>
  </r>
  <r>
    <x v="114"/>
    <x v="114"/>
    <x v="38"/>
    <n v="0"/>
  </r>
  <r>
    <x v="114"/>
    <x v="114"/>
    <x v="39"/>
    <n v="0"/>
  </r>
  <r>
    <x v="114"/>
    <x v="114"/>
    <x v="40"/>
    <n v="0"/>
  </r>
  <r>
    <x v="118"/>
    <x v="118"/>
    <x v="0"/>
    <n v="825000"/>
  </r>
  <r>
    <x v="118"/>
    <x v="118"/>
    <x v="1"/>
    <n v="704000"/>
  </r>
  <r>
    <x v="118"/>
    <x v="118"/>
    <x v="2"/>
    <n v="593000"/>
  </r>
  <r>
    <x v="118"/>
    <x v="118"/>
    <x v="3"/>
    <n v="888000"/>
  </r>
  <r>
    <x v="118"/>
    <x v="118"/>
    <x v="4"/>
    <n v="437000"/>
  </r>
  <r>
    <x v="118"/>
    <x v="118"/>
    <x v="5"/>
    <n v="358000"/>
  </r>
  <r>
    <x v="118"/>
    <x v="118"/>
    <x v="6"/>
    <n v="394000"/>
  </r>
  <r>
    <x v="118"/>
    <x v="118"/>
    <x v="7"/>
    <n v="525000"/>
  </r>
  <r>
    <x v="118"/>
    <x v="118"/>
    <x v="8"/>
    <n v="972000"/>
  </r>
  <r>
    <x v="118"/>
    <x v="118"/>
    <x v="9"/>
    <n v="1767000"/>
  </r>
  <r>
    <x v="118"/>
    <x v="118"/>
    <x v="10"/>
    <n v="2594000"/>
  </r>
  <r>
    <x v="118"/>
    <x v="118"/>
    <x v="11"/>
    <n v="2929000"/>
  </r>
  <r>
    <x v="118"/>
    <x v="118"/>
    <x v="12"/>
    <n v="3440000"/>
  </r>
  <r>
    <x v="118"/>
    <x v="118"/>
    <x v="13"/>
    <n v="3813000"/>
  </r>
  <r>
    <x v="118"/>
    <x v="118"/>
    <x v="14"/>
    <n v="5204000"/>
  </r>
  <r>
    <x v="118"/>
    <x v="118"/>
    <x v="15"/>
    <n v="6570000"/>
  </r>
  <r>
    <x v="118"/>
    <x v="118"/>
    <x v="16"/>
    <n v="8001000"/>
  </r>
  <r>
    <x v="118"/>
    <x v="118"/>
    <x v="17"/>
    <n v="9284000"/>
  </r>
  <r>
    <x v="118"/>
    <x v="118"/>
    <x v="18"/>
    <n v="8978000"/>
  </r>
  <r>
    <x v="118"/>
    <x v="118"/>
    <x v="19"/>
    <n v="9007000"/>
  </r>
  <r>
    <x v="118"/>
    <x v="118"/>
    <x v="20"/>
    <n v="9990000"/>
  </r>
  <r>
    <x v="118"/>
    <x v="118"/>
    <x v="21"/>
    <n v="10874000"/>
  </r>
  <r>
    <x v="118"/>
    <x v="118"/>
    <x v="22"/>
    <n v="11332000"/>
  </r>
  <r>
    <x v="118"/>
    <x v="118"/>
    <x v="23"/>
    <n v="8262000"/>
  </r>
  <r>
    <x v="118"/>
    <x v="118"/>
    <x v="24"/>
    <n v="12360000"/>
  </r>
  <r>
    <x v="118"/>
    <x v="118"/>
    <x v="25"/>
    <n v="12570000"/>
  </r>
  <r>
    <x v="118"/>
    <x v="118"/>
    <x v="26"/>
    <n v="11481000"/>
  </r>
  <r>
    <x v="118"/>
    <x v="118"/>
    <x v="27"/>
    <n v="7171000"/>
  </r>
  <r>
    <x v="118"/>
    <x v="118"/>
    <x v="28"/>
    <n v="503000"/>
  </r>
  <r>
    <x v="118"/>
    <x v="118"/>
    <x v="29"/>
    <n v="688000"/>
  </r>
  <r>
    <x v="118"/>
    <x v="118"/>
    <x v="30"/>
    <n v="235000"/>
  </r>
  <r>
    <x v="118"/>
    <x v="118"/>
    <x v="31"/>
    <n v="258000"/>
  </r>
  <r>
    <x v="118"/>
    <x v="118"/>
    <x v="32"/>
    <n v="273000"/>
  </r>
  <r>
    <x v="118"/>
    <x v="118"/>
    <x v="33"/>
    <n v="262000"/>
  </r>
  <r>
    <x v="118"/>
    <x v="118"/>
    <x v="34"/>
    <n v="240000"/>
  </r>
  <r>
    <x v="118"/>
    <x v="118"/>
    <x v="35"/>
    <n v="215000"/>
  </r>
  <r>
    <x v="118"/>
    <x v="118"/>
    <x v="36"/>
    <n v="180000"/>
  </r>
  <r>
    <x v="118"/>
    <x v="118"/>
    <x v="37"/>
    <n v="151000"/>
  </r>
  <r>
    <x v="118"/>
    <x v="118"/>
    <x v="38"/>
    <n v="125000"/>
  </r>
  <r>
    <x v="118"/>
    <x v="118"/>
    <x v="39"/>
    <n v="110000"/>
  </r>
  <r>
    <x v="118"/>
    <x v="118"/>
    <x v="40"/>
    <n v="94000"/>
  </r>
  <r>
    <x v="118"/>
    <x v="118"/>
    <x v="41"/>
    <n v="11723000"/>
  </r>
  <r>
    <x v="115"/>
    <x v="115"/>
    <x v="0"/>
    <n v="0"/>
  </r>
  <r>
    <x v="115"/>
    <x v="115"/>
    <x v="1"/>
    <n v="0"/>
  </r>
  <r>
    <x v="115"/>
    <x v="115"/>
    <x v="2"/>
    <n v="0"/>
  </r>
  <r>
    <x v="115"/>
    <x v="115"/>
    <x v="34"/>
    <n v="240000"/>
  </r>
  <r>
    <x v="115"/>
    <x v="115"/>
    <x v="35"/>
    <n v="215000"/>
  </r>
  <r>
    <x v="115"/>
    <x v="115"/>
    <x v="36"/>
    <n v="180000"/>
  </r>
  <r>
    <x v="115"/>
    <x v="115"/>
    <x v="37"/>
    <n v="151000"/>
  </r>
  <r>
    <x v="115"/>
    <x v="115"/>
    <x v="38"/>
    <n v="125000"/>
  </r>
  <r>
    <x v="115"/>
    <x v="115"/>
    <x v="39"/>
    <n v="110000"/>
  </r>
  <r>
    <x v="115"/>
    <x v="115"/>
    <x v="40"/>
    <n v="94000"/>
  </r>
  <r>
    <x v="119"/>
    <x v="119"/>
    <x v="0"/>
    <n v="1912000"/>
  </r>
  <r>
    <x v="119"/>
    <x v="119"/>
    <x v="1"/>
    <n v="1706000"/>
  </r>
  <r>
    <x v="119"/>
    <x v="119"/>
    <x v="2"/>
    <n v="2073000"/>
  </r>
  <r>
    <x v="119"/>
    <x v="119"/>
    <x v="3"/>
    <n v="4563000"/>
  </r>
  <r>
    <x v="119"/>
    <x v="119"/>
    <x v="4"/>
    <n v="4479000"/>
  </r>
  <r>
    <x v="119"/>
    <x v="119"/>
    <x v="5"/>
    <n v="6487000"/>
  </r>
  <r>
    <x v="119"/>
    <x v="119"/>
    <x v="6"/>
    <n v="4868000"/>
  </r>
  <r>
    <x v="119"/>
    <x v="119"/>
    <x v="7"/>
    <n v="7242000"/>
  </r>
  <r>
    <x v="119"/>
    <x v="119"/>
    <x v="8"/>
    <n v="10392000"/>
  </r>
  <r>
    <x v="119"/>
    <x v="119"/>
    <x v="9"/>
    <n v="15724000"/>
  </r>
  <r>
    <x v="119"/>
    <x v="119"/>
    <x v="10"/>
    <n v="21168000"/>
  </r>
  <r>
    <x v="119"/>
    <x v="119"/>
    <x v="11"/>
    <n v="23728000"/>
  </r>
  <r>
    <x v="119"/>
    <x v="119"/>
    <x v="12"/>
    <n v="25829000"/>
  </r>
  <r>
    <x v="119"/>
    <x v="119"/>
    <x v="13"/>
    <n v="34674000"/>
  </r>
  <r>
    <x v="119"/>
    <x v="119"/>
    <x v="14"/>
    <n v="35827000"/>
  </r>
  <r>
    <x v="119"/>
    <x v="119"/>
    <x v="15"/>
    <n v="44124000"/>
  </r>
  <r>
    <x v="119"/>
    <x v="119"/>
    <x v="16"/>
    <n v="62596000"/>
  </r>
  <r>
    <x v="119"/>
    <x v="119"/>
    <x v="17"/>
    <n v="54776000"/>
  </r>
  <r>
    <x v="119"/>
    <x v="119"/>
    <x v="18"/>
    <n v="30114000"/>
  </r>
  <r>
    <x v="119"/>
    <x v="119"/>
    <x v="19"/>
    <n v="43495000"/>
  </r>
  <r>
    <x v="119"/>
    <x v="119"/>
    <x v="20"/>
    <n v="10477000"/>
  </r>
  <r>
    <x v="119"/>
    <x v="119"/>
    <x v="21"/>
    <n v="48547000"/>
  </r>
  <r>
    <x v="119"/>
    <x v="119"/>
    <x v="22"/>
    <n v="24697000"/>
  </r>
  <r>
    <x v="119"/>
    <x v="119"/>
    <x v="23"/>
    <n v="84510000"/>
  </r>
  <r>
    <x v="119"/>
    <x v="119"/>
    <x v="24"/>
    <n v="118934000"/>
  </r>
  <r>
    <x v="119"/>
    <x v="119"/>
    <x v="25"/>
    <n v="65621000"/>
  </r>
  <r>
    <x v="119"/>
    <x v="119"/>
    <x v="26"/>
    <n v="14620000"/>
  </r>
  <r>
    <x v="119"/>
    <x v="119"/>
    <x v="27"/>
    <n v="10324000"/>
  </r>
  <r>
    <x v="119"/>
    <x v="119"/>
    <x v="28"/>
    <n v="3285000"/>
  </r>
  <r>
    <x v="119"/>
    <x v="119"/>
    <x v="29"/>
    <n v="19741000"/>
  </r>
  <r>
    <x v="119"/>
    <x v="119"/>
    <x v="30"/>
    <n v="247000"/>
  </r>
  <r>
    <x v="119"/>
    <x v="119"/>
    <x v="31"/>
    <n v="528000"/>
  </r>
  <r>
    <x v="119"/>
    <x v="119"/>
    <x v="32"/>
    <n v="1569000"/>
  </r>
  <r>
    <x v="119"/>
    <x v="119"/>
    <x v="33"/>
    <n v="1689000"/>
  </r>
  <r>
    <x v="119"/>
    <x v="119"/>
    <x v="34"/>
    <n v="1655000"/>
  </r>
  <r>
    <x v="119"/>
    <x v="119"/>
    <x v="35"/>
    <n v="1191000"/>
  </r>
  <r>
    <x v="119"/>
    <x v="119"/>
    <x v="36"/>
    <n v="1131000"/>
  </r>
  <r>
    <x v="119"/>
    <x v="119"/>
    <x v="37"/>
    <n v="2154000"/>
  </r>
  <r>
    <x v="119"/>
    <x v="119"/>
    <x v="38"/>
    <n v="2095000"/>
  </r>
  <r>
    <x v="119"/>
    <x v="119"/>
    <x v="39"/>
    <n v="1949000"/>
  </r>
  <r>
    <x v="119"/>
    <x v="119"/>
    <x v="40"/>
    <n v="9918000"/>
  </r>
  <r>
    <x v="119"/>
    <x v="119"/>
    <x v="41"/>
    <n v="19872000"/>
  </r>
  <r>
    <x v="120"/>
    <x v="120"/>
    <x v="0"/>
    <n v="0"/>
  </r>
  <r>
    <x v="120"/>
    <x v="120"/>
    <x v="1"/>
    <n v="0"/>
  </r>
  <r>
    <x v="120"/>
    <x v="120"/>
    <x v="2"/>
    <n v="0"/>
  </r>
  <r>
    <x v="120"/>
    <x v="120"/>
    <x v="3"/>
    <n v="0"/>
  </r>
  <r>
    <x v="120"/>
    <x v="120"/>
    <x v="4"/>
    <n v="0"/>
  </r>
  <r>
    <x v="120"/>
    <x v="120"/>
    <x v="5"/>
    <n v="0"/>
  </r>
  <r>
    <x v="120"/>
    <x v="120"/>
    <x v="6"/>
    <n v="0"/>
  </r>
  <r>
    <x v="120"/>
    <x v="120"/>
    <x v="7"/>
    <n v="0"/>
  </r>
  <r>
    <x v="120"/>
    <x v="120"/>
    <x v="8"/>
    <n v="0"/>
  </r>
  <r>
    <x v="120"/>
    <x v="120"/>
    <x v="9"/>
    <n v="0"/>
  </r>
  <r>
    <x v="120"/>
    <x v="120"/>
    <x v="10"/>
    <n v="0"/>
  </r>
  <r>
    <x v="120"/>
    <x v="120"/>
    <x v="11"/>
    <n v="0"/>
  </r>
  <r>
    <x v="120"/>
    <x v="120"/>
    <x v="12"/>
    <n v="0"/>
  </r>
  <r>
    <x v="120"/>
    <x v="120"/>
    <x v="13"/>
    <n v="0"/>
  </r>
  <r>
    <x v="120"/>
    <x v="120"/>
    <x v="14"/>
    <n v="0"/>
  </r>
  <r>
    <x v="117"/>
    <x v="117"/>
    <x v="7"/>
    <n v="0"/>
  </r>
  <r>
    <x v="117"/>
    <x v="117"/>
    <x v="8"/>
    <n v="0"/>
  </r>
  <r>
    <x v="117"/>
    <x v="117"/>
    <x v="9"/>
    <n v="0"/>
  </r>
  <r>
    <x v="117"/>
    <x v="117"/>
    <x v="10"/>
    <n v="0"/>
  </r>
  <r>
    <x v="117"/>
    <x v="117"/>
    <x v="11"/>
    <n v="0"/>
  </r>
  <r>
    <x v="117"/>
    <x v="117"/>
    <x v="12"/>
    <n v="0"/>
  </r>
  <r>
    <x v="117"/>
    <x v="117"/>
    <x v="13"/>
    <n v="0"/>
  </r>
  <r>
    <x v="117"/>
    <x v="117"/>
    <x v="14"/>
    <n v="0"/>
  </r>
  <r>
    <x v="117"/>
    <x v="117"/>
    <x v="15"/>
    <n v="0"/>
  </r>
  <r>
    <x v="117"/>
    <x v="117"/>
    <x v="16"/>
    <n v="0"/>
  </r>
  <r>
    <x v="117"/>
    <x v="117"/>
    <x v="17"/>
    <n v="0"/>
  </r>
  <r>
    <x v="117"/>
    <x v="117"/>
    <x v="18"/>
    <n v="0"/>
  </r>
  <r>
    <x v="117"/>
    <x v="117"/>
    <x v="19"/>
    <n v="0"/>
  </r>
  <r>
    <x v="117"/>
    <x v="117"/>
    <x v="20"/>
    <n v="0"/>
  </r>
  <r>
    <x v="117"/>
    <x v="117"/>
    <x v="21"/>
    <n v="0"/>
  </r>
  <r>
    <x v="117"/>
    <x v="117"/>
    <x v="22"/>
    <n v="0"/>
  </r>
  <r>
    <x v="117"/>
    <x v="117"/>
    <x v="23"/>
    <n v="0"/>
  </r>
  <r>
    <x v="117"/>
    <x v="117"/>
    <x v="24"/>
    <n v="0"/>
  </r>
  <r>
    <x v="117"/>
    <x v="117"/>
    <x v="25"/>
    <n v="0"/>
  </r>
  <r>
    <x v="117"/>
    <x v="117"/>
    <x v="26"/>
    <n v="0"/>
  </r>
  <r>
    <x v="117"/>
    <x v="117"/>
    <x v="27"/>
    <n v="0"/>
  </r>
  <r>
    <x v="117"/>
    <x v="117"/>
    <x v="28"/>
    <n v="0"/>
  </r>
  <r>
    <x v="117"/>
    <x v="117"/>
    <x v="29"/>
    <n v="0"/>
  </r>
  <r>
    <x v="117"/>
    <x v="117"/>
    <x v="30"/>
    <n v="0"/>
  </r>
  <r>
    <x v="117"/>
    <x v="117"/>
    <x v="31"/>
    <n v="0"/>
  </r>
  <r>
    <x v="117"/>
    <x v="117"/>
    <x v="32"/>
    <n v="0"/>
  </r>
  <r>
    <x v="117"/>
    <x v="117"/>
    <x v="33"/>
    <n v="0"/>
  </r>
  <r>
    <x v="117"/>
    <x v="117"/>
    <x v="34"/>
    <n v="0"/>
  </r>
  <r>
    <x v="117"/>
    <x v="117"/>
    <x v="35"/>
    <n v="0"/>
  </r>
  <r>
    <x v="117"/>
    <x v="117"/>
    <x v="36"/>
    <n v="0"/>
  </r>
  <r>
    <x v="117"/>
    <x v="117"/>
    <x v="37"/>
    <n v="0"/>
  </r>
  <r>
    <x v="117"/>
    <x v="117"/>
    <x v="38"/>
    <n v="0"/>
  </r>
  <r>
    <x v="117"/>
    <x v="117"/>
    <x v="39"/>
    <n v="0"/>
  </r>
  <r>
    <x v="117"/>
    <x v="117"/>
    <x v="40"/>
    <n v="0"/>
  </r>
  <r>
    <x v="112"/>
    <x v="112"/>
    <x v="0"/>
    <n v="2875000"/>
  </r>
  <r>
    <x v="112"/>
    <x v="112"/>
    <x v="1"/>
    <n v="3615000"/>
  </r>
  <r>
    <x v="112"/>
    <x v="112"/>
    <x v="2"/>
    <n v="4957000"/>
  </r>
  <r>
    <x v="112"/>
    <x v="112"/>
    <x v="3"/>
    <n v="10267000"/>
  </r>
  <r>
    <x v="116"/>
    <x v="116"/>
    <x v="14"/>
    <n v="0"/>
  </r>
  <r>
    <x v="116"/>
    <x v="116"/>
    <x v="15"/>
    <n v="0"/>
  </r>
  <r>
    <x v="116"/>
    <x v="116"/>
    <x v="16"/>
    <n v="0"/>
  </r>
  <r>
    <x v="116"/>
    <x v="116"/>
    <x v="17"/>
    <n v="0"/>
  </r>
  <r>
    <x v="116"/>
    <x v="116"/>
    <x v="18"/>
    <n v="0"/>
  </r>
  <r>
    <x v="116"/>
    <x v="116"/>
    <x v="19"/>
    <n v="0"/>
  </r>
  <r>
    <x v="116"/>
    <x v="116"/>
    <x v="20"/>
    <n v="0"/>
  </r>
  <r>
    <x v="116"/>
    <x v="116"/>
    <x v="21"/>
    <n v="0"/>
  </r>
  <r>
    <x v="116"/>
    <x v="116"/>
    <x v="22"/>
    <n v="0"/>
  </r>
  <r>
    <x v="116"/>
    <x v="116"/>
    <x v="23"/>
    <n v="0"/>
  </r>
  <r>
    <x v="116"/>
    <x v="116"/>
    <x v="24"/>
    <n v="0"/>
  </r>
  <r>
    <x v="116"/>
    <x v="116"/>
    <x v="25"/>
    <n v="0"/>
  </r>
  <r>
    <x v="116"/>
    <x v="116"/>
    <x v="26"/>
    <n v="0"/>
  </r>
  <r>
    <x v="116"/>
    <x v="116"/>
    <x v="27"/>
    <n v="0"/>
  </r>
  <r>
    <x v="116"/>
    <x v="116"/>
    <x v="28"/>
    <n v="0"/>
  </r>
  <r>
    <x v="116"/>
    <x v="116"/>
    <x v="29"/>
    <n v="0"/>
  </r>
  <r>
    <x v="116"/>
    <x v="116"/>
    <x v="30"/>
    <n v="0"/>
  </r>
  <r>
    <x v="116"/>
    <x v="116"/>
    <x v="31"/>
    <n v="0"/>
  </r>
  <r>
    <x v="116"/>
    <x v="116"/>
    <x v="32"/>
    <n v="0"/>
  </r>
  <r>
    <x v="116"/>
    <x v="116"/>
    <x v="33"/>
    <n v="0"/>
  </r>
  <r>
    <x v="116"/>
    <x v="116"/>
    <x v="34"/>
    <n v="0"/>
  </r>
  <r>
    <x v="116"/>
    <x v="116"/>
    <x v="35"/>
    <n v="0"/>
  </r>
  <r>
    <x v="116"/>
    <x v="116"/>
    <x v="36"/>
    <n v="0"/>
  </r>
  <r>
    <x v="116"/>
    <x v="116"/>
    <x v="37"/>
    <n v="0"/>
  </r>
  <r>
    <x v="116"/>
    <x v="116"/>
    <x v="38"/>
    <n v="0"/>
  </r>
  <r>
    <x v="116"/>
    <x v="116"/>
    <x v="39"/>
    <n v="0"/>
  </r>
  <r>
    <x v="116"/>
    <x v="116"/>
    <x v="40"/>
    <n v="0"/>
  </r>
  <r>
    <x v="121"/>
    <x v="121"/>
    <x v="26"/>
    <n v="0"/>
  </r>
  <r>
    <x v="121"/>
    <x v="121"/>
    <x v="27"/>
    <n v="0"/>
  </r>
  <r>
    <x v="121"/>
    <x v="121"/>
    <x v="28"/>
    <n v="0"/>
  </r>
  <r>
    <x v="121"/>
    <x v="121"/>
    <x v="29"/>
    <n v="0"/>
  </r>
  <r>
    <x v="121"/>
    <x v="121"/>
    <x v="30"/>
    <n v="0"/>
  </r>
  <r>
    <x v="121"/>
    <x v="121"/>
    <x v="31"/>
    <n v="0"/>
  </r>
  <r>
    <x v="121"/>
    <x v="121"/>
    <x v="32"/>
    <n v="0"/>
  </r>
  <r>
    <x v="121"/>
    <x v="121"/>
    <x v="33"/>
    <n v="0"/>
  </r>
  <r>
    <x v="121"/>
    <x v="121"/>
    <x v="34"/>
    <n v="0"/>
  </r>
  <r>
    <x v="121"/>
    <x v="121"/>
    <x v="35"/>
    <n v="0"/>
  </r>
  <r>
    <x v="121"/>
    <x v="121"/>
    <x v="36"/>
    <n v="0"/>
  </r>
  <r>
    <x v="121"/>
    <x v="121"/>
    <x v="37"/>
    <n v="0"/>
  </r>
  <r>
    <x v="121"/>
    <x v="121"/>
    <x v="38"/>
    <n v="0"/>
  </r>
  <r>
    <x v="121"/>
    <x v="121"/>
    <x v="39"/>
    <n v="0"/>
  </r>
  <r>
    <x v="121"/>
    <x v="121"/>
    <x v="40"/>
    <n v="9806000"/>
  </r>
  <r>
    <x v="122"/>
    <x v="122"/>
    <x v="0"/>
    <n v="0"/>
  </r>
  <r>
    <x v="122"/>
    <x v="122"/>
    <x v="1"/>
    <n v="0"/>
  </r>
  <r>
    <x v="122"/>
    <x v="122"/>
    <x v="2"/>
    <n v="0"/>
  </r>
  <r>
    <x v="122"/>
    <x v="122"/>
    <x v="3"/>
    <n v="0"/>
  </r>
  <r>
    <x v="122"/>
    <x v="122"/>
    <x v="4"/>
    <n v="0"/>
  </r>
  <r>
    <x v="122"/>
    <x v="122"/>
    <x v="5"/>
    <n v="0"/>
  </r>
  <r>
    <x v="122"/>
    <x v="122"/>
    <x v="6"/>
    <n v="0"/>
  </r>
  <r>
    <x v="122"/>
    <x v="122"/>
    <x v="7"/>
    <n v="0"/>
  </r>
  <r>
    <x v="122"/>
    <x v="122"/>
    <x v="8"/>
    <n v="0"/>
  </r>
  <r>
    <x v="122"/>
    <x v="122"/>
    <x v="9"/>
    <n v="0"/>
  </r>
  <r>
    <x v="122"/>
    <x v="122"/>
    <x v="10"/>
    <n v="0"/>
  </r>
  <r>
    <x v="122"/>
    <x v="122"/>
    <x v="11"/>
    <n v="0"/>
  </r>
  <r>
    <x v="122"/>
    <x v="122"/>
    <x v="12"/>
    <n v="0"/>
  </r>
  <r>
    <x v="122"/>
    <x v="122"/>
    <x v="13"/>
    <n v="0"/>
  </r>
  <r>
    <x v="122"/>
    <x v="122"/>
    <x v="14"/>
    <n v="0"/>
  </r>
  <r>
    <x v="122"/>
    <x v="122"/>
    <x v="15"/>
    <n v="0"/>
  </r>
  <r>
    <x v="122"/>
    <x v="122"/>
    <x v="16"/>
    <n v="0"/>
  </r>
  <r>
    <x v="122"/>
    <x v="122"/>
    <x v="17"/>
    <n v="0"/>
  </r>
  <r>
    <x v="122"/>
    <x v="122"/>
    <x v="18"/>
    <n v="0"/>
  </r>
  <r>
    <x v="122"/>
    <x v="122"/>
    <x v="19"/>
    <n v="0"/>
  </r>
  <r>
    <x v="122"/>
    <x v="122"/>
    <x v="20"/>
    <n v="0"/>
  </r>
  <r>
    <x v="122"/>
    <x v="122"/>
    <x v="21"/>
    <n v="0"/>
  </r>
  <r>
    <x v="122"/>
    <x v="122"/>
    <x v="22"/>
    <n v="0"/>
  </r>
  <r>
    <x v="122"/>
    <x v="122"/>
    <x v="23"/>
    <n v="0"/>
  </r>
  <r>
    <x v="122"/>
    <x v="122"/>
    <x v="24"/>
    <n v="0"/>
  </r>
  <r>
    <x v="122"/>
    <x v="122"/>
    <x v="25"/>
    <n v="0"/>
  </r>
  <r>
    <x v="122"/>
    <x v="122"/>
    <x v="26"/>
    <n v="0"/>
  </r>
  <r>
    <x v="122"/>
    <x v="122"/>
    <x v="27"/>
    <n v="0"/>
  </r>
  <r>
    <x v="122"/>
    <x v="122"/>
    <x v="28"/>
    <n v="0"/>
  </r>
  <r>
    <x v="122"/>
    <x v="122"/>
    <x v="29"/>
    <n v="0"/>
  </r>
  <r>
    <x v="122"/>
    <x v="122"/>
    <x v="30"/>
    <n v="0"/>
  </r>
  <r>
    <x v="122"/>
    <x v="122"/>
    <x v="31"/>
    <n v="0"/>
  </r>
  <r>
    <x v="115"/>
    <x v="115"/>
    <x v="3"/>
    <n v="0"/>
  </r>
  <r>
    <x v="115"/>
    <x v="115"/>
    <x v="4"/>
    <n v="5000"/>
  </r>
  <r>
    <x v="115"/>
    <x v="115"/>
    <x v="5"/>
    <n v="72000"/>
  </r>
  <r>
    <x v="115"/>
    <x v="115"/>
    <x v="6"/>
    <n v="192000"/>
  </r>
  <r>
    <x v="115"/>
    <x v="115"/>
    <x v="7"/>
    <n v="390000"/>
  </r>
  <r>
    <x v="115"/>
    <x v="115"/>
    <x v="8"/>
    <n v="751000"/>
  </r>
  <r>
    <x v="115"/>
    <x v="115"/>
    <x v="9"/>
    <n v="1548000"/>
  </r>
  <r>
    <x v="115"/>
    <x v="115"/>
    <x v="10"/>
    <n v="2108000"/>
  </r>
  <r>
    <x v="115"/>
    <x v="115"/>
    <x v="11"/>
    <n v="2465000"/>
  </r>
  <r>
    <x v="115"/>
    <x v="115"/>
    <x v="12"/>
    <n v="2977000"/>
  </r>
  <r>
    <x v="115"/>
    <x v="115"/>
    <x v="13"/>
    <n v="3631000"/>
  </r>
  <r>
    <x v="115"/>
    <x v="115"/>
    <x v="14"/>
    <n v="4782000"/>
  </r>
  <r>
    <x v="115"/>
    <x v="115"/>
    <x v="15"/>
    <n v="6150000"/>
  </r>
  <r>
    <x v="115"/>
    <x v="115"/>
    <x v="16"/>
    <n v="7599000"/>
  </r>
  <r>
    <x v="115"/>
    <x v="115"/>
    <x v="17"/>
    <n v="8902000"/>
  </r>
  <r>
    <x v="115"/>
    <x v="115"/>
    <x v="18"/>
    <n v="8619000"/>
  </r>
  <r>
    <x v="115"/>
    <x v="115"/>
    <x v="19"/>
    <n v="8667000"/>
  </r>
  <r>
    <x v="115"/>
    <x v="115"/>
    <x v="20"/>
    <n v="9675000"/>
  </r>
  <r>
    <x v="115"/>
    <x v="115"/>
    <x v="21"/>
    <n v="10482000"/>
  </r>
  <r>
    <x v="115"/>
    <x v="115"/>
    <x v="22"/>
    <n v="10966000"/>
  </r>
  <r>
    <x v="123"/>
    <x v="123"/>
    <x v="30"/>
    <n v="1720000"/>
  </r>
  <r>
    <x v="123"/>
    <x v="123"/>
    <x v="31"/>
    <n v="1931000"/>
  </r>
  <r>
    <x v="123"/>
    <x v="123"/>
    <x v="32"/>
    <n v="755000"/>
  </r>
  <r>
    <x v="123"/>
    <x v="123"/>
    <x v="33"/>
    <n v="1158000"/>
  </r>
  <r>
    <x v="123"/>
    <x v="123"/>
    <x v="34"/>
    <n v="690000"/>
  </r>
  <r>
    <x v="123"/>
    <x v="123"/>
    <x v="35"/>
    <n v="229000"/>
  </r>
  <r>
    <x v="123"/>
    <x v="123"/>
    <x v="36"/>
    <n v="0"/>
  </r>
  <r>
    <x v="123"/>
    <x v="123"/>
    <x v="37"/>
    <n v="0"/>
  </r>
  <r>
    <x v="123"/>
    <x v="123"/>
    <x v="38"/>
    <n v="0"/>
  </r>
  <r>
    <x v="123"/>
    <x v="123"/>
    <x v="39"/>
    <n v="0"/>
  </r>
  <r>
    <x v="123"/>
    <x v="123"/>
    <x v="40"/>
    <n v="12000"/>
  </r>
  <r>
    <x v="124"/>
    <x v="124"/>
    <x v="0"/>
    <n v="963000"/>
  </r>
  <r>
    <x v="124"/>
    <x v="124"/>
    <x v="1"/>
    <n v="1909000"/>
  </r>
  <r>
    <x v="124"/>
    <x v="124"/>
    <x v="2"/>
    <n v="2884000"/>
  </r>
  <r>
    <x v="124"/>
    <x v="124"/>
    <x v="3"/>
    <n v="5704000"/>
  </r>
  <r>
    <x v="124"/>
    <x v="124"/>
    <x v="4"/>
    <n v="3514000"/>
  </r>
  <r>
    <x v="124"/>
    <x v="124"/>
    <x v="5"/>
    <n v="3169000"/>
  </r>
  <r>
    <x v="124"/>
    <x v="124"/>
    <x v="6"/>
    <n v="3026000"/>
  </r>
  <r>
    <x v="124"/>
    <x v="124"/>
    <x v="7"/>
    <n v="3454000"/>
  </r>
  <r>
    <x v="124"/>
    <x v="124"/>
    <x v="8"/>
    <n v="8970000"/>
  </r>
  <r>
    <x v="124"/>
    <x v="124"/>
    <x v="9"/>
    <n v="18135000"/>
  </r>
  <r>
    <x v="124"/>
    <x v="124"/>
    <x v="10"/>
    <n v="24051000"/>
  </r>
  <r>
    <x v="124"/>
    <x v="124"/>
    <x v="11"/>
    <n v="29455000"/>
  </r>
  <r>
    <x v="124"/>
    <x v="124"/>
    <x v="12"/>
    <n v="25888000"/>
  </r>
  <r>
    <x v="124"/>
    <x v="124"/>
    <x v="13"/>
    <n v="28709000"/>
  </r>
  <r>
    <x v="124"/>
    <x v="124"/>
    <x v="14"/>
    <n v="26337000"/>
  </r>
  <r>
    <x v="124"/>
    <x v="124"/>
    <x v="15"/>
    <n v="25843000"/>
  </r>
  <r>
    <x v="124"/>
    <x v="124"/>
    <x v="16"/>
    <n v="26739000"/>
  </r>
  <r>
    <x v="124"/>
    <x v="124"/>
    <x v="17"/>
    <n v="14799000"/>
  </r>
  <r>
    <x v="124"/>
    <x v="124"/>
    <x v="18"/>
    <n v="9121000"/>
  </r>
  <r>
    <x v="124"/>
    <x v="124"/>
    <x v="19"/>
    <n v="25942000"/>
  </r>
  <r>
    <x v="124"/>
    <x v="124"/>
    <x v="20"/>
    <n v="2308000"/>
  </r>
  <r>
    <x v="124"/>
    <x v="124"/>
    <x v="21"/>
    <n v="262000"/>
  </r>
  <r>
    <x v="124"/>
    <x v="124"/>
    <x v="22"/>
    <n v="1256000"/>
  </r>
  <r>
    <x v="124"/>
    <x v="124"/>
    <x v="23"/>
    <n v="4393000"/>
  </r>
  <r>
    <x v="124"/>
    <x v="124"/>
    <x v="24"/>
    <n v="1253000"/>
  </r>
  <r>
    <x v="124"/>
    <x v="124"/>
    <x v="25"/>
    <n v="2182000"/>
  </r>
  <r>
    <x v="124"/>
    <x v="124"/>
    <x v="26"/>
    <n v="3077000"/>
  </r>
  <r>
    <x v="112"/>
    <x v="112"/>
    <x v="4"/>
    <n v="7993000"/>
  </r>
  <r>
    <x v="112"/>
    <x v="112"/>
    <x v="5"/>
    <n v="9656000"/>
  </r>
  <r>
    <x v="112"/>
    <x v="112"/>
    <x v="6"/>
    <n v="7894000"/>
  </r>
  <r>
    <x v="112"/>
    <x v="112"/>
    <x v="7"/>
    <n v="10696000"/>
  </r>
  <r>
    <x v="112"/>
    <x v="112"/>
    <x v="8"/>
    <n v="19362000"/>
  </r>
  <r>
    <x v="112"/>
    <x v="112"/>
    <x v="9"/>
    <n v="33859000"/>
  </r>
  <r>
    <x v="112"/>
    <x v="112"/>
    <x v="10"/>
    <n v="45219000"/>
  </r>
  <r>
    <x v="112"/>
    <x v="112"/>
    <x v="11"/>
    <n v="53183000"/>
  </r>
  <r>
    <x v="112"/>
    <x v="112"/>
    <x v="12"/>
    <n v="51717000"/>
  </r>
  <r>
    <x v="112"/>
    <x v="112"/>
    <x v="13"/>
    <n v="63383000"/>
  </r>
  <r>
    <x v="112"/>
    <x v="112"/>
    <x v="14"/>
    <n v="62164000"/>
  </r>
  <r>
    <x v="112"/>
    <x v="112"/>
    <x v="15"/>
    <n v="69967000"/>
  </r>
  <r>
    <x v="112"/>
    <x v="112"/>
    <x v="16"/>
    <n v="89335000"/>
  </r>
  <r>
    <x v="112"/>
    <x v="112"/>
    <x v="17"/>
    <n v="69575000"/>
  </r>
  <r>
    <x v="112"/>
    <x v="112"/>
    <x v="18"/>
    <n v="39235000"/>
  </r>
  <r>
    <x v="125"/>
    <x v="125"/>
    <x v="3"/>
    <n v="0"/>
  </r>
  <r>
    <x v="125"/>
    <x v="125"/>
    <x v="4"/>
    <n v="0"/>
  </r>
  <r>
    <x v="125"/>
    <x v="125"/>
    <x v="5"/>
    <n v="0"/>
  </r>
  <r>
    <x v="125"/>
    <x v="125"/>
    <x v="6"/>
    <n v="30000"/>
  </r>
  <r>
    <x v="125"/>
    <x v="125"/>
    <x v="7"/>
    <n v="62000"/>
  </r>
  <r>
    <x v="125"/>
    <x v="125"/>
    <x v="8"/>
    <n v="96000"/>
  </r>
  <r>
    <x v="125"/>
    <x v="125"/>
    <x v="9"/>
    <n v="130000"/>
  </r>
  <r>
    <x v="125"/>
    <x v="125"/>
    <x v="10"/>
    <n v="164000"/>
  </r>
  <r>
    <x v="125"/>
    <x v="125"/>
    <x v="11"/>
    <n v="198000"/>
  </r>
  <r>
    <x v="125"/>
    <x v="125"/>
    <x v="12"/>
    <n v="232000"/>
  </r>
  <r>
    <x v="125"/>
    <x v="125"/>
    <x v="13"/>
    <n v="229000"/>
  </r>
  <r>
    <x v="125"/>
    <x v="125"/>
    <x v="14"/>
    <n v="227000"/>
  </r>
  <r>
    <x v="125"/>
    <x v="125"/>
    <x v="15"/>
    <n v="227000"/>
  </r>
  <r>
    <x v="125"/>
    <x v="125"/>
    <x v="16"/>
    <n v="227000"/>
  </r>
  <r>
    <x v="125"/>
    <x v="125"/>
    <x v="17"/>
    <n v="22913000"/>
  </r>
  <r>
    <x v="125"/>
    <x v="125"/>
    <x v="18"/>
    <n v="69749000"/>
  </r>
  <r>
    <x v="125"/>
    <x v="125"/>
    <x v="19"/>
    <n v="93402000"/>
  </r>
  <r>
    <x v="125"/>
    <x v="125"/>
    <x v="20"/>
    <n v="168346000"/>
  </r>
  <r>
    <x v="125"/>
    <x v="125"/>
    <x v="21"/>
    <n v="203422000"/>
  </r>
  <r>
    <x v="125"/>
    <x v="125"/>
    <x v="22"/>
    <n v="286180992"/>
  </r>
  <r>
    <x v="125"/>
    <x v="125"/>
    <x v="23"/>
    <n v="299472992"/>
  </r>
  <r>
    <x v="125"/>
    <x v="125"/>
    <x v="24"/>
    <n v="312604000"/>
  </r>
  <r>
    <x v="125"/>
    <x v="125"/>
    <x v="25"/>
    <n v="284766016"/>
  </r>
  <r>
    <x v="125"/>
    <x v="125"/>
    <x v="26"/>
    <n v="305081984"/>
  </r>
  <r>
    <x v="125"/>
    <x v="125"/>
    <x v="27"/>
    <n v="332467008"/>
  </r>
  <r>
    <x v="125"/>
    <x v="125"/>
    <x v="28"/>
    <n v="400934016"/>
  </r>
  <r>
    <x v="125"/>
    <x v="125"/>
    <x v="29"/>
    <n v="459023008"/>
  </r>
  <r>
    <x v="125"/>
    <x v="125"/>
    <x v="30"/>
    <n v="442023008"/>
  </r>
  <r>
    <x v="125"/>
    <x v="125"/>
    <x v="31"/>
    <n v="455495008"/>
  </r>
  <r>
    <x v="125"/>
    <x v="125"/>
    <x v="32"/>
    <n v="583918016"/>
  </r>
  <r>
    <x v="125"/>
    <x v="125"/>
    <x v="33"/>
    <n v="703433024"/>
  </r>
  <r>
    <x v="122"/>
    <x v="122"/>
    <x v="32"/>
    <n v="0"/>
  </r>
  <r>
    <x v="122"/>
    <x v="122"/>
    <x v="33"/>
    <n v="0"/>
  </r>
  <r>
    <x v="122"/>
    <x v="122"/>
    <x v="34"/>
    <n v="0"/>
  </r>
  <r>
    <x v="122"/>
    <x v="122"/>
    <x v="35"/>
    <n v="0"/>
  </r>
  <r>
    <x v="122"/>
    <x v="122"/>
    <x v="36"/>
    <n v="0"/>
  </r>
  <r>
    <x v="122"/>
    <x v="122"/>
    <x v="37"/>
    <n v="0"/>
  </r>
  <r>
    <x v="122"/>
    <x v="122"/>
    <x v="38"/>
    <n v="0"/>
  </r>
  <r>
    <x v="122"/>
    <x v="122"/>
    <x v="39"/>
    <n v="0"/>
  </r>
  <r>
    <x v="122"/>
    <x v="122"/>
    <x v="40"/>
    <n v="0"/>
  </r>
  <r>
    <x v="126"/>
    <x v="126"/>
    <x v="0"/>
    <n v="0"/>
  </r>
  <r>
    <x v="126"/>
    <x v="126"/>
    <x v="1"/>
    <n v="0"/>
  </r>
  <r>
    <x v="126"/>
    <x v="126"/>
    <x v="2"/>
    <n v="0"/>
  </r>
  <r>
    <x v="126"/>
    <x v="126"/>
    <x v="3"/>
    <n v="0"/>
  </r>
  <r>
    <x v="126"/>
    <x v="126"/>
    <x v="4"/>
    <n v="0"/>
  </r>
  <r>
    <x v="126"/>
    <x v="126"/>
    <x v="5"/>
    <n v="0"/>
  </r>
  <r>
    <x v="126"/>
    <x v="126"/>
    <x v="6"/>
    <n v="0"/>
  </r>
  <r>
    <x v="126"/>
    <x v="126"/>
    <x v="7"/>
    <n v="0"/>
  </r>
  <r>
    <x v="126"/>
    <x v="126"/>
    <x v="8"/>
    <n v="0"/>
  </r>
  <r>
    <x v="126"/>
    <x v="126"/>
    <x v="9"/>
    <n v="0"/>
  </r>
  <r>
    <x v="126"/>
    <x v="126"/>
    <x v="10"/>
    <n v="0"/>
  </r>
  <r>
    <x v="126"/>
    <x v="126"/>
    <x v="11"/>
    <n v="0"/>
  </r>
  <r>
    <x v="126"/>
    <x v="126"/>
    <x v="12"/>
    <n v="0"/>
  </r>
  <r>
    <x v="126"/>
    <x v="126"/>
    <x v="13"/>
    <n v="0"/>
  </r>
  <r>
    <x v="126"/>
    <x v="126"/>
    <x v="14"/>
    <n v="0"/>
  </r>
  <r>
    <x v="126"/>
    <x v="126"/>
    <x v="15"/>
    <n v="0"/>
  </r>
  <r>
    <x v="126"/>
    <x v="126"/>
    <x v="16"/>
    <n v="0"/>
  </r>
  <r>
    <x v="126"/>
    <x v="126"/>
    <x v="17"/>
    <n v="0"/>
  </r>
  <r>
    <x v="126"/>
    <x v="126"/>
    <x v="18"/>
    <n v="0"/>
  </r>
  <r>
    <x v="126"/>
    <x v="126"/>
    <x v="19"/>
    <n v="0"/>
  </r>
  <r>
    <x v="126"/>
    <x v="126"/>
    <x v="20"/>
    <n v="0"/>
  </r>
  <r>
    <x v="126"/>
    <x v="126"/>
    <x v="21"/>
    <n v="0"/>
  </r>
  <r>
    <x v="126"/>
    <x v="126"/>
    <x v="22"/>
    <n v="0"/>
  </r>
  <r>
    <x v="126"/>
    <x v="126"/>
    <x v="23"/>
    <n v="0"/>
  </r>
  <r>
    <x v="126"/>
    <x v="126"/>
    <x v="24"/>
    <n v="0"/>
  </r>
  <r>
    <x v="126"/>
    <x v="126"/>
    <x v="25"/>
    <n v="0"/>
  </r>
  <r>
    <x v="126"/>
    <x v="126"/>
    <x v="26"/>
    <n v="0"/>
  </r>
  <r>
    <x v="126"/>
    <x v="126"/>
    <x v="27"/>
    <n v="0"/>
  </r>
  <r>
    <x v="126"/>
    <x v="126"/>
    <x v="28"/>
    <n v="0"/>
  </r>
  <r>
    <x v="126"/>
    <x v="126"/>
    <x v="29"/>
    <n v="0"/>
  </r>
  <r>
    <x v="126"/>
    <x v="126"/>
    <x v="30"/>
    <n v="0"/>
  </r>
  <r>
    <x v="126"/>
    <x v="126"/>
    <x v="31"/>
    <n v="0"/>
  </r>
  <r>
    <x v="126"/>
    <x v="126"/>
    <x v="32"/>
    <n v="0"/>
  </r>
  <r>
    <x v="126"/>
    <x v="126"/>
    <x v="33"/>
    <n v="0"/>
  </r>
  <r>
    <x v="126"/>
    <x v="126"/>
    <x v="34"/>
    <n v="0"/>
  </r>
  <r>
    <x v="126"/>
    <x v="126"/>
    <x v="35"/>
    <n v="0"/>
  </r>
  <r>
    <x v="126"/>
    <x v="126"/>
    <x v="36"/>
    <n v="0"/>
  </r>
  <r>
    <x v="126"/>
    <x v="126"/>
    <x v="37"/>
    <n v="0"/>
  </r>
  <r>
    <x v="126"/>
    <x v="126"/>
    <x v="38"/>
    <n v="0"/>
  </r>
  <r>
    <x v="126"/>
    <x v="126"/>
    <x v="39"/>
    <n v="0"/>
  </r>
  <r>
    <x v="126"/>
    <x v="126"/>
    <x v="40"/>
    <n v="0"/>
  </r>
  <r>
    <x v="123"/>
    <x v="123"/>
    <x v="0"/>
    <n v="963000"/>
  </r>
  <r>
    <x v="123"/>
    <x v="123"/>
    <x v="1"/>
    <n v="1909000"/>
  </r>
  <r>
    <x v="124"/>
    <x v="124"/>
    <x v="27"/>
    <n v="2946000"/>
  </r>
  <r>
    <x v="124"/>
    <x v="124"/>
    <x v="28"/>
    <n v="5377000"/>
  </r>
  <r>
    <x v="124"/>
    <x v="124"/>
    <x v="29"/>
    <n v="4055000"/>
  </r>
  <r>
    <x v="124"/>
    <x v="124"/>
    <x v="30"/>
    <n v="1720000"/>
  </r>
  <r>
    <x v="124"/>
    <x v="124"/>
    <x v="31"/>
    <n v="1931000"/>
  </r>
  <r>
    <x v="124"/>
    <x v="124"/>
    <x v="32"/>
    <n v="755000"/>
  </r>
  <r>
    <x v="124"/>
    <x v="124"/>
    <x v="33"/>
    <n v="1158000"/>
  </r>
  <r>
    <x v="124"/>
    <x v="124"/>
    <x v="34"/>
    <n v="690000"/>
  </r>
  <r>
    <x v="124"/>
    <x v="124"/>
    <x v="35"/>
    <n v="229000"/>
  </r>
  <r>
    <x v="124"/>
    <x v="124"/>
    <x v="36"/>
    <n v="0"/>
  </r>
  <r>
    <x v="124"/>
    <x v="124"/>
    <x v="37"/>
    <n v="0"/>
  </r>
  <r>
    <x v="124"/>
    <x v="124"/>
    <x v="38"/>
    <n v="0"/>
  </r>
  <r>
    <x v="124"/>
    <x v="124"/>
    <x v="39"/>
    <n v="0"/>
  </r>
  <r>
    <x v="124"/>
    <x v="124"/>
    <x v="40"/>
    <n v="9818000"/>
  </r>
  <r>
    <x v="127"/>
    <x v="127"/>
    <x v="0"/>
    <n v="0"/>
  </r>
  <r>
    <x v="127"/>
    <x v="127"/>
    <x v="1"/>
    <n v="0"/>
  </r>
  <r>
    <x v="127"/>
    <x v="127"/>
    <x v="2"/>
    <n v="0"/>
  </r>
  <r>
    <x v="127"/>
    <x v="127"/>
    <x v="3"/>
    <n v="0"/>
  </r>
  <r>
    <x v="127"/>
    <x v="127"/>
    <x v="4"/>
    <n v="0"/>
  </r>
  <r>
    <x v="127"/>
    <x v="127"/>
    <x v="5"/>
    <n v="0"/>
  </r>
  <r>
    <x v="127"/>
    <x v="127"/>
    <x v="6"/>
    <n v="30000"/>
  </r>
  <r>
    <x v="127"/>
    <x v="127"/>
    <x v="7"/>
    <n v="62000"/>
  </r>
  <r>
    <x v="127"/>
    <x v="127"/>
    <x v="8"/>
    <n v="96000"/>
  </r>
  <r>
    <x v="127"/>
    <x v="127"/>
    <x v="9"/>
    <n v="130000"/>
  </r>
  <r>
    <x v="127"/>
    <x v="127"/>
    <x v="10"/>
    <n v="164000"/>
  </r>
  <r>
    <x v="127"/>
    <x v="127"/>
    <x v="11"/>
    <n v="198000"/>
  </r>
  <r>
    <x v="127"/>
    <x v="127"/>
    <x v="12"/>
    <n v="232000"/>
  </r>
  <r>
    <x v="127"/>
    <x v="127"/>
    <x v="13"/>
    <n v="229000"/>
  </r>
  <r>
    <x v="127"/>
    <x v="127"/>
    <x v="14"/>
    <n v="227000"/>
  </r>
  <r>
    <x v="127"/>
    <x v="127"/>
    <x v="15"/>
    <n v="227000"/>
  </r>
  <r>
    <x v="127"/>
    <x v="127"/>
    <x v="16"/>
    <n v="227000"/>
  </r>
  <r>
    <x v="127"/>
    <x v="127"/>
    <x v="17"/>
    <n v="32272000"/>
  </r>
  <r>
    <x v="127"/>
    <x v="127"/>
    <x v="18"/>
    <n v="90206000"/>
  </r>
  <r>
    <x v="127"/>
    <x v="127"/>
    <x v="19"/>
    <n v="110552000"/>
  </r>
  <r>
    <x v="127"/>
    <x v="127"/>
    <x v="20"/>
    <n v="200204992"/>
  </r>
  <r>
    <x v="127"/>
    <x v="127"/>
    <x v="21"/>
    <n v="248300000"/>
  </r>
  <r>
    <x v="127"/>
    <x v="127"/>
    <x v="22"/>
    <n v="339982016"/>
  </r>
  <r>
    <x v="127"/>
    <x v="127"/>
    <x v="23"/>
    <n v="354310016"/>
  </r>
  <r>
    <x v="127"/>
    <x v="127"/>
    <x v="24"/>
    <n v="380598016"/>
  </r>
  <r>
    <x v="127"/>
    <x v="127"/>
    <x v="25"/>
    <n v="351648992"/>
  </r>
  <r>
    <x v="127"/>
    <x v="127"/>
    <x v="26"/>
    <n v="366267008"/>
  </r>
  <r>
    <x v="127"/>
    <x v="127"/>
    <x v="27"/>
    <n v="390331008"/>
  </r>
  <r>
    <x v="127"/>
    <x v="127"/>
    <x v="28"/>
    <n v="455854016"/>
  </r>
  <r>
    <x v="127"/>
    <x v="127"/>
    <x v="29"/>
    <n v="509369984"/>
  </r>
  <r>
    <x v="127"/>
    <x v="127"/>
    <x v="30"/>
    <n v="489940000"/>
  </r>
  <r>
    <x v="127"/>
    <x v="127"/>
    <x v="31"/>
    <n v="503904000"/>
  </r>
  <r>
    <x v="127"/>
    <x v="127"/>
    <x v="32"/>
    <n v="641828992"/>
  </r>
  <r>
    <x v="127"/>
    <x v="127"/>
    <x v="33"/>
    <n v="768126976"/>
  </r>
  <r>
    <x v="127"/>
    <x v="127"/>
    <x v="34"/>
    <n v="807190016"/>
  </r>
  <r>
    <x v="127"/>
    <x v="127"/>
    <x v="35"/>
    <n v="759464000"/>
  </r>
  <r>
    <x v="127"/>
    <x v="127"/>
    <x v="36"/>
    <n v="805574976"/>
  </r>
  <r>
    <x v="120"/>
    <x v="120"/>
    <x v="15"/>
    <n v="0"/>
  </r>
  <r>
    <x v="120"/>
    <x v="120"/>
    <x v="16"/>
    <n v="0"/>
  </r>
  <r>
    <x v="120"/>
    <x v="120"/>
    <x v="17"/>
    <n v="0"/>
  </r>
  <r>
    <x v="120"/>
    <x v="120"/>
    <x v="18"/>
    <n v="0"/>
  </r>
  <r>
    <x v="120"/>
    <x v="120"/>
    <x v="19"/>
    <n v="0"/>
  </r>
  <r>
    <x v="120"/>
    <x v="120"/>
    <x v="20"/>
    <n v="0"/>
  </r>
  <r>
    <x v="120"/>
    <x v="120"/>
    <x v="21"/>
    <n v="0"/>
  </r>
  <r>
    <x v="120"/>
    <x v="120"/>
    <x v="22"/>
    <n v="0"/>
  </r>
  <r>
    <x v="120"/>
    <x v="120"/>
    <x v="23"/>
    <n v="0"/>
  </r>
  <r>
    <x v="120"/>
    <x v="120"/>
    <x v="24"/>
    <n v="0"/>
  </r>
  <r>
    <x v="120"/>
    <x v="120"/>
    <x v="25"/>
    <n v="0"/>
  </r>
  <r>
    <x v="120"/>
    <x v="120"/>
    <x v="26"/>
    <n v="0"/>
  </r>
  <r>
    <x v="120"/>
    <x v="120"/>
    <x v="27"/>
    <n v="0"/>
  </r>
  <r>
    <x v="120"/>
    <x v="120"/>
    <x v="28"/>
    <n v="0"/>
  </r>
  <r>
    <x v="120"/>
    <x v="120"/>
    <x v="29"/>
    <n v="0"/>
  </r>
  <r>
    <x v="120"/>
    <x v="120"/>
    <x v="30"/>
    <n v="0"/>
  </r>
  <r>
    <x v="120"/>
    <x v="120"/>
    <x v="31"/>
    <n v="0"/>
  </r>
  <r>
    <x v="120"/>
    <x v="120"/>
    <x v="32"/>
    <n v="0"/>
  </r>
  <r>
    <x v="120"/>
    <x v="120"/>
    <x v="33"/>
    <n v="0"/>
  </r>
  <r>
    <x v="120"/>
    <x v="120"/>
    <x v="34"/>
    <n v="0"/>
  </r>
  <r>
    <x v="120"/>
    <x v="120"/>
    <x v="35"/>
    <n v="0"/>
  </r>
  <r>
    <x v="120"/>
    <x v="120"/>
    <x v="36"/>
    <n v="0"/>
  </r>
  <r>
    <x v="120"/>
    <x v="120"/>
    <x v="37"/>
    <n v="0"/>
  </r>
  <r>
    <x v="120"/>
    <x v="120"/>
    <x v="38"/>
    <n v="0"/>
  </r>
  <r>
    <x v="120"/>
    <x v="120"/>
    <x v="39"/>
    <n v="0"/>
  </r>
  <r>
    <x v="120"/>
    <x v="120"/>
    <x v="40"/>
    <n v="0"/>
  </r>
  <r>
    <x v="121"/>
    <x v="121"/>
    <x v="0"/>
    <n v="0"/>
  </r>
  <r>
    <x v="121"/>
    <x v="121"/>
    <x v="1"/>
    <n v="0"/>
  </r>
  <r>
    <x v="121"/>
    <x v="121"/>
    <x v="2"/>
    <n v="0"/>
  </r>
  <r>
    <x v="121"/>
    <x v="121"/>
    <x v="3"/>
    <n v="0"/>
  </r>
  <r>
    <x v="121"/>
    <x v="121"/>
    <x v="4"/>
    <n v="0"/>
  </r>
  <r>
    <x v="121"/>
    <x v="121"/>
    <x v="5"/>
    <n v="0"/>
  </r>
  <r>
    <x v="121"/>
    <x v="121"/>
    <x v="6"/>
    <n v="0"/>
  </r>
  <r>
    <x v="121"/>
    <x v="121"/>
    <x v="7"/>
    <n v="0"/>
  </r>
  <r>
    <x v="121"/>
    <x v="121"/>
    <x v="8"/>
    <n v="3549000"/>
  </r>
  <r>
    <x v="121"/>
    <x v="121"/>
    <x v="9"/>
    <n v="5531000"/>
  </r>
  <r>
    <x v="121"/>
    <x v="121"/>
    <x v="10"/>
    <n v="8428000"/>
  </r>
  <r>
    <x v="121"/>
    <x v="121"/>
    <x v="11"/>
    <n v="7515000"/>
  </r>
  <r>
    <x v="121"/>
    <x v="121"/>
    <x v="12"/>
    <n v="2813000"/>
  </r>
  <r>
    <x v="121"/>
    <x v="121"/>
    <x v="13"/>
    <n v="1699000"/>
  </r>
  <r>
    <x v="121"/>
    <x v="121"/>
    <x v="14"/>
    <n v="1707000"/>
  </r>
  <r>
    <x v="121"/>
    <x v="121"/>
    <x v="15"/>
    <n v="1450000"/>
  </r>
  <r>
    <x v="121"/>
    <x v="121"/>
    <x v="16"/>
    <n v="1306000"/>
  </r>
  <r>
    <x v="121"/>
    <x v="121"/>
    <x v="17"/>
    <n v="710000"/>
  </r>
  <r>
    <x v="121"/>
    <x v="121"/>
    <x v="18"/>
    <n v="441000"/>
  </r>
  <r>
    <x v="121"/>
    <x v="121"/>
    <x v="19"/>
    <n v="767000"/>
  </r>
  <r>
    <x v="121"/>
    <x v="121"/>
    <x v="20"/>
    <n v="0"/>
  </r>
  <r>
    <x v="121"/>
    <x v="121"/>
    <x v="21"/>
    <n v="0"/>
  </r>
  <r>
    <x v="121"/>
    <x v="121"/>
    <x v="22"/>
    <n v="0"/>
  </r>
  <r>
    <x v="121"/>
    <x v="121"/>
    <x v="23"/>
    <n v="0"/>
  </r>
  <r>
    <x v="121"/>
    <x v="121"/>
    <x v="24"/>
    <n v="0"/>
  </r>
  <r>
    <x v="121"/>
    <x v="121"/>
    <x v="25"/>
    <n v="0"/>
  </r>
  <r>
    <x v="128"/>
    <x v="128"/>
    <x v="24"/>
    <n v="0"/>
  </r>
  <r>
    <x v="128"/>
    <x v="128"/>
    <x v="25"/>
    <n v="0"/>
  </r>
  <r>
    <x v="128"/>
    <x v="128"/>
    <x v="26"/>
    <n v="0"/>
  </r>
  <r>
    <x v="128"/>
    <x v="128"/>
    <x v="27"/>
    <n v="0"/>
  </r>
  <r>
    <x v="128"/>
    <x v="128"/>
    <x v="28"/>
    <n v="0"/>
  </r>
  <r>
    <x v="128"/>
    <x v="128"/>
    <x v="29"/>
    <n v="0"/>
  </r>
  <r>
    <x v="128"/>
    <x v="128"/>
    <x v="30"/>
    <n v="0"/>
  </r>
  <r>
    <x v="128"/>
    <x v="128"/>
    <x v="31"/>
    <n v="0"/>
  </r>
  <r>
    <x v="128"/>
    <x v="128"/>
    <x v="32"/>
    <n v="0"/>
  </r>
  <r>
    <x v="128"/>
    <x v="128"/>
    <x v="33"/>
    <n v="0"/>
  </r>
  <r>
    <x v="128"/>
    <x v="128"/>
    <x v="34"/>
    <n v="0"/>
  </r>
  <r>
    <x v="128"/>
    <x v="128"/>
    <x v="35"/>
    <n v="0"/>
  </r>
  <r>
    <x v="128"/>
    <x v="128"/>
    <x v="36"/>
    <n v="0"/>
  </r>
  <r>
    <x v="128"/>
    <x v="128"/>
    <x v="37"/>
    <n v="0"/>
  </r>
  <r>
    <x v="128"/>
    <x v="128"/>
    <x v="38"/>
    <n v="0"/>
  </r>
  <r>
    <x v="125"/>
    <x v="125"/>
    <x v="34"/>
    <n v="739432000"/>
  </r>
  <r>
    <x v="125"/>
    <x v="125"/>
    <x v="35"/>
    <n v="695635968"/>
  </r>
  <r>
    <x v="125"/>
    <x v="125"/>
    <x v="36"/>
    <n v="736374016"/>
  </r>
  <r>
    <x v="125"/>
    <x v="125"/>
    <x v="37"/>
    <n v="878328000"/>
  </r>
  <r>
    <x v="125"/>
    <x v="125"/>
    <x v="38"/>
    <n v="882094016"/>
  </r>
  <r>
    <x v="125"/>
    <x v="125"/>
    <x v="39"/>
    <n v="939560000"/>
  </r>
  <r>
    <x v="125"/>
    <x v="125"/>
    <x v="40"/>
    <n v="1043315968"/>
  </r>
  <r>
    <x v="129"/>
    <x v="129"/>
    <x v="0"/>
    <n v="0"/>
  </r>
  <r>
    <x v="129"/>
    <x v="129"/>
    <x v="1"/>
    <n v="0"/>
  </r>
  <r>
    <x v="129"/>
    <x v="129"/>
    <x v="2"/>
    <n v="0"/>
  </r>
  <r>
    <x v="129"/>
    <x v="129"/>
    <x v="3"/>
    <n v="0"/>
  </r>
  <r>
    <x v="129"/>
    <x v="129"/>
    <x v="4"/>
    <n v="0"/>
  </r>
  <r>
    <x v="129"/>
    <x v="129"/>
    <x v="5"/>
    <n v="0"/>
  </r>
  <r>
    <x v="129"/>
    <x v="129"/>
    <x v="6"/>
    <n v="0"/>
  </r>
  <r>
    <x v="129"/>
    <x v="129"/>
    <x v="7"/>
    <n v="0"/>
  </r>
  <r>
    <x v="129"/>
    <x v="129"/>
    <x v="8"/>
    <n v="0"/>
  </r>
  <r>
    <x v="129"/>
    <x v="129"/>
    <x v="9"/>
    <n v="0"/>
  </r>
  <r>
    <x v="129"/>
    <x v="129"/>
    <x v="10"/>
    <n v="0"/>
  </r>
  <r>
    <x v="129"/>
    <x v="129"/>
    <x v="11"/>
    <n v="0"/>
  </r>
  <r>
    <x v="129"/>
    <x v="129"/>
    <x v="12"/>
    <n v="0"/>
  </r>
  <r>
    <x v="129"/>
    <x v="129"/>
    <x v="13"/>
    <n v="0"/>
  </r>
  <r>
    <x v="129"/>
    <x v="129"/>
    <x v="14"/>
    <n v="0"/>
  </r>
  <r>
    <x v="129"/>
    <x v="129"/>
    <x v="15"/>
    <n v="0"/>
  </r>
  <r>
    <x v="129"/>
    <x v="129"/>
    <x v="16"/>
    <n v="0"/>
  </r>
  <r>
    <x v="129"/>
    <x v="129"/>
    <x v="17"/>
    <n v="9359000"/>
  </r>
  <r>
    <x v="129"/>
    <x v="129"/>
    <x v="18"/>
    <n v="20457000"/>
  </r>
  <r>
    <x v="129"/>
    <x v="129"/>
    <x v="19"/>
    <n v="17150000"/>
  </r>
  <r>
    <x v="129"/>
    <x v="129"/>
    <x v="20"/>
    <n v="31859000"/>
  </r>
  <r>
    <x v="129"/>
    <x v="129"/>
    <x v="21"/>
    <n v="44878000"/>
  </r>
  <r>
    <x v="129"/>
    <x v="129"/>
    <x v="22"/>
    <n v="53801000"/>
  </r>
  <r>
    <x v="129"/>
    <x v="129"/>
    <x v="23"/>
    <n v="54837000"/>
  </r>
  <r>
    <x v="129"/>
    <x v="129"/>
    <x v="24"/>
    <n v="67994000"/>
  </r>
  <r>
    <x v="129"/>
    <x v="129"/>
    <x v="25"/>
    <n v="66883000"/>
  </r>
  <r>
    <x v="129"/>
    <x v="129"/>
    <x v="26"/>
    <n v="61185000"/>
  </r>
  <r>
    <x v="129"/>
    <x v="129"/>
    <x v="27"/>
    <n v="57864000"/>
  </r>
  <r>
    <x v="129"/>
    <x v="129"/>
    <x v="28"/>
    <n v="54920000"/>
  </r>
  <r>
    <x v="129"/>
    <x v="129"/>
    <x v="29"/>
    <n v="50347000"/>
  </r>
  <r>
    <x v="129"/>
    <x v="129"/>
    <x v="30"/>
    <n v="47917000"/>
  </r>
  <r>
    <x v="129"/>
    <x v="129"/>
    <x v="31"/>
    <n v="48409000"/>
  </r>
  <r>
    <x v="129"/>
    <x v="129"/>
    <x v="32"/>
    <n v="57911000"/>
  </r>
  <r>
    <x v="129"/>
    <x v="129"/>
    <x v="33"/>
    <n v="64694000"/>
  </r>
  <r>
    <x v="129"/>
    <x v="129"/>
    <x v="34"/>
    <n v="67758000"/>
  </r>
  <r>
    <x v="129"/>
    <x v="129"/>
    <x v="35"/>
    <n v="63828000"/>
  </r>
  <r>
    <x v="129"/>
    <x v="129"/>
    <x v="36"/>
    <n v="69201000"/>
  </r>
  <r>
    <x v="129"/>
    <x v="129"/>
    <x v="37"/>
    <n v="79263000"/>
  </r>
  <r>
    <x v="129"/>
    <x v="129"/>
    <x v="38"/>
    <n v="67575000"/>
  </r>
  <r>
    <x v="129"/>
    <x v="129"/>
    <x v="39"/>
    <n v="69221000"/>
  </r>
  <r>
    <x v="129"/>
    <x v="129"/>
    <x v="40"/>
    <n v="73096000"/>
  </r>
  <r>
    <x v="130"/>
    <x v="130"/>
    <x v="19"/>
    <n v="0"/>
  </r>
  <r>
    <x v="130"/>
    <x v="130"/>
    <x v="20"/>
    <n v="0"/>
  </r>
  <r>
    <x v="130"/>
    <x v="130"/>
    <x v="21"/>
    <n v="4475000"/>
  </r>
  <r>
    <x v="130"/>
    <x v="130"/>
    <x v="22"/>
    <n v="0"/>
  </r>
  <r>
    <x v="130"/>
    <x v="130"/>
    <x v="23"/>
    <n v="0"/>
  </r>
  <r>
    <x v="130"/>
    <x v="130"/>
    <x v="24"/>
    <n v="0"/>
  </r>
  <r>
    <x v="130"/>
    <x v="130"/>
    <x v="25"/>
    <n v="0"/>
  </r>
  <r>
    <x v="130"/>
    <x v="130"/>
    <x v="26"/>
    <n v="0"/>
  </r>
  <r>
    <x v="130"/>
    <x v="130"/>
    <x v="27"/>
    <n v="0"/>
  </r>
  <r>
    <x v="123"/>
    <x v="123"/>
    <x v="2"/>
    <n v="2884000"/>
  </r>
  <r>
    <x v="123"/>
    <x v="123"/>
    <x v="3"/>
    <n v="5704000"/>
  </r>
  <r>
    <x v="123"/>
    <x v="123"/>
    <x v="4"/>
    <n v="3514000"/>
  </r>
  <r>
    <x v="123"/>
    <x v="123"/>
    <x v="5"/>
    <n v="3169000"/>
  </r>
  <r>
    <x v="123"/>
    <x v="123"/>
    <x v="6"/>
    <n v="3026000"/>
  </r>
  <r>
    <x v="123"/>
    <x v="123"/>
    <x v="7"/>
    <n v="3454000"/>
  </r>
  <r>
    <x v="123"/>
    <x v="123"/>
    <x v="8"/>
    <n v="5421000"/>
  </r>
  <r>
    <x v="123"/>
    <x v="123"/>
    <x v="9"/>
    <n v="12604000"/>
  </r>
  <r>
    <x v="123"/>
    <x v="123"/>
    <x v="10"/>
    <n v="15623000"/>
  </r>
  <r>
    <x v="123"/>
    <x v="123"/>
    <x v="11"/>
    <n v="21940000"/>
  </r>
  <r>
    <x v="123"/>
    <x v="123"/>
    <x v="12"/>
    <n v="23075000"/>
  </r>
  <r>
    <x v="123"/>
    <x v="123"/>
    <x v="13"/>
    <n v="27010000"/>
  </r>
  <r>
    <x v="123"/>
    <x v="123"/>
    <x v="14"/>
    <n v="24630000"/>
  </r>
  <r>
    <x v="123"/>
    <x v="123"/>
    <x v="15"/>
    <n v="24393000"/>
  </r>
  <r>
    <x v="123"/>
    <x v="123"/>
    <x v="16"/>
    <n v="25433000"/>
  </r>
  <r>
    <x v="123"/>
    <x v="123"/>
    <x v="17"/>
    <n v="14089000"/>
  </r>
  <r>
    <x v="123"/>
    <x v="123"/>
    <x v="18"/>
    <n v="8680000"/>
  </r>
  <r>
    <x v="123"/>
    <x v="123"/>
    <x v="19"/>
    <n v="25175000"/>
  </r>
  <r>
    <x v="123"/>
    <x v="123"/>
    <x v="20"/>
    <n v="2308000"/>
  </r>
  <r>
    <x v="123"/>
    <x v="123"/>
    <x v="21"/>
    <n v="262000"/>
  </r>
  <r>
    <x v="123"/>
    <x v="123"/>
    <x v="22"/>
    <n v="1256000"/>
  </r>
  <r>
    <x v="123"/>
    <x v="123"/>
    <x v="23"/>
    <n v="4393000"/>
  </r>
  <r>
    <x v="123"/>
    <x v="123"/>
    <x v="24"/>
    <n v="1253000"/>
  </r>
  <r>
    <x v="123"/>
    <x v="123"/>
    <x v="25"/>
    <n v="2182000"/>
  </r>
  <r>
    <x v="123"/>
    <x v="123"/>
    <x v="26"/>
    <n v="3077000"/>
  </r>
  <r>
    <x v="123"/>
    <x v="123"/>
    <x v="27"/>
    <n v="2946000"/>
  </r>
  <r>
    <x v="123"/>
    <x v="123"/>
    <x v="28"/>
    <n v="5377000"/>
  </r>
  <r>
    <x v="123"/>
    <x v="123"/>
    <x v="29"/>
    <n v="4055000"/>
  </r>
  <r>
    <x v="131"/>
    <x v="131"/>
    <x v="7"/>
    <n v="14.053099632263184"/>
  </r>
  <r>
    <x v="131"/>
    <x v="131"/>
    <x v="8"/>
    <n v="11.193400382995605"/>
  </r>
  <r>
    <x v="131"/>
    <x v="131"/>
    <x v="9"/>
    <n v="8.2532997131347656"/>
  </r>
  <r>
    <x v="131"/>
    <x v="131"/>
    <x v="10"/>
    <n v="10.440400123596191"/>
  </r>
  <r>
    <x v="131"/>
    <x v="131"/>
    <x v="11"/>
    <n v="8.6684999465942383"/>
  </r>
  <r>
    <x v="131"/>
    <x v="131"/>
    <x v="12"/>
    <n v="9.8184995651245117"/>
  </r>
  <r>
    <x v="131"/>
    <x v="131"/>
    <x v="13"/>
    <n v="9.8756999969482422"/>
  </r>
  <r>
    <x v="131"/>
    <x v="131"/>
    <x v="14"/>
    <n v="6.3171000480651855"/>
  </r>
  <r>
    <x v="131"/>
    <x v="131"/>
    <x v="15"/>
    <n v="16.850099563598633"/>
  </r>
  <r>
    <x v="131"/>
    <x v="131"/>
    <x v="16"/>
    <n v="9.9603996276855469"/>
  </r>
  <r>
    <x v="131"/>
    <x v="131"/>
    <x v="17"/>
    <n v="5.5"/>
  </r>
  <r>
    <x v="131"/>
    <x v="131"/>
    <x v="18"/>
    <n v="0"/>
  </r>
  <r>
    <x v="131"/>
    <x v="131"/>
    <x v="19"/>
    <n v="0"/>
  </r>
  <r>
    <x v="131"/>
    <x v="131"/>
    <x v="20"/>
    <n v="11.58329963684082"/>
  </r>
  <r>
    <x v="131"/>
    <x v="131"/>
    <x v="21"/>
    <n v="0"/>
  </r>
  <r>
    <x v="131"/>
    <x v="131"/>
    <x v="22"/>
    <n v="7.8347997665405273"/>
  </r>
  <r>
    <x v="131"/>
    <x v="131"/>
    <x v="23"/>
    <n v="6.1586999893188477"/>
  </r>
  <r>
    <x v="131"/>
    <x v="131"/>
    <x v="24"/>
    <n v="3.4166998863220215"/>
  </r>
  <r>
    <x v="131"/>
    <x v="131"/>
    <x v="25"/>
    <n v="6.3505997657775879"/>
  </r>
  <r>
    <x v="131"/>
    <x v="131"/>
    <x v="26"/>
    <n v="8.9005002975463867"/>
  </r>
  <r>
    <x v="131"/>
    <x v="131"/>
    <x v="27"/>
    <n v="12.389399528503418"/>
  </r>
  <r>
    <x v="131"/>
    <x v="131"/>
    <x v="28"/>
    <n v="7.6150999069213867"/>
  </r>
  <r>
    <x v="131"/>
    <x v="131"/>
    <x v="29"/>
    <n v="0"/>
  </r>
  <r>
    <x v="127"/>
    <x v="127"/>
    <x v="37"/>
    <n v="957590976"/>
  </r>
  <r>
    <x v="127"/>
    <x v="127"/>
    <x v="38"/>
    <n v="949668992"/>
  </r>
  <r>
    <x v="127"/>
    <x v="127"/>
    <x v="39"/>
    <n v="1008780992"/>
  </r>
  <r>
    <x v="127"/>
    <x v="127"/>
    <x v="40"/>
    <n v="1116412032"/>
  </r>
  <r>
    <x v="132"/>
    <x v="132"/>
    <x v="19"/>
    <n v="20346000"/>
  </r>
  <r>
    <x v="132"/>
    <x v="132"/>
    <x v="20"/>
    <n v="89653000"/>
  </r>
  <r>
    <x v="132"/>
    <x v="132"/>
    <x v="21"/>
    <n v="48095000"/>
  </r>
  <r>
    <x v="132"/>
    <x v="132"/>
    <x v="22"/>
    <n v="91682000"/>
  </r>
  <r>
    <x v="132"/>
    <x v="132"/>
    <x v="23"/>
    <n v="14328000"/>
  </r>
  <r>
    <x v="132"/>
    <x v="132"/>
    <x v="24"/>
    <n v="26288000"/>
  </r>
  <r>
    <x v="132"/>
    <x v="132"/>
    <x v="25"/>
    <n v="-28949000"/>
  </r>
  <r>
    <x v="132"/>
    <x v="132"/>
    <x v="26"/>
    <n v="14618000"/>
  </r>
  <r>
    <x v="132"/>
    <x v="132"/>
    <x v="27"/>
    <n v="24064000"/>
  </r>
  <r>
    <x v="132"/>
    <x v="132"/>
    <x v="28"/>
    <n v="65523000"/>
  </r>
  <r>
    <x v="132"/>
    <x v="132"/>
    <x v="29"/>
    <n v="53516000"/>
  </r>
  <r>
    <x v="132"/>
    <x v="132"/>
    <x v="30"/>
    <n v="-19430000"/>
  </r>
  <r>
    <x v="132"/>
    <x v="132"/>
    <x v="31"/>
    <n v="13964000"/>
  </r>
  <r>
    <x v="132"/>
    <x v="132"/>
    <x v="32"/>
    <n v="137924992"/>
  </r>
  <r>
    <x v="132"/>
    <x v="132"/>
    <x v="33"/>
    <n v="126298000"/>
  </r>
  <r>
    <x v="132"/>
    <x v="132"/>
    <x v="34"/>
    <n v="39063000"/>
  </r>
  <r>
    <x v="132"/>
    <x v="132"/>
    <x v="35"/>
    <n v="-47726000"/>
  </r>
  <r>
    <x v="132"/>
    <x v="132"/>
    <x v="36"/>
    <n v="46111000"/>
  </r>
  <r>
    <x v="132"/>
    <x v="132"/>
    <x v="37"/>
    <n v="152016000"/>
  </r>
  <r>
    <x v="132"/>
    <x v="132"/>
    <x v="38"/>
    <n v="-7922000"/>
  </r>
  <r>
    <x v="132"/>
    <x v="132"/>
    <x v="39"/>
    <n v="59112000"/>
  </r>
  <r>
    <x v="132"/>
    <x v="132"/>
    <x v="40"/>
    <n v="107631000"/>
  </r>
  <r>
    <x v="125"/>
    <x v="125"/>
    <x v="0"/>
    <n v="0"/>
  </r>
  <r>
    <x v="125"/>
    <x v="125"/>
    <x v="1"/>
    <n v="0"/>
  </r>
  <r>
    <x v="125"/>
    <x v="125"/>
    <x v="2"/>
    <n v="0"/>
  </r>
  <r>
    <x v="133"/>
    <x v="133"/>
    <x v="3"/>
    <n v="0"/>
  </r>
  <r>
    <x v="133"/>
    <x v="133"/>
    <x v="4"/>
    <n v="0"/>
  </r>
  <r>
    <x v="133"/>
    <x v="133"/>
    <x v="5"/>
    <n v="0"/>
  </r>
  <r>
    <x v="133"/>
    <x v="133"/>
    <x v="6"/>
    <n v="0"/>
  </r>
  <r>
    <x v="133"/>
    <x v="133"/>
    <x v="7"/>
    <n v="0"/>
  </r>
  <r>
    <x v="133"/>
    <x v="133"/>
    <x v="8"/>
    <n v="0"/>
  </r>
  <r>
    <x v="133"/>
    <x v="133"/>
    <x v="9"/>
    <n v="0"/>
  </r>
  <r>
    <x v="133"/>
    <x v="133"/>
    <x v="10"/>
    <n v="0"/>
  </r>
  <r>
    <x v="133"/>
    <x v="133"/>
    <x v="11"/>
    <n v="0"/>
  </r>
  <r>
    <x v="133"/>
    <x v="133"/>
    <x v="12"/>
    <n v="0"/>
  </r>
  <r>
    <x v="133"/>
    <x v="133"/>
    <x v="13"/>
    <n v="0"/>
  </r>
  <r>
    <x v="133"/>
    <x v="133"/>
    <x v="14"/>
    <n v="0"/>
  </r>
  <r>
    <x v="133"/>
    <x v="133"/>
    <x v="15"/>
    <n v="0"/>
  </r>
  <r>
    <x v="133"/>
    <x v="133"/>
    <x v="16"/>
    <n v="0"/>
  </r>
  <r>
    <x v="133"/>
    <x v="133"/>
    <x v="17"/>
    <n v="0"/>
  </r>
  <r>
    <x v="133"/>
    <x v="133"/>
    <x v="18"/>
    <n v="0"/>
  </r>
  <r>
    <x v="133"/>
    <x v="133"/>
    <x v="19"/>
    <n v="0"/>
  </r>
  <r>
    <x v="133"/>
    <x v="133"/>
    <x v="20"/>
    <n v="0"/>
  </r>
  <r>
    <x v="133"/>
    <x v="133"/>
    <x v="21"/>
    <n v="0"/>
  </r>
  <r>
    <x v="133"/>
    <x v="133"/>
    <x v="22"/>
    <n v="0"/>
  </r>
  <r>
    <x v="133"/>
    <x v="133"/>
    <x v="23"/>
    <n v="0"/>
  </r>
  <r>
    <x v="133"/>
    <x v="133"/>
    <x v="24"/>
    <n v="0"/>
  </r>
  <r>
    <x v="133"/>
    <x v="133"/>
    <x v="25"/>
    <n v="0"/>
  </r>
  <r>
    <x v="133"/>
    <x v="133"/>
    <x v="26"/>
    <n v="0"/>
  </r>
  <r>
    <x v="128"/>
    <x v="128"/>
    <x v="39"/>
    <n v="0"/>
  </r>
  <r>
    <x v="128"/>
    <x v="128"/>
    <x v="40"/>
    <n v="0"/>
  </r>
  <r>
    <x v="134"/>
    <x v="134"/>
    <x v="19"/>
    <n v="0"/>
  </r>
  <r>
    <x v="134"/>
    <x v="134"/>
    <x v="20"/>
    <n v="0"/>
  </r>
  <r>
    <x v="134"/>
    <x v="134"/>
    <x v="21"/>
    <n v="0"/>
  </r>
  <r>
    <x v="134"/>
    <x v="134"/>
    <x v="22"/>
    <n v="0"/>
  </r>
  <r>
    <x v="134"/>
    <x v="134"/>
    <x v="23"/>
    <n v="0"/>
  </r>
  <r>
    <x v="134"/>
    <x v="134"/>
    <x v="24"/>
    <n v="0"/>
  </r>
  <r>
    <x v="134"/>
    <x v="134"/>
    <x v="25"/>
    <n v="0"/>
  </r>
  <r>
    <x v="134"/>
    <x v="134"/>
    <x v="26"/>
    <n v="0"/>
  </r>
  <r>
    <x v="134"/>
    <x v="134"/>
    <x v="27"/>
    <n v="0"/>
  </r>
  <r>
    <x v="134"/>
    <x v="134"/>
    <x v="28"/>
    <n v="0"/>
  </r>
  <r>
    <x v="134"/>
    <x v="134"/>
    <x v="29"/>
    <n v="0"/>
  </r>
  <r>
    <x v="134"/>
    <x v="134"/>
    <x v="30"/>
    <n v="0"/>
  </r>
  <r>
    <x v="134"/>
    <x v="134"/>
    <x v="31"/>
    <n v="0"/>
  </r>
  <r>
    <x v="134"/>
    <x v="134"/>
    <x v="32"/>
    <n v="0"/>
  </r>
  <r>
    <x v="134"/>
    <x v="134"/>
    <x v="33"/>
    <n v="0"/>
  </r>
  <r>
    <x v="134"/>
    <x v="134"/>
    <x v="34"/>
    <n v="0"/>
  </r>
  <r>
    <x v="134"/>
    <x v="134"/>
    <x v="35"/>
    <n v="0"/>
  </r>
  <r>
    <x v="134"/>
    <x v="134"/>
    <x v="36"/>
    <n v="0"/>
  </r>
  <r>
    <x v="134"/>
    <x v="134"/>
    <x v="37"/>
    <n v="0"/>
  </r>
  <r>
    <x v="134"/>
    <x v="134"/>
    <x v="38"/>
    <n v="0"/>
  </r>
  <r>
    <x v="134"/>
    <x v="134"/>
    <x v="39"/>
    <n v="0"/>
  </r>
  <r>
    <x v="134"/>
    <x v="134"/>
    <x v="40"/>
    <n v="0"/>
  </r>
  <r>
    <x v="135"/>
    <x v="135"/>
    <x v="0"/>
    <n v="15.572099685668945"/>
  </r>
  <r>
    <x v="135"/>
    <x v="135"/>
    <x v="1"/>
    <n v="13.35669994354248"/>
  </r>
  <r>
    <x v="135"/>
    <x v="135"/>
    <x v="2"/>
    <n v="18.468700408935547"/>
  </r>
  <r>
    <x v="135"/>
    <x v="135"/>
    <x v="3"/>
    <n v="31.491300582885742"/>
  </r>
  <r>
    <x v="135"/>
    <x v="135"/>
    <x v="4"/>
    <n v="34.280498504638672"/>
  </r>
  <r>
    <x v="135"/>
    <x v="135"/>
    <x v="5"/>
    <n v="36.309898376464844"/>
  </r>
  <r>
    <x v="135"/>
    <x v="135"/>
    <x v="6"/>
    <n v="27.350000381469727"/>
  </r>
  <r>
    <x v="135"/>
    <x v="135"/>
    <x v="7"/>
    <n v="24.666599273681641"/>
  </r>
  <r>
    <x v="135"/>
    <x v="135"/>
    <x v="8"/>
    <n v="26.213199615478516"/>
  </r>
  <r>
    <x v="135"/>
    <x v="135"/>
    <x v="9"/>
    <n v="28.456600189208984"/>
  </r>
  <r>
    <x v="135"/>
    <x v="135"/>
    <x v="10"/>
    <n v="29.035499572753906"/>
  </r>
  <r>
    <x v="135"/>
    <x v="135"/>
    <x v="11"/>
    <n v="26.070899963378906"/>
  </r>
  <r>
    <x v="135"/>
    <x v="135"/>
    <x v="12"/>
    <n v="29.693500518798828"/>
  </r>
  <r>
    <x v="135"/>
    <x v="135"/>
    <x v="13"/>
    <n v="39.289398193359375"/>
  </r>
  <r>
    <x v="135"/>
    <x v="135"/>
    <x v="14"/>
    <n v="27.458799362182617"/>
  </r>
  <r>
    <x v="135"/>
    <x v="135"/>
    <x v="15"/>
    <n v="29.561300277709961"/>
  </r>
  <r>
    <x v="135"/>
    <x v="135"/>
    <x v="16"/>
    <n v="31.379999160766602"/>
  </r>
  <r>
    <x v="135"/>
    <x v="135"/>
    <x v="17"/>
    <n v="30.808200836181641"/>
  </r>
  <r>
    <x v="135"/>
    <x v="135"/>
    <x v="18"/>
    <n v="0"/>
  </r>
  <r>
    <x v="135"/>
    <x v="135"/>
    <x v="19"/>
    <n v="20"/>
  </r>
  <r>
    <x v="135"/>
    <x v="135"/>
    <x v="20"/>
    <n v="13.697299957275391"/>
  </r>
  <r>
    <x v="135"/>
    <x v="135"/>
    <x v="21"/>
    <n v="19.16670036315918"/>
  </r>
  <r>
    <x v="135"/>
    <x v="135"/>
    <x v="22"/>
    <n v="7.8347997665405273"/>
  </r>
  <r>
    <x v="135"/>
    <x v="135"/>
    <x v="23"/>
    <n v="6.1586999893188477"/>
  </r>
  <r>
    <x v="135"/>
    <x v="135"/>
    <x v="24"/>
    <n v="7.4913997650146484"/>
  </r>
  <r>
    <x v="135"/>
    <x v="135"/>
    <x v="25"/>
    <n v="14.44219970703125"/>
  </r>
  <r>
    <x v="135"/>
    <x v="135"/>
    <x v="26"/>
    <n v="11.097999572753906"/>
  </r>
  <r>
    <x v="135"/>
    <x v="135"/>
    <x v="27"/>
    <n v="12.520600318908691"/>
  </r>
  <r>
    <x v="135"/>
    <x v="135"/>
    <x v="28"/>
    <n v="7.6150999069213867"/>
  </r>
  <r>
    <x v="135"/>
    <x v="135"/>
    <x v="29"/>
    <n v="0"/>
  </r>
  <r>
    <x v="135"/>
    <x v="135"/>
    <x v="30"/>
    <n v="0"/>
  </r>
  <r>
    <x v="131"/>
    <x v="131"/>
    <x v="30"/>
    <n v="0"/>
  </r>
  <r>
    <x v="131"/>
    <x v="131"/>
    <x v="31"/>
    <n v="0"/>
  </r>
  <r>
    <x v="131"/>
    <x v="131"/>
    <x v="32"/>
    <n v="0"/>
  </r>
  <r>
    <x v="131"/>
    <x v="131"/>
    <x v="33"/>
    <n v="0"/>
  </r>
  <r>
    <x v="131"/>
    <x v="131"/>
    <x v="34"/>
    <n v="0"/>
  </r>
  <r>
    <x v="131"/>
    <x v="131"/>
    <x v="35"/>
    <n v="0"/>
  </r>
  <r>
    <x v="131"/>
    <x v="131"/>
    <x v="36"/>
    <n v="0"/>
  </r>
  <r>
    <x v="131"/>
    <x v="131"/>
    <x v="37"/>
    <n v="0"/>
  </r>
  <r>
    <x v="131"/>
    <x v="131"/>
    <x v="38"/>
    <n v="0"/>
  </r>
  <r>
    <x v="131"/>
    <x v="131"/>
    <x v="39"/>
    <n v="0"/>
  </r>
  <r>
    <x v="131"/>
    <x v="131"/>
    <x v="40"/>
    <n v="0"/>
  </r>
  <r>
    <x v="136"/>
    <x v="136"/>
    <x v="0"/>
    <n v="-2766000"/>
  </r>
  <r>
    <x v="136"/>
    <x v="136"/>
    <x v="1"/>
    <n v="8102000"/>
  </r>
  <r>
    <x v="136"/>
    <x v="136"/>
    <x v="2"/>
    <n v="30703000"/>
  </r>
  <r>
    <x v="136"/>
    <x v="136"/>
    <x v="3"/>
    <n v="64305000"/>
  </r>
  <r>
    <x v="136"/>
    <x v="136"/>
    <x v="4"/>
    <n v="40505000"/>
  </r>
  <r>
    <x v="136"/>
    <x v="136"/>
    <x v="5"/>
    <n v="11187000"/>
  </r>
  <r>
    <x v="136"/>
    <x v="136"/>
    <x v="6"/>
    <n v="4936000"/>
  </r>
  <r>
    <x v="136"/>
    <x v="136"/>
    <x v="7"/>
    <n v="56828000"/>
  </r>
  <r>
    <x v="136"/>
    <x v="136"/>
    <x v="8"/>
    <n v="138131008"/>
  </r>
  <r>
    <x v="136"/>
    <x v="136"/>
    <x v="9"/>
    <n v="221124992"/>
  </r>
  <r>
    <x v="136"/>
    <x v="136"/>
    <x v="10"/>
    <n v="135100000"/>
  </r>
  <r>
    <x v="136"/>
    <x v="136"/>
    <x v="11"/>
    <n v="184180000"/>
  </r>
  <r>
    <x v="136"/>
    <x v="136"/>
    <x v="12"/>
    <n v="186500000"/>
  </r>
  <r>
    <x v="136"/>
    <x v="136"/>
    <x v="13"/>
    <n v="158295008"/>
  </r>
  <r>
    <x v="136"/>
    <x v="136"/>
    <x v="14"/>
    <n v="110597000"/>
  </r>
  <r>
    <x v="136"/>
    <x v="136"/>
    <x v="15"/>
    <n v="190542000"/>
  </r>
  <r>
    <x v="136"/>
    <x v="136"/>
    <x v="16"/>
    <n v="199202000"/>
  </r>
  <r>
    <x v="136"/>
    <x v="136"/>
    <x v="17"/>
    <n v="164850000"/>
  </r>
  <r>
    <x v="136"/>
    <x v="136"/>
    <x v="18"/>
    <n v="155800000"/>
  </r>
  <r>
    <x v="136"/>
    <x v="136"/>
    <x v="19"/>
    <n v="96171000"/>
  </r>
  <r>
    <x v="136"/>
    <x v="136"/>
    <x v="20"/>
    <n v="32997000"/>
  </r>
  <r>
    <x v="136"/>
    <x v="136"/>
    <x v="21"/>
    <n v="10713000"/>
  </r>
  <r>
    <x v="136"/>
    <x v="136"/>
    <x v="22"/>
    <n v="51201000"/>
  </r>
  <r>
    <x v="136"/>
    <x v="136"/>
    <x v="23"/>
    <n v="20515000"/>
  </r>
  <r>
    <x v="136"/>
    <x v="136"/>
    <x v="24"/>
    <n v="17472000"/>
  </r>
  <r>
    <x v="136"/>
    <x v="136"/>
    <x v="25"/>
    <n v="-105614000"/>
  </r>
  <r>
    <x v="136"/>
    <x v="136"/>
    <x v="26"/>
    <n v="11805000"/>
  </r>
  <r>
    <x v="136"/>
    <x v="136"/>
    <x v="27"/>
    <n v="-9383000"/>
  </r>
  <r>
    <x v="136"/>
    <x v="136"/>
    <x v="28"/>
    <n v="54354000"/>
  </r>
  <r>
    <x v="136"/>
    <x v="136"/>
    <x v="29"/>
    <n v="16712000"/>
  </r>
  <r>
    <x v="136"/>
    <x v="136"/>
    <x v="30"/>
    <n v="11009000"/>
  </r>
  <r>
    <x v="136"/>
    <x v="136"/>
    <x v="31"/>
    <n v="5549000"/>
  </r>
  <r>
    <x v="136"/>
    <x v="136"/>
    <x v="32"/>
    <n v="-2850000"/>
  </r>
  <r>
    <x v="136"/>
    <x v="136"/>
    <x v="33"/>
    <n v="-6195000"/>
  </r>
  <r>
    <x v="136"/>
    <x v="136"/>
    <x v="34"/>
    <n v="-7328000"/>
  </r>
  <r>
    <x v="136"/>
    <x v="136"/>
    <x v="35"/>
    <n v="-4912000"/>
  </r>
  <r>
    <x v="136"/>
    <x v="136"/>
    <x v="36"/>
    <n v="-6097000"/>
  </r>
  <r>
    <x v="136"/>
    <x v="136"/>
    <x v="37"/>
    <n v="-8463000"/>
  </r>
  <r>
    <x v="136"/>
    <x v="136"/>
    <x v="38"/>
    <n v="-8918000"/>
  </r>
  <r>
    <x v="136"/>
    <x v="136"/>
    <x v="39"/>
    <n v="-7852000"/>
  </r>
  <r>
    <x v="136"/>
    <x v="136"/>
    <x v="40"/>
    <n v="-103566000"/>
  </r>
  <r>
    <x v="137"/>
    <x v="137"/>
    <x v="0"/>
    <n v="-2188000"/>
  </r>
  <r>
    <x v="133"/>
    <x v="133"/>
    <x v="27"/>
    <n v="0"/>
  </r>
  <r>
    <x v="133"/>
    <x v="133"/>
    <x v="28"/>
    <n v="0"/>
  </r>
  <r>
    <x v="133"/>
    <x v="133"/>
    <x v="29"/>
    <n v="0"/>
  </r>
  <r>
    <x v="133"/>
    <x v="133"/>
    <x v="30"/>
    <n v="0"/>
  </r>
  <r>
    <x v="133"/>
    <x v="133"/>
    <x v="31"/>
    <n v="0"/>
  </r>
  <r>
    <x v="133"/>
    <x v="133"/>
    <x v="32"/>
    <n v="0"/>
  </r>
  <r>
    <x v="133"/>
    <x v="133"/>
    <x v="33"/>
    <n v="0"/>
  </r>
  <r>
    <x v="133"/>
    <x v="133"/>
    <x v="34"/>
    <n v="0"/>
  </r>
  <r>
    <x v="133"/>
    <x v="133"/>
    <x v="35"/>
    <n v="0"/>
  </r>
  <r>
    <x v="133"/>
    <x v="133"/>
    <x v="36"/>
    <n v="0"/>
  </r>
  <r>
    <x v="133"/>
    <x v="133"/>
    <x v="37"/>
    <n v="0"/>
  </r>
  <r>
    <x v="133"/>
    <x v="133"/>
    <x v="38"/>
    <n v="0"/>
  </r>
  <r>
    <x v="133"/>
    <x v="133"/>
    <x v="39"/>
    <n v="0"/>
  </r>
  <r>
    <x v="133"/>
    <x v="133"/>
    <x v="40"/>
    <n v="0"/>
  </r>
  <r>
    <x v="138"/>
    <x v="138"/>
    <x v="0"/>
    <n v="1235000"/>
  </r>
  <r>
    <x v="138"/>
    <x v="138"/>
    <x v="1"/>
    <n v="20868000"/>
  </r>
  <r>
    <x v="138"/>
    <x v="138"/>
    <x v="2"/>
    <n v="29684000"/>
  </r>
  <r>
    <x v="138"/>
    <x v="138"/>
    <x v="3"/>
    <n v="74388000"/>
  </r>
  <r>
    <x v="138"/>
    <x v="138"/>
    <x v="4"/>
    <n v="49848000"/>
  </r>
  <r>
    <x v="138"/>
    <x v="138"/>
    <x v="5"/>
    <n v="32145000"/>
  </r>
  <r>
    <x v="138"/>
    <x v="138"/>
    <x v="6"/>
    <n v="14594000"/>
  </r>
  <r>
    <x v="138"/>
    <x v="138"/>
    <x v="7"/>
    <n v="184338000"/>
  </r>
  <r>
    <x v="138"/>
    <x v="138"/>
    <x v="8"/>
    <n v="331172992"/>
  </r>
  <r>
    <x v="138"/>
    <x v="138"/>
    <x v="9"/>
    <n v="408780000"/>
  </r>
  <r>
    <x v="138"/>
    <x v="138"/>
    <x v="10"/>
    <n v="171179008"/>
  </r>
  <r>
    <x v="138"/>
    <x v="138"/>
    <x v="11"/>
    <n v="372835008"/>
  </r>
  <r>
    <x v="138"/>
    <x v="138"/>
    <x v="12"/>
    <n v="337688992"/>
  </r>
  <r>
    <x v="138"/>
    <x v="138"/>
    <x v="13"/>
    <n v="260599008"/>
  </r>
  <r>
    <x v="138"/>
    <x v="138"/>
    <x v="14"/>
    <n v="203484992"/>
  </r>
  <r>
    <x v="138"/>
    <x v="138"/>
    <x v="15"/>
    <n v="237034000"/>
  </r>
  <r>
    <x v="138"/>
    <x v="138"/>
    <x v="16"/>
    <n v="206356000"/>
  </r>
  <r>
    <x v="138"/>
    <x v="138"/>
    <x v="17"/>
    <n v="181676992"/>
  </r>
  <r>
    <x v="138"/>
    <x v="138"/>
    <x v="18"/>
    <n v="217486000"/>
  </r>
  <r>
    <x v="138"/>
    <x v="138"/>
    <x v="19"/>
    <n v="11223000"/>
  </r>
  <r>
    <x v="138"/>
    <x v="138"/>
    <x v="20"/>
    <n v="90736000"/>
  </r>
  <r>
    <x v="138"/>
    <x v="138"/>
    <x v="21"/>
    <n v="48786000"/>
  </r>
  <r>
    <x v="138"/>
    <x v="138"/>
    <x v="22"/>
    <n v="16837000"/>
  </r>
  <r>
    <x v="138"/>
    <x v="138"/>
    <x v="23"/>
    <n v="46243000"/>
  </r>
  <r>
    <x v="138"/>
    <x v="138"/>
    <x v="24"/>
    <n v="29703000"/>
  </r>
  <r>
    <x v="138"/>
    <x v="138"/>
    <x v="25"/>
    <n v="-74176000"/>
  </r>
  <r>
    <x v="138"/>
    <x v="138"/>
    <x v="26"/>
    <n v="-22622000"/>
  </r>
  <r>
    <x v="138"/>
    <x v="138"/>
    <x v="27"/>
    <n v="543923968"/>
  </r>
  <r>
    <x v="138"/>
    <x v="138"/>
    <x v="28"/>
    <n v="229672000"/>
  </r>
  <r>
    <x v="138"/>
    <x v="138"/>
    <x v="29"/>
    <n v="18134000"/>
  </r>
  <r>
    <x v="138"/>
    <x v="138"/>
    <x v="30"/>
    <n v="33418000"/>
  </r>
  <r>
    <x v="138"/>
    <x v="138"/>
    <x v="31"/>
    <n v="-54587000"/>
  </r>
  <r>
    <x v="138"/>
    <x v="138"/>
    <x v="32"/>
    <n v="351526016"/>
  </r>
  <r>
    <x v="138"/>
    <x v="138"/>
    <x v="33"/>
    <n v="89826000"/>
  </r>
  <r>
    <x v="138"/>
    <x v="138"/>
    <x v="34"/>
    <n v="40632000"/>
  </r>
  <r>
    <x v="138"/>
    <x v="138"/>
    <x v="35"/>
    <n v="-36160000"/>
  </r>
  <r>
    <x v="138"/>
    <x v="138"/>
    <x v="36"/>
    <n v="101617000"/>
  </r>
  <r>
    <x v="138"/>
    <x v="138"/>
    <x v="37"/>
    <n v="202646000"/>
  </r>
  <r>
    <x v="138"/>
    <x v="138"/>
    <x v="38"/>
    <n v="-141620992"/>
  </r>
  <r>
    <x v="130"/>
    <x v="130"/>
    <x v="28"/>
    <n v="0"/>
  </r>
  <r>
    <x v="130"/>
    <x v="130"/>
    <x v="29"/>
    <n v="0"/>
  </r>
  <r>
    <x v="130"/>
    <x v="130"/>
    <x v="30"/>
    <n v="0"/>
  </r>
  <r>
    <x v="130"/>
    <x v="130"/>
    <x v="31"/>
    <n v="0"/>
  </r>
  <r>
    <x v="130"/>
    <x v="130"/>
    <x v="32"/>
    <n v="0"/>
  </r>
  <r>
    <x v="130"/>
    <x v="130"/>
    <x v="33"/>
    <n v="0"/>
  </r>
  <r>
    <x v="130"/>
    <x v="130"/>
    <x v="34"/>
    <n v="0"/>
  </r>
  <r>
    <x v="130"/>
    <x v="130"/>
    <x v="35"/>
    <n v="0"/>
  </r>
  <r>
    <x v="130"/>
    <x v="130"/>
    <x v="36"/>
    <n v="0"/>
  </r>
  <r>
    <x v="130"/>
    <x v="130"/>
    <x v="37"/>
    <n v="0"/>
  </r>
  <r>
    <x v="130"/>
    <x v="130"/>
    <x v="38"/>
    <n v="0"/>
  </r>
  <r>
    <x v="130"/>
    <x v="130"/>
    <x v="39"/>
    <n v="0"/>
  </r>
  <r>
    <x v="130"/>
    <x v="130"/>
    <x v="40"/>
    <n v="0"/>
  </r>
  <r>
    <x v="139"/>
    <x v="139"/>
    <x v="19"/>
    <n v="0"/>
  </r>
  <r>
    <x v="139"/>
    <x v="139"/>
    <x v="20"/>
    <n v="0"/>
  </r>
  <r>
    <x v="139"/>
    <x v="139"/>
    <x v="21"/>
    <n v="0"/>
  </r>
  <r>
    <x v="139"/>
    <x v="139"/>
    <x v="22"/>
    <n v="0"/>
  </r>
  <r>
    <x v="139"/>
    <x v="139"/>
    <x v="23"/>
    <n v="0"/>
  </r>
  <r>
    <x v="139"/>
    <x v="139"/>
    <x v="24"/>
    <n v="0"/>
  </r>
  <r>
    <x v="139"/>
    <x v="139"/>
    <x v="25"/>
    <n v="0"/>
  </r>
  <r>
    <x v="139"/>
    <x v="139"/>
    <x v="26"/>
    <n v="0"/>
  </r>
  <r>
    <x v="139"/>
    <x v="139"/>
    <x v="27"/>
    <n v="0"/>
  </r>
  <r>
    <x v="139"/>
    <x v="139"/>
    <x v="28"/>
    <n v="0"/>
  </r>
  <r>
    <x v="139"/>
    <x v="139"/>
    <x v="29"/>
    <n v="0"/>
  </r>
  <r>
    <x v="139"/>
    <x v="139"/>
    <x v="30"/>
    <n v="0"/>
  </r>
  <r>
    <x v="139"/>
    <x v="139"/>
    <x v="31"/>
    <n v="0"/>
  </r>
  <r>
    <x v="139"/>
    <x v="139"/>
    <x v="32"/>
    <n v="0"/>
  </r>
  <r>
    <x v="139"/>
    <x v="139"/>
    <x v="33"/>
    <n v="0"/>
  </r>
  <r>
    <x v="139"/>
    <x v="139"/>
    <x v="34"/>
    <n v="0"/>
  </r>
  <r>
    <x v="139"/>
    <x v="139"/>
    <x v="35"/>
    <n v="0"/>
  </r>
  <r>
    <x v="139"/>
    <x v="139"/>
    <x v="36"/>
    <n v="0"/>
  </r>
  <r>
    <x v="139"/>
    <x v="139"/>
    <x v="37"/>
    <n v="0"/>
  </r>
  <r>
    <x v="139"/>
    <x v="139"/>
    <x v="38"/>
    <n v="0"/>
  </r>
  <r>
    <x v="139"/>
    <x v="139"/>
    <x v="39"/>
    <n v="0"/>
  </r>
  <r>
    <x v="139"/>
    <x v="139"/>
    <x v="40"/>
    <n v="0"/>
  </r>
  <r>
    <x v="128"/>
    <x v="128"/>
    <x v="19"/>
    <n v="0"/>
  </r>
  <r>
    <x v="128"/>
    <x v="128"/>
    <x v="20"/>
    <n v="0"/>
  </r>
  <r>
    <x v="128"/>
    <x v="128"/>
    <x v="21"/>
    <n v="0"/>
  </r>
  <r>
    <x v="128"/>
    <x v="128"/>
    <x v="22"/>
    <n v="0"/>
  </r>
  <r>
    <x v="128"/>
    <x v="128"/>
    <x v="23"/>
    <n v="0"/>
  </r>
  <r>
    <x v="140"/>
    <x v="140"/>
    <x v="25"/>
    <n v="-94506000"/>
  </r>
  <r>
    <x v="140"/>
    <x v="140"/>
    <x v="26"/>
    <n v="4128000"/>
  </r>
  <r>
    <x v="140"/>
    <x v="140"/>
    <x v="27"/>
    <n v="514504000"/>
  </r>
  <r>
    <x v="140"/>
    <x v="140"/>
    <x v="28"/>
    <n v="135312000"/>
  </r>
  <r>
    <x v="140"/>
    <x v="140"/>
    <x v="29"/>
    <n v="-566000"/>
  </r>
  <r>
    <x v="140"/>
    <x v="140"/>
    <x v="30"/>
    <n v="-7392000"/>
  </r>
  <r>
    <x v="140"/>
    <x v="140"/>
    <x v="31"/>
    <n v="-20577000"/>
  </r>
  <r>
    <x v="140"/>
    <x v="140"/>
    <x v="32"/>
    <n v="-45304000"/>
  </r>
  <r>
    <x v="140"/>
    <x v="140"/>
    <x v="33"/>
    <n v="-29484000"/>
  </r>
  <r>
    <x v="140"/>
    <x v="140"/>
    <x v="34"/>
    <n v="-30368000"/>
  </r>
  <r>
    <x v="140"/>
    <x v="140"/>
    <x v="35"/>
    <n v="-24160000"/>
  </r>
  <r>
    <x v="140"/>
    <x v="140"/>
    <x v="36"/>
    <n v="-9383000"/>
  </r>
  <r>
    <x v="140"/>
    <x v="140"/>
    <x v="37"/>
    <n v="-10354000"/>
  </r>
  <r>
    <x v="140"/>
    <x v="140"/>
    <x v="38"/>
    <n v="-9621000"/>
  </r>
  <r>
    <x v="140"/>
    <x v="140"/>
    <x v="39"/>
    <n v="-8616000"/>
  </r>
  <r>
    <x v="140"/>
    <x v="140"/>
    <x v="40"/>
    <n v="-650769024"/>
  </r>
  <r>
    <x v="141"/>
    <x v="141"/>
    <x v="0"/>
    <n v="0"/>
  </r>
  <r>
    <x v="141"/>
    <x v="141"/>
    <x v="1"/>
    <n v="0"/>
  </r>
  <r>
    <x v="135"/>
    <x v="135"/>
    <x v="31"/>
    <n v="0"/>
  </r>
  <r>
    <x v="135"/>
    <x v="135"/>
    <x v="32"/>
    <n v="0"/>
  </r>
  <r>
    <x v="135"/>
    <x v="135"/>
    <x v="33"/>
    <n v="0"/>
  </r>
  <r>
    <x v="135"/>
    <x v="135"/>
    <x v="34"/>
    <n v="0"/>
  </r>
  <r>
    <x v="135"/>
    <x v="135"/>
    <x v="35"/>
    <n v="0"/>
  </r>
  <r>
    <x v="135"/>
    <x v="135"/>
    <x v="36"/>
    <n v="0"/>
  </r>
  <r>
    <x v="135"/>
    <x v="135"/>
    <x v="37"/>
    <n v="0"/>
  </r>
  <r>
    <x v="135"/>
    <x v="135"/>
    <x v="38"/>
    <n v="0"/>
  </r>
  <r>
    <x v="135"/>
    <x v="135"/>
    <x v="39"/>
    <n v="0"/>
  </r>
  <r>
    <x v="135"/>
    <x v="135"/>
    <x v="40"/>
    <n v="0"/>
  </r>
  <r>
    <x v="142"/>
    <x v="142"/>
    <x v="0"/>
    <n v="28.272199630737305"/>
  </r>
  <r>
    <x v="142"/>
    <x v="142"/>
    <x v="1"/>
    <n v="15.810299873352051"/>
  </r>
  <r>
    <x v="142"/>
    <x v="142"/>
    <x v="2"/>
    <n v="23.273000717163086"/>
  </r>
  <r>
    <x v="142"/>
    <x v="142"/>
    <x v="3"/>
    <n v="33.720500946044922"/>
  </r>
  <r>
    <x v="142"/>
    <x v="142"/>
    <x v="4"/>
    <n v="38.3468017578125"/>
  </r>
  <r>
    <x v="142"/>
    <x v="142"/>
    <x v="5"/>
    <n v="38.959598541259766"/>
  </r>
  <r>
    <x v="142"/>
    <x v="142"/>
    <x v="6"/>
    <n v="34.818500518798828"/>
  </r>
  <r>
    <x v="142"/>
    <x v="142"/>
    <x v="7"/>
    <n v="29.925699234008789"/>
  </r>
  <r>
    <x v="142"/>
    <x v="142"/>
    <x v="8"/>
    <n v="30.700000762939453"/>
  </r>
  <r>
    <x v="142"/>
    <x v="142"/>
    <x v="9"/>
    <n v="32.604801177978516"/>
  </r>
  <r>
    <x v="142"/>
    <x v="142"/>
    <x v="10"/>
    <n v="37.040401458740234"/>
  </r>
  <r>
    <x v="142"/>
    <x v="142"/>
    <x v="11"/>
    <n v="31.593599319458008"/>
  </r>
  <r>
    <x v="142"/>
    <x v="142"/>
    <x v="12"/>
    <n v="34.936901092529297"/>
  </r>
  <r>
    <x v="142"/>
    <x v="142"/>
    <x v="13"/>
    <n v="42.412200927734375"/>
  </r>
  <r>
    <x v="142"/>
    <x v="142"/>
    <x v="14"/>
    <n v="27.781099319458008"/>
  </r>
  <r>
    <x v="142"/>
    <x v="142"/>
    <x v="15"/>
    <n v="31.787700653076172"/>
  </r>
  <r>
    <x v="142"/>
    <x v="142"/>
    <x v="16"/>
    <n v="34.195098876953125"/>
  </r>
  <r>
    <x v="142"/>
    <x v="142"/>
    <x v="17"/>
    <n v="30.972499847412109"/>
  </r>
  <r>
    <x v="142"/>
    <x v="142"/>
    <x v="18"/>
    <n v="0"/>
  </r>
  <r>
    <x v="142"/>
    <x v="142"/>
    <x v="19"/>
    <n v="20"/>
  </r>
  <r>
    <x v="142"/>
    <x v="142"/>
    <x v="20"/>
    <n v="16.66670036315918"/>
  </r>
  <r>
    <x v="142"/>
    <x v="142"/>
    <x v="21"/>
    <n v="19.16670036315918"/>
  </r>
  <r>
    <x v="142"/>
    <x v="142"/>
    <x v="22"/>
    <n v="0"/>
  </r>
  <r>
    <x v="142"/>
    <x v="142"/>
    <x v="23"/>
    <n v="0"/>
  </r>
  <r>
    <x v="142"/>
    <x v="142"/>
    <x v="24"/>
    <n v="24.58329963684082"/>
  </r>
  <r>
    <x v="142"/>
    <x v="142"/>
    <x v="25"/>
    <n v="33.041301727294922"/>
  </r>
  <r>
    <x v="142"/>
    <x v="142"/>
    <x v="26"/>
    <n v="13.550200462341309"/>
  </r>
  <r>
    <x v="142"/>
    <x v="142"/>
    <x v="27"/>
    <n v="16.551399230957031"/>
  </r>
  <r>
    <x v="142"/>
    <x v="142"/>
    <x v="28"/>
    <n v="0"/>
  </r>
  <r>
    <x v="142"/>
    <x v="142"/>
    <x v="29"/>
    <n v="0"/>
  </r>
  <r>
    <x v="142"/>
    <x v="142"/>
    <x v="30"/>
    <n v="0"/>
  </r>
  <r>
    <x v="142"/>
    <x v="142"/>
    <x v="31"/>
    <n v="0"/>
  </r>
  <r>
    <x v="142"/>
    <x v="142"/>
    <x v="32"/>
    <n v="0"/>
  </r>
  <r>
    <x v="142"/>
    <x v="142"/>
    <x v="33"/>
    <n v="0"/>
  </r>
  <r>
    <x v="142"/>
    <x v="142"/>
    <x v="34"/>
    <n v="0"/>
  </r>
  <r>
    <x v="142"/>
    <x v="142"/>
    <x v="35"/>
    <n v="0"/>
  </r>
  <r>
    <x v="137"/>
    <x v="137"/>
    <x v="1"/>
    <n v="7637000"/>
  </r>
  <r>
    <x v="137"/>
    <x v="137"/>
    <x v="2"/>
    <n v="29089000"/>
  </r>
  <r>
    <x v="137"/>
    <x v="137"/>
    <x v="3"/>
    <n v="62379000"/>
  </r>
  <r>
    <x v="137"/>
    <x v="137"/>
    <x v="4"/>
    <n v="39763000"/>
  </r>
  <r>
    <x v="137"/>
    <x v="137"/>
    <x v="5"/>
    <n v="12764000"/>
  </r>
  <r>
    <x v="137"/>
    <x v="137"/>
    <x v="6"/>
    <n v="8156000"/>
  </r>
  <r>
    <x v="137"/>
    <x v="137"/>
    <x v="7"/>
    <n v="45392000"/>
  </r>
  <r>
    <x v="137"/>
    <x v="137"/>
    <x v="8"/>
    <n v="135060992"/>
  </r>
  <r>
    <x v="137"/>
    <x v="137"/>
    <x v="9"/>
    <n v="218278000"/>
  </r>
  <r>
    <x v="137"/>
    <x v="137"/>
    <x v="10"/>
    <n v="142150000"/>
  </r>
  <r>
    <x v="137"/>
    <x v="137"/>
    <x v="11"/>
    <n v="180176000"/>
  </r>
  <r>
    <x v="137"/>
    <x v="137"/>
    <x v="12"/>
    <n v="168476992"/>
  </r>
  <r>
    <x v="137"/>
    <x v="137"/>
    <x v="13"/>
    <n v="152346000"/>
  </r>
  <r>
    <x v="137"/>
    <x v="137"/>
    <x v="14"/>
    <n v="102900000"/>
  </r>
  <r>
    <x v="137"/>
    <x v="137"/>
    <x v="15"/>
    <n v="190650000"/>
  </r>
  <r>
    <x v="137"/>
    <x v="137"/>
    <x v="16"/>
    <n v="191592000"/>
  </r>
  <r>
    <x v="137"/>
    <x v="137"/>
    <x v="17"/>
    <n v="158135008"/>
  </r>
  <r>
    <x v="137"/>
    <x v="137"/>
    <x v="18"/>
    <n v="150176992"/>
  </r>
  <r>
    <x v="137"/>
    <x v="137"/>
    <x v="19"/>
    <n v="96180000"/>
  </r>
  <r>
    <x v="137"/>
    <x v="137"/>
    <x v="20"/>
    <n v="32997000"/>
  </r>
  <r>
    <x v="137"/>
    <x v="137"/>
    <x v="21"/>
    <n v="10713000"/>
  </r>
  <r>
    <x v="137"/>
    <x v="137"/>
    <x v="22"/>
    <n v="51201000"/>
  </r>
  <r>
    <x v="137"/>
    <x v="137"/>
    <x v="23"/>
    <n v="20515000"/>
  </r>
  <r>
    <x v="137"/>
    <x v="137"/>
    <x v="24"/>
    <n v="17472000"/>
  </r>
  <r>
    <x v="137"/>
    <x v="137"/>
    <x v="25"/>
    <n v="-105614000"/>
  </r>
  <r>
    <x v="137"/>
    <x v="137"/>
    <x v="26"/>
    <n v="11805000"/>
  </r>
  <r>
    <x v="137"/>
    <x v="137"/>
    <x v="27"/>
    <n v="-9383000"/>
  </r>
  <r>
    <x v="137"/>
    <x v="137"/>
    <x v="28"/>
    <n v="54826000"/>
  </r>
  <r>
    <x v="137"/>
    <x v="137"/>
    <x v="29"/>
    <n v="17788000"/>
  </r>
  <r>
    <x v="137"/>
    <x v="137"/>
    <x v="30"/>
    <n v="11009000"/>
  </r>
  <r>
    <x v="137"/>
    <x v="137"/>
    <x v="31"/>
    <n v="5549000"/>
  </r>
  <r>
    <x v="137"/>
    <x v="137"/>
    <x v="32"/>
    <n v="-2850000"/>
  </r>
  <r>
    <x v="137"/>
    <x v="137"/>
    <x v="33"/>
    <n v="-6195000"/>
  </r>
  <r>
    <x v="137"/>
    <x v="137"/>
    <x v="34"/>
    <n v="-7328000"/>
  </r>
  <r>
    <x v="137"/>
    <x v="137"/>
    <x v="35"/>
    <n v="-4912000"/>
  </r>
  <r>
    <x v="137"/>
    <x v="137"/>
    <x v="36"/>
    <n v="-6097000"/>
  </r>
  <r>
    <x v="137"/>
    <x v="137"/>
    <x v="37"/>
    <n v="-8463000"/>
  </r>
  <r>
    <x v="137"/>
    <x v="137"/>
    <x v="38"/>
    <n v="-8918000"/>
  </r>
  <r>
    <x v="137"/>
    <x v="137"/>
    <x v="39"/>
    <n v="-7852000"/>
  </r>
  <r>
    <x v="137"/>
    <x v="137"/>
    <x v="40"/>
    <n v="-103566000"/>
  </r>
  <r>
    <x v="133"/>
    <x v="133"/>
    <x v="0"/>
    <n v="0"/>
  </r>
  <r>
    <x v="133"/>
    <x v="133"/>
    <x v="1"/>
    <n v="0"/>
  </r>
  <r>
    <x v="133"/>
    <x v="133"/>
    <x v="2"/>
    <n v="0"/>
  </r>
  <r>
    <x v="143"/>
    <x v="143"/>
    <x v="32"/>
    <n v="0"/>
  </r>
  <r>
    <x v="143"/>
    <x v="143"/>
    <x v="33"/>
    <n v="0"/>
  </r>
  <r>
    <x v="143"/>
    <x v="143"/>
    <x v="34"/>
    <n v="0"/>
  </r>
  <r>
    <x v="143"/>
    <x v="143"/>
    <x v="35"/>
    <n v="0"/>
  </r>
  <r>
    <x v="143"/>
    <x v="143"/>
    <x v="36"/>
    <n v="0"/>
  </r>
  <r>
    <x v="143"/>
    <x v="143"/>
    <x v="37"/>
    <n v="0"/>
  </r>
  <r>
    <x v="143"/>
    <x v="143"/>
    <x v="38"/>
    <n v="0"/>
  </r>
  <r>
    <x v="143"/>
    <x v="143"/>
    <x v="39"/>
    <n v="0"/>
  </r>
  <r>
    <x v="143"/>
    <x v="143"/>
    <x v="40"/>
    <n v="0"/>
  </r>
  <r>
    <x v="144"/>
    <x v="144"/>
    <x v="0"/>
    <n v="0"/>
  </r>
  <r>
    <x v="144"/>
    <x v="144"/>
    <x v="1"/>
    <n v="1537000"/>
  </r>
  <r>
    <x v="144"/>
    <x v="144"/>
    <x v="2"/>
    <n v="-11008000"/>
  </r>
  <r>
    <x v="144"/>
    <x v="144"/>
    <x v="3"/>
    <n v="26540000"/>
  </r>
  <r>
    <x v="138"/>
    <x v="138"/>
    <x v="39"/>
    <n v="-82616000"/>
  </r>
  <r>
    <x v="138"/>
    <x v="138"/>
    <x v="40"/>
    <n v="-667769024"/>
  </r>
  <r>
    <x v="140"/>
    <x v="140"/>
    <x v="0"/>
    <n v="1235000"/>
  </r>
  <r>
    <x v="140"/>
    <x v="140"/>
    <x v="1"/>
    <n v="19331000"/>
  </r>
  <r>
    <x v="140"/>
    <x v="140"/>
    <x v="2"/>
    <n v="40692000"/>
  </r>
  <r>
    <x v="140"/>
    <x v="140"/>
    <x v="3"/>
    <n v="47848000"/>
  </r>
  <r>
    <x v="140"/>
    <x v="140"/>
    <x v="4"/>
    <n v="44394000"/>
  </r>
  <r>
    <x v="140"/>
    <x v="140"/>
    <x v="5"/>
    <n v="24974000"/>
  </r>
  <r>
    <x v="140"/>
    <x v="140"/>
    <x v="6"/>
    <n v="21507000"/>
  </r>
  <r>
    <x v="140"/>
    <x v="140"/>
    <x v="7"/>
    <n v="130937000"/>
  </r>
  <r>
    <x v="140"/>
    <x v="140"/>
    <x v="8"/>
    <n v="306587008"/>
  </r>
  <r>
    <x v="140"/>
    <x v="140"/>
    <x v="9"/>
    <n v="382747008"/>
  </r>
  <r>
    <x v="140"/>
    <x v="140"/>
    <x v="10"/>
    <n v="202264992"/>
  </r>
  <r>
    <x v="140"/>
    <x v="140"/>
    <x v="11"/>
    <n v="347304000"/>
  </r>
  <r>
    <x v="140"/>
    <x v="140"/>
    <x v="12"/>
    <n v="329598016"/>
  </r>
  <r>
    <x v="140"/>
    <x v="140"/>
    <x v="13"/>
    <n v="247386000"/>
  </r>
  <r>
    <x v="140"/>
    <x v="140"/>
    <x v="14"/>
    <n v="214300992"/>
  </r>
  <r>
    <x v="140"/>
    <x v="140"/>
    <x v="15"/>
    <n v="194923008"/>
  </r>
  <r>
    <x v="140"/>
    <x v="140"/>
    <x v="16"/>
    <n v="237147008"/>
  </r>
  <r>
    <x v="140"/>
    <x v="140"/>
    <x v="17"/>
    <n v="249844000"/>
  </r>
  <r>
    <x v="140"/>
    <x v="140"/>
    <x v="18"/>
    <n v="222444992"/>
  </r>
  <r>
    <x v="140"/>
    <x v="140"/>
    <x v="19"/>
    <n v="99215000"/>
  </r>
  <r>
    <x v="140"/>
    <x v="140"/>
    <x v="20"/>
    <n v="77997000"/>
  </r>
  <r>
    <x v="140"/>
    <x v="140"/>
    <x v="21"/>
    <n v="30394000"/>
  </r>
  <r>
    <x v="140"/>
    <x v="140"/>
    <x v="22"/>
    <n v="51899000"/>
  </r>
  <r>
    <x v="140"/>
    <x v="140"/>
    <x v="23"/>
    <n v="50243000"/>
  </r>
  <r>
    <x v="140"/>
    <x v="140"/>
    <x v="24"/>
    <n v="16703000"/>
  </r>
  <r>
    <x v="145"/>
    <x v="145"/>
    <x v="7"/>
    <n v="0"/>
  </r>
  <r>
    <x v="145"/>
    <x v="145"/>
    <x v="8"/>
    <n v="-8000000"/>
  </r>
  <r>
    <x v="145"/>
    <x v="145"/>
    <x v="9"/>
    <n v="18000000"/>
  </r>
  <r>
    <x v="145"/>
    <x v="145"/>
    <x v="10"/>
    <n v="-22000000"/>
  </r>
  <r>
    <x v="145"/>
    <x v="145"/>
    <x v="11"/>
    <n v="11000000"/>
  </r>
  <r>
    <x v="145"/>
    <x v="145"/>
    <x v="12"/>
    <n v="-2000000"/>
  </r>
  <r>
    <x v="145"/>
    <x v="145"/>
    <x v="13"/>
    <n v="-2000000"/>
  </r>
  <r>
    <x v="145"/>
    <x v="145"/>
    <x v="14"/>
    <n v="4000000"/>
  </r>
  <r>
    <x v="145"/>
    <x v="145"/>
    <x v="15"/>
    <n v="71000000"/>
  </r>
  <r>
    <x v="145"/>
    <x v="145"/>
    <x v="16"/>
    <n v="15900000"/>
  </r>
  <r>
    <x v="145"/>
    <x v="145"/>
    <x v="17"/>
    <n v="-21100000"/>
  </r>
  <r>
    <x v="145"/>
    <x v="145"/>
    <x v="18"/>
    <n v="15600000"/>
  </r>
  <r>
    <x v="145"/>
    <x v="145"/>
    <x v="19"/>
    <n v="-82200000"/>
  </r>
  <r>
    <x v="145"/>
    <x v="145"/>
    <x v="20"/>
    <n v="14470000"/>
  </r>
  <r>
    <x v="145"/>
    <x v="145"/>
    <x v="21"/>
    <n v="18392000"/>
  </r>
  <r>
    <x v="145"/>
    <x v="145"/>
    <x v="22"/>
    <n v="-35062000"/>
  </r>
  <r>
    <x v="145"/>
    <x v="145"/>
    <x v="23"/>
    <n v="-4000000"/>
  </r>
  <r>
    <x v="145"/>
    <x v="145"/>
    <x v="24"/>
    <n v="13000000"/>
  </r>
  <r>
    <x v="145"/>
    <x v="145"/>
    <x v="25"/>
    <n v="20330000"/>
  </r>
  <r>
    <x v="145"/>
    <x v="145"/>
    <x v="26"/>
    <n v="-26750000"/>
  </r>
  <r>
    <x v="145"/>
    <x v="145"/>
    <x v="27"/>
    <n v="29420000"/>
  </r>
  <r>
    <x v="145"/>
    <x v="145"/>
    <x v="28"/>
    <n v="94360000"/>
  </r>
  <r>
    <x v="145"/>
    <x v="145"/>
    <x v="29"/>
    <n v="18700000"/>
  </r>
  <r>
    <x v="141"/>
    <x v="141"/>
    <x v="2"/>
    <n v="0"/>
  </r>
  <r>
    <x v="141"/>
    <x v="141"/>
    <x v="3"/>
    <n v="0"/>
  </r>
  <r>
    <x v="141"/>
    <x v="141"/>
    <x v="4"/>
    <n v="0"/>
  </r>
  <r>
    <x v="141"/>
    <x v="141"/>
    <x v="5"/>
    <n v="0"/>
  </r>
  <r>
    <x v="141"/>
    <x v="141"/>
    <x v="6"/>
    <n v="0"/>
  </r>
  <r>
    <x v="141"/>
    <x v="141"/>
    <x v="7"/>
    <n v="0"/>
  </r>
  <r>
    <x v="141"/>
    <x v="141"/>
    <x v="8"/>
    <n v="0"/>
  </r>
  <r>
    <x v="141"/>
    <x v="141"/>
    <x v="9"/>
    <n v="0"/>
  </r>
  <r>
    <x v="141"/>
    <x v="141"/>
    <x v="10"/>
    <n v="0"/>
  </r>
  <r>
    <x v="141"/>
    <x v="141"/>
    <x v="11"/>
    <n v="0"/>
  </r>
  <r>
    <x v="141"/>
    <x v="141"/>
    <x v="12"/>
    <n v="0"/>
  </r>
  <r>
    <x v="141"/>
    <x v="141"/>
    <x v="13"/>
    <n v="0"/>
  </r>
  <r>
    <x v="141"/>
    <x v="141"/>
    <x v="14"/>
    <n v="0"/>
  </r>
  <r>
    <x v="141"/>
    <x v="141"/>
    <x v="15"/>
    <n v="0"/>
  </r>
  <r>
    <x v="141"/>
    <x v="141"/>
    <x v="16"/>
    <n v="0"/>
  </r>
  <r>
    <x v="141"/>
    <x v="141"/>
    <x v="17"/>
    <n v="0"/>
  </r>
  <r>
    <x v="141"/>
    <x v="141"/>
    <x v="18"/>
    <n v="0"/>
  </r>
  <r>
    <x v="141"/>
    <x v="141"/>
    <x v="19"/>
    <n v="0"/>
  </r>
  <r>
    <x v="141"/>
    <x v="141"/>
    <x v="20"/>
    <n v="0"/>
  </r>
  <r>
    <x v="141"/>
    <x v="141"/>
    <x v="21"/>
    <n v="0"/>
  </r>
  <r>
    <x v="141"/>
    <x v="141"/>
    <x v="22"/>
    <n v="0"/>
  </r>
  <r>
    <x v="141"/>
    <x v="141"/>
    <x v="23"/>
    <n v="0"/>
  </r>
  <r>
    <x v="141"/>
    <x v="141"/>
    <x v="24"/>
    <n v="0"/>
  </r>
  <r>
    <x v="141"/>
    <x v="141"/>
    <x v="25"/>
    <n v="0"/>
  </r>
  <r>
    <x v="141"/>
    <x v="141"/>
    <x v="26"/>
    <n v="0"/>
  </r>
  <r>
    <x v="141"/>
    <x v="141"/>
    <x v="27"/>
    <n v="0"/>
  </r>
  <r>
    <x v="141"/>
    <x v="141"/>
    <x v="28"/>
    <n v="0"/>
  </r>
  <r>
    <x v="141"/>
    <x v="141"/>
    <x v="29"/>
    <n v="0"/>
  </r>
  <r>
    <x v="141"/>
    <x v="141"/>
    <x v="30"/>
    <n v="0"/>
  </r>
  <r>
    <x v="141"/>
    <x v="141"/>
    <x v="31"/>
    <n v="0"/>
  </r>
  <r>
    <x v="141"/>
    <x v="141"/>
    <x v="32"/>
    <n v="0"/>
  </r>
  <r>
    <x v="141"/>
    <x v="141"/>
    <x v="33"/>
    <n v="0"/>
  </r>
  <r>
    <x v="141"/>
    <x v="141"/>
    <x v="34"/>
    <n v="0"/>
  </r>
  <r>
    <x v="141"/>
    <x v="141"/>
    <x v="35"/>
    <n v="0"/>
  </r>
  <r>
    <x v="141"/>
    <x v="141"/>
    <x v="36"/>
    <n v="0"/>
  </r>
  <r>
    <x v="141"/>
    <x v="141"/>
    <x v="37"/>
    <n v="0"/>
  </r>
  <r>
    <x v="141"/>
    <x v="141"/>
    <x v="38"/>
    <n v="0"/>
  </r>
  <r>
    <x v="141"/>
    <x v="141"/>
    <x v="39"/>
    <n v="0"/>
  </r>
  <r>
    <x v="141"/>
    <x v="141"/>
    <x v="40"/>
    <n v="0"/>
  </r>
  <r>
    <x v="146"/>
    <x v="146"/>
    <x v="0"/>
    <n v="1235000"/>
  </r>
  <r>
    <x v="146"/>
    <x v="146"/>
    <x v="1"/>
    <n v="19331000"/>
  </r>
  <r>
    <x v="146"/>
    <x v="146"/>
    <x v="2"/>
    <n v="40692000"/>
  </r>
  <r>
    <x v="146"/>
    <x v="146"/>
    <x v="3"/>
    <n v="47848000"/>
  </r>
  <r>
    <x v="146"/>
    <x v="146"/>
    <x v="4"/>
    <n v="44394000"/>
  </r>
  <r>
    <x v="146"/>
    <x v="146"/>
    <x v="5"/>
    <n v="24974000"/>
  </r>
  <r>
    <x v="146"/>
    <x v="146"/>
    <x v="6"/>
    <n v="21507000"/>
  </r>
  <r>
    <x v="146"/>
    <x v="146"/>
    <x v="7"/>
    <n v="130937000"/>
  </r>
  <r>
    <x v="146"/>
    <x v="146"/>
    <x v="8"/>
    <n v="306587008"/>
  </r>
  <r>
    <x v="146"/>
    <x v="146"/>
    <x v="9"/>
    <n v="382747008"/>
  </r>
  <r>
    <x v="146"/>
    <x v="146"/>
    <x v="10"/>
    <n v="202264992"/>
  </r>
  <r>
    <x v="146"/>
    <x v="146"/>
    <x v="11"/>
    <n v="347304000"/>
  </r>
  <r>
    <x v="146"/>
    <x v="146"/>
    <x v="12"/>
    <n v="329598016"/>
  </r>
  <r>
    <x v="146"/>
    <x v="146"/>
    <x v="13"/>
    <n v="247386000"/>
  </r>
  <r>
    <x v="146"/>
    <x v="146"/>
    <x v="14"/>
    <n v="214300992"/>
  </r>
  <r>
    <x v="146"/>
    <x v="146"/>
    <x v="15"/>
    <n v="194923008"/>
  </r>
  <r>
    <x v="146"/>
    <x v="146"/>
    <x v="16"/>
    <n v="237147008"/>
  </r>
  <r>
    <x v="146"/>
    <x v="146"/>
    <x v="17"/>
    <n v="249844000"/>
  </r>
  <r>
    <x v="146"/>
    <x v="146"/>
    <x v="18"/>
    <n v="222444992"/>
  </r>
  <r>
    <x v="146"/>
    <x v="146"/>
    <x v="19"/>
    <n v="99215000"/>
  </r>
  <r>
    <x v="146"/>
    <x v="146"/>
    <x v="20"/>
    <n v="77997000"/>
  </r>
  <r>
    <x v="146"/>
    <x v="146"/>
    <x v="21"/>
    <n v="30394000"/>
  </r>
  <r>
    <x v="146"/>
    <x v="146"/>
    <x v="22"/>
    <n v="51899000"/>
  </r>
  <r>
    <x v="146"/>
    <x v="146"/>
    <x v="23"/>
    <n v="50243000"/>
  </r>
  <r>
    <x v="146"/>
    <x v="146"/>
    <x v="24"/>
    <n v="16703000"/>
  </r>
  <r>
    <x v="146"/>
    <x v="146"/>
    <x v="25"/>
    <n v="-94506000"/>
  </r>
  <r>
    <x v="146"/>
    <x v="146"/>
    <x v="26"/>
    <n v="4128000"/>
  </r>
  <r>
    <x v="146"/>
    <x v="146"/>
    <x v="27"/>
    <n v="514504000"/>
  </r>
  <r>
    <x v="146"/>
    <x v="146"/>
    <x v="28"/>
    <n v="135312000"/>
  </r>
  <r>
    <x v="146"/>
    <x v="146"/>
    <x v="29"/>
    <n v="-566000"/>
  </r>
  <r>
    <x v="146"/>
    <x v="146"/>
    <x v="30"/>
    <n v="-7392000"/>
  </r>
  <r>
    <x v="146"/>
    <x v="146"/>
    <x v="31"/>
    <n v="-20577000"/>
  </r>
  <r>
    <x v="146"/>
    <x v="146"/>
    <x v="32"/>
    <n v="-45304000"/>
  </r>
  <r>
    <x v="146"/>
    <x v="146"/>
    <x v="33"/>
    <n v="-29484000"/>
  </r>
  <r>
    <x v="146"/>
    <x v="146"/>
    <x v="34"/>
    <n v="-30368000"/>
  </r>
  <r>
    <x v="146"/>
    <x v="146"/>
    <x v="35"/>
    <n v="-24160000"/>
  </r>
  <r>
    <x v="146"/>
    <x v="146"/>
    <x v="36"/>
    <n v="-9383000"/>
  </r>
  <r>
    <x v="146"/>
    <x v="146"/>
    <x v="37"/>
    <n v="-10354000"/>
  </r>
  <r>
    <x v="146"/>
    <x v="146"/>
    <x v="38"/>
    <n v="-9621000"/>
  </r>
  <r>
    <x v="146"/>
    <x v="146"/>
    <x v="39"/>
    <n v="-8616000"/>
  </r>
  <r>
    <x v="142"/>
    <x v="142"/>
    <x v="36"/>
    <n v="0"/>
  </r>
  <r>
    <x v="142"/>
    <x v="142"/>
    <x v="37"/>
    <n v="0"/>
  </r>
  <r>
    <x v="142"/>
    <x v="142"/>
    <x v="38"/>
    <n v="0"/>
  </r>
  <r>
    <x v="142"/>
    <x v="142"/>
    <x v="39"/>
    <n v="0"/>
  </r>
  <r>
    <x v="142"/>
    <x v="142"/>
    <x v="40"/>
    <n v="0"/>
  </r>
  <r>
    <x v="131"/>
    <x v="131"/>
    <x v="0"/>
    <n v="6.3095998764038086"/>
  </r>
  <r>
    <x v="131"/>
    <x v="131"/>
    <x v="1"/>
    <n v="8.030400276184082"/>
  </r>
  <r>
    <x v="131"/>
    <x v="131"/>
    <x v="2"/>
    <n v="8.2417001724243164"/>
  </r>
  <r>
    <x v="131"/>
    <x v="131"/>
    <x v="3"/>
    <n v="5.6824002265930176"/>
  </r>
  <r>
    <x v="131"/>
    <x v="131"/>
    <x v="4"/>
    <n v="5.7954998016357422"/>
  </r>
  <r>
    <x v="131"/>
    <x v="131"/>
    <x v="5"/>
    <n v="5.5099000930786133"/>
  </r>
  <r>
    <x v="131"/>
    <x v="131"/>
    <x v="6"/>
    <n v="7.7376999855041504"/>
  </r>
  <r>
    <x v="147"/>
    <x v="147"/>
    <x v="26"/>
    <n v="-10797000"/>
  </r>
  <r>
    <x v="147"/>
    <x v="147"/>
    <x v="27"/>
    <n v="-7033000"/>
  </r>
  <r>
    <x v="147"/>
    <x v="147"/>
    <x v="28"/>
    <n v="-10000"/>
  </r>
  <r>
    <x v="147"/>
    <x v="147"/>
    <x v="29"/>
    <n v="0"/>
  </r>
  <r>
    <x v="147"/>
    <x v="147"/>
    <x v="30"/>
    <n v="0"/>
  </r>
  <r>
    <x v="147"/>
    <x v="147"/>
    <x v="31"/>
    <n v="0"/>
  </r>
  <r>
    <x v="147"/>
    <x v="147"/>
    <x v="32"/>
    <n v="0"/>
  </r>
  <r>
    <x v="147"/>
    <x v="147"/>
    <x v="33"/>
    <n v="0"/>
  </r>
  <r>
    <x v="147"/>
    <x v="147"/>
    <x v="34"/>
    <n v="0"/>
  </r>
  <r>
    <x v="147"/>
    <x v="147"/>
    <x v="35"/>
    <n v="0"/>
  </r>
  <r>
    <x v="147"/>
    <x v="147"/>
    <x v="36"/>
    <n v="0"/>
  </r>
  <r>
    <x v="147"/>
    <x v="147"/>
    <x v="37"/>
    <n v="0"/>
  </r>
  <r>
    <x v="147"/>
    <x v="147"/>
    <x v="38"/>
    <n v="0"/>
  </r>
  <r>
    <x v="147"/>
    <x v="147"/>
    <x v="39"/>
    <n v="0"/>
  </r>
  <r>
    <x v="147"/>
    <x v="147"/>
    <x v="40"/>
    <n v="0"/>
  </r>
  <r>
    <x v="148"/>
    <x v="148"/>
    <x v="0"/>
    <n v="-2424000"/>
  </r>
  <r>
    <x v="148"/>
    <x v="148"/>
    <x v="1"/>
    <n v="-2545000"/>
  </r>
  <r>
    <x v="148"/>
    <x v="148"/>
    <x v="2"/>
    <n v="-2085000"/>
  </r>
  <r>
    <x v="148"/>
    <x v="148"/>
    <x v="3"/>
    <n v="-3336000"/>
  </r>
  <r>
    <x v="148"/>
    <x v="148"/>
    <x v="4"/>
    <n v="1907000"/>
  </r>
  <r>
    <x v="148"/>
    <x v="148"/>
    <x v="5"/>
    <n v="19169000"/>
  </r>
  <r>
    <x v="148"/>
    <x v="148"/>
    <x v="6"/>
    <n v="25471000"/>
  </r>
  <r>
    <x v="148"/>
    <x v="148"/>
    <x v="7"/>
    <n v="40047000"/>
  </r>
  <r>
    <x v="148"/>
    <x v="148"/>
    <x v="8"/>
    <n v="81747000"/>
  </r>
  <r>
    <x v="148"/>
    <x v="148"/>
    <x v="9"/>
    <n v="66490000"/>
  </r>
  <r>
    <x v="148"/>
    <x v="148"/>
    <x v="10"/>
    <n v="38317000"/>
  </r>
  <r>
    <x v="148"/>
    <x v="148"/>
    <x v="11"/>
    <n v="71557000"/>
  </r>
  <r>
    <x v="148"/>
    <x v="148"/>
    <x v="12"/>
    <n v="87097000"/>
  </r>
  <r>
    <x v="148"/>
    <x v="148"/>
    <x v="13"/>
    <n v="73054000"/>
  </r>
  <r>
    <x v="148"/>
    <x v="148"/>
    <x v="14"/>
    <n v="115464000"/>
  </r>
  <r>
    <x v="148"/>
    <x v="148"/>
    <x v="15"/>
    <n v="60480000"/>
  </r>
  <r>
    <x v="148"/>
    <x v="148"/>
    <x v="16"/>
    <n v="92691000"/>
  </r>
  <r>
    <x v="148"/>
    <x v="148"/>
    <x v="17"/>
    <n v="84656000"/>
  </r>
  <r>
    <x v="148"/>
    <x v="148"/>
    <x v="18"/>
    <n v="97452000"/>
  </r>
  <r>
    <x v="148"/>
    <x v="148"/>
    <x v="19"/>
    <n v="69559000"/>
  </r>
  <r>
    <x v="148"/>
    <x v="148"/>
    <x v="20"/>
    <n v="53130000"/>
  </r>
  <r>
    <x v="148"/>
    <x v="148"/>
    <x v="21"/>
    <n v="22069000"/>
  </r>
  <r>
    <x v="148"/>
    <x v="148"/>
    <x v="22"/>
    <n v="1519000"/>
  </r>
  <r>
    <x v="148"/>
    <x v="148"/>
    <x v="23"/>
    <n v="-3390000"/>
  </r>
  <r>
    <x v="148"/>
    <x v="148"/>
    <x v="24"/>
    <n v="-10319000"/>
  </r>
  <r>
    <x v="148"/>
    <x v="148"/>
    <x v="25"/>
    <n v="-24414000"/>
  </r>
  <r>
    <x v="145"/>
    <x v="145"/>
    <x v="30"/>
    <n v="40810000"/>
  </r>
  <r>
    <x v="145"/>
    <x v="145"/>
    <x v="31"/>
    <n v="-34010000"/>
  </r>
  <r>
    <x v="145"/>
    <x v="145"/>
    <x v="32"/>
    <n v="396830016"/>
  </r>
  <r>
    <x v="145"/>
    <x v="145"/>
    <x v="33"/>
    <n v="119310000"/>
  </r>
  <r>
    <x v="145"/>
    <x v="145"/>
    <x v="34"/>
    <n v="71000000"/>
  </r>
  <r>
    <x v="145"/>
    <x v="145"/>
    <x v="35"/>
    <n v="-12000000"/>
  </r>
  <r>
    <x v="145"/>
    <x v="145"/>
    <x v="36"/>
    <n v="111000000"/>
  </r>
  <r>
    <x v="145"/>
    <x v="145"/>
    <x v="37"/>
    <n v="213000000"/>
  </r>
  <r>
    <x v="145"/>
    <x v="145"/>
    <x v="38"/>
    <n v="-132000000"/>
  </r>
  <r>
    <x v="145"/>
    <x v="145"/>
    <x v="39"/>
    <n v="-74000000"/>
  </r>
  <r>
    <x v="145"/>
    <x v="145"/>
    <x v="40"/>
    <n v="-17000000"/>
  </r>
  <r>
    <x v="149"/>
    <x v="149"/>
    <x v="36"/>
    <n v="560000"/>
  </r>
  <r>
    <x v="149"/>
    <x v="149"/>
    <x v="37"/>
    <n v="320000"/>
  </r>
  <r>
    <x v="149"/>
    <x v="149"/>
    <x v="38"/>
    <n v="420000"/>
  </r>
  <r>
    <x v="149"/>
    <x v="149"/>
    <x v="39"/>
    <n v="240000"/>
  </r>
  <r>
    <x v="149"/>
    <x v="149"/>
    <x v="40"/>
    <n v="450000"/>
  </r>
  <r>
    <x v="150"/>
    <x v="150"/>
    <x v="9"/>
    <n v="0"/>
  </r>
  <r>
    <x v="150"/>
    <x v="150"/>
    <x v="10"/>
    <n v="0"/>
  </r>
  <r>
    <x v="150"/>
    <x v="150"/>
    <x v="11"/>
    <n v="0"/>
  </r>
  <r>
    <x v="150"/>
    <x v="150"/>
    <x v="12"/>
    <n v="0"/>
  </r>
  <r>
    <x v="150"/>
    <x v="150"/>
    <x v="13"/>
    <n v="0"/>
  </r>
  <r>
    <x v="150"/>
    <x v="150"/>
    <x v="14"/>
    <n v="0"/>
  </r>
  <r>
    <x v="150"/>
    <x v="150"/>
    <x v="15"/>
    <n v="0"/>
  </r>
  <r>
    <x v="150"/>
    <x v="150"/>
    <x v="16"/>
    <n v="0"/>
  </r>
  <r>
    <x v="150"/>
    <x v="150"/>
    <x v="17"/>
    <n v="0"/>
  </r>
  <r>
    <x v="150"/>
    <x v="150"/>
    <x v="18"/>
    <n v="0"/>
  </r>
  <r>
    <x v="150"/>
    <x v="150"/>
    <x v="19"/>
    <n v="0"/>
  </r>
  <r>
    <x v="150"/>
    <x v="150"/>
    <x v="20"/>
    <n v="0"/>
  </r>
  <r>
    <x v="150"/>
    <x v="150"/>
    <x v="21"/>
    <n v="0"/>
  </r>
  <r>
    <x v="150"/>
    <x v="150"/>
    <x v="22"/>
    <n v="0"/>
  </r>
  <r>
    <x v="150"/>
    <x v="150"/>
    <x v="23"/>
    <n v="0"/>
  </r>
  <r>
    <x v="150"/>
    <x v="150"/>
    <x v="24"/>
    <n v="0"/>
  </r>
  <r>
    <x v="150"/>
    <x v="150"/>
    <x v="25"/>
    <n v="-360000"/>
  </r>
  <r>
    <x v="150"/>
    <x v="150"/>
    <x v="26"/>
    <n v="0"/>
  </r>
  <r>
    <x v="150"/>
    <x v="150"/>
    <x v="27"/>
    <n v="0"/>
  </r>
  <r>
    <x v="150"/>
    <x v="150"/>
    <x v="28"/>
    <n v="0"/>
  </r>
  <r>
    <x v="150"/>
    <x v="150"/>
    <x v="29"/>
    <n v="0"/>
  </r>
  <r>
    <x v="150"/>
    <x v="150"/>
    <x v="30"/>
    <n v="0"/>
  </r>
  <r>
    <x v="150"/>
    <x v="150"/>
    <x v="31"/>
    <n v="0"/>
  </r>
  <r>
    <x v="150"/>
    <x v="150"/>
    <x v="32"/>
    <n v="0"/>
  </r>
  <r>
    <x v="150"/>
    <x v="150"/>
    <x v="33"/>
    <n v="0"/>
  </r>
  <r>
    <x v="150"/>
    <x v="150"/>
    <x v="34"/>
    <n v="0"/>
  </r>
  <r>
    <x v="150"/>
    <x v="150"/>
    <x v="35"/>
    <n v="0"/>
  </r>
  <r>
    <x v="150"/>
    <x v="150"/>
    <x v="36"/>
    <n v="0"/>
  </r>
  <r>
    <x v="150"/>
    <x v="150"/>
    <x v="37"/>
    <n v="0"/>
  </r>
  <r>
    <x v="150"/>
    <x v="150"/>
    <x v="38"/>
    <n v="0"/>
  </r>
  <r>
    <x v="150"/>
    <x v="150"/>
    <x v="39"/>
    <n v="0"/>
  </r>
  <r>
    <x v="150"/>
    <x v="150"/>
    <x v="40"/>
    <n v="0"/>
  </r>
  <r>
    <x v="143"/>
    <x v="143"/>
    <x v="0"/>
    <n v="0"/>
  </r>
  <r>
    <x v="143"/>
    <x v="143"/>
    <x v="1"/>
    <n v="0"/>
  </r>
  <r>
    <x v="143"/>
    <x v="143"/>
    <x v="2"/>
    <n v="0"/>
  </r>
  <r>
    <x v="144"/>
    <x v="144"/>
    <x v="4"/>
    <n v="5454000"/>
  </r>
  <r>
    <x v="144"/>
    <x v="144"/>
    <x v="5"/>
    <n v="7171000"/>
  </r>
  <r>
    <x v="144"/>
    <x v="144"/>
    <x v="6"/>
    <n v="-6913000"/>
  </r>
  <r>
    <x v="144"/>
    <x v="144"/>
    <x v="7"/>
    <n v="41116000"/>
  </r>
  <r>
    <x v="144"/>
    <x v="144"/>
    <x v="8"/>
    <n v="4444000"/>
  </r>
  <r>
    <x v="144"/>
    <x v="144"/>
    <x v="9"/>
    <n v="-12179000"/>
  </r>
  <r>
    <x v="144"/>
    <x v="144"/>
    <x v="10"/>
    <n v="-22577000"/>
  </r>
  <r>
    <x v="144"/>
    <x v="144"/>
    <x v="11"/>
    <n v="14531000"/>
  </r>
  <r>
    <x v="144"/>
    <x v="144"/>
    <x v="12"/>
    <n v="10793000"/>
  </r>
  <r>
    <x v="144"/>
    <x v="144"/>
    <x v="13"/>
    <n v="18944000"/>
  </r>
  <r>
    <x v="144"/>
    <x v="144"/>
    <x v="14"/>
    <n v="-7617000"/>
  </r>
  <r>
    <x v="144"/>
    <x v="144"/>
    <x v="15"/>
    <n v="-17640000"/>
  </r>
  <r>
    <x v="144"/>
    <x v="144"/>
    <x v="16"/>
    <n v="-32582000"/>
  </r>
  <r>
    <x v="144"/>
    <x v="144"/>
    <x v="17"/>
    <n v="-32313000"/>
  </r>
  <r>
    <x v="144"/>
    <x v="144"/>
    <x v="18"/>
    <n v="-9701000"/>
  </r>
  <r>
    <x v="144"/>
    <x v="144"/>
    <x v="19"/>
    <n v="0"/>
  </r>
  <r>
    <x v="144"/>
    <x v="144"/>
    <x v="20"/>
    <n v="0"/>
  </r>
  <r>
    <x v="144"/>
    <x v="144"/>
    <x v="21"/>
    <n v="0"/>
  </r>
  <r>
    <x v="144"/>
    <x v="144"/>
    <x v="22"/>
    <n v="0"/>
  </r>
  <r>
    <x v="144"/>
    <x v="144"/>
    <x v="23"/>
    <n v="0"/>
  </r>
  <r>
    <x v="144"/>
    <x v="144"/>
    <x v="24"/>
    <n v="0"/>
  </r>
  <r>
    <x v="144"/>
    <x v="144"/>
    <x v="25"/>
    <n v="0"/>
  </r>
  <r>
    <x v="144"/>
    <x v="144"/>
    <x v="26"/>
    <n v="0"/>
  </r>
  <r>
    <x v="144"/>
    <x v="144"/>
    <x v="27"/>
    <n v="0"/>
  </r>
  <r>
    <x v="144"/>
    <x v="144"/>
    <x v="28"/>
    <n v="0"/>
  </r>
  <r>
    <x v="144"/>
    <x v="144"/>
    <x v="29"/>
    <n v="0"/>
  </r>
  <r>
    <x v="144"/>
    <x v="144"/>
    <x v="30"/>
    <n v="0"/>
  </r>
  <r>
    <x v="144"/>
    <x v="144"/>
    <x v="31"/>
    <n v="0"/>
  </r>
  <r>
    <x v="144"/>
    <x v="144"/>
    <x v="32"/>
    <n v="0"/>
  </r>
  <r>
    <x v="144"/>
    <x v="144"/>
    <x v="33"/>
    <n v="0"/>
  </r>
  <r>
    <x v="144"/>
    <x v="144"/>
    <x v="34"/>
    <n v="0"/>
  </r>
  <r>
    <x v="144"/>
    <x v="144"/>
    <x v="35"/>
    <n v="0"/>
  </r>
  <r>
    <x v="144"/>
    <x v="144"/>
    <x v="36"/>
    <n v="0"/>
  </r>
  <r>
    <x v="144"/>
    <x v="144"/>
    <x v="37"/>
    <n v="0"/>
  </r>
  <r>
    <x v="144"/>
    <x v="144"/>
    <x v="38"/>
    <n v="0"/>
  </r>
  <r>
    <x v="144"/>
    <x v="144"/>
    <x v="39"/>
    <n v="0"/>
  </r>
  <r>
    <x v="144"/>
    <x v="144"/>
    <x v="40"/>
    <n v="0"/>
  </r>
  <r>
    <x v="151"/>
    <x v="151"/>
    <x v="0"/>
    <n v="-2424000"/>
  </r>
  <r>
    <x v="151"/>
    <x v="151"/>
    <x v="1"/>
    <n v="-2545000"/>
  </r>
  <r>
    <x v="151"/>
    <x v="151"/>
    <x v="2"/>
    <n v="-2085000"/>
  </r>
  <r>
    <x v="151"/>
    <x v="151"/>
    <x v="3"/>
    <n v="-3336000"/>
  </r>
  <r>
    <x v="151"/>
    <x v="151"/>
    <x v="4"/>
    <n v="-2375000"/>
  </r>
  <r>
    <x v="151"/>
    <x v="151"/>
    <x v="5"/>
    <n v="-2500000"/>
  </r>
  <r>
    <x v="151"/>
    <x v="151"/>
    <x v="6"/>
    <n v="-2021000"/>
  </r>
  <r>
    <x v="151"/>
    <x v="151"/>
    <x v="7"/>
    <n v="0"/>
  </r>
  <r>
    <x v="151"/>
    <x v="151"/>
    <x v="8"/>
    <n v="0"/>
  </r>
  <r>
    <x v="151"/>
    <x v="151"/>
    <x v="9"/>
    <n v="0"/>
  </r>
  <r>
    <x v="151"/>
    <x v="151"/>
    <x v="10"/>
    <n v="0"/>
  </r>
  <r>
    <x v="151"/>
    <x v="151"/>
    <x v="11"/>
    <n v="0"/>
  </r>
  <r>
    <x v="151"/>
    <x v="151"/>
    <x v="12"/>
    <n v="0"/>
  </r>
  <r>
    <x v="151"/>
    <x v="151"/>
    <x v="13"/>
    <n v="0"/>
  </r>
  <r>
    <x v="146"/>
    <x v="146"/>
    <x v="40"/>
    <n v="-650769024"/>
  </r>
  <r>
    <x v="145"/>
    <x v="145"/>
    <x v="0"/>
    <n v="0"/>
  </r>
  <r>
    <x v="145"/>
    <x v="145"/>
    <x v="1"/>
    <n v="0"/>
  </r>
  <r>
    <x v="145"/>
    <x v="145"/>
    <x v="2"/>
    <n v="0"/>
  </r>
  <r>
    <x v="145"/>
    <x v="145"/>
    <x v="3"/>
    <n v="0"/>
  </r>
  <r>
    <x v="145"/>
    <x v="145"/>
    <x v="4"/>
    <n v="0"/>
  </r>
  <r>
    <x v="145"/>
    <x v="145"/>
    <x v="5"/>
    <n v="0"/>
  </r>
  <r>
    <x v="145"/>
    <x v="145"/>
    <x v="6"/>
    <n v="0"/>
  </r>
  <r>
    <x v="152"/>
    <x v="152"/>
    <x v="3"/>
    <n v="0"/>
  </r>
  <r>
    <x v="152"/>
    <x v="152"/>
    <x v="4"/>
    <n v="0"/>
  </r>
  <r>
    <x v="152"/>
    <x v="152"/>
    <x v="5"/>
    <n v="0"/>
  </r>
  <r>
    <x v="152"/>
    <x v="152"/>
    <x v="6"/>
    <n v="0"/>
  </r>
  <r>
    <x v="152"/>
    <x v="152"/>
    <x v="7"/>
    <n v="2250000"/>
  </r>
  <r>
    <x v="152"/>
    <x v="152"/>
    <x v="8"/>
    <n v="303000"/>
  </r>
  <r>
    <x v="152"/>
    <x v="152"/>
    <x v="9"/>
    <n v="12508000"/>
  </r>
  <r>
    <x v="152"/>
    <x v="152"/>
    <x v="10"/>
    <n v="198000"/>
  </r>
  <r>
    <x v="152"/>
    <x v="152"/>
    <x v="11"/>
    <n v="1056000"/>
  </r>
  <r>
    <x v="152"/>
    <x v="152"/>
    <x v="12"/>
    <n v="16848000"/>
  </r>
  <r>
    <x v="152"/>
    <x v="152"/>
    <x v="13"/>
    <n v="2179000"/>
  </r>
  <r>
    <x v="152"/>
    <x v="152"/>
    <x v="14"/>
    <n v="3827000"/>
  </r>
  <r>
    <x v="152"/>
    <x v="152"/>
    <x v="15"/>
    <n v="180000"/>
  </r>
  <r>
    <x v="152"/>
    <x v="152"/>
    <x v="16"/>
    <n v="-1991000"/>
  </r>
  <r>
    <x v="152"/>
    <x v="152"/>
    <x v="17"/>
    <n v="3624000"/>
  </r>
  <r>
    <x v="152"/>
    <x v="152"/>
    <x v="18"/>
    <n v="-3143000"/>
  </r>
  <r>
    <x v="152"/>
    <x v="152"/>
    <x v="19"/>
    <n v="-3271000"/>
  </r>
  <r>
    <x v="152"/>
    <x v="152"/>
    <x v="20"/>
    <n v="-3028000"/>
  </r>
  <r>
    <x v="152"/>
    <x v="152"/>
    <x v="21"/>
    <n v="-3195000"/>
  </r>
  <r>
    <x v="152"/>
    <x v="152"/>
    <x v="22"/>
    <n v="-2095000"/>
  </r>
  <r>
    <x v="152"/>
    <x v="152"/>
    <x v="23"/>
    <n v="7539000"/>
  </r>
  <r>
    <x v="152"/>
    <x v="152"/>
    <x v="24"/>
    <n v="1953000"/>
  </r>
  <r>
    <x v="152"/>
    <x v="152"/>
    <x v="25"/>
    <n v="-3688000"/>
  </r>
  <r>
    <x v="152"/>
    <x v="152"/>
    <x v="26"/>
    <n v="-3979000"/>
  </r>
  <r>
    <x v="152"/>
    <x v="152"/>
    <x v="27"/>
    <n v="-2551000"/>
  </r>
  <r>
    <x v="152"/>
    <x v="152"/>
    <x v="28"/>
    <n v="-2332000"/>
  </r>
  <r>
    <x v="152"/>
    <x v="152"/>
    <x v="29"/>
    <n v="-3786000"/>
  </r>
  <r>
    <x v="152"/>
    <x v="152"/>
    <x v="30"/>
    <n v="-1200000"/>
  </r>
  <r>
    <x v="152"/>
    <x v="152"/>
    <x v="31"/>
    <n v="-207000"/>
  </r>
  <r>
    <x v="152"/>
    <x v="152"/>
    <x v="32"/>
    <n v="-874000"/>
  </r>
  <r>
    <x v="152"/>
    <x v="152"/>
    <x v="33"/>
    <n v="-1360000"/>
  </r>
  <r>
    <x v="152"/>
    <x v="152"/>
    <x v="34"/>
    <n v="-1706000"/>
  </r>
  <r>
    <x v="152"/>
    <x v="152"/>
    <x v="35"/>
    <n v="-1866000"/>
  </r>
  <r>
    <x v="152"/>
    <x v="152"/>
    <x v="36"/>
    <n v="-2176000"/>
  </r>
  <r>
    <x v="152"/>
    <x v="152"/>
    <x v="37"/>
    <n v="-1335000"/>
  </r>
  <r>
    <x v="152"/>
    <x v="152"/>
    <x v="38"/>
    <n v="-703000"/>
  </r>
  <r>
    <x v="152"/>
    <x v="152"/>
    <x v="39"/>
    <n v="-764000"/>
  </r>
  <r>
    <x v="152"/>
    <x v="152"/>
    <x v="40"/>
    <n v="-788000"/>
  </r>
  <r>
    <x v="153"/>
    <x v="153"/>
    <x v="0"/>
    <n v="0"/>
  </r>
  <r>
    <x v="153"/>
    <x v="153"/>
    <x v="1"/>
    <n v="0"/>
  </r>
  <r>
    <x v="153"/>
    <x v="153"/>
    <x v="2"/>
    <n v="0"/>
  </r>
  <r>
    <x v="153"/>
    <x v="153"/>
    <x v="3"/>
    <n v="0"/>
  </r>
  <r>
    <x v="153"/>
    <x v="153"/>
    <x v="4"/>
    <n v="0"/>
  </r>
  <r>
    <x v="153"/>
    <x v="153"/>
    <x v="5"/>
    <n v="0"/>
  </r>
  <r>
    <x v="153"/>
    <x v="153"/>
    <x v="6"/>
    <n v="0"/>
  </r>
  <r>
    <x v="153"/>
    <x v="153"/>
    <x v="7"/>
    <n v="0"/>
  </r>
  <r>
    <x v="153"/>
    <x v="153"/>
    <x v="8"/>
    <n v="0"/>
  </r>
  <r>
    <x v="153"/>
    <x v="153"/>
    <x v="9"/>
    <n v="0"/>
  </r>
  <r>
    <x v="153"/>
    <x v="153"/>
    <x v="10"/>
    <n v="0"/>
  </r>
  <r>
    <x v="148"/>
    <x v="148"/>
    <x v="26"/>
    <n v="-26896000"/>
  </r>
  <r>
    <x v="148"/>
    <x v="148"/>
    <x v="27"/>
    <n v="-18507000"/>
  </r>
  <r>
    <x v="148"/>
    <x v="148"/>
    <x v="28"/>
    <n v="-2342000"/>
  </r>
  <r>
    <x v="148"/>
    <x v="148"/>
    <x v="29"/>
    <n v="-3786000"/>
  </r>
  <r>
    <x v="148"/>
    <x v="148"/>
    <x v="30"/>
    <n v="-1200000"/>
  </r>
  <r>
    <x v="148"/>
    <x v="148"/>
    <x v="31"/>
    <n v="-207000"/>
  </r>
  <r>
    <x v="148"/>
    <x v="148"/>
    <x v="32"/>
    <n v="-874000"/>
  </r>
  <r>
    <x v="148"/>
    <x v="148"/>
    <x v="33"/>
    <n v="-1360000"/>
  </r>
  <r>
    <x v="148"/>
    <x v="148"/>
    <x v="34"/>
    <n v="-1706000"/>
  </r>
  <r>
    <x v="148"/>
    <x v="148"/>
    <x v="35"/>
    <n v="-1866000"/>
  </r>
  <r>
    <x v="148"/>
    <x v="148"/>
    <x v="36"/>
    <n v="-2176000"/>
  </r>
  <r>
    <x v="148"/>
    <x v="148"/>
    <x v="37"/>
    <n v="-1335000"/>
  </r>
  <r>
    <x v="148"/>
    <x v="148"/>
    <x v="38"/>
    <n v="-703000"/>
  </r>
  <r>
    <x v="148"/>
    <x v="148"/>
    <x v="39"/>
    <n v="-764000"/>
  </r>
  <r>
    <x v="148"/>
    <x v="148"/>
    <x v="40"/>
    <n v="-788000"/>
  </r>
  <r>
    <x v="154"/>
    <x v="154"/>
    <x v="0"/>
    <n v="0"/>
  </r>
  <r>
    <x v="154"/>
    <x v="154"/>
    <x v="1"/>
    <n v="0"/>
  </r>
  <r>
    <x v="154"/>
    <x v="154"/>
    <x v="2"/>
    <n v="0"/>
  </r>
  <r>
    <x v="154"/>
    <x v="154"/>
    <x v="3"/>
    <n v="0"/>
  </r>
  <r>
    <x v="154"/>
    <x v="154"/>
    <x v="4"/>
    <n v="4282000"/>
  </r>
  <r>
    <x v="154"/>
    <x v="154"/>
    <x v="5"/>
    <n v="20843000"/>
  </r>
  <r>
    <x v="154"/>
    <x v="154"/>
    <x v="6"/>
    <n v="26520000"/>
  </r>
  <r>
    <x v="154"/>
    <x v="154"/>
    <x v="7"/>
    <n v="38897000"/>
  </r>
  <r>
    <x v="154"/>
    <x v="154"/>
    <x v="8"/>
    <n v="79243000"/>
  </r>
  <r>
    <x v="154"/>
    <x v="154"/>
    <x v="9"/>
    <n v="66122000"/>
  </r>
  <r>
    <x v="154"/>
    <x v="154"/>
    <x v="10"/>
    <n v="37823000"/>
  </r>
  <r>
    <x v="154"/>
    <x v="154"/>
    <x v="11"/>
    <n v="71695000"/>
  </r>
  <r>
    <x v="154"/>
    <x v="154"/>
    <x v="12"/>
    <n v="87292000"/>
  </r>
  <r>
    <x v="154"/>
    <x v="154"/>
    <x v="13"/>
    <n v="73186000"/>
  </r>
  <r>
    <x v="154"/>
    <x v="154"/>
    <x v="14"/>
    <n v="115689000"/>
  </r>
  <r>
    <x v="154"/>
    <x v="154"/>
    <x v="15"/>
    <n v="60721000"/>
  </r>
  <r>
    <x v="154"/>
    <x v="154"/>
    <x v="16"/>
    <n v="92951000"/>
  </r>
  <r>
    <x v="154"/>
    <x v="154"/>
    <x v="17"/>
    <n v="84939000"/>
  </r>
  <r>
    <x v="154"/>
    <x v="154"/>
    <x v="18"/>
    <n v="97675000"/>
  </r>
  <r>
    <x v="154"/>
    <x v="154"/>
    <x v="19"/>
    <n v="69889000"/>
  </r>
  <r>
    <x v="154"/>
    <x v="154"/>
    <x v="20"/>
    <n v="53637000"/>
  </r>
  <r>
    <x v="154"/>
    <x v="154"/>
    <x v="21"/>
    <n v="22575000"/>
  </r>
  <r>
    <x v="154"/>
    <x v="154"/>
    <x v="22"/>
    <n v="2072000"/>
  </r>
  <r>
    <x v="154"/>
    <x v="154"/>
    <x v="23"/>
    <n v="-2826000"/>
  </r>
  <r>
    <x v="154"/>
    <x v="154"/>
    <x v="24"/>
    <n v="-9585000"/>
  </r>
  <r>
    <x v="154"/>
    <x v="154"/>
    <x v="25"/>
    <n v="-23522000"/>
  </r>
  <r>
    <x v="154"/>
    <x v="154"/>
    <x v="26"/>
    <n v="-26033000"/>
  </r>
  <r>
    <x v="154"/>
    <x v="154"/>
    <x v="27"/>
    <n v="-17668000"/>
  </r>
  <r>
    <x v="154"/>
    <x v="154"/>
    <x v="28"/>
    <n v="-2342000"/>
  </r>
  <r>
    <x v="154"/>
    <x v="154"/>
    <x v="29"/>
    <n v="-3786000"/>
  </r>
  <r>
    <x v="154"/>
    <x v="154"/>
    <x v="30"/>
    <n v="-1200000"/>
  </r>
  <r>
    <x v="154"/>
    <x v="154"/>
    <x v="31"/>
    <n v="-207000"/>
  </r>
  <r>
    <x v="154"/>
    <x v="154"/>
    <x v="32"/>
    <n v="-874000"/>
  </r>
  <r>
    <x v="154"/>
    <x v="154"/>
    <x v="33"/>
    <n v="-1360000"/>
  </r>
  <r>
    <x v="154"/>
    <x v="154"/>
    <x v="34"/>
    <n v="-1706000"/>
  </r>
  <r>
    <x v="154"/>
    <x v="154"/>
    <x v="35"/>
    <n v="-1866000"/>
  </r>
  <r>
    <x v="154"/>
    <x v="154"/>
    <x v="36"/>
    <n v="-2176000"/>
  </r>
  <r>
    <x v="154"/>
    <x v="154"/>
    <x v="37"/>
    <n v="-1335000"/>
  </r>
  <r>
    <x v="154"/>
    <x v="154"/>
    <x v="38"/>
    <n v="-703000"/>
  </r>
  <r>
    <x v="154"/>
    <x v="154"/>
    <x v="39"/>
    <n v="-764000"/>
  </r>
  <r>
    <x v="143"/>
    <x v="143"/>
    <x v="3"/>
    <n v="0"/>
  </r>
  <r>
    <x v="143"/>
    <x v="143"/>
    <x v="4"/>
    <n v="0"/>
  </r>
  <r>
    <x v="143"/>
    <x v="143"/>
    <x v="5"/>
    <n v="0"/>
  </r>
  <r>
    <x v="143"/>
    <x v="143"/>
    <x v="6"/>
    <n v="0"/>
  </r>
  <r>
    <x v="143"/>
    <x v="143"/>
    <x v="7"/>
    <n v="12285000"/>
  </r>
  <r>
    <x v="143"/>
    <x v="143"/>
    <x v="8"/>
    <n v="28142000"/>
  </r>
  <r>
    <x v="143"/>
    <x v="143"/>
    <x v="9"/>
    <n v="20212000"/>
  </r>
  <r>
    <x v="143"/>
    <x v="143"/>
    <x v="10"/>
    <n v="13491000"/>
  </r>
  <r>
    <x v="143"/>
    <x v="143"/>
    <x v="11"/>
    <n v="0"/>
  </r>
  <r>
    <x v="143"/>
    <x v="143"/>
    <x v="12"/>
    <n v="-702000"/>
  </r>
  <r>
    <x v="143"/>
    <x v="143"/>
    <x v="13"/>
    <n v="-3731000"/>
  </r>
  <r>
    <x v="143"/>
    <x v="143"/>
    <x v="14"/>
    <n v="-7199000"/>
  </r>
  <r>
    <x v="143"/>
    <x v="143"/>
    <x v="15"/>
    <n v="-11249000"/>
  </r>
  <r>
    <x v="143"/>
    <x v="143"/>
    <x v="16"/>
    <n v="-14109000"/>
  </r>
  <r>
    <x v="143"/>
    <x v="143"/>
    <x v="17"/>
    <n v="-14754000"/>
  </r>
  <r>
    <x v="143"/>
    <x v="143"/>
    <x v="18"/>
    <n v="-10858000"/>
  </r>
  <r>
    <x v="143"/>
    <x v="143"/>
    <x v="19"/>
    <n v="-5792000"/>
  </r>
  <r>
    <x v="143"/>
    <x v="143"/>
    <x v="20"/>
    <n v="-1731000"/>
  </r>
  <r>
    <x v="143"/>
    <x v="143"/>
    <x v="21"/>
    <n v="0"/>
  </r>
  <r>
    <x v="143"/>
    <x v="143"/>
    <x v="22"/>
    <n v="0"/>
  </r>
  <r>
    <x v="143"/>
    <x v="143"/>
    <x v="23"/>
    <n v="0"/>
  </r>
  <r>
    <x v="143"/>
    <x v="143"/>
    <x v="24"/>
    <n v="0"/>
  </r>
  <r>
    <x v="143"/>
    <x v="143"/>
    <x v="25"/>
    <n v="0"/>
  </r>
  <r>
    <x v="143"/>
    <x v="143"/>
    <x v="26"/>
    <n v="0"/>
  </r>
  <r>
    <x v="143"/>
    <x v="143"/>
    <x v="27"/>
    <n v="0"/>
  </r>
  <r>
    <x v="143"/>
    <x v="143"/>
    <x v="28"/>
    <n v="0"/>
  </r>
  <r>
    <x v="143"/>
    <x v="143"/>
    <x v="29"/>
    <n v="0"/>
  </r>
  <r>
    <x v="143"/>
    <x v="143"/>
    <x v="30"/>
    <n v="0"/>
  </r>
  <r>
    <x v="143"/>
    <x v="143"/>
    <x v="31"/>
    <n v="0"/>
  </r>
  <r>
    <x v="155"/>
    <x v="155"/>
    <x v="16"/>
    <n v="0"/>
  </r>
  <r>
    <x v="155"/>
    <x v="155"/>
    <x v="17"/>
    <n v="0"/>
  </r>
  <r>
    <x v="155"/>
    <x v="155"/>
    <x v="18"/>
    <n v="0"/>
  </r>
  <r>
    <x v="155"/>
    <x v="155"/>
    <x v="19"/>
    <n v="0"/>
  </r>
  <r>
    <x v="155"/>
    <x v="155"/>
    <x v="20"/>
    <n v="0"/>
  </r>
  <r>
    <x v="155"/>
    <x v="155"/>
    <x v="21"/>
    <n v="0"/>
  </r>
  <r>
    <x v="155"/>
    <x v="155"/>
    <x v="22"/>
    <n v="0"/>
  </r>
  <r>
    <x v="155"/>
    <x v="155"/>
    <x v="23"/>
    <n v="0"/>
  </r>
  <r>
    <x v="155"/>
    <x v="155"/>
    <x v="24"/>
    <n v="0"/>
  </r>
  <r>
    <x v="155"/>
    <x v="155"/>
    <x v="25"/>
    <n v="0"/>
  </r>
  <r>
    <x v="155"/>
    <x v="155"/>
    <x v="26"/>
    <n v="0"/>
  </r>
  <r>
    <x v="155"/>
    <x v="155"/>
    <x v="27"/>
    <n v="0"/>
  </r>
  <r>
    <x v="155"/>
    <x v="155"/>
    <x v="28"/>
    <n v="0"/>
  </r>
  <r>
    <x v="155"/>
    <x v="155"/>
    <x v="29"/>
    <n v="0"/>
  </r>
  <r>
    <x v="155"/>
    <x v="155"/>
    <x v="30"/>
    <n v="0"/>
  </r>
  <r>
    <x v="155"/>
    <x v="155"/>
    <x v="31"/>
    <n v="0"/>
  </r>
  <r>
    <x v="155"/>
    <x v="155"/>
    <x v="32"/>
    <n v="0"/>
  </r>
  <r>
    <x v="155"/>
    <x v="155"/>
    <x v="33"/>
    <n v="0"/>
  </r>
  <r>
    <x v="155"/>
    <x v="155"/>
    <x v="34"/>
    <n v="0"/>
  </r>
  <r>
    <x v="155"/>
    <x v="155"/>
    <x v="35"/>
    <n v="0"/>
  </r>
  <r>
    <x v="155"/>
    <x v="155"/>
    <x v="36"/>
    <n v="0"/>
  </r>
  <r>
    <x v="155"/>
    <x v="155"/>
    <x v="37"/>
    <n v="0"/>
  </r>
  <r>
    <x v="155"/>
    <x v="155"/>
    <x v="38"/>
    <n v="0"/>
  </r>
  <r>
    <x v="155"/>
    <x v="155"/>
    <x v="39"/>
    <n v="0"/>
  </r>
  <r>
    <x v="155"/>
    <x v="155"/>
    <x v="40"/>
    <n v="0"/>
  </r>
  <r>
    <x v="151"/>
    <x v="151"/>
    <x v="14"/>
    <n v="0"/>
  </r>
  <r>
    <x v="151"/>
    <x v="151"/>
    <x v="15"/>
    <n v="0"/>
  </r>
  <r>
    <x v="151"/>
    <x v="151"/>
    <x v="16"/>
    <n v="0"/>
  </r>
  <r>
    <x v="151"/>
    <x v="151"/>
    <x v="17"/>
    <n v="0"/>
  </r>
  <r>
    <x v="151"/>
    <x v="151"/>
    <x v="18"/>
    <n v="0"/>
  </r>
  <r>
    <x v="151"/>
    <x v="151"/>
    <x v="19"/>
    <n v="0"/>
  </r>
  <r>
    <x v="151"/>
    <x v="151"/>
    <x v="20"/>
    <n v="0"/>
  </r>
  <r>
    <x v="151"/>
    <x v="151"/>
    <x v="21"/>
    <n v="0"/>
  </r>
  <r>
    <x v="151"/>
    <x v="151"/>
    <x v="22"/>
    <n v="0"/>
  </r>
  <r>
    <x v="151"/>
    <x v="151"/>
    <x v="23"/>
    <n v="0"/>
  </r>
  <r>
    <x v="151"/>
    <x v="151"/>
    <x v="24"/>
    <n v="0"/>
  </r>
  <r>
    <x v="151"/>
    <x v="151"/>
    <x v="25"/>
    <n v="0"/>
  </r>
  <r>
    <x v="151"/>
    <x v="151"/>
    <x v="26"/>
    <n v="0"/>
  </r>
  <r>
    <x v="151"/>
    <x v="151"/>
    <x v="27"/>
    <n v="0"/>
  </r>
  <r>
    <x v="151"/>
    <x v="151"/>
    <x v="28"/>
    <n v="0"/>
  </r>
  <r>
    <x v="151"/>
    <x v="151"/>
    <x v="29"/>
    <n v="0"/>
  </r>
  <r>
    <x v="151"/>
    <x v="151"/>
    <x v="30"/>
    <n v="0"/>
  </r>
  <r>
    <x v="151"/>
    <x v="151"/>
    <x v="31"/>
    <n v="0"/>
  </r>
  <r>
    <x v="151"/>
    <x v="151"/>
    <x v="32"/>
    <n v="0"/>
  </r>
  <r>
    <x v="151"/>
    <x v="151"/>
    <x v="33"/>
    <n v="0"/>
  </r>
  <r>
    <x v="151"/>
    <x v="151"/>
    <x v="34"/>
    <n v="0"/>
  </r>
  <r>
    <x v="151"/>
    <x v="151"/>
    <x v="35"/>
    <n v="0"/>
  </r>
  <r>
    <x v="151"/>
    <x v="151"/>
    <x v="36"/>
    <n v="0"/>
  </r>
  <r>
    <x v="151"/>
    <x v="151"/>
    <x v="37"/>
    <n v="0"/>
  </r>
  <r>
    <x v="151"/>
    <x v="151"/>
    <x v="38"/>
    <n v="0"/>
  </r>
  <r>
    <x v="151"/>
    <x v="151"/>
    <x v="39"/>
    <n v="0"/>
  </r>
  <r>
    <x v="151"/>
    <x v="151"/>
    <x v="40"/>
    <n v="0"/>
  </r>
  <r>
    <x v="147"/>
    <x v="147"/>
    <x v="0"/>
    <n v="0"/>
  </r>
  <r>
    <x v="147"/>
    <x v="147"/>
    <x v="1"/>
    <n v="0"/>
  </r>
  <r>
    <x v="147"/>
    <x v="147"/>
    <x v="2"/>
    <n v="0"/>
  </r>
  <r>
    <x v="147"/>
    <x v="147"/>
    <x v="3"/>
    <n v="0"/>
  </r>
  <r>
    <x v="147"/>
    <x v="147"/>
    <x v="4"/>
    <n v="4282000"/>
  </r>
  <r>
    <x v="147"/>
    <x v="147"/>
    <x v="5"/>
    <n v="17861000"/>
  </r>
  <r>
    <x v="147"/>
    <x v="147"/>
    <x v="6"/>
    <n v="19269000"/>
  </r>
  <r>
    <x v="147"/>
    <x v="147"/>
    <x v="7"/>
    <n v="21256000"/>
  </r>
  <r>
    <x v="147"/>
    <x v="147"/>
    <x v="8"/>
    <n v="22924000"/>
  </r>
  <r>
    <x v="147"/>
    <x v="147"/>
    <x v="9"/>
    <n v="37982000"/>
  </r>
  <r>
    <x v="147"/>
    <x v="147"/>
    <x v="10"/>
    <n v="22657000"/>
  </r>
  <r>
    <x v="147"/>
    <x v="147"/>
    <x v="11"/>
    <n v="38895000"/>
  </r>
  <r>
    <x v="147"/>
    <x v="147"/>
    <x v="12"/>
    <n v="47978000"/>
  </r>
  <r>
    <x v="147"/>
    <x v="147"/>
    <x v="13"/>
    <n v="52266000"/>
  </r>
  <r>
    <x v="147"/>
    <x v="147"/>
    <x v="14"/>
    <n v="76580000"/>
  </r>
  <r>
    <x v="147"/>
    <x v="147"/>
    <x v="15"/>
    <n v="39722000"/>
  </r>
  <r>
    <x v="147"/>
    <x v="147"/>
    <x v="16"/>
    <n v="57207000"/>
  </r>
  <r>
    <x v="147"/>
    <x v="147"/>
    <x v="17"/>
    <n v="55713000"/>
  </r>
  <r>
    <x v="147"/>
    <x v="147"/>
    <x v="18"/>
    <n v="57887000"/>
  </r>
  <r>
    <x v="147"/>
    <x v="147"/>
    <x v="19"/>
    <n v="56719000"/>
  </r>
  <r>
    <x v="147"/>
    <x v="147"/>
    <x v="20"/>
    <n v="53336000"/>
  </r>
  <r>
    <x v="147"/>
    <x v="147"/>
    <x v="21"/>
    <n v="27017000"/>
  </r>
  <r>
    <x v="147"/>
    <x v="147"/>
    <x v="22"/>
    <n v="9674000"/>
  </r>
  <r>
    <x v="147"/>
    <x v="147"/>
    <x v="23"/>
    <n v="-4096000"/>
  </r>
  <r>
    <x v="147"/>
    <x v="147"/>
    <x v="24"/>
    <n v="-1722000"/>
  </r>
  <r>
    <x v="147"/>
    <x v="147"/>
    <x v="25"/>
    <n v="-9489000"/>
  </r>
  <r>
    <x v="156"/>
    <x v="156"/>
    <x v="37"/>
    <n v="0"/>
  </r>
  <r>
    <x v="156"/>
    <x v="156"/>
    <x v="38"/>
    <n v="0"/>
  </r>
  <r>
    <x v="156"/>
    <x v="156"/>
    <x v="39"/>
    <n v="0"/>
  </r>
  <r>
    <x v="156"/>
    <x v="156"/>
    <x v="40"/>
    <n v="0"/>
  </r>
  <r>
    <x v="157"/>
    <x v="157"/>
    <x v="0"/>
    <n v="0"/>
  </r>
  <r>
    <x v="157"/>
    <x v="157"/>
    <x v="1"/>
    <n v="0"/>
  </r>
  <r>
    <x v="157"/>
    <x v="157"/>
    <x v="2"/>
    <n v="0"/>
  </r>
  <r>
    <x v="157"/>
    <x v="157"/>
    <x v="3"/>
    <n v="0"/>
  </r>
  <r>
    <x v="153"/>
    <x v="153"/>
    <x v="11"/>
    <n v="0"/>
  </r>
  <r>
    <x v="153"/>
    <x v="153"/>
    <x v="12"/>
    <n v="0"/>
  </r>
  <r>
    <x v="153"/>
    <x v="153"/>
    <x v="13"/>
    <n v="0"/>
  </r>
  <r>
    <x v="153"/>
    <x v="153"/>
    <x v="14"/>
    <n v="0"/>
  </r>
  <r>
    <x v="153"/>
    <x v="153"/>
    <x v="15"/>
    <n v="0"/>
  </r>
  <r>
    <x v="153"/>
    <x v="153"/>
    <x v="16"/>
    <n v="0"/>
  </r>
  <r>
    <x v="153"/>
    <x v="153"/>
    <x v="17"/>
    <n v="0"/>
  </r>
  <r>
    <x v="153"/>
    <x v="153"/>
    <x v="18"/>
    <n v="0"/>
  </r>
  <r>
    <x v="153"/>
    <x v="153"/>
    <x v="19"/>
    <n v="0"/>
  </r>
  <r>
    <x v="153"/>
    <x v="153"/>
    <x v="20"/>
    <n v="0"/>
  </r>
  <r>
    <x v="153"/>
    <x v="153"/>
    <x v="21"/>
    <n v="0"/>
  </r>
  <r>
    <x v="153"/>
    <x v="153"/>
    <x v="22"/>
    <n v="0"/>
  </r>
  <r>
    <x v="153"/>
    <x v="153"/>
    <x v="23"/>
    <n v="0"/>
  </r>
  <r>
    <x v="153"/>
    <x v="153"/>
    <x v="24"/>
    <n v="0"/>
  </r>
  <r>
    <x v="153"/>
    <x v="153"/>
    <x v="25"/>
    <n v="0"/>
  </r>
  <r>
    <x v="153"/>
    <x v="153"/>
    <x v="26"/>
    <n v="0"/>
  </r>
  <r>
    <x v="153"/>
    <x v="153"/>
    <x v="27"/>
    <n v="0"/>
  </r>
  <r>
    <x v="153"/>
    <x v="153"/>
    <x v="28"/>
    <n v="0"/>
  </r>
  <r>
    <x v="153"/>
    <x v="153"/>
    <x v="29"/>
    <n v="0"/>
  </r>
  <r>
    <x v="153"/>
    <x v="153"/>
    <x v="30"/>
    <n v="0"/>
  </r>
  <r>
    <x v="153"/>
    <x v="153"/>
    <x v="31"/>
    <n v="0"/>
  </r>
  <r>
    <x v="153"/>
    <x v="153"/>
    <x v="32"/>
    <n v="0"/>
  </r>
  <r>
    <x v="153"/>
    <x v="153"/>
    <x v="33"/>
    <n v="0"/>
  </r>
  <r>
    <x v="153"/>
    <x v="153"/>
    <x v="34"/>
    <n v="0"/>
  </r>
  <r>
    <x v="153"/>
    <x v="153"/>
    <x v="35"/>
    <n v="0"/>
  </r>
  <r>
    <x v="153"/>
    <x v="153"/>
    <x v="36"/>
    <n v="0"/>
  </r>
  <r>
    <x v="153"/>
    <x v="153"/>
    <x v="37"/>
    <n v="0"/>
  </r>
  <r>
    <x v="153"/>
    <x v="153"/>
    <x v="38"/>
    <n v="0"/>
  </r>
  <r>
    <x v="153"/>
    <x v="153"/>
    <x v="39"/>
    <n v="0"/>
  </r>
  <r>
    <x v="153"/>
    <x v="153"/>
    <x v="40"/>
    <n v="0"/>
  </r>
  <r>
    <x v="155"/>
    <x v="155"/>
    <x v="0"/>
    <n v="0"/>
  </r>
  <r>
    <x v="155"/>
    <x v="155"/>
    <x v="1"/>
    <n v="0"/>
  </r>
  <r>
    <x v="155"/>
    <x v="155"/>
    <x v="2"/>
    <n v="0"/>
  </r>
  <r>
    <x v="155"/>
    <x v="155"/>
    <x v="3"/>
    <n v="0"/>
  </r>
  <r>
    <x v="155"/>
    <x v="155"/>
    <x v="4"/>
    <n v="0"/>
  </r>
  <r>
    <x v="155"/>
    <x v="155"/>
    <x v="5"/>
    <n v="0"/>
  </r>
  <r>
    <x v="155"/>
    <x v="155"/>
    <x v="6"/>
    <n v="0"/>
  </r>
  <r>
    <x v="155"/>
    <x v="155"/>
    <x v="7"/>
    <n v="0"/>
  </r>
  <r>
    <x v="155"/>
    <x v="155"/>
    <x v="8"/>
    <n v="0"/>
  </r>
  <r>
    <x v="155"/>
    <x v="155"/>
    <x v="9"/>
    <n v="0"/>
  </r>
  <r>
    <x v="155"/>
    <x v="155"/>
    <x v="10"/>
    <n v="0"/>
  </r>
  <r>
    <x v="155"/>
    <x v="155"/>
    <x v="11"/>
    <n v="0"/>
  </r>
  <r>
    <x v="155"/>
    <x v="155"/>
    <x v="12"/>
    <n v="0"/>
  </r>
  <r>
    <x v="155"/>
    <x v="155"/>
    <x v="13"/>
    <n v="0"/>
  </r>
  <r>
    <x v="155"/>
    <x v="155"/>
    <x v="14"/>
    <n v="0"/>
  </r>
  <r>
    <x v="155"/>
    <x v="155"/>
    <x v="15"/>
    <n v="0"/>
  </r>
  <r>
    <x v="158"/>
    <x v="158"/>
    <x v="28"/>
    <n v="0"/>
  </r>
  <r>
    <x v="158"/>
    <x v="158"/>
    <x v="29"/>
    <n v="0"/>
  </r>
  <r>
    <x v="158"/>
    <x v="158"/>
    <x v="30"/>
    <n v="0"/>
  </r>
  <r>
    <x v="158"/>
    <x v="158"/>
    <x v="31"/>
    <n v="0"/>
  </r>
  <r>
    <x v="158"/>
    <x v="158"/>
    <x v="32"/>
    <n v="0"/>
  </r>
  <r>
    <x v="158"/>
    <x v="158"/>
    <x v="33"/>
    <n v="0"/>
  </r>
  <r>
    <x v="158"/>
    <x v="158"/>
    <x v="34"/>
    <n v="0"/>
  </r>
  <r>
    <x v="158"/>
    <x v="158"/>
    <x v="35"/>
    <n v="0"/>
  </r>
  <r>
    <x v="158"/>
    <x v="158"/>
    <x v="36"/>
    <n v="0"/>
  </r>
  <r>
    <x v="158"/>
    <x v="158"/>
    <x v="37"/>
    <n v="0"/>
  </r>
  <r>
    <x v="158"/>
    <x v="158"/>
    <x v="38"/>
    <n v="0"/>
  </r>
  <r>
    <x v="158"/>
    <x v="158"/>
    <x v="39"/>
    <n v="0"/>
  </r>
  <r>
    <x v="158"/>
    <x v="158"/>
    <x v="40"/>
    <n v="0"/>
  </r>
  <r>
    <x v="159"/>
    <x v="159"/>
    <x v="0"/>
    <n v="0"/>
  </r>
  <r>
    <x v="159"/>
    <x v="159"/>
    <x v="1"/>
    <n v="0"/>
  </r>
  <r>
    <x v="154"/>
    <x v="154"/>
    <x v="40"/>
    <n v="-788000"/>
  </r>
  <r>
    <x v="152"/>
    <x v="152"/>
    <x v="0"/>
    <n v="0"/>
  </r>
  <r>
    <x v="152"/>
    <x v="152"/>
    <x v="1"/>
    <n v="0"/>
  </r>
  <r>
    <x v="152"/>
    <x v="152"/>
    <x v="2"/>
    <n v="0"/>
  </r>
  <r>
    <x v="160"/>
    <x v="160"/>
    <x v="31"/>
    <n v="-25919000"/>
  </r>
  <r>
    <x v="160"/>
    <x v="160"/>
    <x v="32"/>
    <n v="-41580000"/>
  </r>
  <r>
    <x v="160"/>
    <x v="160"/>
    <x v="33"/>
    <n v="-21929000"/>
  </r>
  <r>
    <x v="160"/>
    <x v="160"/>
    <x v="34"/>
    <n v="-21334000"/>
  </r>
  <r>
    <x v="160"/>
    <x v="160"/>
    <x v="35"/>
    <n v="-17382000"/>
  </r>
  <r>
    <x v="160"/>
    <x v="160"/>
    <x v="36"/>
    <n v="-1110000"/>
  </r>
  <r>
    <x v="160"/>
    <x v="160"/>
    <x v="37"/>
    <n v="-556000"/>
  </r>
  <r>
    <x v="160"/>
    <x v="160"/>
    <x v="38"/>
    <n v="0"/>
  </r>
  <r>
    <x v="160"/>
    <x v="160"/>
    <x v="39"/>
    <n v="0"/>
  </r>
  <r>
    <x v="160"/>
    <x v="160"/>
    <x v="40"/>
    <n v="-546414976"/>
  </r>
  <r>
    <x v="161"/>
    <x v="161"/>
    <x v="0"/>
    <n v="0"/>
  </r>
  <r>
    <x v="161"/>
    <x v="161"/>
    <x v="1"/>
    <n v="0"/>
  </r>
  <r>
    <x v="161"/>
    <x v="161"/>
    <x v="2"/>
    <n v="0"/>
  </r>
  <r>
    <x v="161"/>
    <x v="161"/>
    <x v="3"/>
    <n v="0"/>
  </r>
  <r>
    <x v="161"/>
    <x v="161"/>
    <x v="4"/>
    <n v="0"/>
  </r>
  <r>
    <x v="161"/>
    <x v="161"/>
    <x v="5"/>
    <n v="2982000"/>
  </r>
  <r>
    <x v="161"/>
    <x v="161"/>
    <x v="6"/>
    <n v="7251000"/>
  </r>
  <r>
    <x v="161"/>
    <x v="161"/>
    <x v="7"/>
    <n v="15391000"/>
  </r>
  <r>
    <x v="161"/>
    <x v="161"/>
    <x v="8"/>
    <n v="56016000"/>
  </r>
  <r>
    <x v="161"/>
    <x v="161"/>
    <x v="9"/>
    <n v="15632000"/>
  </r>
  <r>
    <x v="161"/>
    <x v="161"/>
    <x v="10"/>
    <n v="14968000"/>
  </r>
  <r>
    <x v="161"/>
    <x v="161"/>
    <x v="11"/>
    <n v="31744000"/>
  </r>
  <r>
    <x v="161"/>
    <x v="161"/>
    <x v="12"/>
    <n v="22466000"/>
  </r>
  <r>
    <x v="161"/>
    <x v="161"/>
    <x v="13"/>
    <n v="18741000"/>
  </r>
  <r>
    <x v="161"/>
    <x v="161"/>
    <x v="14"/>
    <n v="35282000"/>
  </r>
  <r>
    <x v="161"/>
    <x v="161"/>
    <x v="15"/>
    <n v="20819000"/>
  </r>
  <r>
    <x v="161"/>
    <x v="161"/>
    <x v="16"/>
    <n v="37735000"/>
  </r>
  <r>
    <x v="161"/>
    <x v="161"/>
    <x v="17"/>
    <n v="25602000"/>
  </r>
  <r>
    <x v="161"/>
    <x v="161"/>
    <x v="18"/>
    <n v="42931000"/>
  </r>
  <r>
    <x v="161"/>
    <x v="161"/>
    <x v="19"/>
    <n v="16441000"/>
  </r>
  <r>
    <x v="161"/>
    <x v="161"/>
    <x v="20"/>
    <n v="3329000"/>
  </r>
  <r>
    <x v="161"/>
    <x v="161"/>
    <x v="21"/>
    <n v="-1247000"/>
  </r>
  <r>
    <x v="161"/>
    <x v="161"/>
    <x v="22"/>
    <n v="-5507000"/>
  </r>
  <r>
    <x v="161"/>
    <x v="161"/>
    <x v="23"/>
    <n v="-6269000"/>
  </r>
  <r>
    <x v="161"/>
    <x v="161"/>
    <x v="24"/>
    <n v="-9816000"/>
  </r>
  <r>
    <x v="161"/>
    <x v="161"/>
    <x v="25"/>
    <n v="-10345000"/>
  </r>
  <r>
    <x v="161"/>
    <x v="161"/>
    <x v="26"/>
    <n v="-11257000"/>
  </r>
  <r>
    <x v="161"/>
    <x v="161"/>
    <x v="27"/>
    <n v="-8084000"/>
  </r>
  <r>
    <x v="161"/>
    <x v="161"/>
    <x v="28"/>
    <n v="0"/>
  </r>
  <r>
    <x v="161"/>
    <x v="161"/>
    <x v="29"/>
    <n v="0"/>
  </r>
  <r>
    <x v="161"/>
    <x v="161"/>
    <x v="30"/>
    <n v="0"/>
  </r>
  <r>
    <x v="161"/>
    <x v="161"/>
    <x v="31"/>
    <n v="0"/>
  </r>
  <r>
    <x v="161"/>
    <x v="161"/>
    <x v="32"/>
    <n v="0"/>
  </r>
  <r>
    <x v="161"/>
    <x v="161"/>
    <x v="33"/>
    <n v="0"/>
  </r>
  <r>
    <x v="161"/>
    <x v="161"/>
    <x v="34"/>
    <n v="0"/>
  </r>
  <r>
    <x v="161"/>
    <x v="161"/>
    <x v="35"/>
    <n v="0"/>
  </r>
  <r>
    <x v="161"/>
    <x v="161"/>
    <x v="36"/>
    <n v="0"/>
  </r>
  <r>
    <x v="161"/>
    <x v="161"/>
    <x v="37"/>
    <n v="0"/>
  </r>
  <r>
    <x v="161"/>
    <x v="161"/>
    <x v="38"/>
    <n v="0"/>
  </r>
  <r>
    <x v="162"/>
    <x v="162"/>
    <x v="0"/>
    <n v="-5190000"/>
  </r>
  <r>
    <x v="162"/>
    <x v="162"/>
    <x v="1"/>
    <n v="5557000"/>
  </r>
  <r>
    <x v="162"/>
    <x v="162"/>
    <x v="2"/>
    <n v="28618000"/>
  </r>
  <r>
    <x v="162"/>
    <x v="162"/>
    <x v="3"/>
    <n v="60969000"/>
  </r>
  <r>
    <x v="162"/>
    <x v="162"/>
    <x v="4"/>
    <n v="42412000"/>
  </r>
  <r>
    <x v="162"/>
    <x v="162"/>
    <x v="5"/>
    <n v="30356000"/>
  </r>
  <r>
    <x v="162"/>
    <x v="162"/>
    <x v="6"/>
    <n v="30407000"/>
  </r>
  <r>
    <x v="162"/>
    <x v="162"/>
    <x v="7"/>
    <n v="96875000"/>
  </r>
  <r>
    <x v="162"/>
    <x v="162"/>
    <x v="8"/>
    <n v="219878000"/>
  </r>
  <r>
    <x v="162"/>
    <x v="162"/>
    <x v="9"/>
    <n v="287615008"/>
  </r>
  <r>
    <x v="162"/>
    <x v="162"/>
    <x v="10"/>
    <n v="173416992"/>
  </r>
  <r>
    <x v="162"/>
    <x v="162"/>
    <x v="11"/>
    <n v="255736992"/>
  </r>
  <r>
    <x v="162"/>
    <x v="162"/>
    <x v="12"/>
    <n v="273596992"/>
  </r>
  <r>
    <x v="162"/>
    <x v="162"/>
    <x v="13"/>
    <n v="231348992"/>
  </r>
  <r>
    <x v="162"/>
    <x v="162"/>
    <x v="14"/>
    <n v="226060992"/>
  </r>
  <r>
    <x v="162"/>
    <x v="162"/>
    <x v="15"/>
    <n v="251022000"/>
  </r>
  <r>
    <x v="162"/>
    <x v="162"/>
    <x v="16"/>
    <n v="291892992"/>
  </r>
  <r>
    <x v="162"/>
    <x v="162"/>
    <x v="17"/>
    <n v="249506000"/>
  </r>
  <r>
    <x v="162"/>
    <x v="162"/>
    <x v="18"/>
    <n v="253252000"/>
  </r>
  <r>
    <x v="162"/>
    <x v="162"/>
    <x v="19"/>
    <n v="165730000"/>
  </r>
  <r>
    <x v="162"/>
    <x v="162"/>
    <x v="20"/>
    <n v="86127000"/>
  </r>
  <r>
    <x v="162"/>
    <x v="162"/>
    <x v="21"/>
    <n v="32782000"/>
  </r>
  <r>
    <x v="162"/>
    <x v="162"/>
    <x v="22"/>
    <n v="52720000"/>
  </r>
  <r>
    <x v="162"/>
    <x v="162"/>
    <x v="23"/>
    <n v="17125000"/>
  </r>
  <r>
    <x v="162"/>
    <x v="162"/>
    <x v="24"/>
    <n v="7153000"/>
  </r>
  <r>
    <x v="162"/>
    <x v="162"/>
    <x v="25"/>
    <n v="-130028000"/>
  </r>
  <r>
    <x v="162"/>
    <x v="162"/>
    <x v="26"/>
    <n v="-15091000"/>
  </r>
  <r>
    <x v="162"/>
    <x v="162"/>
    <x v="27"/>
    <n v="-27890000"/>
  </r>
  <r>
    <x v="162"/>
    <x v="162"/>
    <x v="28"/>
    <n v="52012000"/>
  </r>
  <r>
    <x v="162"/>
    <x v="162"/>
    <x v="29"/>
    <n v="12926000"/>
  </r>
  <r>
    <x v="162"/>
    <x v="162"/>
    <x v="30"/>
    <n v="9809000"/>
  </r>
  <r>
    <x v="162"/>
    <x v="162"/>
    <x v="31"/>
    <n v="5342000"/>
  </r>
  <r>
    <x v="162"/>
    <x v="162"/>
    <x v="32"/>
    <n v="-3724000"/>
  </r>
  <r>
    <x v="162"/>
    <x v="162"/>
    <x v="33"/>
    <n v="-7555000"/>
  </r>
  <r>
    <x v="162"/>
    <x v="162"/>
    <x v="34"/>
    <n v="-9034000"/>
  </r>
  <r>
    <x v="162"/>
    <x v="162"/>
    <x v="35"/>
    <n v="-6778000"/>
  </r>
  <r>
    <x v="162"/>
    <x v="162"/>
    <x v="36"/>
    <n v="-8273000"/>
  </r>
  <r>
    <x v="162"/>
    <x v="162"/>
    <x v="37"/>
    <n v="-9798000"/>
  </r>
  <r>
    <x v="162"/>
    <x v="162"/>
    <x v="38"/>
    <n v="-9621000"/>
  </r>
  <r>
    <x v="162"/>
    <x v="162"/>
    <x v="39"/>
    <n v="-8616000"/>
  </r>
  <r>
    <x v="162"/>
    <x v="162"/>
    <x v="40"/>
    <n v="-104354000"/>
  </r>
  <r>
    <x v="156"/>
    <x v="156"/>
    <x v="0"/>
    <n v="0"/>
  </r>
  <r>
    <x v="156"/>
    <x v="156"/>
    <x v="1"/>
    <n v="0"/>
  </r>
  <r>
    <x v="156"/>
    <x v="156"/>
    <x v="2"/>
    <n v="0"/>
  </r>
  <r>
    <x v="156"/>
    <x v="156"/>
    <x v="3"/>
    <n v="0"/>
  </r>
  <r>
    <x v="156"/>
    <x v="156"/>
    <x v="4"/>
    <n v="0"/>
  </r>
  <r>
    <x v="156"/>
    <x v="156"/>
    <x v="5"/>
    <n v="0"/>
  </r>
  <r>
    <x v="156"/>
    <x v="156"/>
    <x v="6"/>
    <n v="0"/>
  </r>
  <r>
    <x v="156"/>
    <x v="156"/>
    <x v="7"/>
    <n v="0"/>
  </r>
  <r>
    <x v="156"/>
    <x v="156"/>
    <x v="8"/>
    <n v="0"/>
  </r>
  <r>
    <x v="156"/>
    <x v="156"/>
    <x v="9"/>
    <n v="0"/>
  </r>
  <r>
    <x v="156"/>
    <x v="156"/>
    <x v="10"/>
    <n v="0"/>
  </r>
  <r>
    <x v="156"/>
    <x v="156"/>
    <x v="11"/>
    <n v="0"/>
  </r>
  <r>
    <x v="156"/>
    <x v="156"/>
    <x v="12"/>
    <n v="0"/>
  </r>
  <r>
    <x v="156"/>
    <x v="156"/>
    <x v="13"/>
    <n v="0"/>
  </r>
  <r>
    <x v="156"/>
    <x v="156"/>
    <x v="14"/>
    <n v="0"/>
  </r>
  <r>
    <x v="156"/>
    <x v="156"/>
    <x v="15"/>
    <n v="0"/>
  </r>
  <r>
    <x v="156"/>
    <x v="156"/>
    <x v="16"/>
    <n v="0"/>
  </r>
  <r>
    <x v="156"/>
    <x v="156"/>
    <x v="17"/>
    <n v="0"/>
  </r>
  <r>
    <x v="156"/>
    <x v="156"/>
    <x v="18"/>
    <n v="0"/>
  </r>
  <r>
    <x v="156"/>
    <x v="156"/>
    <x v="19"/>
    <n v="0"/>
  </r>
  <r>
    <x v="156"/>
    <x v="156"/>
    <x v="20"/>
    <n v="0"/>
  </r>
  <r>
    <x v="156"/>
    <x v="156"/>
    <x v="21"/>
    <n v="0"/>
  </r>
  <r>
    <x v="156"/>
    <x v="156"/>
    <x v="22"/>
    <n v="0"/>
  </r>
  <r>
    <x v="156"/>
    <x v="156"/>
    <x v="23"/>
    <n v="0"/>
  </r>
  <r>
    <x v="156"/>
    <x v="156"/>
    <x v="24"/>
    <n v="0"/>
  </r>
  <r>
    <x v="156"/>
    <x v="156"/>
    <x v="25"/>
    <n v="0"/>
  </r>
  <r>
    <x v="159"/>
    <x v="159"/>
    <x v="2"/>
    <n v="0"/>
  </r>
  <r>
    <x v="159"/>
    <x v="159"/>
    <x v="3"/>
    <n v="0"/>
  </r>
  <r>
    <x v="159"/>
    <x v="159"/>
    <x v="4"/>
    <n v="0"/>
  </r>
  <r>
    <x v="159"/>
    <x v="159"/>
    <x v="5"/>
    <n v="0"/>
  </r>
  <r>
    <x v="159"/>
    <x v="159"/>
    <x v="6"/>
    <n v="0"/>
  </r>
  <r>
    <x v="159"/>
    <x v="159"/>
    <x v="7"/>
    <n v="0"/>
  </r>
  <r>
    <x v="159"/>
    <x v="159"/>
    <x v="8"/>
    <n v="0"/>
  </r>
  <r>
    <x v="159"/>
    <x v="159"/>
    <x v="9"/>
    <n v="0"/>
  </r>
  <r>
    <x v="159"/>
    <x v="159"/>
    <x v="10"/>
    <n v="0"/>
  </r>
  <r>
    <x v="159"/>
    <x v="159"/>
    <x v="11"/>
    <n v="0"/>
  </r>
  <r>
    <x v="159"/>
    <x v="159"/>
    <x v="12"/>
    <n v="0"/>
  </r>
  <r>
    <x v="159"/>
    <x v="159"/>
    <x v="13"/>
    <n v="0"/>
  </r>
  <r>
    <x v="159"/>
    <x v="159"/>
    <x v="14"/>
    <n v="0"/>
  </r>
  <r>
    <x v="159"/>
    <x v="159"/>
    <x v="15"/>
    <n v="0"/>
  </r>
  <r>
    <x v="159"/>
    <x v="159"/>
    <x v="16"/>
    <n v="0"/>
  </r>
  <r>
    <x v="159"/>
    <x v="159"/>
    <x v="17"/>
    <n v="0"/>
  </r>
  <r>
    <x v="159"/>
    <x v="159"/>
    <x v="18"/>
    <n v="0"/>
  </r>
  <r>
    <x v="159"/>
    <x v="159"/>
    <x v="19"/>
    <n v="0"/>
  </r>
  <r>
    <x v="159"/>
    <x v="159"/>
    <x v="20"/>
    <n v="0"/>
  </r>
  <r>
    <x v="159"/>
    <x v="159"/>
    <x v="21"/>
    <n v="0"/>
  </r>
  <r>
    <x v="159"/>
    <x v="159"/>
    <x v="22"/>
    <n v="0"/>
  </r>
  <r>
    <x v="159"/>
    <x v="159"/>
    <x v="23"/>
    <n v="0"/>
  </r>
  <r>
    <x v="159"/>
    <x v="159"/>
    <x v="24"/>
    <n v="0"/>
  </r>
  <r>
    <x v="159"/>
    <x v="159"/>
    <x v="25"/>
    <n v="0"/>
  </r>
  <r>
    <x v="159"/>
    <x v="159"/>
    <x v="26"/>
    <n v="0"/>
  </r>
  <r>
    <x v="159"/>
    <x v="159"/>
    <x v="27"/>
    <n v="0"/>
  </r>
  <r>
    <x v="159"/>
    <x v="159"/>
    <x v="28"/>
    <n v="0"/>
  </r>
  <r>
    <x v="159"/>
    <x v="159"/>
    <x v="29"/>
    <n v="0"/>
  </r>
  <r>
    <x v="159"/>
    <x v="159"/>
    <x v="30"/>
    <n v="0"/>
  </r>
  <r>
    <x v="159"/>
    <x v="159"/>
    <x v="31"/>
    <n v="0"/>
  </r>
  <r>
    <x v="159"/>
    <x v="159"/>
    <x v="32"/>
    <n v="0"/>
  </r>
  <r>
    <x v="159"/>
    <x v="159"/>
    <x v="33"/>
    <n v="0"/>
  </r>
  <r>
    <x v="159"/>
    <x v="159"/>
    <x v="34"/>
    <n v="0"/>
  </r>
  <r>
    <x v="159"/>
    <x v="159"/>
    <x v="35"/>
    <n v="0"/>
  </r>
  <r>
    <x v="159"/>
    <x v="159"/>
    <x v="36"/>
    <n v="0"/>
  </r>
  <r>
    <x v="159"/>
    <x v="159"/>
    <x v="37"/>
    <n v="0"/>
  </r>
  <r>
    <x v="159"/>
    <x v="159"/>
    <x v="38"/>
    <n v="0"/>
  </r>
  <r>
    <x v="159"/>
    <x v="159"/>
    <x v="39"/>
    <n v="0"/>
  </r>
  <r>
    <x v="159"/>
    <x v="159"/>
    <x v="40"/>
    <n v="0"/>
  </r>
  <r>
    <x v="163"/>
    <x v="163"/>
    <x v="0"/>
    <n v="6425000"/>
  </r>
  <r>
    <x v="163"/>
    <x v="163"/>
    <x v="1"/>
    <n v="13774000"/>
  </r>
  <r>
    <x v="163"/>
    <x v="163"/>
    <x v="2"/>
    <n v="12074000"/>
  </r>
  <r>
    <x v="163"/>
    <x v="163"/>
    <x v="3"/>
    <n v="-13121000"/>
  </r>
  <r>
    <x v="163"/>
    <x v="163"/>
    <x v="4"/>
    <n v="1982000"/>
  </r>
  <r>
    <x v="163"/>
    <x v="163"/>
    <x v="5"/>
    <n v="-5382000"/>
  </r>
  <r>
    <x v="163"/>
    <x v="163"/>
    <x v="6"/>
    <n v="-8900000"/>
  </r>
  <r>
    <x v="163"/>
    <x v="163"/>
    <x v="7"/>
    <n v="34062000"/>
  </r>
  <r>
    <x v="163"/>
    <x v="163"/>
    <x v="8"/>
    <n v="47958000"/>
  </r>
  <r>
    <x v="163"/>
    <x v="163"/>
    <x v="9"/>
    <n v="83375000"/>
  </r>
  <r>
    <x v="163"/>
    <x v="163"/>
    <x v="10"/>
    <n v="26530000"/>
  </r>
  <r>
    <x v="157"/>
    <x v="157"/>
    <x v="4"/>
    <n v="0"/>
  </r>
  <r>
    <x v="157"/>
    <x v="157"/>
    <x v="5"/>
    <n v="0"/>
  </r>
  <r>
    <x v="157"/>
    <x v="157"/>
    <x v="6"/>
    <n v="0"/>
  </r>
  <r>
    <x v="157"/>
    <x v="157"/>
    <x v="7"/>
    <n v="0"/>
  </r>
  <r>
    <x v="157"/>
    <x v="157"/>
    <x v="8"/>
    <n v="38751000"/>
  </r>
  <r>
    <x v="157"/>
    <x v="157"/>
    <x v="9"/>
    <n v="11757000"/>
  </r>
  <r>
    <x v="157"/>
    <x v="157"/>
    <x v="10"/>
    <n v="2318000"/>
  </r>
  <r>
    <x v="157"/>
    <x v="157"/>
    <x v="11"/>
    <n v="-24455000"/>
  </r>
  <r>
    <x v="157"/>
    <x v="157"/>
    <x v="12"/>
    <n v="-5343000"/>
  </r>
  <r>
    <x v="157"/>
    <x v="157"/>
    <x v="13"/>
    <n v="10902000"/>
  </r>
  <r>
    <x v="157"/>
    <x v="157"/>
    <x v="14"/>
    <n v="-5917000"/>
  </r>
  <r>
    <x v="157"/>
    <x v="157"/>
    <x v="15"/>
    <n v="-5846000"/>
  </r>
  <r>
    <x v="157"/>
    <x v="157"/>
    <x v="16"/>
    <n v="-8212000"/>
  </r>
  <r>
    <x v="157"/>
    <x v="157"/>
    <x v="17"/>
    <n v="-3357000"/>
  </r>
  <r>
    <x v="157"/>
    <x v="157"/>
    <x v="18"/>
    <n v="-5473000"/>
  </r>
  <r>
    <x v="157"/>
    <x v="157"/>
    <x v="19"/>
    <n v="-3990000"/>
  </r>
  <r>
    <x v="157"/>
    <x v="157"/>
    <x v="20"/>
    <n v="0"/>
  </r>
  <r>
    <x v="157"/>
    <x v="157"/>
    <x v="21"/>
    <n v="0"/>
  </r>
  <r>
    <x v="157"/>
    <x v="157"/>
    <x v="22"/>
    <n v="0"/>
  </r>
  <r>
    <x v="157"/>
    <x v="157"/>
    <x v="23"/>
    <n v="0"/>
  </r>
  <r>
    <x v="157"/>
    <x v="157"/>
    <x v="24"/>
    <n v="0"/>
  </r>
  <r>
    <x v="157"/>
    <x v="157"/>
    <x v="25"/>
    <n v="0"/>
  </r>
  <r>
    <x v="157"/>
    <x v="157"/>
    <x v="26"/>
    <n v="0"/>
  </r>
  <r>
    <x v="157"/>
    <x v="157"/>
    <x v="27"/>
    <n v="440000000"/>
  </r>
  <r>
    <x v="157"/>
    <x v="157"/>
    <x v="28"/>
    <n v="0"/>
  </r>
  <r>
    <x v="157"/>
    <x v="157"/>
    <x v="29"/>
    <n v="0"/>
  </r>
  <r>
    <x v="157"/>
    <x v="157"/>
    <x v="30"/>
    <n v="0"/>
  </r>
  <r>
    <x v="157"/>
    <x v="157"/>
    <x v="31"/>
    <n v="0"/>
  </r>
  <r>
    <x v="157"/>
    <x v="157"/>
    <x v="32"/>
    <n v="0"/>
  </r>
  <r>
    <x v="157"/>
    <x v="157"/>
    <x v="33"/>
    <n v="0"/>
  </r>
  <r>
    <x v="157"/>
    <x v="157"/>
    <x v="34"/>
    <n v="0"/>
  </r>
  <r>
    <x v="157"/>
    <x v="157"/>
    <x v="35"/>
    <n v="0"/>
  </r>
  <r>
    <x v="157"/>
    <x v="157"/>
    <x v="36"/>
    <n v="0"/>
  </r>
  <r>
    <x v="157"/>
    <x v="157"/>
    <x v="37"/>
    <n v="0"/>
  </r>
  <r>
    <x v="157"/>
    <x v="157"/>
    <x v="38"/>
    <n v="0"/>
  </r>
  <r>
    <x v="157"/>
    <x v="157"/>
    <x v="39"/>
    <n v="0"/>
  </r>
  <r>
    <x v="157"/>
    <x v="157"/>
    <x v="40"/>
    <n v="-546182016"/>
  </r>
  <r>
    <x v="164"/>
    <x v="164"/>
    <x v="0"/>
    <n v="6425000"/>
  </r>
  <r>
    <x v="164"/>
    <x v="164"/>
    <x v="1"/>
    <n v="13774000"/>
  </r>
  <r>
    <x v="164"/>
    <x v="164"/>
    <x v="2"/>
    <n v="12074000"/>
  </r>
  <r>
    <x v="164"/>
    <x v="164"/>
    <x v="3"/>
    <n v="-13121000"/>
  </r>
  <r>
    <x v="164"/>
    <x v="164"/>
    <x v="4"/>
    <n v="1982000"/>
  </r>
  <r>
    <x v="164"/>
    <x v="164"/>
    <x v="5"/>
    <n v="-5382000"/>
  </r>
  <r>
    <x v="164"/>
    <x v="164"/>
    <x v="6"/>
    <n v="-8900000"/>
  </r>
  <r>
    <x v="164"/>
    <x v="164"/>
    <x v="7"/>
    <n v="34062000"/>
  </r>
  <r>
    <x v="164"/>
    <x v="164"/>
    <x v="8"/>
    <n v="86709000"/>
  </r>
  <r>
    <x v="164"/>
    <x v="164"/>
    <x v="9"/>
    <n v="95132000"/>
  </r>
  <r>
    <x v="164"/>
    <x v="164"/>
    <x v="10"/>
    <n v="28848000"/>
  </r>
  <r>
    <x v="164"/>
    <x v="164"/>
    <x v="11"/>
    <n v="91567000"/>
  </r>
  <r>
    <x v="164"/>
    <x v="164"/>
    <x v="12"/>
    <n v="56001000"/>
  </r>
  <r>
    <x v="164"/>
    <x v="164"/>
    <x v="13"/>
    <n v="16037000"/>
  </r>
  <r>
    <x v="164"/>
    <x v="164"/>
    <x v="14"/>
    <n v="-11760000"/>
  </r>
  <r>
    <x v="164"/>
    <x v="164"/>
    <x v="15"/>
    <n v="-56099000"/>
  </r>
  <r>
    <x v="164"/>
    <x v="164"/>
    <x v="16"/>
    <n v="-54746000"/>
  </r>
  <r>
    <x v="164"/>
    <x v="164"/>
    <x v="17"/>
    <n v="338000"/>
  </r>
  <r>
    <x v="164"/>
    <x v="164"/>
    <x v="18"/>
    <n v="-30807000"/>
  </r>
  <r>
    <x v="161"/>
    <x v="161"/>
    <x v="39"/>
    <n v="0"/>
  </r>
  <r>
    <x v="161"/>
    <x v="161"/>
    <x v="40"/>
    <n v="0"/>
  </r>
  <r>
    <x v="165"/>
    <x v="165"/>
    <x v="0"/>
    <n v="0"/>
  </r>
  <r>
    <x v="165"/>
    <x v="165"/>
    <x v="1"/>
    <n v="0"/>
  </r>
  <r>
    <x v="165"/>
    <x v="165"/>
    <x v="2"/>
    <n v="0"/>
  </r>
  <r>
    <x v="165"/>
    <x v="165"/>
    <x v="3"/>
    <n v="0"/>
  </r>
  <r>
    <x v="165"/>
    <x v="165"/>
    <x v="4"/>
    <n v="0"/>
  </r>
  <r>
    <x v="165"/>
    <x v="165"/>
    <x v="5"/>
    <n v="826000"/>
  </r>
  <r>
    <x v="165"/>
    <x v="165"/>
    <x v="6"/>
    <n v="972000"/>
  </r>
  <r>
    <x v="165"/>
    <x v="165"/>
    <x v="7"/>
    <n v="1150000"/>
  </r>
  <r>
    <x v="165"/>
    <x v="165"/>
    <x v="8"/>
    <n v="2504000"/>
  </r>
  <r>
    <x v="165"/>
    <x v="165"/>
    <x v="9"/>
    <n v="368000"/>
  </r>
  <r>
    <x v="165"/>
    <x v="165"/>
    <x v="10"/>
    <n v="494000"/>
  </r>
  <r>
    <x v="165"/>
    <x v="165"/>
    <x v="11"/>
    <n v="-138000"/>
  </r>
  <r>
    <x v="165"/>
    <x v="165"/>
    <x v="12"/>
    <n v="-195000"/>
  </r>
  <r>
    <x v="165"/>
    <x v="165"/>
    <x v="13"/>
    <n v="-132000"/>
  </r>
  <r>
    <x v="165"/>
    <x v="165"/>
    <x v="14"/>
    <n v="-225000"/>
  </r>
  <r>
    <x v="165"/>
    <x v="165"/>
    <x v="15"/>
    <n v="-241000"/>
  </r>
  <r>
    <x v="165"/>
    <x v="165"/>
    <x v="16"/>
    <n v="-260000"/>
  </r>
  <r>
    <x v="165"/>
    <x v="165"/>
    <x v="17"/>
    <n v="-283000"/>
  </r>
  <r>
    <x v="165"/>
    <x v="165"/>
    <x v="18"/>
    <n v="-223000"/>
  </r>
  <r>
    <x v="165"/>
    <x v="165"/>
    <x v="19"/>
    <n v="-330000"/>
  </r>
  <r>
    <x v="165"/>
    <x v="165"/>
    <x v="20"/>
    <n v="-507000"/>
  </r>
  <r>
    <x v="165"/>
    <x v="165"/>
    <x v="21"/>
    <n v="-506000"/>
  </r>
  <r>
    <x v="165"/>
    <x v="165"/>
    <x v="22"/>
    <n v="-553000"/>
  </r>
  <r>
    <x v="165"/>
    <x v="165"/>
    <x v="23"/>
    <n v="-564000"/>
  </r>
  <r>
    <x v="165"/>
    <x v="165"/>
    <x v="24"/>
    <n v="-734000"/>
  </r>
  <r>
    <x v="165"/>
    <x v="165"/>
    <x v="25"/>
    <n v="-892000"/>
  </r>
  <r>
    <x v="165"/>
    <x v="165"/>
    <x v="26"/>
    <n v="-863000"/>
  </r>
  <r>
    <x v="165"/>
    <x v="165"/>
    <x v="27"/>
    <n v="-839000"/>
  </r>
  <r>
    <x v="165"/>
    <x v="165"/>
    <x v="28"/>
    <n v="0"/>
  </r>
  <r>
    <x v="165"/>
    <x v="165"/>
    <x v="29"/>
    <n v="0"/>
  </r>
  <r>
    <x v="165"/>
    <x v="165"/>
    <x v="30"/>
    <n v="0"/>
  </r>
  <r>
    <x v="165"/>
    <x v="165"/>
    <x v="31"/>
    <n v="0"/>
  </r>
  <r>
    <x v="165"/>
    <x v="165"/>
    <x v="32"/>
    <n v="0"/>
  </r>
  <r>
    <x v="165"/>
    <x v="165"/>
    <x v="33"/>
    <n v="0"/>
  </r>
  <r>
    <x v="165"/>
    <x v="165"/>
    <x v="34"/>
    <n v="0"/>
  </r>
  <r>
    <x v="165"/>
    <x v="165"/>
    <x v="35"/>
    <n v="0"/>
  </r>
  <r>
    <x v="165"/>
    <x v="165"/>
    <x v="36"/>
    <n v="0"/>
  </r>
  <r>
    <x v="165"/>
    <x v="165"/>
    <x v="37"/>
    <n v="0"/>
  </r>
  <r>
    <x v="165"/>
    <x v="165"/>
    <x v="38"/>
    <n v="0"/>
  </r>
  <r>
    <x v="165"/>
    <x v="165"/>
    <x v="39"/>
    <n v="0"/>
  </r>
  <r>
    <x v="165"/>
    <x v="165"/>
    <x v="40"/>
    <n v="0"/>
  </r>
  <r>
    <x v="166"/>
    <x v="166"/>
    <x v="35"/>
    <n v="780000"/>
  </r>
  <r>
    <x v="166"/>
    <x v="166"/>
    <x v="36"/>
    <n v="340000"/>
  </r>
  <r>
    <x v="166"/>
    <x v="166"/>
    <x v="37"/>
    <n v="1260000"/>
  </r>
  <r>
    <x v="166"/>
    <x v="166"/>
    <x v="38"/>
    <n v="970000"/>
  </r>
  <r>
    <x v="166"/>
    <x v="166"/>
    <x v="39"/>
    <n v="580000"/>
  </r>
  <r>
    <x v="166"/>
    <x v="166"/>
    <x v="40"/>
    <n v="640000"/>
  </r>
  <r>
    <x v="163"/>
    <x v="163"/>
    <x v="11"/>
    <n v="116022000"/>
  </r>
  <r>
    <x v="163"/>
    <x v="163"/>
    <x v="12"/>
    <n v="61344000"/>
  </r>
  <r>
    <x v="163"/>
    <x v="163"/>
    <x v="13"/>
    <n v="5135000"/>
  </r>
  <r>
    <x v="163"/>
    <x v="163"/>
    <x v="14"/>
    <n v="-5843000"/>
  </r>
  <r>
    <x v="163"/>
    <x v="163"/>
    <x v="15"/>
    <n v="-50253000"/>
  </r>
  <r>
    <x v="163"/>
    <x v="163"/>
    <x v="16"/>
    <n v="-46534000"/>
  </r>
  <r>
    <x v="163"/>
    <x v="163"/>
    <x v="17"/>
    <n v="3695000"/>
  </r>
  <r>
    <x v="163"/>
    <x v="163"/>
    <x v="18"/>
    <n v="-25334000"/>
  </r>
  <r>
    <x v="163"/>
    <x v="163"/>
    <x v="19"/>
    <n v="-62525000"/>
  </r>
  <r>
    <x v="163"/>
    <x v="163"/>
    <x v="20"/>
    <n v="-8130000"/>
  </r>
  <r>
    <x v="163"/>
    <x v="163"/>
    <x v="21"/>
    <n v="-2388000"/>
  </r>
  <r>
    <x v="163"/>
    <x v="163"/>
    <x v="22"/>
    <n v="-821000"/>
  </r>
  <r>
    <x v="163"/>
    <x v="163"/>
    <x v="23"/>
    <n v="33118000"/>
  </r>
  <r>
    <x v="163"/>
    <x v="163"/>
    <x v="24"/>
    <n v="9550000"/>
  </r>
  <r>
    <x v="163"/>
    <x v="163"/>
    <x v="25"/>
    <n v="35522000"/>
  </r>
  <r>
    <x v="163"/>
    <x v="163"/>
    <x v="26"/>
    <n v="19219000"/>
  </r>
  <r>
    <x v="163"/>
    <x v="163"/>
    <x v="27"/>
    <n v="102394000"/>
  </r>
  <r>
    <x v="163"/>
    <x v="163"/>
    <x v="28"/>
    <n v="83300000"/>
  </r>
  <r>
    <x v="163"/>
    <x v="163"/>
    <x v="29"/>
    <n v="-13492000"/>
  </r>
  <r>
    <x v="163"/>
    <x v="163"/>
    <x v="30"/>
    <n v="-17201000"/>
  </r>
  <r>
    <x v="163"/>
    <x v="163"/>
    <x v="31"/>
    <n v="-25919000"/>
  </r>
  <r>
    <x v="163"/>
    <x v="163"/>
    <x v="32"/>
    <n v="-41580000"/>
  </r>
  <r>
    <x v="163"/>
    <x v="163"/>
    <x v="33"/>
    <n v="-21929000"/>
  </r>
  <r>
    <x v="163"/>
    <x v="163"/>
    <x v="34"/>
    <n v="-21334000"/>
  </r>
  <r>
    <x v="163"/>
    <x v="163"/>
    <x v="35"/>
    <n v="-17382000"/>
  </r>
  <r>
    <x v="163"/>
    <x v="163"/>
    <x v="36"/>
    <n v="-1110000"/>
  </r>
  <r>
    <x v="163"/>
    <x v="163"/>
    <x v="37"/>
    <n v="-556000"/>
  </r>
  <r>
    <x v="163"/>
    <x v="163"/>
    <x v="38"/>
    <n v="0"/>
  </r>
  <r>
    <x v="163"/>
    <x v="163"/>
    <x v="39"/>
    <n v="0"/>
  </r>
  <r>
    <x v="163"/>
    <x v="163"/>
    <x v="40"/>
    <n v="-233000"/>
  </r>
  <r>
    <x v="160"/>
    <x v="160"/>
    <x v="0"/>
    <n v="6425000"/>
  </r>
  <r>
    <x v="160"/>
    <x v="160"/>
    <x v="1"/>
    <n v="13774000"/>
  </r>
  <r>
    <x v="160"/>
    <x v="160"/>
    <x v="2"/>
    <n v="12074000"/>
  </r>
  <r>
    <x v="160"/>
    <x v="160"/>
    <x v="3"/>
    <n v="-13121000"/>
  </r>
  <r>
    <x v="160"/>
    <x v="160"/>
    <x v="4"/>
    <n v="1982000"/>
  </r>
  <r>
    <x v="160"/>
    <x v="160"/>
    <x v="5"/>
    <n v="-5382000"/>
  </r>
  <r>
    <x v="160"/>
    <x v="160"/>
    <x v="6"/>
    <n v="-8900000"/>
  </r>
  <r>
    <x v="160"/>
    <x v="160"/>
    <x v="7"/>
    <n v="34062000"/>
  </r>
  <r>
    <x v="160"/>
    <x v="160"/>
    <x v="8"/>
    <n v="86709000"/>
  </r>
  <r>
    <x v="160"/>
    <x v="160"/>
    <x v="9"/>
    <n v="95132000"/>
  </r>
  <r>
    <x v="160"/>
    <x v="160"/>
    <x v="10"/>
    <n v="28848000"/>
  </r>
  <r>
    <x v="160"/>
    <x v="160"/>
    <x v="11"/>
    <n v="91567000"/>
  </r>
  <r>
    <x v="160"/>
    <x v="160"/>
    <x v="12"/>
    <n v="56001000"/>
  </r>
  <r>
    <x v="160"/>
    <x v="160"/>
    <x v="13"/>
    <n v="16037000"/>
  </r>
  <r>
    <x v="160"/>
    <x v="160"/>
    <x v="14"/>
    <n v="-11760000"/>
  </r>
  <r>
    <x v="160"/>
    <x v="160"/>
    <x v="15"/>
    <n v="-56099000"/>
  </r>
  <r>
    <x v="160"/>
    <x v="160"/>
    <x v="16"/>
    <n v="-54746000"/>
  </r>
  <r>
    <x v="160"/>
    <x v="160"/>
    <x v="17"/>
    <n v="338000"/>
  </r>
  <r>
    <x v="160"/>
    <x v="160"/>
    <x v="18"/>
    <n v="-30807000"/>
  </r>
  <r>
    <x v="160"/>
    <x v="160"/>
    <x v="19"/>
    <n v="-66515000"/>
  </r>
  <r>
    <x v="160"/>
    <x v="160"/>
    <x v="20"/>
    <n v="-8130000"/>
  </r>
  <r>
    <x v="160"/>
    <x v="160"/>
    <x v="21"/>
    <n v="-2388000"/>
  </r>
  <r>
    <x v="160"/>
    <x v="160"/>
    <x v="22"/>
    <n v="-821000"/>
  </r>
  <r>
    <x v="160"/>
    <x v="160"/>
    <x v="23"/>
    <n v="33118000"/>
  </r>
  <r>
    <x v="160"/>
    <x v="160"/>
    <x v="24"/>
    <n v="9550000"/>
  </r>
  <r>
    <x v="160"/>
    <x v="160"/>
    <x v="25"/>
    <n v="35522000"/>
  </r>
  <r>
    <x v="160"/>
    <x v="160"/>
    <x v="26"/>
    <n v="19219000"/>
  </r>
  <r>
    <x v="160"/>
    <x v="160"/>
    <x v="27"/>
    <n v="542393984"/>
  </r>
  <r>
    <x v="160"/>
    <x v="160"/>
    <x v="28"/>
    <n v="83300000"/>
  </r>
  <r>
    <x v="156"/>
    <x v="156"/>
    <x v="26"/>
    <n v="0"/>
  </r>
  <r>
    <x v="156"/>
    <x v="156"/>
    <x v="27"/>
    <n v="0"/>
  </r>
  <r>
    <x v="156"/>
    <x v="156"/>
    <x v="28"/>
    <n v="0"/>
  </r>
  <r>
    <x v="156"/>
    <x v="156"/>
    <x v="29"/>
    <n v="0"/>
  </r>
  <r>
    <x v="156"/>
    <x v="156"/>
    <x v="30"/>
    <n v="0"/>
  </r>
  <r>
    <x v="156"/>
    <x v="156"/>
    <x v="31"/>
    <n v="0"/>
  </r>
  <r>
    <x v="156"/>
    <x v="156"/>
    <x v="32"/>
    <n v="0"/>
  </r>
  <r>
    <x v="156"/>
    <x v="156"/>
    <x v="33"/>
    <n v="0"/>
  </r>
  <r>
    <x v="156"/>
    <x v="156"/>
    <x v="34"/>
    <n v="0"/>
  </r>
  <r>
    <x v="156"/>
    <x v="156"/>
    <x v="35"/>
    <n v="0"/>
  </r>
  <r>
    <x v="156"/>
    <x v="156"/>
    <x v="36"/>
    <n v="0"/>
  </r>
  <r>
    <x v="167"/>
    <x v="167"/>
    <x v="32"/>
    <n v="7420000"/>
  </r>
  <r>
    <x v="167"/>
    <x v="167"/>
    <x v="33"/>
    <n v="7170000"/>
  </r>
  <r>
    <x v="167"/>
    <x v="167"/>
    <x v="34"/>
    <n v="7040000"/>
  </r>
  <r>
    <x v="167"/>
    <x v="167"/>
    <x v="35"/>
    <n v="8570000"/>
  </r>
  <r>
    <x v="167"/>
    <x v="167"/>
    <x v="36"/>
    <n v="9940000"/>
  </r>
  <r>
    <x v="167"/>
    <x v="167"/>
    <x v="37"/>
    <n v="14270000"/>
  </r>
  <r>
    <x v="167"/>
    <x v="167"/>
    <x v="38"/>
    <n v="13860000"/>
  </r>
  <r>
    <x v="167"/>
    <x v="167"/>
    <x v="39"/>
    <n v="17010000"/>
  </r>
  <r>
    <x v="167"/>
    <x v="167"/>
    <x v="40"/>
    <n v="18360000"/>
  </r>
  <r>
    <x v="168"/>
    <x v="168"/>
    <x v="42"/>
    <n v="0"/>
  </r>
  <r>
    <x v="168"/>
    <x v="168"/>
    <x v="0"/>
    <n v="0"/>
  </r>
  <r>
    <x v="168"/>
    <x v="168"/>
    <x v="1"/>
    <n v="0"/>
  </r>
  <r>
    <x v="168"/>
    <x v="168"/>
    <x v="2"/>
    <n v="0"/>
  </r>
  <r>
    <x v="168"/>
    <x v="168"/>
    <x v="3"/>
    <n v="0"/>
  </r>
  <r>
    <x v="168"/>
    <x v="168"/>
    <x v="4"/>
    <n v="0"/>
  </r>
  <r>
    <x v="168"/>
    <x v="168"/>
    <x v="5"/>
    <n v="0"/>
  </r>
  <r>
    <x v="168"/>
    <x v="168"/>
    <x v="6"/>
    <n v="0"/>
  </r>
  <r>
    <x v="168"/>
    <x v="168"/>
    <x v="7"/>
    <n v="0"/>
  </r>
  <r>
    <x v="168"/>
    <x v="168"/>
    <x v="8"/>
    <n v="0"/>
  </r>
  <r>
    <x v="168"/>
    <x v="168"/>
    <x v="9"/>
    <n v="0"/>
  </r>
  <r>
    <x v="168"/>
    <x v="168"/>
    <x v="10"/>
    <n v="0"/>
  </r>
  <r>
    <x v="168"/>
    <x v="168"/>
    <x v="11"/>
    <n v="0"/>
  </r>
  <r>
    <x v="168"/>
    <x v="168"/>
    <x v="12"/>
    <n v="0"/>
  </r>
  <r>
    <x v="168"/>
    <x v="168"/>
    <x v="13"/>
    <n v="0"/>
  </r>
  <r>
    <x v="168"/>
    <x v="168"/>
    <x v="14"/>
    <n v="0"/>
  </r>
  <r>
    <x v="168"/>
    <x v="168"/>
    <x v="15"/>
    <n v="0"/>
  </r>
  <r>
    <x v="168"/>
    <x v="168"/>
    <x v="16"/>
    <n v="0"/>
  </r>
  <r>
    <x v="168"/>
    <x v="168"/>
    <x v="17"/>
    <n v="0"/>
  </r>
  <r>
    <x v="168"/>
    <x v="168"/>
    <x v="18"/>
    <n v="0"/>
  </r>
  <r>
    <x v="168"/>
    <x v="168"/>
    <x v="19"/>
    <n v="0"/>
  </r>
  <r>
    <x v="168"/>
    <x v="168"/>
    <x v="20"/>
    <n v="0"/>
  </r>
  <r>
    <x v="168"/>
    <x v="168"/>
    <x v="21"/>
    <n v="0"/>
  </r>
  <r>
    <x v="168"/>
    <x v="168"/>
    <x v="22"/>
    <n v="0"/>
  </r>
  <r>
    <x v="168"/>
    <x v="168"/>
    <x v="23"/>
    <n v="150000"/>
  </r>
  <r>
    <x v="168"/>
    <x v="168"/>
    <x v="24"/>
    <n v="8230000"/>
  </r>
  <r>
    <x v="168"/>
    <x v="168"/>
    <x v="25"/>
    <n v="11520000"/>
  </r>
  <r>
    <x v="168"/>
    <x v="168"/>
    <x v="26"/>
    <n v="0"/>
  </r>
  <r>
    <x v="168"/>
    <x v="168"/>
    <x v="27"/>
    <n v="0"/>
  </r>
  <r>
    <x v="168"/>
    <x v="168"/>
    <x v="28"/>
    <n v="0"/>
  </r>
  <r>
    <x v="168"/>
    <x v="168"/>
    <x v="29"/>
    <n v="0"/>
  </r>
  <r>
    <x v="168"/>
    <x v="168"/>
    <x v="30"/>
    <n v="6300000"/>
  </r>
  <r>
    <x v="168"/>
    <x v="168"/>
    <x v="31"/>
    <n v="4360000"/>
  </r>
  <r>
    <x v="168"/>
    <x v="168"/>
    <x v="32"/>
    <n v="5320000"/>
  </r>
  <r>
    <x v="164"/>
    <x v="164"/>
    <x v="19"/>
    <n v="-66515000"/>
  </r>
  <r>
    <x v="164"/>
    <x v="164"/>
    <x v="20"/>
    <n v="-8130000"/>
  </r>
  <r>
    <x v="164"/>
    <x v="164"/>
    <x v="21"/>
    <n v="-2388000"/>
  </r>
  <r>
    <x v="164"/>
    <x v="164"/>
    <x v="22"/>
    <n v="-821000"/>
  </r>
  <r>
    <x v="164"/>
    <x v="164"/>
    <x v="23"/>
    <n v="33118000"/>
  </r>
  <r>
    <x v="164"/>
    <x v="164"/>
    <x v="24"/>
    <n v="9550000"/>
  </r>
  <r>
    <x v="164"/>
    <x v="164"/>
    <x v="25"/>
    <n v="35522000"/>
  </r>
  <r>
    <x v="164"/>
    <x v="164"/>
    <x v="26"/>
    <n v="19219000"/>
  </r>
  <r>
    <x v="164"/>
    <x v="164"/>
    <x v="27"/>
    <n v="542393984"/>
  </r>
  <r>
    <x v="164"/>
    <x v="164"/>
    <x v="28"/>
    <n v="83300000"/>
  </r>
  <r>
    <x v="164"/>
    <x v="164"/>
    <x v="29"/>
    <n v="-13492000"/>
  </r>
  <r>
    <x v="164"/>
    <x v="164"/>
    <x v="30"/>
    <n v="-17201000"/>
  </r>
  <r>
    <x v="164"/>
    <x v="164"/>
    <x v="31"/>
    <n v="-25919000"/>
  </r>
  <r>
    <x v="164"/>
    <x v="164"/>
    <x v="32"/>
    <n v="-41580000"/>
  </r>
  <r>
    <x v="164"/>
    <x v="164"/>
    <x v="33"/>
    <n v="-21929000"/>
  </r>
  <r>
    <x v="164"/>
    <x v="164"/>
    <x v="34"/>
    <n v="-21334000"/>
  </r>
  <r>
    <x v="164"/>
    <x v="164"/>
    <x v="35"/>
    <n v="-17382000"/>
  </r>
  <r>
    <x v="164"/>
    <x v="164"/>
    <x v="36"/>
    <n v="-1110000"/>
  </r>
  <r>
    <x v="164"/>
    <x v="164"/>
    <x v="37"/>
    <n v="-556000"/>
  </r>
  <r>
    <x v="164"/>
    <x v="164"/>
    <x v="38"/>
    <n v="0"/>
  </r>
  <r>
    <x v="164"/>
    <x v="164"/>
    <x v="39"/>
    <n v="0"/>
  </r>
  <r>
    <x v="164"/>
    <x v="164"/>
    <x v="40"/>
    <n v="-546414976"/>
  </r>
  <r>
    <x v="158"/>
    <x v="158"/>
    <x v="0"/>
    <n v="0"/>
  </r>
  <r>
    <x v="158"/>
    <x v="158"/>
    <x v="1"/>
    <n v="0"/>
  </r>
  <r>
    <x v="158"/>
    <x v="158"/>
    <x v="2"/>
    <n v="0"/>
  </r>
  <r>
    <x v="158"/>
    <x v="158"/>
    <x v="3"/>
    <n v="0"/>
  </r>
  <r>
    <x v="158"/>
    <x v="158"/>
    <x v="4"/>
    <n v="0"/>
  </r>
  <r>
    <x v="158"/>
    <x v="158"/>
    <x v="5"/>
    <n v="0"/>
  </r>
  <r>
    <x v="158"/>
    <x v="158"/>
    <x v="6"/>
    <n v="0"/>
  </r>
  <r>
    <x v="158"/>
    <x v="158"/>
    <x v="7"/>
    <n v="0"/>
  </r>
  <r>
    <x v="158"/>
    <x v="158"/>
    <x v="8"/>
    <n v="0"/>
  </r>
  <r>
    <x v="158"/>
    <x v="158"/>
    <x v="9"/>
    <n v="0"/>
  </r>
  <r>
    <x v="158"/>
    <x v="158"/>
    <x v="10"/>
    <n v="0"/>
  </r>
  <r>
    <x v="158"/>
    <x v="158"/>
    <x v="11"/>
    <n v="0"/>
  </r>
  <r>
    <x v="158"/>
    <x v="158"/>
    <x v="12"/>
    <n v="0"/>
  </r>
  <r>
    <x v="158"/>
    <x v="158"/>
    <x v="13"/>
    <n v="0"/>
  </r>
  <r>
    <x v="158"/>
    <x v="158"/>
    <x v="14"/>
    <n v="0"/>
  </r>
  <r>
    <x v="158"/>
    <x v="158"/>
    <x v="15"/>
    <n v="0"/>
  </r>
  <r>
    <x v="158"/>
    <x v="158"/>
    <x v="16"/>
    <n v="0"/>
  </r>
  <r>
    <x v="158"/>
    <x v="158"/>
    <x v="17"/>
    <n v="0"/>
  </r>
  <r>
    <x v="158"/>
    <x v="158"/>
    <x v="18"/>
    <n v="0"/>
  </r>
  <r>
    <x v="158"/>
    <x v="158"/>
    <x v="19"/>
    <n v="0"/>
  </r>
  <r>
    <x v="158"/>
    <x v="158"/>
    <x v="20"/>
    <n v="0"/>
  </r>
  <r>
    <x v="158"/>
    <x v="158"/>
    <x v="21"/>
    <n v="0"/>
  </r>
  <r>
    <x v="158"/>
    <x v="158"/>
    <x v="22"/>
    <n v="0"/>
  </r>
  <r>
    <x v="158"/>
    <x v="158"/>
    <x v="23"/>
    <n v="0"/>
  </r>
  <r>
    <x v="158"/>
    <x v="158"/>
    <x v="24"/>
    <n v="0"/>
  </r>
  <r>
    <x v="158"/>
    <x v="158"/>
    <x v="25"/>
    <n v="0"/>
  </r>
  <r>
    <x v="158"/>
    <x v="158"/>
    <x v="26"/>
    <n v="0"/>
  </r>
  <r>
    <x v="158"/>
    <x v="158"/>
    <x v="27"/>
    <n v="0"/>
  </r>
  <r>
    <x v="169"/>
    <x v="169"/>
    <x v="11"/>
    <n v="90000"/>
  </r>
  <r>
    <x v="169"/>
    <x v="169"/>
    <x v="12"/>
    <n v="40000"/>
  </r>
  <r>
    <x v="169"/>
    <x v="169"/>
    <x v="13"/>
    <n v="230000"/>
  </r>
  <r>
    <x v="169"/>
    <x v="169"/>
    <x v="14"/>
    <n v="160000"/>
  </r>
  <r>
    <x v="169"/>
    <x v="169"/>
    <x v="15"/>
    <n v="50000"/>
  </r>
  <r>
    <x v="169"/>
    <x v="169"/>
    <x v="16"/>
    <n v="60000"/>
  </r>
  <r>
    <x v="169"/>
    <x v="169"/>
    <x v="17"/>
    <n v="140000"/>
  </r>
  <r>
    <x v="167"/>
    <x v="167"/>
    <x v="0"/>
    <n v="770000"/>
  </r>
  <r>
    <x v="167"/>
    <x v="167"/>
    <x v="1"/>
    <n v="1090000"/>
  </r>
  <r>
    <x v="167"/>
    <x v="167"/>
    <x v="2"/>
    <n v="1030000"/>
  </r>
  <r>
    <x v="167"/>
    <x v="167"/>
    <x v="3"/>
    <n v="920000"/>
  </r>
  <r>
    <x v="167"/>
    <x v="167"/>
    <x v="4"/>
    <n v="1820000"/>
  </r>
  <r>
    <x v="167"/>
    <x v="167"/>
    <x v="5"/>
    <n v="1820000"/>
  </r>
  <r>
    <x v="167"/>
    <x v="167"/>
    <x v="6"/>
    <n v="1850000"/>
  </r>
  <r>
    <x v="167"/>
    <x v="167"/>
    <x v="7"/>
    <n v="1580000"/>
  </r>
  <r>
    <x v="167"/>
    <x v="167"/>
    <x v="8"/>
    <n v="3860000"/>
  </r>
  <r>
    <x v="167"/>
    <x v="167"/>
    <x v="9"/>
    <n v="9940000"/>
  </r>
  <r>
    <x v="167"/>
    <x v="167"/>
    <x v="10"/>
    <n v="7210000"/>
  </r>
  <r>
    <x v="167"/>
    <x v="167"/>
    <x v="11"/>
    <n v="5340000"/>
  </r>
  <r>
    <x v="167"/>
    <x v="167"/>
    <x v="12"/>
    <n v="3340000"/>
  </r>
  <r>
    <x v="167"/>
    <x v="167"/>
    <x v="13"/>
    <n v="7040000"/>
  </r>
  <r>
    <x v="167"/>
    <x v="167"/>
    <x v="14"/>
    <n v="5280000"/>
  </r>
  <r>
    <x v="167"/>
    <x v="167"/>
    <x v="15"/>
    <n v="8700000"/>
  </r>
  <r>
    <x v="167"/>
    <x v="167"/>
    <x v="16"/>
    <n v="8070000"/>
  </r>
  <r>
    <x v="167"/>
    <x v="167"/>
    <x v="17"/>
    <n v="7270000"/>
  </r>
  <r>
    <x v="167"/>
    <x v="167"/>
    <x v="18"/>
    <n v="5990000"/>
  </r>
  <r>
    <x v="167"/>
    <x v="167"/>
    <x v="19"/>
    <n v="6570000"/>
  </r>
  <r>
    <x v="167"/>
    <x v="167"/>
    <x v="20"/>
    <n v="7870000"/>
  </r>
  <r>
    <x v="167"/>
    <x v="167"/>
    <x v="21"/>
    <n v="6440000"/>
  </r>
  <r>
    <x v="167"/>
    <x v="167"/>
    <x v="22"/>
    <n v="6600000"/>
  </r>
  <r>
    <x v="167"/>
    <x v="167"/>
    <x v="23"/>
    <n v="7450000"/>
  </r>
  <r>
    <x v="167"/>
    <x v="167"/>
    <x v="24"/>
    <n v="6450000"/>
  </r>
  <r>
    <x v="167"/>
    <x v="167"/>
    <x v="25"/>
    <n v="6930000"/>
  </r>
  <r>
    <x v="167"/>
    <x v="167"/>
    <x v="26"/>
    <n v="8020000"/>
  </r>
  <r>
    <x v="167"/>
    <x v="167"/>
    <x v="27"/>
    <n v="6370000"/>
  </r>
  <r>
    <x v="167"/>
    <x v="167"/>
    <x v="28"/>
    <n v="6570000"/>
  </r>
  <r>
    <x v="167"/>
    <x v="167"/>
    <x v="29"/>
    <n v="7890000"/>
  </r>
  <r>
    <x v="167"/>
    <x v="167"/>
    <x v="30"/>
    <n v="6260000"/>
  </r>
  <r>
    <x v="167"/>
    <x v="167"/>
    <x v="31"/>
    <n v="6470000"/>
  </r>
  <r>
    <x v="170"/>
    <x v="170"/>
    <x v="25"/>
    <n v="-155516992"/>
  </r>
  <r>
    <x v="170"/>
    <x v="170"/>
    <x v="26"/>
    <n v="11345000"/>
  </r>
  <r>
    <x v="170"/>
    <x v="170"/>
    <x v="27"/>
    <n v="-10078000"/>
  </r>
  <r>
    <x v="170"/>
    <x v="170"/>
    <x v="28"/>
    <n v="53216000"/>
  </r>
  <r>
    <x v="170"/>
    <x v="170"/>
    <x v="29"/>
    <n v="492000"/>
  </r>
  <r>
    <x v="170"/>
    <x v="170"/>
    <x v="30"/>
    <n v="10997000"/>
  </r>
  <r>
    <x v="170"/>
    <x v="170"/>
    <x v="31"/>
    <n v="5279000"/>
  </r>
  <r>
    <x v="170"/>
    <x v="170"/>
    <x v="32"/>
    <n v="-4146000"/>
  </r>
  <r>
    <x v="170"/>
    <x v="170"/>
    <x v="33"/>
    <n v="-7622000"/>
  </r>
  <r>
    <x v="170"/>
    <x v="170"/>
    <x v="34"/>
    <n v="-8743000"/>
  </r>
  <r>
    <x v="170"/>
    <x v="170"/>
    <x v="35"/>
    <n v="-5888000"/>
  </r>
  <r>
    <x v="170"/>
    <x v="170"/>
    <x v="36"/>
    <n v="-7048000"/>
  </r>
  <r>
    <x v="170"/>
    <x v="170"/>
    <x v="37"/>
    <n v="-10466000"/>
  </r>
  <r>
    <x v="170"/>
    <x v="170"/>
    <x v="38"/>
    <n v="-10888000"/>
  </r>
  <r>
    <x v="170"/>
    <x v="170"/>
    <x v="39"/>
    <n v="-9691000"/>
  </r>
  <r>
    <x v="170"/>
    <x v="170"/>
    <x v="40"/>
    <n v="-113390000"/>
  </r>
  <r>
    <x v="171"/>
    <x v="171"/>
    <x v="0"/>
    <n v="-1640000"/>
  </r>
  <r>
    <x v="171"/>
    <x v="171"/>
    <x v="1"/>
    <n v="17253000"/>
  </r>
  <r>
    <x v="171"/>
    <x v="171"/>
    <x v="2"/>
    <n v="24727000"/>
  </r>
  <r>
    <x v="171"/>
    <x v="171"/>
    <x v="3"/>
    <n v="64121000"/>
  </r>
  <r>
    <x v="168"/>
    <x v="168"/>
    <x v="33"/>
    <n v="3280000"/>
  </r>
  <r>
    <x v="168"/>
    <x v="168"/>
    <x v="34"/>
    <n v="0"/>
  </r>
  <r>
    <x v="168"/>
    <x v="168"/>
    <x v="35"/>
    <n v="240000"/>
  </r>
  <r>
    <x v="168"/>
    <x v="168"/>
    <x v="36"/>
    <n v="160000"/>
  </r>
  <r>
    <x v="168"/>
    <x v="168"/>
    <x v="37"/>
    <n v="650000"/>
  </r>
  <r>
    <x v="168"/>
    <x v="168"/>
    <x v="38"/>
    <n v="620000"/>
  </r>
  <r>
    <x v="168"/>
    <x v="168"/>
    <x v="39"/>
    <n v="380000"/>
  </r>
  <r>
    <x v="168"/>
    <x v="168"/>
    <x v="40"/>
    <n v="0"/>
  </r>
  <r>
    <x v="172"/>
    <x v="172"/>
    <x v="43"/>
    <n v="0"/>
  </r>
  <r>
    <x v="172"/>
    <x v="172"/>
    <x v="42"/>
    <n v="880000"/>
  </r>
  <r>
    <x v="172"/>
    <x v="172"/>
    <x v="0"/>
    <n v="1320000"/>
  </r>
  <r>
    <x v="172"/>
    <x v="172"/>
    <x v="1"/>
    <n v="1160000"/>
  </r>
  <r>
    <x v="172"/>
    <x v="172"/>
    <x v="2"/>
    <n v="2580000"/>
  </r>
  <r>
    <x v="172"/>
    <x v="172"/>
    <x v="3"/>
    <n v="2110000"/>
  </r>
  <r>
    <x v="172"/>
    <x v="172"/>
    <x v="4"/>
    <n v="2360000"/>
  </r>
  <r>
    <x v="172"/>
    <x v="172"/>
    <x v="5"/>
    <n v="5540000"/>
  </r>
  <r>
    <x v="172"/>
    <x v="172"/>
    <x v="6"/>
    <n v="3960000"/>
  </r>
  <r>
    <x v="172"/>
    <x v="172"/>
    <x v="7"/>
    <n v="4800000"/>
  </r>
  <r>
    <x v="172"/>
    <x v="172"/>
    <x v="8"/>
    <n v="4580000"/>
  </r>
  <r>
    <x v="172"/>
    <x v="172"/>
    <x v="9"/>
    <n v="7090000"/>
  </r>
  <r>
    <x v="172"/>
    <x v="172"/>
    <x v="10"/>
    <n v="9200000"/>
  </r>
  <r>
    <x v="172"/>
    <x v="172"/>
    <x v="11"/>
    <n v="10180000"/>
  </r>
  <r>
    <x v="172"/>
    <x v="172"/>
    <x v="12"/>
    <n v="10980000"/>
  </r>
  <r>
    <x v="172"/>
    <x v="172"/>
    <x v="13"/>
    <n v="8750000"/>
  </r>
  <r>
    <x v="172"/>
    <x v="172"/>
    <x v="14"/>
    <n v="7680000"/>
  </r>
  <r>
    <x v="172"/>
    <x v="172"/>
    <x v="15"/>
    <n v="12350000"/>
  </r>
  <r>
    <x v="172"/>
    <x v="172"/>
    <x v="16"/>
    <n v="11810000"/>
  </r>
  <r>
    <x v="172"/>
    <x v="172"/>
    <x v="17"/>
    <n v="11180000"/>
  </r>
  <r>
    <x v="172"/>
    <x v="172"/>
    <x v="18"/>
    <n v="11310000"/>
  </r>
  <r>
    <x v="172"/>
    <x v="172"/>
    <x v="19"/>
    <n v="7360000"/>
  </r>
  <r>
    <x v="172"/>
    <x v="172"/>
    <x v="20"/>
    <n v="12740000"/>
  </r>
  <r>
    <x v="172"/>
    <x v="172"/>
    <x v="21"/>
    <n v="17680000"/>
  </r>
  <r>
    <x v="172"/>
    <x v="172"/>
    <x v="22"/>
    <n v="12540000"/>
  </r>
  <r>
    <x v="172"/>
    <x v="172"/>
    <x v="23"/>
    <n v="8470000"/>
  </r>
  <r>
    <x v="172"/>
    <x v="172"/>
    <x v="24"/>
    <n v="10710000"/>
  </r>
  <r>
    <x v="172"/>
    <x v="172"/>
    <x v="25"/>
    <n v="14190000"/>
  </r>
  <r>
    <x v="172"/>
    <x v="172"/>
    <x v="26"/>
    <n v="5720000"/>
  </r>
  <r>
    <x v="172"/>
    <x v="172"/>
    <x v="27"/>
    <n v="13810000"/>
  </r>
  <r>
    <x v="172"/>
    <x v="172"/>
    <x v="28"/>
    <n v="16650000"/>
  </r>
  <r>
    <x v="172"/>
    <x v="172"/>
    <x v="29"/>
    <n v="15570000"/>
  </r>
  <r>
    <x v="172"/>
    <x v="172"/>
    <x v="30"/>
    <n v="14940000"/>
  </r>
  <r>
    <x v="172"/>
    <x v="172"/>
    <x v="31"/>
    <n v="15610000"/>
  </r>
  <r>
    <x v="172"/>
    <x v="172"/>
    <x v="32"/>
    <n v="6480000"/>
  </r>
  <r>
    <x v="172"/>
    <x v="172"/>
    <x v="33"/>
    <n v="5790000"/>
  </r>
  <r>
    <x v="172"/>
    <x v="172"/>
    <x v="34"/>
    <n v="7520000"/>
  </r>
  <r>
    <x v="172"/>
    <x v="172"/>
    <x v="35"/>
    <n v="11530000"/>
  </r>
  <r>
    <x v="172"/>
    <x v="172"/>
    <x v="36"/>
    <n v="11770000"/>
  </r>
  <r>
    <x v="172"/>
    <x v="172"/>
    <x v="37"/>
    <n v="13000000"/>
  </r>
  <r>
    <x v="172"/>
    <x v="172"/>
    <x v="38"/>
    <n v="14800000"/>
  </r>
  <r>
    <x v="172"/>
    <x v="172"/>
    <x v="39"/>
    <n v="8560000"/>
  </r>
  <r>
    <x v="172"/>
    <x v="172"/>
    <x v="40"/>
    <n v="10290000"/>
  </r>
  <r>
    <x v="160"/>
    <x v="160"/>
    <x v="29"/>
    <n v="-13492000"/>
  </r>
  <r>
    <x v="160"/>
    <x v="160"/>
    <x v="30"/>
    <n v="-17201000"/>
  </r>
  <r>
    <x v="173"/>
    <x v="173"/>
    <x v="36"/>
    <n v="4260000"/>
  </r>
  <r>
    <x v="173"/>
    <x v="173"/>
    <x v="37"/>
    <n v="4720000"/>
  </r>
  <r>
    <x v="173"/>
    <x v="173"/>
    <x v="38"/>
    <n v="1140000"/>
  </r>
  <r>
    <x v="173"/>
    <x v="173"/>
    <x v="39"/>
    <n v="0"/>
  </r>
  <r>
    <x v="173"/>
    <x v="173"/>
    <x v="40"/>
    <n v="0"/>
  </r>
  <r>
    <x v="174"/>
    <x v="174"/>
    <x v="42"/>
    <n v="0"/>
  </r>
  <r>
    <x v="174"/>
    <x v="174"/>
    <x v="0"/>
    <n v="0"/>
  </r>
  <r>
    <x v="174"/>
    <x v="174"/>
    <x v="1"/>
    <n v="0"/>
  </r>
  <r>
    <x v="174"/>
    <x v="174"/>
    <x v="2"/>
    <n v="0"/>
  </r>
  <r>
    <x v="174"/>
    <x v="174"/>
    <x v="3"/>
    <n v="0"/>
  </r>
  <r>
    <x v="174"/>
    <x v="174"/>
    <x v="4"/>
    <n v="0"/>
  </r>
  <r>
    <x v="174"/>
    <x v="174"/>
    <x v="5"/>
    <n v="1530000"/>
  </r>
  <r>
    <x v="174"/>
    <x v="174"/>
    <x v="6"/>
    <n v="0"/>
  </r>
  <r>
    <x v="174"/>
    <x v="174"/>
    <x v="7"/>
    <n v="0"/>
  </r>
  <r>
    <x v="174"/>
    <x v="174"/>
    <x v="8"/>
    <n v="0"/>
  </r>
  <r>
    <x v="174"/>
    <x v="174"/>
    <x v="9"/>
    <n v="3990000"/>
  </r>
  <r>
    <x v="174"/>
    <x v="174"/>
    <x v="10"/>
    <n v="140000"/>
  </r>
  <r>
    <x v="174"/>
    <x v="174"/>
    <x v="11"/>
    <n v="0"/>
  </r>
  <r>
    <x v="174"/>
    <x v="174"/>
    <x v="12"/>
    <n v="0"/>
  </r>
  <r>
    <x v="174"/>
    <x v="174"/>
    <x v="13"/>
    <n v="50000"/>
  </r>
  <r>
    <x v="174"/>
    <x v="174"/>
    <x v="14"/>
    <n v="0"/>
  </r>
  <r>
    <x v="174"/>
    <x v="174"/>
    <x v="15"/>
    <n v="0"/>
  </r>
  <r>
    <x v="174"/>
    <x v="174"/>
    <x v="16"/>
    <n v="0"/>
  </r>
  <r>
    <x v="174"/>
    <x v="174"/>
    <x v="17"/>
    <n v="0"/>
  </r>
  <r>
    <x v="174"/>
    <x v="174"/>
    <x v="18"/>
    <n v="0"/>
  </r>
  <r>
    <x v="174"/>
    <x v="174"/>
    <x v="19"/>
    <n v="0"/>
  </r>
  <r>
    <x v="174"/>
    <x v="174"/>
    <x v="20"/>
    <n v="10000"/>
  </r>
  <r>
    <x v="174"/>
    <x v="174"/>
    <x v="21"/>
    <n v="10000"/>
  </r>
  <r>
    <x v="174"/>
    <x v="174"/>
    <x v="22"/>
    <n v="0"/>
  </r>
  <r>
    <x v="174"/>
    <x v="174"/>
    <x v="23"/>
    <n v="0"/>
  </r>
  <r>
    <x v="174"/>
    <x v="174"/>
    <x v="24"/>
    <n v="0"/>
  </r>
  <r>
    <x v="174"/>
    <x v="174"/>
    <x v="25"/>
    <n v="1250000"/>
  </r>
  <r>
    <x v="174"/>
    <x v="174"/>
    <x v="26"/>
    <n v="0"/>
  </r>
  <r>
    <x v="174"/>
    <x v="174"/>
    <x v="27"/>
    <n v="0"/>
  </r>
  <r>
    <x v="174"/>
    <x v="174"/>
    <x v="28"/>
    <n v="0"/>
  </r>
  <r>
    <x v="174"/>
    <x v="174"/>
    <x v="29"/>
    <n v="0"/>
  </r>
  <r>
    <x v="174"/>
    <x v="174"/>
    <x v="30"/>
    <n v="0"/>
  </r>
  <r>
    <x v="174"/>
    <x v="174"/>
    <x v="31"/>
    <n v="350000"/>
  </r>
  <r>
    <x v="174"/>
    <x v="174"/>
    <x v="32"/>
    <n v="760000"/>
  </r>
  <r>
    <x v="174"/>
    <x v="174"/>
    <x v="33"/>
    <n v="1070000"/>
  </r>
  <r>
    <x v="174"/>
    <x v="174"/>
    <x v="34"/>
    <n v="1320000"/>
  </r>
  <r>
    <x v="174"/>
    <x v="174"/>
    <x v="35"/>
    <n v="1130000"/>
  </r>
  <r>
    <x v="174"/>
    <x v="174"/>
    <x v="36"/>
    <n v="1120000"/>
  </r>
  <r>
    <x v="174"/>
    <x v="174"/>
    <x v="37"/>
    <n v="1790000"/>
  </r>
  <r>
    <x v="174"/>
    <x v="174"/>
    <x v="38"/>
    <n v="1290000"/>
  </r>
  <r>
    <x v="174"/>
    <x v="174"/>
    <x v="39"/>
    <n v="1970000"/>
  </r>
  <r>
    <x v="174"/>
    <x v="174"/>
    <x v="40"/>
    <n v="1740000"/>
  </r>
  <r>
    <x v="175"/>
    <x v="175"/>
    <x v="0"/>
    <n v="-3853000"/>
  </r>
  <r>
    <x v="175"/>
    <x v="175"/>
    <x v="1"/>
    <n v="7100000"/>
  </r>
  <r>
    <x v="175"/>
    <x v="175"/>
    <x v="2"/>
    <n v="29223000"/>
  </r>
  <r>
    <x v="175"/>
    <x v="175"/>
    <x v="3"/>
    <n v="60630000"/>
  </r>
  <r>
    <x v="171"/>
    <x v="171"/>
    <x v="4"/>
    <n v="40837000"/>
  </r>
  <r>
    <x v="171"/>
    <x v="171"/>
    <x v="5"/>
    <n v="20457000"/>
  </r>
  <r>
    <x v="171"/>
    <x v="171"/>
    <x v="6"/>
    <n v="4854000"/>
  </r>
  <r>
    <x v="171"/>
    <x v="171"/>
    <x v="7"/>
    <n v="170239008"/>
  </r>
  <r>
    <x v="171"/>
    <x v="171"/>
    <x v="8"/>
    <n v="306920992"/>
  </r>
  <r>
    <x v="171"/>
    <x v="171"/>
    <x v="9"/>
    <n v="368300000"/>
  </r>
  <r>
    <x v="171"/>
    <x v="171"/>
    <x v="10"/>
    <n v="118861000"/>
  </r>
  <r>
    <x v="171"/>
    <x v="171"/>
    <x v="11"/>
    <n v="315110016"/>
  </r>
  <r>
    <x v="171"/>
    <x v="171"/>
    <x v="12"/>
    <n v="280504992"/>
  </r>
  <r>
    <x v="171"/>
    <x v="171"/>
    <x v="13"/>
    <n v="187686000"/>
  </r>
  <r>
    <x v="171"/>
    <x v="171"/>
    <x v="14"/>
    <n v="132232000"/>
  </r>
  <r>
    <x v="171"/>
    <x v="171"/>
    <x v="15"/>
    <n v="157844000"/>
  </r>
  <r>
    <x v="171"/>
    <x v="171"/>
    <x v="16"/>
    <n v="107572000"/>
  </r>
  <r>
    <x v="171"/>
    <x v="171"/>
    <x v="17"/>
    <n v="104201000"/>
  </r>
  <r>
    <x v="171"/>
    <x v="171"/>
    <x v="18"/>
    <n v="175408000"/>
  </r>
  <r>
    <x v="171"/>
    <x v="171"/>
    <x v="19"/>
    <n v="-59232000"/>
  </r>
  <r>
    <x v="171"/>
    <x v="171"/>
    <x v="20"/>
    <n v="76230000"/>
  </r>
  <r>
    <x v="171"/>
    <x v="171"/>
    <x v="21"/>
    <n v="-2316000"/>
  </r>
  <r>
    <x v="171"/>
    <x v="171"/>
    <x v="22"/>
    <n v="-10887000"/>
  </r>
  <r>
    <x v="171"/>
    <x v="171"/>
    <x v="23"/>
    <n v="-43139000"/>
  </r>
  <r>
    <x v="171"/>
    <x v="171"/>
    <x v="24"/>
    <n v="-91325000"/>
  </r>
  <r>
    <x v="171"/>
    <x v="171"/>
    <x v="25"/>
    <n v="-143848992"/>
  </r>
  <r>
    <x v="171"/>
    <x v="171"/>
    <x v="26"/>
    <n v="-41048000"/>
  </r>
  <r>
    <x v="171"/>
    <x v="171"/>
    <x v="27"/>
    <n v="528896992"/>
  </r>
  <r>
    <x v="171"/>
    <x v="171"/>
    <x v="28"/>
    <n v="215539008"/>
  </r>
  <r>
    <x v="171"/>
    <x v="171"/>
    <x v="29"/>
    <n v="-13909000"/>
  </r>
  <r>
    <x v="171"/>
    <x v="171"/>
    <x v="30"/>
    <n v="19183000"/>
  </r>
  <r>
    <x v="171"/>
    <x v="171"/>
    <x v="31"/>
    <n v="-65239000"/>
  </r>
  <r>
    <x v="171"/>
    <x v="171"/>
    <x v="32"/>
    <n v="338334016"/>
  </r>
  <r>
    <x v="171"/>
    <x v="171"/>
    <x v="33"/>
    <n v="72626000"/>
  </r>
  <r>
    <x v="171"/>
    <x v="171"/>
    <x v="34"/>
    <n v="7900000"/>
  </r>
  <r>
    <x v="171"/>
    <x v="171"/>
    <x v="35"/>
    <n v="-81845000"/>
  </r>
  <r>
    <x v="171"/>
    <x v="171"/>
    <x v="36"/>
    <n v="46529000"/>
  </r>
  <r>
    <x v="171"/>
    <x v="171"/>
    <x v="37"/>
    <n v="160284000"/>
  </r>
  <r>
    <x v="171"/>
    <x v="171"/>
    <x v="38"/>
    <n v="-164819008"/>
  </r>
  <r>
    <x v="171"/>
    <x v="171"/>
    <x v="39"/>
    <n v="-102565000"/>
  </r>
  <r>
    <x v="171"/>
    <x v="171"/>
    <x v="40"/>
    <n v="-703505024"/>
  </r>
  <r>
    <x v="176"/>
    <x v="176"/>
    <x v="0"/>
    <n v="-1640000"/>
  </r>
  <r>
    <x v="176"/>
    <x v="176"/>
    <x v="1"/>
    <n v="15716000"/>
  </r>
  <r>
    <x v="176"/>
    <x v="176"/>
    <x v="2"/>
    <n v="35735000"/>
  </r>
  <r>
    <x v="176"/>
    <x v="176"/>
    <x v="3"/>
    <n v="37581000"/>
  </r>
  <r>
    <x v="176"/>
    <x v="176"/>
    <x v="4"/>
    <n v="36401000"/>
  </r>
  <r>
    <x v="176"/>
    <x v="176"/>
    <x v="5"/>
    <n v="15318000"/>
  </r>
  <r>
    <x v="176"/>
    <x v="176"/>
    <x v="6"/>
    <n v="13613000"/>
  </r>
  <r>
    <x v="176"/>
    <x v="176"/>
    <x v="7"/>
    <n v="120241000"/>
  </r>
  <r>
    <x v="176"/>
    <x v="176"/>
    <x v="8"/>
    <n v="287224992"/>
  </r>
  <r>
    <x v="176"/>
    <x v="176"/>
    <x v="9"/>
    <n v="348888000"/>
  </r>
  <r>
    <x v="176"/>
    <x v="176"/>
    <x v="10"/>
    <n v="157046000"/>
  </r>
  <r>
    <x v="176"/>
    <x v="176"/>
    <x v="11"/>
    <n v="294120992"/>
  </r>
  <r>
    <x v="176"/>
    <x v="176"/>
    <x v="12"/>
    <n v="277880992"/>
  </r>
  <r>
    <x v="169"/>
    <x v="169"/>
    <x v="18"/>
    <n v="70000"/>
  </r>
  <r>
    <x v="169"/>
    <x v="169"/>
    <x v="19"/>
    <n v="20000"/>
  </r>
  <r>
    <x v="169"/>
    <x v="169"/>
    <x v="20"/>
    <n v="380000"/>
  </r>
  <r>
    <x v="169"/>
    <x v="169"/>
    <x v="21"/>
    <n v="240000"/>
  </r>
  <r>
    <x v="169"/>
    <x v="169"/>
    <x v="22"/>
    <n v="120000"/>
  </r>
  <r>
    <x v="169"/>
    <x v="169"/>
    <x v="23"/>
    <n v="480000"/>
  </r>
  <r>
    <x v="169"/>
    <x v="169"/>
    <x v="24"/>
    <n v="60000"/>
  </r>
  <r>
    <x v="169"/>
    <x v="169"/>
    <x v="25"/>
    <n v="200000"/>
  </r>
  <r>
    <x v="169"/>
    <x v="169"/>
    <x v="26"/>
    <n v="1030000"/>
  </r>
  <r>
    <x v="169"/>
    <x v="169"/>
    <x v="27"/>
    <n v="950000"/>
  </r>
  <r>
    <x v="169"/>
    <x v="169"/>
    <x v="28"/>
    <n v="1000000"/>
  </r>
  <r>
    <x v="169"/>
    <x v="169"/>
    <x v="29"/>
    <n v="870000"/>
  </r>
  <r>
    <x v="169"/>
    <x v="169"/>
    <x v="30"/>
    <n v="820000"/>
  </r>
  <r>
    <x v="169"/>
    <x v="169"/>
    <x v="31"/>
    <n v="1460000"/>
  </r>
  <r>
    <x v="169"/>
    <x v="169"/>
    <x v="32"/>
    <n v="1450000"/>
  </r>
  <r>
    <x v="169"/>
    <x v="169"/>
    <x v="33"/>
    <n v="1730000"/>
  </r>
  <r>
    <x v="169"/>
    <x v="169"/>
    <x v="34"/>
    <n v="3590000"/>
  </r>
  <r>
    <x v="169"/>
    <x v="169"/>
    <x v="35"/>
    <n v="3740000"/>
  </r>
  <r>
    <x v="169"/>
    <x v="169"/>
    <x v="36"/>
    <n v="3370000"/>
  </r>
  <r>
    <x v="169"/>
    <x v="169"/>
    <x v="37"/>
    <n v="3740000"/>
  </r>
  <r>
    <x v="169"/>
    <x v="169"/>
    <x v="38"/>
    <n v="6020000"/>
  </r>
  <r>
    <x v="169"/>
    <x v="169"/>
    <x v="39"/>
    <n v="5730000"/>
  </r>
  <r>
    <x v="169"/>
    <x v="169"/>
    <x v="40"/>
    <n v="8760000"/>
  </r>
  <r>
    <x v="177"/>
    <x v="177"/>
    <x v="37"/>
    <n v="0"/>
  </r>
  <r>
    <x v="177"/>
    <x v="177"/>
    <x v="38"/>
    <n v="0"/>
  </r>
  <r>
    <x v="177"/>
    <x v="177"/>
    <x v="39"/>
    <n v="0"/>
  </r>
  <r>
    <x v="177"/>
    <x v="177"/>
    <x v="40"/>
    <n v="0"/>
  </r>
  <r>
    <x v="178"/>
    <x v="178"/>
    <x v="42"/>
    <n v="0"/>
  </r>
  <r>
    <x v="178"/>
    <x v="178"/>
    <x v="0"/>
    <n v="0"/>
  </r>
  <r>
    <x v="178"/>
    <x v="178"/>
    <x v="22"/>
    <n v="0"/>
  </r>
  <r>
    <x v="178"/>
    <x v="178"/>
    <x v="23"/>
    <n v="0"/>
  </r>
  <r>
    <x v="178"/>
    <x v="178"/>
    <x v="24"/>
    <n v="0"/>
  </r>
  <r>
    <x v="178"/>
    <x v="178"/>
    <x v="25"/>
    <n v="0"/>
  </r>
  <r>
    <x v="178"/>
    <x v="178"/>
    <x v="26"/>
    <n v="0"/>
  </r>
  <r>
    <x v="178"/>
    <x v="178"/>
    <x v="27"/>
    <n v="0"/>
  </r>
  <r>
    <x v="178"/>
    <x v="178"/>
    <x v="28"/>
    <n v="0"/>
  </r>
  <r>
    <x v="178"/>
    <x v="178"/>
    <x v="29"/>
    <n v="0"/>
  </r>
  <r>
    <x v="178"/>
    <x v="178"/>
    <x v="30"/>
    <n v="0"/>
  </r>
  <r>
    <x v="178"/>
    <x v="178"/>
    <x v="31"/>
    <n v="0"/>
  </r>
  <r>
    <x v="178"/>
    <x v="178"/>
    <x v="32"/>
    <n v="0"/>
  </r>
  <r>
    <x v="178"/>
    <x v="178"/>
    <x v="33"/>
    <n v="0"/>
  </r>
  <r>
    <x v="178"/>
    <x v="178"/>
    <x v="34"/>
    <n v="0"/>
  </r>
  <r>
    <x v="178"/>
    <x v="178"/>
    <x v="35"/>
    <n v="0"/>
  </r>
  <r>
    <x v="178"/>
    <x v="178"/>
    <x v="36"/>
    <n v="0"/>
  </r>
  <r>
    <x v="178"/>
    <x v="178"/>
    <x v="37"/>
    <n v="0"/>
  </r>
  <r>
    <x v="178"/>
    <x v="178"/>
    <x v="38"/>
    <n v="0"/>
  </r>
  <r>
    <x v="178"/>
    <x v="178"/>
    <x v="39"/>
    <n v="0"/>
  </r>
  <r>
    <x v="178"/>
    <x v="178"/>
    <x v="40"/>
    <n v="0"/>
  </r>
  <r>
    <x v="173"/>
    <x v="173"/>
    <x v="42"/>
    <n v="230000"/>
  </r>
  <r>
    <x v="173"/>
    <x v="173"/>
    <x v="0"/>
    <n v="420000"/>
  </r>
  <r>
    <x v="173"/>
    <x v="173"/>
    <x v="1"/>
    <n v="410000"/>
  </r>
  <r>
    <x v="169"/>
    <x v="169"/>
    <x v="7"/>
    <n v="50000"/>
  </r>
  <r>
    <x v="169"/>
    <x v="169"/>
    <x v="9"/>
    <n v="0"/>
  </r>
  <r>
    <x v="169"/>
    <x v="169"/>
    <x v="10"/>
    <n v="110000"/>
  </r>
  <r>
    <x v="179"/>
    <x v="179"/>
    <x v="35"/>
    <n v="0"/>
  </r>
  <r>
    <x v="179"/>
    <x v="179"/>
    <x v="36"/>
    <n v="0"/>
  </r>
  <r>
    <x v="179"/>
    <x v="179"/>
    <x v="37"/>
    <n v="0"/>
  </r>
  <r>
    <x v="179"/>
    <x v="179"/>
    <x v="38"/>
    <n v="0"/>
  </r>
  <r>
    <x v="179"/>
    <x v="179"/>
    <x v="39"/>
    <n v="0"/>
  </r>
  <r>
    <x v="179"/>
    <x v="179"/>
    <x v="40"/>
    <n v="0"/>
  </r>
  <r>
    <x v="180"/>
    <x v="180"/>
    <x v="0"/>
    <n v="-1640000"/>
  </r>
  <r>
    <x v="180"/>
    <x v="180"/>
    <x v="1"/>
    <n v="15716000"/>
  </r>
  <r>
    <x v="180"/>
    <x v="180"/>
    <x v="2"/>
    <n v="35735000"/>
  </r>
  <r>
    <x v="180"/>
    <x v="180"/>
    <x v="3"/>
    <n v="37581000"/>
  </r>
  <r>
    <x v="180"/>
    <x v="180"/>
    <x v="4"/>
    <n v="36401000"/>
  </r>
  <r>
    <x v="180"/>
    <x v="180"/>
    <x v="5"/>
    <n v="15318000"/>
  </r>
  <r>
    <x v="180"/>
    <x v="180"/>
    <x v="6"/>
    <n v="13613000"/>
  </r>
  <r>
    <x v="180"/>
    <x v="180"/>
    <x v="7"/>
    <n v="120241000"/>
  </r>
  <r>
    <x v="180"/>
    <x v="180"/>
    <x v="8"/>
    <n v="287224992"/>
  </r>
  <r>
    <x v="180"/>
    <x v="180"/>
    <x v="9"/>
    <n v="348888000"/>
  </r>
  <r>
    <x v="180"/>
    <x v="180"/>
    <x v="10"/>
    <n v="157046000"/>
  </r>
  <r>
    <x v="180"/>
    <x v="180"/>
    <x v="11"/>
    <n v="294120992"/>
  </r>
  <r>
    <x v="180"/>
    <x v="180"/>
    <x v="12"/>
    <n v="277880992"/>
  </r>
  <r>
    <x v="180"/>
    <x v="180"/>
    <x v="13"/>
    <n v="184003008"/>
  </r>
  <r>
    <x v="180"/>
    <x v="180"/>
    <x v="14"/>
    <n v="152136992"/>
  </r>
  <r>
    <x v="180"/>
    <x v="180"/>
    <x v="15"/>
    <n v="124956000"/>
  </r>
  <r>
    <x v="180"/>
    <x v="180"/>
    <x v="16"/>
    <n v="147812000"/>
  </r>
  <r>
    <x v="180"/>
    <x v="180"/>
    <x v="17"/>
    <n v="180268992"/>
  </r>
  <r>
    <x v="180"/>
    <x v="180"/>
    <x v="18"/>
    <n v="183210000"/>
  </r>
  <r>
    <x v="180"/>
    <x v="180"/>
    <x v="19"/>
    <n v="29778000"/>
  </r>
  <r>
    <x v="180"/>
    <x v="180"/>
    <x v="20"/>
    <n v="65212000"/>
  </r>
  <r>
    <x v="180"/>
    <x v="180"/>
    <x v="21"/>
    <n v="-18415000"/>
  </r>
  <r>
    <x v="180"/>
    <x v="180"/>
    <x v="22"/>
    <n v="25946000"/>
  </r>
  <r>
    <x v="180"/>
    <x v="180"/>
    <x v="23"/>
    <n v="-38660000"/>
  </r>
  <r>
    <x v="180"/>
    <x v="180"/>
    <x v="24"/>
    <n v="-103484000"/>
  </r>
  <r>
    <x v="180"/>
    <x v="180"/>
    <x v="25"/>
    <n v="-162308992"/>
  </r>
  <r>
    <x v="180"/>
    <x v="180"/>
    <x v="26"/>
    <n v="-13569000"/>
  </r>
  <r>
    <x v="180"/>
    <x v="180"/>
    <x v="27"/>
    <n v="501233984"/>
  </r>
  <r>
    <x v="180"/>
    <x v="180"/>
    <x v="28"/>
    <n v="126650000"/>
  </r>
  <r>
    <x v="176"/>
    <x v="176"/>
    <x v="13"/>
    <n v="184003008"/>
  </r>
  <r>
    <x v="176"/>
    <x v="176"/>
    <x v="14"/>
    <n v="152136992"/>
  </r>
  <r>
    <x v="176"/>
    <x v="176"/>
    <x v="15"/>
    <n v="124956000"/>
  </r>
  <r>
    <x v="176"/>
    <x v="176"/>
    <x v="16"/>
    <n v="147812000"/>
  </r>
  <r>
    <x v="176"/>
    <x v="176"/>
    <x v="17"/>
    <n v="180268992"/>
  </r>
  <r>
    <x v="176"/>
    <x v="176"/>
    <x v="18"/>
    <n v="183210000"/>
  </r>
  <r>
    <x v="176"/>
    <x v="176"/>
    <x v="19"/>
    <n v="29778000"/>
  </r>
  <r>
    <x v="176"/>
    <x v="176"/>
    <x v="20"/>
    <n v="65212000"/>
  </r>
  <r>
    <x v="176"/>
    <x v="176"/>
    <x v="21"/>
    <n v="-18415000"/>
  </r>
  <r>
    <x v="176"/>
    <x v="176"/>
    <x v="22"/>
    <n v="25946000"/>
  </r>
  <r>
    <x v="176"/>
    <x v="176"/>
    <x v="23"/>
    <n v="-38660000"/>
  </r>
  <r>
    <x v="176"/>
    <x v="176"/>
    <x v="24"/>
    <n v="-103484000"/>
  </r>
  <r>
    <x v="176"/>
    <x v="176"/>
    <x v="25"/>
    <n v="-162308992"/>
  </r>
  <r>
    <x v="176"/>
    <x v="176"/>
    <x v="26"/>
    <n v="-13569000"/>
  </r>
  <r>
    <x v="176"/>
    <x v="176"/>
    <x v="27"/>
    <n v="501233984"/>
  </r>
  <r>
    <x v="176"/>
    <x v="176"/>
    <x v="28"/>
    <n v="126650000"/>
  </r>
  <r>
    <x v="176"/>
    <x v="176"/>
    <x v="29"/>
    <n v="-24362000"/>
  </r>
  <r>
    <x v="176"/>
    <x v="176"/>
    <x v="30"/>
    <n v="-9359000"/>
  </r>
  <r>
    <x v="176"/>
    <x v="176"/>
    <x v="31"/>
    <n v="-23036000"/>
  </r>
  <r>
    <x v="176"/>
    <x v="176"/>
    <x v="32"/>
    <n v="-47628000"/>
  </r>
  <r>
    <x v="176"/>
    <x v="176"/>
    <x v="33"/>
    <n v="-32331000"/>
  </r>
  <r>
    <x v="176"/>
    <x v="176"/>
    <x v="34"/>
    <n v="-32713000"/>
  </r>
  <r>
    <x v="176"/>
    <x v="176"/>
    <x v="35"/>
    <n v="-25580000"/>
  </r>
  <r>
    <x v="176"/>
    <x v="176"/>
    <x v="36"/>
    <n v="-10514000"/>
  </r>
  <r>
    <x v="176"/>
    <x v="176"/>
    <x v="37"/>
    <n v="-12508000"/>
  </r>
  <r>
    <x v="176"/>
    <x v="176"/>
    <x v="38"/>
    <n v="-11716000"/>
  </r>
  <r>
    <x v="176"/>
    <x v="176"/>
    <x v="39"/>
    <n v="-10565000"/>
  </r>
  <r>
    <x v="176"/>
    <x v="176"/>
    <x v="40"/>
    <n v="-670505024"/>
  </r>
  <r>
    <x v="179"/>
    <x v="179"/>
    <x v="0"/>
    <n v="0"/>
  </r>
  <r>
    <x v="179"/>
    <x v="179"/>
    <x v="1"/>
    <n v="0"/>
  </r>
  <r>
    <x v="179"/>
    <x v="179"/>
    <x v="2"/>
    <n v="0"/>
  </r>
  <r>
    <x v="179"/>
    <x v="179"/>
    <x v="3"/>
    <n v="0"/>
  </r>
  <r>
    <x v="179"/>
    <x v="179"/>
    <x v="4"/>
    <n v="0"/>
  </r>
  <r>
    <x v="179"/>
    <x v="179"/>
    <x v="5"/>
    <n v="0"/>
  </r>
  <r>
    <x v="179"/>
    <x v="179"/>
    <x v="6"/>
    <n v="0"/>
  </r>
  <r>
    <x v="179"/>
    <x v="179"/>
    <x v="7"/>
    <n v="0"/>
  </r>
  <r>
    <x v="179"/>
    <x v="179"/>
    <x v="8"/>
    <n v="0"/>
  </r>
  <r>
    <x v="179"/>
    <x v="179"/>
    <x v="9"/>
    <n v="0"/>
  </r>
  <r>
    <x v="179"/>
    <x v="179"/>
    <x v="10"/>
    <n v="0"/>
  </r>
  <r>
    <x v="179"/>
    <x v="179"/>
    <x v="11"/>
    <n v="0"/>
  </r>
  <r>
    <x v="179"/>
    <x v="179"/>
    <x v="12"/>
    <n v="0"/>
  </r>
  <r>
    <x v="179"/>
    <x v="179"/>
    <x v="13"/>
    <n v="0"/>
  </r>
  <r>
    <x v="179"/>
    <x v="179"/>
    <x v="14"/>
    <n v="0"/>
  </r>
  <r>
    <x v="179"/>
    <x v="179"/>
    <x v="15"/>
    <n v="0"/>
  </r>
  <r>
    <x v="179"/>
    <x v="179"/>
    <x v="16"/>
    <n v="0"/>
  </r>
  <r>
    <x v="175"/>
    <x v="175"/>
    <x v="4"/>
    <n v="36463000"/>
  </r>
  <r>
    <x v="175"/>
    <x v="175"/>
    <x v="5"/>
    <n v="5058000"/>
  </r>
  <r>
    <x v="175"/>
    <x v="175"/>
    <x v="6"/>
    <n v="462000"/>
  </r>
  <r>
    <x v="175"/>
    <x v="175"/>
    <x v="7"/>
    <n v="50111000"/>
  </r>
  <r>
    <x v="175"/>
    <x v="175"/>
    <x v="8"/>
    <n v="128711000"/>
  </r>
  <r>
    <x v="175"/>
    <x v="175"/>
    <x v="9"/>
    <n v="207168000"/>
  </r>
  <r>
    <x v="175"/>
    <x v="175"/>
    <x v="10"/>
    <n v="116526000"/>
  </r>
  <r>
    <x v="175"/>
    <x v="175"/>
    <x v="11"/>
    <n v="163380992"/>
  </r>
  <r>
    <x v="175"/>
    <x v="175"/>
    <x v="12"/>
    <n v="164111008"/>
  </r>
  <r>
    <x v="175"/>
    <x v="175"/>
    <x v="13"/>
    <n v="127434000"/>
  </r>
  <r>
    <x v="175"/>
    <x v="175"/>
    <x v="14"/>
    <n v="79974000"/>
  </r>
  <r>
    <x v="175"/>
    <x v="175"/>
    <x v="15"/>
    <n v="152988000"/>
  </r>
  <r>
    <x v="175"/>
    <x v="175"/>
    <x v="16"/>
    <n v="144607008"/>
  </r>
  <r>
    <x v="175"/>
    <x v="175"/>
    <x v="17"/>
    <n v="119358000"/>
  </r>
  <r>
    <x v="175"/>
    <x v="175"/>
    <x v="18"/>
    <n v="134664000"/>
  </r>
  <r>
    <x v="175"/>
    <x v="175"/>
    <x v="19"/>
    <n v="61683000"/>
  </r>
  <r>
    <x v="175"/>
    <x v="175"/>
    <x v="20"/>
    <n v="32510000"/>
  </r>
  <r>
    <x v="175"/>
    <x v="175"/>
    <x v="21"/>
    <n v="-26960000"/>
  </r>
  <r>
    <x v="175"/>
    <x v="175"/>
    <x v="22"/>
    <n v="37836000"/>
  </r>
  <r>
    <x v="175"/>
    <x v="175"/>
    <x v="23"/>
    <n v="-55733000"/>
  </r>
  <r>
    <x v="175"/>
    <x v="175"/>
    <x v="24"/>
    <n v="-89102000"/>
  </r>
  <r>
    <x v="175"/>
    <x v="175"/>
    <x v="25"/>
    <n v="-158664992"/>
  </r>
  <r>
    <x v="175"/>
    <x v="175"/>
    <x v="26"/>
    <n v="8666000"/>
  </r>
  <r>
    <x v="175"/>
    <x v="175"/>
    <x v="27"/>
    <n v="-12536000"/>
  </r>
  <r>
    <x v="175"/>
    <x v="175"/>
    <x v="28"/>
    <n v="51572000"/>
  </r>
  <r>
    <x v="175"/>
    <x v="175"/>
    <x v="29"/>
    <n v="-2341000"/>
  </r>
  <r>
    <x v="175"/>
    <x v="175"/>
    <x v="30"/>
    <n v="10997000"/>
  </r>
  <r>
    <x v="175"/>
    <x v="175"/>
    <x v="31"/>
    <n v="5279000"/>
  </r>
  <r>
    <x v="175"/>
    <x v="175"/>
    <x v="32"/>
    <n v="-4146000"/>
  </r>
  <r>
    <x v="175"/>
    <x v="175"/>
    <x v="33"/>
    <n v="-7622000"/>
  </r>
  <r>
    <x v="175"/>
    <x v="175"/>
    <x v="34"/>
    <n v="-8743000"/>
  </r>
  <r>
    <x v="175"/>
    <x v="175"/>
    <x v="35"/>
    <n v="-5888000"/>
  </r>
  <r>
    <x v="175"/>
    <x v="175"/>
    <x v="36"/>
    <n v="-7048000"/>
  </r>
  <r>
    <x v="175"/>
    <x v="175"/>
    <x v="37"/>
    <n v="-10466000"/>
  </r>
  <r>
    <x v="175"/>
    <x v="175"/>
    <x v="38"/>
    <n v="-10888000"/>
  </r>
  <r>
    <x v="175"/>
    <x v="175"/>
    <x v="39"/>
    <n v="-9691000"/>
  </r>
  <r>
    <x v="175"/>
    <x v="175"/>
    <x v="40"/>
    <n v="-113390000"/>
  </r>
  <r>
    <x v="170"/>
    <x v="170"/>
    <x v="0"/>
    <n v="-3193000"/>
  </r>
  <r>
    <x v="170"/>
    <x v="170"/>
    <x v="1"/>
    <n v="6687000"/>
  </r>
  <r>
    <x v="170"/>
    <x v="170"/>
    <x v="2"/>
    <n v="27735000"/>
  </r>
  <r>
    <x v="170"/>
    <x v="170"/>
    <x v="3"/>
    <n v="59124000"/>
  </r>
  <r>
    <x v="170"/>
    <x v="170"/>
    <x v="4"/>
    <n v="36026000"/>
  </r>
  <r>
    <x v="170"/>
    <x v="170"/>
    <x v="5"/>
    <n v="6884000"/>
  </r>
  <r>
    <x v="170"/>
    <x v="170"/>
    <x v="6"/>
    <n v="3854000"/>
  </r>
  <r>
    <x v="170"/>
    <x v="170"/>
    <x v="7"/>
    <n v="39133000"/>
  </r>
  <r>
    <x v="170"/>
    <x v="170"/>
    <x v="8"/>
    <n v="126475000"/>
  </r>
  <r>
    <x v="170"/>
    <x v="170"/>
    <x v="9"/>
    <n v="205763008"/>
  </r>
  <r>
    <x v="170"/>
    <x v="170"/>
    <x v="10"/>
    <n v="125231000"/>
  </r>
  <r>
    <x v="170"/>
    <x v="170"/>
    <x v="11"/>
    <n v="160360992"/>
  </r>
  <r>
    <x v="170"/>
    <x v="170"/>
    <x v="12"/>
    <n v="146826000"/>
  </r>
  <r>
    <x v="170"/>
    <x v="170"/>
    <x v="13"/>
    <n v="125662000"/>
  </r>
  <r>
    <x v="170"/>
    <x v="170"/>
    <x v="14"/>
    <n v="75551000"/>
  </r>
  <r>
    <x v="170"/>
    <x v="170"/>
    <x v="15"/>
    <n v="156952000"/>
  </r>
  <r>
    <x v="170"/>
    <x v="170"/>
    <x v="16"/>
    <n v="142508000"/>
  </r>
  <r>
    <x v="170"/>
    <x v="170"/>
    <x v="17"/>
    <n v="115916000"/>
  </r>
  <r>
    <x v="170"/>
    <x v="170"/>
    <x v="18"/>
    <n v="129608000"/>
  </r>
  <r>
    <x v="170"/>
    <x v="170"/>
    <x v="19"/>
    <n v="61724000"/>
  </r>
  <r>
    <x v="170"/>
    <x v="170"/>
    <x v="20"/>
    <n v="32510000"/>
  </r>
  <r>
    <x v="170"/>
    <x v="170"/>
    <x v="21"/>
    <n v="-26960000"/>
  </r>
  <r>
    <x v="170"/>
    <x v="170"/>
    <x v="22"/>
    <n v="37836000"/>
  </r>
  <r>
    <x v="170"/>
    <x v="170"/>
    <x v="23"/>
    <n v="-55733000"/>
  </r>
  <r>
    <x v="170"/>
    <x v="170"/>
    <x v="24"/>
    <n v="-89102000"/>
  </r>
  <r>
    <x v="181"/>
    <x v="181"/>
    <x v="24"/>
    <n v="0"/>
  </r>
  <r>
    <x v="181"/>
    <x v="181"/>
    <x v="25"/>
    <n v="0"/>
  </r>
  <r>
    <x v="181"/>
    <x v="181"/>
    <x v="26"/>
    <n v="0"/>
  </r>
  <r>
    <x v="181"/>
    <x v="181"/>
    <x v="27"/>
    <n v="0"/>
  </r>
  <r>
    <x v="173"/>
    <x v="173"/>
    <x v="2"/>
    <n v="460000"/>
  </r>
  <r>
    <x v="173"/>
    <x v="173"/>
    <x v="3"/>
    <n v="600000"/>
  </r>
  <r>
    <x v="173"/>
    <x v="173"/>
    <x v="4"/>
    <n v="590000"/>
  </r>
  <r>
    <x v="173"/>
    <x v="173"/>
    <x v="5"/>
    <n v="570000"/>
  </r>
  <r>
    <x v="173"/>
    <x v="173"/>
    <x v="6"/>
    <n v="870000"/>
  </r>
  <r>
    <x v="173"/>
    <x v="173"/>
    <x v="7"/>
    <n v="1090000"/>
  </r>
  <r>
    <x v="173"/>
    <x v="173"/>
    <x v="8"/>
    <n v="1180000"/>
  </r>
  <r>
    <x v="173"/>
    <x v="173"/>
    <x v="9"/>
    <n v="1320000"/>
  </r>
  <r>
    <x v="173"/>
    <x v="173"/>
    <x v="10"/>
    <n v="260000"/>
  </r>
  <r>
    <x v="173"/>
    <x v="173"/>
    <x v="11"/>
    <n v="1710000"/>
  </r>
  <r>
    <x v="173"/>
    <x v="173"/>
    <x v="12"/>
    <n v="1240000"/>
  </r>
  <r>
    <x v="173"/>
    <x v="173"/>
    <x v="13"/>
    <n v="2180000"/>
  </r>
  <r>
    <x v="173"/>
    <x v="173"/>
    <x v="14"/>
    <n v="960000"/>
  </r>
  <r>
    <x v="173"/>
    <x v="173"/>
    <x v="15"/>
    <n v="2590000"/>
  </r>
  <r>
    <x v="173"/>
    <x v="173"/>
    <x v="16"/>
    <n v="720000"/>
  </r>
  <r>
    <x v="173"/>
    <x v="173"/>
    <x v="17"/>
    <n v="2430000"/>
  </r>
  <r>
    <x v="173"/>
    <x v="173"/>
    <x v="18"/>
    <n v="1200000"/>
  </r>
  <r>
    <x v="173"/>
    <x v="173"/>
    <x v="19"/>
    <n v="3130000"/>
  </r>
  <r>
    <x v="173"/>
    <x v="173"/>
    <x v="20"/>
    <n v="1720000"/>
  </r>
  <r>
    <x v="173"/>
    <x v="173"/>
    <x v="21"/>
    <n v="3330000"/>
  </r>
  <r>
    <x v="173"/>
    <x v="173"/>
    <x v="22"/>
    <n v="2130000"/>
  </r>
  <r>
    <x v="173"/>
    <x v="173"/>
    <x v="23"/>
    <n v="4330000"/>
  </r>
  <r>
    <x v="173"/>
    <x v="173"/>
    <x v="24"/>
    <n v="2430000"/>
  </r>
  <r>
    <x v="173"/>
    <x v="173"/>
    <x v="25"/>
    <n v="7900000"/>
  </r>
  <r>
    <x v="173"/>
    <x v="173"/>
    <x v="26"/>
    <n v="2770000"/>
  </r>
  <r>
    <x v="173"/>
    <x v="173"/>
    <x v="27"/>
    <n v="4220000"/>
  </r>
  <r>
    <x v="173"/>
    <x v="173"/>
    <x v="28"/>
    <n v="2640000"/>
  </r>
  <r>
    <x v="173"/>
    <x v="173"/>
    <x v="29"/>
    <n v="4170000"/>
  </r>
  <r>
    <x v="173"/>
    <x v="173"/>
    <x v="30"/>
    <n v="5440000"/>
  </r>
  <r>
    <x v="173"/>
    <x v="173"/>
    <x v="31"/>
    <n v="3340000"/>
  </r>
  <r>
    <x v="173"/>
    <x v="173"/>
    <x v="32"/>
    <n v="4250000"/>
  </r>
  <r>
    <x v="173"/>
    <x v="173"/>
    <x v="33"/>
    <n v="4680000"/>
  </r>
  <r>
    <x v="173"/>
    <x v="173"/>
    <x v="34"/>
    <n v="5120000"/>
  </r>
  <r>
    <x v="173"/>
    <x v="173"/>
    <x v="35"/>
    <n v="6410000"/>
  </r>
  <r>
    <x v="182"/>
    <x v="182"/>
    <x v="11"/>
    <n v="68628000"/>
  </r>
  <r>
    <x v="182"/>
    <x v="182"/>
    <x v="12"/>
    <n v="83657000"/>
  </r>
  <r>
    <x v="182"/>
    <x v="182"/>
    <x v="13"/>
    <n v="69241000"/>
  </r>
  <r>
    <x v="182"/>
    <x v="182"/>
    <x v="14"/>
    <n v="110260000"/>
  </r>
  <r>
    <x v="182"/>
    <x v="182"/>
    <x v="15"/>
    <n v="53910000"/>
  </r>
  <r>
    <x v="182"/>
    <x v="182"/>
    <x v="16"/>
    <n v="84690000"/>
  </r>
  <r>
    <x v="182"/>
    <x v="182"/>
    <x v="17"/>
    <n v="75372000"/>
  </r>
  <r>
    <x v="182"/>
    <x v="182"/>
    <x v="18"/>
    <n v="88474000"/>
  </r>
  <r>
    <x v="182"/>
    <x v="182"/>
    <x v="19"/>
    <n v="60552000"/>
  </r>
  <r>
    <x v="182"/>
    <x v="182"/>
    <x v="20"/>
    <n v="43140000"/>
  </r>
  <r>
    <x v="182"/>
    <x v="182"/>
    <x v="21"/>
    <n v="11195000"/>
  </r>
  <r>
    <x v="182"/>
    <x v="182"/>
    <x v="22"/>
    <n v="-9813000"/>
  </r>
  <r>
    <x v="182"/>
    <x v="182"/>
    <x v="23"/>
    <n v="-11652000"/>
  </r>
  <r>
    <x v="182"/>
    <x v="182"/>
    <x v="24"/>
    <n v="-22679000"/>
  </r>
  <r>
    <x v="182"/>
    <x v="182"/>
    <x v="25"/>
    <n v="-36984000"/>
  </r>
  <r>
    <x v="182"/>
    <x v="182"/>
    <x v="26"/>
    <n v="-38377000"/>
  </r>
  <r>
    <x v="182"/>
    <x v="182"/>
    <x v="27"/>
    <n v="-25678000"/>
  </r>
  <r>
    <x v="182"/>
    <x v="182"/>
    <x v="28"/>
    <n v="-2845000"/>
  </r>
  <r>
    <x v="182"/>
    <x v="182"/>
    <x v="29"/>
    <n v="-4474000"/>
  </r>
  <r>
    <x v="182"/>
    <x v="182"/>
    <x v="30"/>
    <n v="-1435000"/>
  </r>
  <r>
    <x v="182"/>
    <x v="182"/>
    <x v="31"/>
    <n v="-465000"/>
  </r>
  <r>
    <x v="182"/>
    <x v="182"/>
    <x v="32"/>
    <n v="-1147000"/>
  </r>
  <r>
    <x v="182"/>
    <x v="182"/>
    <x v="33"/>
    <n v="-1622000"/>
  </r>
  <r>
    <x v="180"/>
    <x v="180"/>
    <x v="29"/>
    <n v="-24362000"/>
  </r>
  <r>
    <x v="180"/>
    <x v="180"/>
    <x v="30"/>
    <n v="-9359000"/>
  </r>
  <r>
    <x v="180"/>
    <x v="180"/>
    <x v="31"/>
    <n v="-23036000"/>
  </r>
  <r>
    <x v="180"/>
    <x v="180"/>
    <x v="32"/>
    <n v="-47628000"/>
  </r>
  <r>
    <x v="180"/>
    <x v="180"/>
    <x v="33"/>
    <n v="-32331000"/>
  </r>
  <r>
    <x v="180"/>
    <x v="180"/>
    <x v="34"/>
    <n v="-32713000"/>
  </r>
  <r>
    <x v="180"/>
    <x v="180"/>
    <x v="35"/>
    <n v="-25580000"/>
  </r>
  <r>
    <x v="180"/>
    <x v="180"/>
    <x v="36"/>
    <n v="-10514000"/>
  </r>
  <r>
    <x v="180"/>
    <x v="180"/>
    <x v="37"/>
    <n v="-12508000"/>
  </r>
  <r>
    <x v="180"/>
    <x v="180"/>
    <x v="38"/>
    <n v="-11716000"/>
  </r>
  <r>
    <x v="180"/>
    <x v="180"/>
    <x v="39"/>
    <n v="-10565000"/>
  </r>
  <r>
    <x v="180"/>
    <x v="180"/>
    <x v="40"/>
    <n v="-670505024"/>
  </r>
  <r>
    <x v="183"/>
    <x v="183"/>
    <x v="0"/>
    <n v="-3249000"/>
  </r>
  <r>
    <x v="183"/>
    <x v="183"/>
    <x v="1"/>
    <n v="-3249000"/>
  </r>
  <r>
    <x v="183"/>
    <x v="183"/>
    <x v="2"/>
    <n v="-2678000"/>
  </r>
  <r>
    <x v="183"/>
    <x v="183"/>
    <x v="3"/>
    <n v="-4224000"/>
  </r>
  <r>
    <x v="183"/>
    <x v="183"/>
    <x v="4"/>
    <n v="-2807000"/>
  </r>
  <r>
    <x v="183"/>
    <x v="183"/>
    <x v="5"/>
    <n v="-2767000"/>
  </r>
  <r>
    <x v="183"/>
    <x v="183"/>
    <x v="6"/>
    <n v="-2131000"/>
  </r>
  <r>
    <x v="183"/>
    <x v="183"/>
    <x v="7"/>
    <n v="0"/>
  </r>
  <r>
    <x v="183"/>
    <x v="183"/>
    <x v="8"/>
    <n v="0"/>
  </r>
  <r>
    <x v="183"/>
    <x v="183"/>
    <x v="9"/>
    <n v="0"/>
  </r>
  <r>
    <x v="183"/>
    <x v="183"/>
    <x v="10"/>
    <n v="0"/>
  </r>
  <r>
    <x v="183"/>
    <x v="183"/>
    <x v="11"/>
    <n v="0"/>
  </r>
  <r>
    <x v="183"/>
    <x v="183"/>
    <x v="12"/>
    <n v="0"/>
  </r>
  <r>
    <x v="183"/>
    <x v="183"/>
    <x v="13"/>
    <n v="0"/>
  </r>
  <r>
    <x v="183"/>
    <x v="183"/>
    <x v="14"/>
    <n v="0"/>
  </r>
  <r>
    <x v="183"/>
    <x v="183"/>
    <x v="15"/>
    <n v="0"/>
  </r>
  <r>
    <x v="183"/>
    <x v="183"/>
    <x v="16"/>
    <n v="0"/>
  </r>
  <r>
    <x v="183"/>
    <x v="183"/>
    <x v="17"/>
    <n v="0"/>
  </r>
  <r>
    <x v="183"/>
    <x v="183"/>
    <x v="18"/>
    <n v="0"/>
  </r>
  <r>
    <x v="183"/>
    <x v="183"/>
    <x v="19"/>
    <n v="0"/>
  </r>
  <r>
    <x v="183"/>
    <x v="183"/>
    <x v="20"/>
    <n v="0"/>
  </r>
  <r>
    <x v="183"/>
    <x v="183"/>
    <x v="21"/>
    <n v="0"/>
  </r>
  <r>
    <x v="183"/>
    <x v="183"/>
    <x v="22"/>
    <n v="0"/>
  </r>
  <r>
    <x v="183"/>
    <x v="183"/>
    <x v="23"/>
    <n v="0"/>
  </r>
  <r>
    <x v="183"/>
    <x v="183"/>
    <x v="24"/>
    <n v="0"/>
  </r>
  <r>
    <x v="183"/>
    <x v="183"/>
    <x v="25"/>
    <n v="0"/>
  </r>
  <r>
    <x v="183"/>
    <x v="183"/>
    <x v="26"/>
    <n v="0"/>
  </r>
  <r>
    <x v="183"/>
    <x v="183"/>
    <x v="27"/>
    <n v="0"/>
  </r>
  <r>
    <x v="183"/>
    <x v="183"/>
    <x v="28"/>
    <n v="0"/>
  </r>
  <r>
    <x v="183"/>
    <x v="183"/>
    <x v="29"/>
    <n v="0"/>
  </r>
  <r>
    <x v="183"/>
    <x v="183"/>
    <x v="30"/>
    <n v="0"/>
  </r>
  <r>
    <x v="183"/>
    <x v="183"/>
    <x v="31"/>
    <n v="0"/>
  </r>
  <r>
    <x v="183"/>
    <x v="183"/>
    <x v="32"/>
    <n v="0"/>
  </r>
  <r>
    <x v="183"/>
    <x v="183"/>
    <x v="33"/>
    <n v="0"/>
  </r>
  <r>
    <x v="183"/>
    <x v="183"/>
    <x v="34"/>
    <n v="0"/>
  </r>
  <r>
    <x v="183"/>
    <x v="183"/>
    <x v="35"/>
    <n v="0"/>
  </r>
  <r>
    <x v="183"/>
    <x v="183"/>
    <x v="36"/>
    <n v="0"/>
  </r>
  <r>
    <x v="183"/>
    <x v="183"/>
    <x v="37"/>
    <n v="0"/>
  </r>
  <r>
    <x v="183"/>
    <x v="183"/>
    <x v="38"/>
    <n v="0"/>
  </r>
  <r>
    <x v="183"/>
    <x v="183"/>
    <x v="39"/>
    <n v="0"/>
  </r>
  <r>
    <x v="183"/>
    <x v="183"/>
    <x v="40"/>
    <n v="0"/>
  </r>
  <r>
    <x v="184"/>
    <x v="184"/>
    <x v="0"/>
    <n v="0"/>
  </r>
  <r>
    <x v="184"/>
    <x v="184"/>
    <x v="1"/>
    <n v="0"/>
  </r>
  <r>
    <x v="184"/>
    <x v="184"/>
    <x v="2"/>
    <n v="0"/>
  </r>
  <r>
    <x v="184"/>
    <x v="184"/>
    <x v="3"/>
    <n v="0"/>
  </r>
  <r>
    <x v="184"/>
    <x v="184"/>
    <x v="4"/>
    <n v="4277000"/>
  </r>
  <r>
    <x v="184"/>
    <x v="184"/>
    <x v="5"/>
    <n v="17789000"/>
  </r>
  <r>
    <x v="184"/>
    <x v="184"/>
    <x v="6"/>
    <n v="19104000"/>
  </r>
  <r>
    <x v="184"/>
    <x v="184"/>
    <x v="7"/>
    <n v="20946000"/>
  </r>
  <r>
    <x v="184"/>
    <x v="184"/>
    <x v="8"/>
    <n v="22408000"/>
  </r>
  <r>
    <x v="184"/>
    <x v="184"/>
    <x v="9"/>
    <n v="37233000"/>
  </r>
  <r>
    <x v="184"/>
    <x v="184"/>
    <x v="10"/>
    <n v="21659000"/>
  </r>
  <r>
    <x v="184"/>
    <x v="184"/>
    <x v="11"/>
    <n v="37682000"/>
  </r>
  <r>
    <x v="182"/>
    <x v="182"/>
    <x v="34"/>
    <n v="-1946000"/>
  </r>
  <r>
    <x v="182"/>
    <x v="182"/>
    <x v="35"/>
    <n v="-2081000"/>
  </r>
  <r>
    <x v="182"/>
    <x v="182"/>
    <x v="36"/>
    <n v="-2356000"/>
  </r>
  <r>
    <x v="182"/>
    <x v="182"/>
    <x v="37"/>
    <n v="-1486000"/>
  </r>
  <r>
    <x v="182"/>
    <x v="182"/>
    <x v="38"/>
    <n v="-828000"/>
  </r>
  <r>
    <x v="182"/>
    <x v="182"/>
    <x v="39"/>
    <n v="-874000"/>
  </r>
  <r>
    <x v="182"/>
    <x v="182"/>
    <x v="40"/>
    <n v="-882000"/>
  </r>
  <r>
    <x v="185"/>
    <x v="185"/>
    <x v="0"/>
    <n v="0"/>
  </r>
  <r>
    <x v="185"/>
    <x v="185"/>
    <x v="1"/>
    <n v="0"/>
  </r>
  <r>
    <x v="185"/>
    <x v="185"/>
    <x v="2"/>
    <n v="0"/>
  </r>
  <r>
    <x v="185"/>
    <x v="185"/>
    <x v="3"/>
    <n v="0"/>
  </r>
  <r>
    <x v="185"/>
    <x v="185"/>
    <x v="4"/>
    <n v="4277000"/>
  </r>
  <r>
    <x v="185"/>
    <x v="185"/>
    <x v="5"/>
    <n v="20771000"/>
  </r>
  <r>
    <x v="185"/>
    <x v="185"/>
    <x v="6"/>
    <n v="26328000"/>
  </r>
  <r>
    <x v="185"/>
    <x v="185"/>
    <x v="7"/>
    <n v="38507000"/>
  </r>
  <r>
    <x v="185"/>
    <x v="185"/>
    <x v="8"/>
    <n v="78492000"/>
  </r>
  <r>
    <x v="185"/>
    <x v="185"/>
    <x v="9"/>
    <n v="64574000"/>
  </r>
  <r>
    <x v="185"/>
    <x v="185"/>
    <x v="10"/>
    <n v="35715000"/>
  </r>
  <r>
    <x v="185"/>
    <x v="185"/>
    <x v="11"/>
    <n v="69230000"/>
  </r>
  <r>
    <x v="185"/>
    <x v="185"/>
    <x v="12"/>
    <n v="84315000"/>
  </r>
  <r>
    <x v="185"/>
    <x v="185"/>
    <x v="13"/>
    <n v="69555000"/>
  </r>
  <r>
    <x v="185"/>
    <x v="185"/>
    <x v="14"/>
    <n v="110907000"/>
  </r>
  <r>
    <x v="185"/>
    <x v="185"/>
    <x v="15"/>
    <n v="54571000"/>
  </r>
  <r>
    <x v="185"/>
    <x v="185"/>
    <x v="16"/>
    <n v="85352000"/>
  </r>
  <r>
    <x v="185"/>
    <x v="185"/>
    <x v="17"/>
    <n v="76037000"/>
  </r>
  <r>
    <x v="185"/>
    <x v="185"/>
    <x v="18"/>
    <n v="89056000"/>
  </r>
  <r>
    <x v="185"/>
    <x v="185"/>
    <x v="19"/>
    <n v="61222000"/>
  </r>
  <r>
    <x v="185"/>
    <x v="185"/>
    <x v="20"/>
    <n v="43962000"/>
  </r>
  <r>
    <x v="185"/>
    <x v="185"/>
    <x v="21"/>
    <n v="12093000"/>
  </r>
  <r>
    <x v="185"/>
    <x v="185"/>
    <x v="22"/>
    <n v="-8894000"/>
  </r>
  <r>
    <x v="185"/>
    <x v="185"/>
    <x v="23"/>
    <n v="-10748000"/>
  </r>
  <r>
    <x v="185"/>
    <x v="185"/>
    <x v="24"/>
    <n v="-21635000"/>
  </r>
  <r>
    <x v="185"/>
    <x v="185"/>
    <x v="25"/>
    <n v="-35808000"/>
  </r>
  <r>
    <x v="185"/>
    <x v="185"/>
    <x v="26"/>
    <n v="-37320000"/>
  </r>
  <r>
    <x v="185"/>
    <x v="185"/>
    <x v="27"/>
    <n v="-24723000"/>
  </r>
  <r>
    <x v="185"/>
    <x v="185"/>
    <x v="28"/>
    <n v="-2810000"/>
  </r>
  <r>
    <x v="185"/>
    <x v="185"/>
    <x v="29"/>
    <n v="-4474000"/>
  </r>
  <r>
    <x v="185"/>
    <x v="185"/>
    <x v="30"/>
    <n v="-1435000"/>
  </r>
  <r>
    <x v="185"/>
    <x v="185"/>
    <x v="31"/>
    <n v="-465000"/>
  </r>
  <r>
    <x v="185"/>
    <x v="185"/>
    <x v="32"/>
    <n v="-1147000"/>
  </r>
  <r>
    <x v="185"/>
    <x v="185"/>
    <x v="33"/>
    <n v="-1622000"/>
  </r>
  <r>
    <x v="185"/>
    <x v="185"/>
    <x v="34"/>
    <n v="-1946000"/>
  </r>
  <r>
    <x v="185"/>
    <x v="185"/>
    <x v="35"/>
    <n v="-2081000"/>
  </r>
  <r>
    <x v="185"/>
    <x v="185"/>
    <x v="36"/>
    <n v="-2356000"/>
  </r>
  <r>
    <x v="185"/>
    <x v="185"/>
    <x v="37"/>
    <n v="-1486000"/>
  </r>
  <r>
    <x v="185"/>
    <x v="185"/>
    <x v="38"/>
    <n v="-828000"/>
  </r>
  <r>
    <x v="185"/>
    <x v="185"/>
    <x v="39"/>
    <n v="-874000"/>
  </r>
  <r>
    <x v="185"/>
    <x v="185"/>
    <x v="40"/>
    <n v="-882000"/>
  </r>
  <r>
    <x v="186"/>
    <x v="186"/>
    <x v="0"/>
    <n v="-7102000"/>
  </r>
  <r>
    <x v="186"/>
    <x v="186"/>
    <x v="1"/>
    <n v="3851000"/>
  </r>
  <r>
    <x v="186"/>
    <x v="186"/>
    <x v="2"/>
    <n v="26545000"/>
  </r>
  <r>
    <x v="186"/>
    <x v="186"/>
    <x v="3"/>
    <n v="56406000"/>
  </r>
  <r>
    <x v="186"/>
    <x v="186"/>
    <x v="4"/>
    <n v="37933000"/>
  </r>
  <r>
    <x v="186"/>
    <x v="186"/>
    <x v="5"/>
    <n v="23869000"/>
  </r>
  <r>
    <x v="186"/>
    <x v="186"/>
    <x v="6"/>
    <n v="25539000"/>
  </r>
  <r>
    <x v="186"/>
    <x v="186"/>
    <x v="7"/>
    <n v="89633000"/>
  </r>
  <r>
    <x v="186"/>
    <x v="186"/>
    <x v="8"/>
    <n v="209486000"/>
  </r>
  <r>
    <x v="181"/>
    <x v="181"/>
    <x v="28"/>
    <n v="0"/>
  </r>
  <r>
    <x v="181"/>
    <x v="181"/>
    <x v="29"/>
    <n v="0"/>
  </r>
  <r>
    <x v="181"/>
    <x v="181"/>
    <x v="30"/>
    <n v="0"/>
  </r>
  <r>
    <x v="181"/>
    <x v="181"/>
    <x v="31"/>
    <n v="0"/>
  </r>
  <r>
    <x v="181"/>
    <x v="181"/>
    <x v="32"/>
    <n v="0"/>
  </r>
  <r>
    <x v="181"/>
    <x v="181"/>
    <x v="33"/>
    <n v="0"/>
  </r>
  <r>
    <x v="181"/>
    <x v="181"/>
    <x v="34"/>
    <n v="0"/>
  </r>
  <r>
    <x v="181"/>
    <x v="181"/>
    <x v="35"/>
    <n v="0"/>
  </r>
  <r>
    <x v="181"/>
    <x v="181"/>
    <x v="36"/>
    <n v="0"/>
  </r>
  <r>
    <x v="181"/>
    <x v="181"/>
    <x v="37"/>
    <n v="0"/>
  </r>
  <r>
    <x v="181"/>
    <x v="181"/>
    <x v="38"/>
    <n v="0"/>
  </r>
  <r>
    <x v="181"/>
    <x v="181"/>
    <x v="39"/>
    <n v="0"/>
  </r>
  <r>
    <x v="181"/>
    <x v="181"/>
    <x v="40"/>
    <n v="0"/>
  </r>
  <r>
    <x v="187"/>
    <x v="187"/>
    <x v="0"/>
    <n v="0"/>
  </r>
  <r>
    <x v="187"/>
    <x v="187"/>
    <x v="1"/>
    <n v="0"/>
  </r>
  <r>
    <x v="187"/>
    <x v="187"/>
    <x v="2"/>
    <n v="0"/>
  </r>
  <r>
    <x v="187"/>
    <x v="187"/>
    <x v="3"/>
    <n v="0"/>
  </r>
  <r>
    <x v="187"/>
    <x v="187"/>
    <x v="4"/>
    <n v="0"/>
  </r>
  <r>
    <x v="187"/>
    <x v="187"/>
    <x v="5"/>
    <n v="0"/>
  </r>
  <r>
    <x v="187"/>
    <x v="187"/>
    <x v="6"/>
    <n v="0"/>
  </r>
  <r>
    <x v="187"/>
    <x v="187"/>
    <x v="7"/>
    <n v="0"/>
  </r>
  <r>
    <x v="187"/>
    <x v="187"/>
    <x v="8"/>
    <n v="35202000"/>
  </r>
  <r>
    <x v="187"/>
    <x v="187"/>
    <x v="9"/>
    <n v="6226000"/>
  </r>
  <r>
    <x v="187"/>
    <x v="187"/>
    <x v="10"/>
    <n v="-6110000"/>
  </r>
  <r>
    <x v="187"/>
    <x v="187"/>
    <x v="11"/>
    <n v="-31970000"/>
  </r>
  <r>
    <x v="187"/>
    <x v="187"/>
    <x v="12"/>
    <n v="-8156000"/>
  </r>
  <r>
    <x v="187"/>
    <x v="187"/>
    <x v="13"/>
    <n v="9203000"/>
  </r>
  <r>
    <x v="187"/>
    <x v="187"/>
    <x v="14"/>
    <n v="-7624000"/>
  </r>
  <r>
    <x v="187"/>
    <x v="187"/>
    <x v="15"/>
    <n v="-7296000"/>
  </r>
  <r>
    <x v="187"/>
    <x v="187"/>
    <x v="16"/>
    <n v="-9518000"/>
  </r>
  <r>
    <x v="187"/>
    <x v="187"/>
    <x v="17"/>
    <n v="-4067000"/>
  </r>
  <r>
    <x v="187"/>
    <x v="187"/>
    <x v="18"/>
    <n v="-5914000"/>
  </r>
  <r>
    <x v="187"/>
    <x v="187"/>
    <x v="19"/>
    <n v="-4757000"/>
  </r>
  <r>
    <x v="187"/>
    <x v="187"/>
    <x v="20"/>
    <n v="0"/>
  </r>
  <r>
    <x v="187"/>
    <x v="187"/>
    <x v="21"/>
    <n v="0"/>
  </r>
  <r>
    <x v="187"/>
    <x v="187"/>
    <x v="22"/>
    <n v="0"/>
  </r>
  <r>
    <x v="187"/>
    <x v="187"/>
    <x v="23"/>
    <n v="0"/>
  </r>
  <r>
    <x v="187"/>
    <x v="187"/>
    <x v="24"/>
    <n v="0"/>
  </r>
  <r>
    <x v="187"/>
    <x v="187"/>
    <x v="25"/>
    <n v="0"/>
  </r>
  <r>
    <x v="187"/>
    <x v="187"/>
    <x v="26"/>
    <n v="0"/>
  </r>
  <r>
    <x v="187"/>
    <x v="187"/>
    <x v="27"/>
    <n v="440000000"/>
  </r>
  <r>
    <x v="187"/>
    <x v="187"/>
    <x v="28"/>
    <n v="0"/>
  </r>
  <r>
    <x v="187"/>
    <x v="187"/>
    <x v="29"/>
    <n v="0"/>
  </r>
  <r>
    <x v="187"/>
    <x v="187"/>
    <x v="30"/>
    <n v="0"/>
  </r>
  <r>
    <x v="187"/>
    <x v="187"/>
    <x v="31"/>
    <n v="0"/>
  </r>
  <r>
    <x v="187"/>
    <x v="187"/>
    <x v="32"/>
    <n v="0"/>
  </r>
  <r>
    <x v="187"/>
    <x v="187"/>
    <x v="33"/>
    <n v="0"/>
  </r>
  <r>
    <x v="187"/>
    <x v="187"/>
    <x v="34"/>
    <n v="0"/>
  </r>
  <r>
    <x v="187"/>
    <x v="187"/>
    <x v="35"/>
    <n v="0"/>
  </r>
  <r>
    <x v="187"/>
    <x v="187"/>
    <x v="36"/>
    <n v="0"/>
  </r>
  <r>
    <x v="187"/>
    <x v="187"/>
    <x v="37"/>
    <n v="0"/>
  </r>
  <r>
    <x v="187"/>
    <x v="187"/>
    <x v="38"/>
    <n v="0"/>
  </r>
  <r>
    <x v="187"/>
    <x v="187"/>
    <x v="39"/>
    <n v="0"/>
  </r>
  <r>
    <x v="187"/>
    <x v="187"/>
    <x v="40"/>
    <n v="-555987968"/>
  </r>
  <r>
    <x v="188"/>
    <x v="188"/>
    <x v="0"/>
    <n v="0"/>
  </r>
  <r>
    <x v="188"/>
    <x v="188"/>
    <x v="1"/>
    <n v="0"/>
  </r>
  <r>
    <x v="188"/>
    <x v="188"/>
    <x v="2"/>
    <n v="0"/>
  </r>
  <r>
    <x v="188"/>
    <x v="188"/>
    <x v="3"/>
    <n v="0"/>
  </r>
  <r>
    <x v="188"/>
    <x v="188"/>
    <x v="4"/>
    <n v="0"/>
  </r>
  <r>
    <x v="188"/>
    <x v="188"/>
    <x v="5"/>
    <n v="0"/>
  </r>
  <r>
    <x v="188"/>
    <x v="188"/>
    <x v="6"/>
    <n v="0"/>
  </r>
  <r>
    <x v="188"/>
    <x v="188"/>
    <x v="7"/>
    <n v="0"/>
  </r>
  <r>
    <x v="188"/>
    <x v="188"/>
    <x v="8"/>
    <n v="0"/>
  </r>
  <r>
    <x v="188"/>
    <x v="188"/>
    <x v="9"/>
    <n v="0"/>
  </r>
  <r>
    <x v="188"/>
    <x v="188"/>
    <x v="10"/>
    <n v="0"/>
  </r>
  <r>
    <x v="188"/>
    <x v="188"/>
    <x v="11"/>
    <n v="0"/>
  </r>
  <r>
    <x v="188"/>
    <x v="188"/>
    <x v="12"/>
    <n v="0"/>
  </r>
  <r>
    <x v="188"/>
    <x v="188"/>
    <x v="13"/>
    <n v="0"/>
  </r>
  <r>
    <x v="179"/>
    <x v="179"/>
    <x v="17"/>
    <n v="0"/>
  </r>
  <r>
    <x v="179"/>
    <x v="179"/>
    <x v="18"/>
    <n v="0"/>
  </r>
  <r>
    <x v="179"/>
    <x v="179"/>
    <x v="19"/>
    <n v="0"/>
  </r>
  <r>
    <x v="179"/>
    <x v="179"/>
    <x v="20"/>
    <n v="0"/>
  </r>
  <r>
    <x v="179"/>
    <x v="179"/>
    <x v="21"/>
    <n v="0"/>
  </r>
  <r>
    <x v="179"/>
    <x v="179"/>
    <x v="22"/>
    <n v="0"/>
  </r>
  <r>
    <x v="179"/>
    <x v="179"/>
    <x v="23"/>
    <n v="0"/>
  </r>
  <r>
    <x v="179"/>
    <x v="179"/>
    <x v="24"/>
    <n v="0"/>
  </r>
  <r>
    <x v="179"/>
    <x v="179"/>
    <x v="25"/>
    <n v="0"/>
  </r>
  <r>
    <x v="179"/>
    <x v="179"/>
    <x v="26"/>
    <n v="0"/>
  </r>
  <r>
    <x v="179"/>
    <x v="179"/>
    <x v="27"/>
    <n v="0"/>
  </r>
  <r>
    <x v="179"/>
    <x v="179"/>
    <x v="28"/>
    <n v="0"/>
  </r>
  <r>
    <x v="179"/>
    <x v="179"/>
    <x v="29"/>
    <n v="0"/>
  </r>
  <r>
    <x v="179"/>
    <x v="179"/>
    <x v="30"/>
    <n v="0"/>
  </r>
  <r>
    <x v="179"/>
    <x v="179"/>
    <x v="31"/>
    <n v="0"/>
  </r>
  <r>
    <x v="179"/>
    <x v="179"/>
    <x v="32"/>
    <n v="0"/>
  </r>
  <r>
    <x v="179"/>
    <x v="179"/>
    <x v="33"/>
    <n v="0"/>
  </r>
  <r>
    <x v="179"/>
    <x v="179"/>
    <x v="34"/>
    <n v="0"/>
  </r>
  <r>
    <x v="189"/>
    <x v="189"/>
    <x v="1"/>
    <n v="11865000"/>
  </r>
  <r>
    <x v="189"/>
    <x v="189"/>
    <x v="2"/>
    <n v="9190000"/>
  </r>
  <r>
    <x v="189"/>
    <x v="189"/>
    <x v="3"/>
    <n v="-18825000"/>
  </r>
  <r>
    <x v="189"/>
    <x v="189"/>
    <x v="4"/>
    <n v="-1532000"/>
  </r>
  <r>
    <x v="189"/>
    <x v="189"/>
    <x v="5"/>
    <n v="-8551000"/>
  </r>
  <r>
    <x v="189"/>
    <x v="189"/>
    <x v="6"/>
    <n v="-11926000"/>
  </r>
  <r>
    <x v="189"/>
    <x v="189"/>
    <x v="7"/>
    <n v="30608000"/>
  </r>
  <r>
    <x v="189"/>
    <x v="189"/>
    <x v="8"/>
    <n v="42537000"/>
  </r>
  <r>
    <x v="189"/>
    <x v="189"/>
    <x v="9"/>
    <n v="70771000"/>
  </r>
  <r>
    <x v="189"/>
    <x v="189"/>
    <x v="10"/>
    <n v="10907000"/>
  </r>
  <r>
    <x v="189"/>
    <x v="189"/>
    <x v="11"/>
    <n v="94082000"/>
  </r>
  <r>
    <x v="189"/>
    <x v="189"/>
    <x v="12"/>
    <n v="38269000"/>
  </r>
  <r>
    <x v="189"/>
    <x v="189"/>
    <x v="13"/>
    <n v="-21875000"/>
  </r>
  <r>
    <x v="189"/>
    <x v="189"/>
    <x v="14"/>
    <n v="-30473000"/>
  </r>
  <r>
    <x v="189"/>
    <x v="189"/>
    <x v="15"/>
    <n v="-74646000"/>
  </r>
  <r>
    <x v="189"/>
    <x v="189"/>
    <x v="16"/>
    <n v="-71967000"/>
  </r>
  <r>
    <x v="189"/>
    <x v="189"/>
    <x v="17"/>
    <n v="-10394000"/>
  </r>
  <r>
    <x v="189"/>
    <x v="189"/>
    <x v="18"/>
    <n v="-34014000"/>
  </r>
  <r>
    <x v="189"/>
    <x v="189"/>
    <x v="19"/>
    <n v="-87700000"/>
  </r>
  <r>
    <x v="189"/>
    <x v="189"/>
    <x v="20"/>
    <n v="-10438000"/>
  </r>
  <r>
    <x v="189"/>
    <x v="189"/>
    <x v="21"/>
    <n v="-2650000"/>
  </r>
  <r>
    <x v="189"/>
    <x v="189"/>
    <x v="22"/>
    <n v="-2077000"/>
  </r>
  <r>
    <x v="189"/>
    <x v="189"/>
    <x v="23"/>
    <n v="28725000"/>
  </r>
  <r>
    <x v="189"/>
    <x v="189"/>
    <x v="24"/>
    <n v="8297000"/>
  </r>
  <r>
    <x v="189"/>
    <x v="189"/>
    <x v="25"/>
    <n v="33340000"/>
  </r>
  <r>
    <x v="189"/>
    <x v="189"/>
    <x v="26"/>
    <n v="16142000"/>
  </r>
  <r>
    <x v="189"/>
    <x v="189"/>
    <x v="27"/>
    <n v="99448000"/>
  </r>
  <r>
    <x v="189"/>
    <x v="189"/>
    <x v="28"/>
    <n v="77923000"/>
  </r>
  <r>
    <x v="189"/>
    <x v="189"/>
    <x v="29"/>
    <n v="-17547000"/>
  </r>
  <r>
    <x v="189"/>
    <x v="189"/>
    <x v="30"/>
    <n v="-18921000"/>
  </r>
  <r>
    <x v="189"/>
    <x v="189"/>
    <x v="31"/>
    <n v="-27850000"/>
  </r>
  <r>
    <x v="184"/>
    <x v="184"/>
    <x v="12"/>
    <n v="46482000"/>
  </r>
  <r>
    <x v="184"/>
    <x v="184"/>
    <x v="13"/>
    <n v="50518000"/>
  </r>
  <r>
    <x v="184"/>
    <x v="184"/>
    <x v="14"/>
    <n v="73958000"/>
  </r>
  <r>
    <x v="184"/>
    <x v="184"/>
    <x v="15"/>
    <n v="36514000"/>
  </r>
  <r>
    <x v="184"/>
    <x v="184"/>
    <x v="16"/>
    <n v="52954000"/>
  </r>
  <r>
    <x v="184"/>
    <x v="184"/>
    <x v="17"/>
    <n v="50548000"/>
  </r>
  <r>
    <x v="184"/>
    <x v="184"/>
    <x v="18"/>
    <n v="52923000"/>
  </r>
  <r>
    <x v="184"/>
    <x v="184"/>
    <x v="19"/>
    <n v="52179000"/>
  </r>
  <r>
    <x v="184"/>
    <x v="184"/>
    <x v="20"/>
    <n v="48171000"/>
  </r>
  <r>
    <x v="184"/>
    <x v="184"/>
    <x v="21"/>
    <n v="21556000"/>
  </r>
  <r>
    <x v="184"/>
    <x v="184"/>
    <x v="22"/>
    <n v="3926000"/>
  </r>
  <r>
    <x v="184"/>
    <x v="184"/>
    <x v="23"/>
    <n v="-6271000"/>
  </r>
  <r>
    <x v="184"/>
    <x v="184"/>
    <x v="24"/>
    <n v="-7610000"/>
  </r>
  <r>
    <x v="184"/>
    <x v="184"/>
    <x v="25"/>
    <n v="-15522000"/>
  </r>
  <r>
    <x v="184"/>
    <x v="184"/>
    <x v="26"/>
    <n v="-16541000"/>
  </r>
  <r>
    <x v="184"/>
    <x v="184"/>
    <x v="27"/>
    <n v="-10618000"/>
  </r>
  <r>
    <x v="184"/>
    <x v="184"/>
    <x v="28"/>
    <n v="-10000"/>
  </r>
  <r>
    <x v="184"/>
    <x v="184"/>
    <x v="29"/>
    <n v="0"/>
  </r>
  <r>
    <x v="184"/>
    <x v="184"/>
    <x v="30"/>
    <n v="0"/>
  </r>
  <r>
    <x v="184"/>
    <x v="184"/>
    <x v="31"/>
    <n v="0"/>
  </r>
  <r>
    <x v="184"/>
    <x v="184"/>
    <x v="32"/>
    <n v="0"/>
  </r>
  <r>
    <x v="184"/>
    <x v="184"/>
    <x v="33"/>
    <n v="0"/>
  </r>
  <r>
    <x v="184"/>
    <x v="184"/>
    <x v="34"/>
    <n v="0"/>
  </r>
  <r>
    <x v="184"/>
    <x v="184"/>
    <x v="35"/>
    <n v="0"/>
  </r>
  <r>
    <x v="184"/>
    <x v="184"/>
    <x v="36"/>
    <n v="0"/>
  </r>
  <r>
    <x v="184"/>
    <x v="184"/>
    <x v="37"/>
    <n v="0"/>
  </r>
  <r>
    <x v="184"/>
    <x v="184"/>
    <x v="38"/>
    <n v="0"/>
  </r>
  <r>
    <x v="184"/>
    <x v="184"/>
    <x v="39"/>
    <n v="0"/>
  </r>
  <r>
    <x v="184"/>
    <x v="184"/>
    <x v="40"/>
    <n v="0"/>
  </r>
  <r>
    <x v="182"/>
    <x v="182"/>
    <x v="0"/>
    <n v="-3249000"/>
  </r>
  <r>
    <x v="182"/>
    <x v="182"/>
    <x v="1"/>
    <n v="-3249000"/>
  </r>
  <r>
    <x v="182"/>
    <x v="182"/>
    <x v="2"/>
    <n v="-2678000"/>
  </r>
  <r>
    <x v="182"/>
    <x v="182"/>
    <x v="3"/>
    <n v="-4224000"/>
  </r>
  <r>
    <x v="182"/>
    <x v="182"/>
    <x v="4"/>
    <n v="1470000"/>
  </r>
  <r>
    <x v="182"/>
    <x v="182"/>
    <x v="5"/>
    <n v="18811000"/>
  </r>
  <r>
    <x v="182"/>
    <x v="182"/>
    <x v="6"/>
    <n v="25077000"/>
  </r>
  <r>
    <x v="182"/>
    <x v="182"/>
    <x v="7"/>
    <n v="39522000"/>
  </r>
  <r>
    <x v="182"/>
    <x v="182"/>
    <x v="8"/>
    <n v="80775000"/>
  </r>
  <r>
    <x v="182"/>
    <x v="182"/>
    <x v="9"/>
    <n v="64723000"/>
  </r>
  <r>
    <x v="182"/>
    <x v="182"/>
    <x v="10"/>
    <n v="35723000"/>
  </r>
  <r>
    <x v="190"/>
    <x v="190"/>
    <x v="33"/>
    <n v="125020000"/>
  </r>
  <r>
    <x v="190"/>
    <x v="190"/>
    <x v="34"/>
    <n v="123450000"/>
  </r>
  <r>
    <x v="190"/>
    <x v="190"/>
    <x v="35"/>
    <n v="144830000"/>
  </r>
  <r>
    <x v="190"/>
    <x v="190"/>
    <x v="36"/>
    <n v="145710000"/>
  </r>
  <r>
    <x v="190"/>
    <x v="190"/>
    <x v="37"/>
    <n v="195890000"/>
  </r>
  <r>
    <x v="190"/>
    <x v="190"/>
    <x v="38"/>
    <n v="534429984"/>
  </r>
  <r>
    <x v="190"/>
    <x v="190"/>
    <x v="39"/>
    <n v="355830016"/>
  </r>
  <r>
    <x v="190"/>
    <x v="190"/>
    <x v="40"/>
    <n v="357910016"/>
  </r>
  <r>
    <x v="191"/>
    <x v="191"/>
    <x v="44"/>
    <n v="412030016"/>
  </r>
  <r>
    <x v="191"/>
    <x v="191"/>
    <x v="45"/>
    <n v="240900000"/>
  </r>
  <r>
    <x v="191"/>
    <x v="191"/>
    <x v="46"/>
    <n v="353929984"/>
  </r>
  <r>
    <x v="191"/>
    <x v="191"/>
    <x v="47"/>
    <n v="452710016"/>
  </r>
  <r>
    <x v="191"/>
    <x v="191"/>
    <x v="48"/>
    <n v="229930000"/>
  </r>
  <r>
    <x v="191"/>
    <x v="191"/>
    <x v="49"/>
    <n v="168470000"/>
  </r>
  <r>
    <x v="191"/>
    <x v="191"/>
    <x v="50"/>
    <n v="158230000"/>
  </r>
  <r>
    <x v="191"/>
    <x v="191"/>
    <x v="51"/>
    <n v="114000000"/>
  </r>
  <r>
    <x v="191"/>
    <x v="191"/>
    <x v="43"/>
    <n v="139600000"/>
  </r>
  <r>
    <x v="191"/>
    <x v="191"/>
    <x v="42"/>
    <n v="225600000"/>
  </r>
  <r>
    <x v="191"/>
    <x v="191"/>
    <x v="0"/>
    <n v="170940000"/>
  </r>
  <r>
    <x v="188"/>
    <x v="188"/>
    <x v="14"/>
    <n v="0"/>
  </r>
  <r>
    <x v="188"/>
    <x v="188"/>
    <x v="15"/>
    <n v="0"/>
  </r>
  <r>
    <x v="188"/>
    <x v="188"/>
    <x v="16"/>
    <n v="0"/>
  </r>
  <r>
    <x v="188"/>
    <x v="188"/>
    <x v="17"/>
    <n v="0"/>
  </r>
  <r>
    <x v="188"/>
    <x v="188"/>
    <x v="18"/>
    <n v="0"/>
  </r>
  <r>
    <x v="188"/>
    <x v="188"/>
    <x v="19"/>
    <n v="0"/>
  </r>
  <r>
    <x v="188"/>
    <x v="188"/>
    <x v="20"/>
    <n v="0"/>
  </r>
  <r>
    <x v="188"/>
    <x v="188"/>
    <x v="21"/>
    <n v="0"/>
  </r>
  <r>
    <x v="188"/>
    <x v="188"/>
    <x v="22"/>
    <n v="0"/>
  </r>
  <r>
    <x v="188"/>
    <x v="188"/>
    <x v="23"/>
    <n v="0"/>
  </r>
  <r>
    <x v="188"/>
    <x v="188"/>
    <x v="24"/>
    <n v="0"/>
  </r>
  <r>
    <x v="188"/>
    <x v="188"/>
    <x v="25"/>
    <n v="0"/>
  </r>
  <r>
    <x v="188"/>
    <x v="188"/>
    <x v="26"/>
    <n v="0"/>
  </r>
  <r>
    <x v="188"/>
    <x v="188"/>
    <x v="27"/>
    <n v="0"/>
  </r>
  <r>
    <x v="188"/>
    <x v="188"/>
    <x v="28"/>
    <n v="0"/>
  </r>
  <r>
    <x v="188"/>
    <x v="188"/>
    <x v="29"/>
    <n v="0"/>
  </r>
  <r>
    <x v="188"/>
    <x v="188"/>
    <x v="30"/>
    <n v="0"/>
  </r>
  <r>
    <x v="188"/>
    <x v="188"/>
    <x v="31"/>
    <n v="0"/>
  </r>
  <r>
    <x v="188"/>
    <x v="188"/>
    <x v="32"/>
    <n v="0"/>
  </r>
  <r>
    <x v="188"/>
    <x v="188"/>
    <x v="33"/>
    <n v="0"/>
  </r>
  <r>
    <x v="188"/>
    <x v="188"/>
    <x v="34"/>
    <n v="0"/>
  </r>
  <r>
    <x v="188"/>
    <x v="188"/>
    <x v="35"/>
    <n v="0"/>
  </r>
  <r>
    <x v="188"/>
    <x v="188"/>
    <x v="36"/>
    <n v="0"/>
  </r>
  <r>
    <x v="188"/>
    <x v="188"/>
    <x v="37"/>
    <n v="0"/>
  </r>
  <r>
    <x v="188"/>
    <x v="188"/>
    <x v="38"/>
    <n v="0"/>
  </r>
  <r>
    <x v="188"/>
    <x v="188"/>
    <x v="39"/>
    <n v="0"/>
  </r>
  <r>
    <x v="188"/>
    <x v="188"/>
    <x v="40"/>
    <n v="0"/>
  </r>
  <r>
    <x v="192"/>
    <x v="192"/>
    <x v="0"/>
    <n v="0"/>
  </r>
  <r>
    <x v="192"/>
    <x v="192"/>
    <x v="1"/>
    <n v="0"/>
  </r>
  <r>
    <x v="192"/>
    <x v="192"/>
    <x v="2"/>
    <n v="0"/>
  </r>
  <r>
    <x v="192"/>
    <x v="192"/>
    <x v="3"/>
    <n v="0"/>
  </r>
  <r>
    <x v="192"/>
    <x v="192"/>
    <x v="4"/>
    <n v="0"/>
  </r>
  <r>
    <x v="192"/>
    <x v="192"/>
    <x v="5"/>
    <n v="0"/>
  </r>
  <r>
    <x v="192"/>
    <x v="192"/>
    <x v="6"/>
    <n v="0"/>
  </r>
  <r>
    <x v="192"/>
    <x v="192"/>
    <x v="7"/>
    <n v="0"/>
  </r>
  <r>
    <x v="192"/>
    <x v="192"/>
    <x v="8"/>
    <n v="0"/>
  </r>
  <r>
    <x v="192"/>
    <x v="192"/>
    <x v="9"/>
    <n v="0"/>
  </r>
  <r>
    <x v="192"/>
    <x v="192"/>
    <x v="10"/>
    <n v="0"/>
  </r>
  <r>
    <x v="192"/>
    <x v="192"/>
    <x v="11"/>
    <n v="0"/>
  </r>
  <r>
    <x v="192"/>
    <x v="192"/>
    <x v="12"/>
    <n v="0"/>
  </r>
  <r>
    <x v="192"/>
    <x v="192"/>
    <x v="13"/>
    <n v="0"/>
  </r>
  <r>
    <x v="192"/>
    <x v="192"/>
    <x v="14"/>
    <n v="0"/>
  </r>
  <r>
    <x v="192"/>
    <x v="192"/>
    <x v="15"/>
    <n v="0"/>
  </r>
  <r>
    <x v="192"/>
    <x v="192"/>
    <x v="16"/>
    <n v="0"/>
  </r>
  <r>
    <x v="192"/>
    <x v="192"/>
    <x v="17"/>
    <n v="0"/>
  </r>
  <r>
    <x v="192"/>
    <x v="192"/>
    <x v="18"/>
    <n v="0"/>
  </r>
  <r>
    <x v="192"/>
    <x v="192"/>
    <x v="19"/>
    <n v="0"/>
  </r>
  <r>
    <x v="192"/>
    <x v="192"/>
    <x v="20"/>
    <n v="0"/>
  </r>
  <r>
    <x v="192"/>
    <x v="192"/>
    <x v="21"/>
    <n v="0"/>
  </r>
  <r>
    <x v="192"/>
    <x v="192"/>
    <x v="22"/>
    <n v="0"/>
  </r>
  <r>
    <x v="192"/>
    <x v="192"/>
    <x v="23"/>
    <n v="0"/>
  </r>
  <r>
    <x v="192"/>
    <x v="192"/>
    <x v="24"/>
    <n v="0"/>
  </r>
  <r>
    <x v="192"/>
    <x v="192"/>
    <x v="25"/>
    <n v="0"/>
  </r>
  <r>
    <x v="192"/>
    <x v="192"/>
    <x v="26"/>
    <n v="0"/>
  </r>
  <r>
    <x v="192"/>
    <x v="192"/>
    <x v="27"/>
    <n v="0"/>
  </r>
  <r>
    <x v="192"/>
    <x v="192"/>
    <x v="28"/>
    <n v="0"/>
  </r>
  <r>
    <x v="192"/>
    <x v="192"/>
    <x v="29"/>
    <n v="0"/>
  </r>
  <r>
    <x v="192"/>
    <x v="192"/>
    <x v="30"/>
    <n v="0"/>
  </r>
  <r>
    <x v="186"/>
    <x v="186"/>
    <x v="9"/>
    <n v="271891008"/>
  </r>
  <r>
    <x v="186"/>
    <x v="186"/>
    <x v="10"/>
    <n v="152248992"/>
  </r>
  <r>
    <x v="186"/>
    <x v="186"/>
    <x v="11"/>
    <n v="232008992"/>
  </r>
  <r>
    <x v="186"/>
    <x v="186"/>
    <x v="12"/>
    <n v="247768000"/>
  </r>
  <r>
    <x v="186"/>
    <x v="186"/>
    <x v="13"/>
    <n v="196675008"/>
  </r>
  <r>
    <x v="186"/>
    <x v="186"/>
    <x v="14"/>
    <n v="190234000"/>
  </r>
  <r>
    <x v="186"/>
    <x v="186"/>
    <x v="15"/>
    <n v="206898000"/>
  </r>
  <r>
    <x v="186"/>
    <x v="186"/>
    <x v="16"/>
    <n v="229296992"/>
  </r>
  <r>
    <x v="186"/>
    <x v="186"/>
    <x v="17"/>
    <n v="194730000"/>
  </r>
  <r>
    <x v="186"/>
    <x v="186"/>
    <x v="18"/>
    <n v="223138000"/>
  </r>
  <r>
    <x v="186"/>
    <x v="186"/>
    <x v="19"/>
    <n v="122235000"/>
  </r>
  <r>
    <x v="186"/>
    <x v="186"/>
    <x v="20"/>
    <n v="75650000"/>
  </r>
  <r>
    <x v="186"/>
    <x v="186"/>
    <x v="21"/>
    <n v="-15765000"/>
  </r>
  <r>
    <x v="186"/>
    <x v="186"/>
    <x v="22"/>
    <n v="28023000"/>
  </r>
  <r>
    <x v="186"/>
    <x v="186"/>
    <x v="23"/>
    <n v="-67385000"/>
  </r>
  <r>
    <x v="186"/>
    <x v="186"/>
    <x v="24"/>
    <n v="-111781000"/>
  </r>
  <r>
    <x v="186"/>
    <x v="186"/>
    <x v="25"/>
    <n v="-195648992"/>
  </r>
  <r>
    <x v="186"/>
    <x v="186"/>
    <x v="26"/>
    <n v="-29711000"/>
  </r>
  <r>
    <x v="186"/>
    <x v="186"/>
    <x v="27"/>
    <n v="-38214000"/>
  </r>
  <r>
    <x v="186"/>
    <x v="186"/>
    <x v="28"/>
    <n v="48727000"/>
  </r>
  <r>
    <x v="186"/>
    <x v="186"/>
    <x v="29"/>
    <n v="-6815000"/>
  </r>
  <r>
    <x v="186"/>
    <x v="186"/>
    <x v="30"/>
    <n v="9562000"/>
  </r>
  <r>
    <x v="186"/>
    <x v="186"/>
    <x v="31"/>
    <n v="4814000"/>
  </r>
  <r>
    <x v="186"/>
    <x v="186"/>
    <x v="32"/>
    <n v="-5293000"/>
  </r>
  <r>
    <x v="186"/>
    <x v="186"/>
    <x v="33"/>
    <n v="-9244000"/>
  </r>
  <r>
    <x v="186"/>
    <x v="186"/>
    <x v="34"/>
    <n v="-10689000"/>
  </r>
  <r>
    <x v="186"/>
    <x v="186"/>
    <x v="35"/>
    <n v="-7969000"/>
  </r>
  <r>
    <x v="186"/>
    <x v="186"/>
    <x v="36"/>
    <n v="-9404000"/>
  </r>
  <r>
    <x v="186"/>
    <x v="186"/>
    <x v="37"/>
    <n v="-11952000"/>
  </r>
  <r>
    <x v="186"/>
    <x v="186"/>
    <x v="38"/>
    <n v="-11716000"/>
  </r>
  <r>
    <x v="186"/>
    <x v="186"/>
    <x v="39"/>
    <n v="-10565000"/>
  </r>
  <r>
    <x v="186"/>
    <x v="186"/>
    <x v="40"/>
    <n v="-114272000"/>
  </r>
  <r>
    <x v="181"/>
    <x v="181"/>
    <x v="0"/>
    <n v="0"/>
  </r>
  <r>
    <x v="181"/>
    <x v="181"/>
    <x v="1"/>
    <n v="0"/>
  </r>
  <r>
    <x v="181"/>
    <x v="181"/>
    <x v="2"/>
    <n v="0"/>
  </r>
  <r>
    <x v="181"/>
    <x v="181"/>
    <x v="3"/>
    <n v="0"/>
  </r>
  <r>
    <x v="181"/>
    <x v="181"/>
    <x v="4"/>
    <n v="0"/>
  </r>
  <r>
    <x v="181"/>
    <x v="181"/>
    <x v="5"/>
    <n v="0"/>
  </r>
  <r>
    <x v="181"/>
    <x v="181"/>
    <x v="6"/>
    <n v="0"/>
  </r>
  <r>
    <x v="181"/>
    <x v="181"/>
    <x v="7"/>
    <n v="0"/>
  </r>
  <r>
    <x v="181"/>
    <x v="181"/>
    <x v="8"/>
    <n v="0"/>
  </r>
  <r>
    <x v="181"/>
    <x v="181"/>
    <x v="9"/>
    <n v="0"/>
  </r>
  <r>
    <x v="181"/>
    <x v="181"/>
    <x v="10"/>
    <n v="0"/>
  </r>
  <r>
    <x v="181"/>
    <x v="181"/>
    <x v="11"/>
    <n v="0"/>
  </r>
  <r>
    <x v="181"/>
    <x v="181"/>
    <x v="12"/>
    <n v="0"/>
  </r>
  <r>
    <x v="181"/>
    <x v="181"/>
    <x v="13"/>
    <n v="0"/>
  </r>
  <r>
    <x v="181"/>
    <x v="181"/>
    <x v="14"/>
    <n v="0"/>
  </r>
  <r>
    <x v="181"/>
    <x v="181"/>
    <x v="15"/>
    <n v="0"/>
  </r>
  <r>
    <x v="181"/>
    <x v="181"/>
    <x v="16"/>
    <n v="0"/>
  </r>
  <r>
    <x v="181"/>
    <x v="181"/>
    <x v="17"/>
    <n v="0"/>
  </r>
  <r>
    <x v="181"/>
    <x v="181"/>
    <x v="18"/>
    <n v="0"/>
  </r>
  <r>
    <x v="181"/>
    <x v="181"/>
    <x v="19"/>
    <n v="0"/>
  </r>
  <r>
    <x v="181"/>
    <x v="181"/>
    <x v="20"/>
    <n v="0"/>
  </r>
  <r>
    <x v="181"/>
    <x v="181"/>
    <x v="21"/>
    <n v="0"/>
  </r>
  <r>
    <x v="181"/>
    <x v="181"/>
    <x v="22"/>
    <n v="0"/>
  </r>
  <r>
    <x v="181"/>
    <x v="181"/>
    <x v="23"/>
    <n v="0"/>
  </r>
  <r>
    <x v="193"/>
    <x v="193"/>
    <x v="25"/>
    <n v="150160000"/>
  </r>
  <r>
    <x v="193"/>
    <x v="193"/>
    <x v="26"/>
    <n v="38920000"/>
  </r>
  <r>
    <x v="193"/>
    <x v="193"/>
    <x v="27"/>
    <n v="49380000"/>
  </r>
  <r>
    <x v="193"/>
    <x v="193"/>
    <x v="28"/>
    <n v="72140000"/>
  </r>
  <r>
    <x v="193"/>
    <x v="193"/>
    <x v="29"/>
    <n v="81050000"/>
  </r>
  <r>
    <x v="193"/>
    <x v="193"/>
    <x v="30"/>
    <n v="105640000"/>
  </r>
  <r>
    <x v="193"/>
    <x v="193"/>
    <x v="31"/>
    <n v="125670000"/>
  </r>
  <r>
    <x v="193"/>
    <x v="193"/>
    <x v="32"/>
    <n v="119030000"/>
  </r>
  <r>
    <x v="189"/>
    <x v="189"/>
    <x v="32"/>
    <n v="-42335000"/>
  </r>
  <r>
    <x v="189"/>
    <x v="189"/>
    <x v="33"/>
    <n v="-23087000"/>
  </r>
  <r>
    <x v="189"/>
    <x v="189"/>
    <x v="34"/>
    <n v="-22024000"/>
  </r>
  <r>
    <x v="189"/>
    <x v="189"/>
    <x v="35"/>
    <n v="-17611000"/>
  </r>
  <r>
    <x v="189"/>
    <x v="189"/>
    <x v="36"/>
    <n v="-1110000"/>
  </r>
  <r>
    <x v="189"/>
    <x v="189"/>
    <x v="37"/>
    <n v="-556000"/>
  </r>
  <r>
    <x v="189"/>
    <x v="189"/>
    <x v="38"/>
    <n v="0"/>
  </r>
  <r>
    <x v="189"/>
    <x v="189"/>
    <x v="39"/>
    <n v="0"/>
  </r>
  <r>
    <x v="189"/>
    <x v="189"/>
    <x v="40"/>
    <n v="-245000"/>
  </r>
  <r>
    <x v="194"/>
    <x v="194"/>
    <x v="0"/>
    <n v="5462000"/>
  </r>
  <r>
    <x v="194"/>
    <x v="194"/>
    <x v="1"/>
    <n v="11865000"/>
  </r>
  <r>
    <x v="194"/>
    <x v="194"/>
    <x v="2"/>
    <n v="9190000"/>
  </r>
  <r>
    <x v="194"/>
    <x v="194"/>
    <x v="3"/>
    <n v="-18825000"/>
  </r>
  <r>
    <x v="194"/>
    <x v="194"/>
    <x v="4"/>
    <n v="-1532000"/>
  </r>
  <r>
    <x v="194"/>
    <x v="194"/>
    <x v="5"/>
    <n v="-8551000"/>
  </r>
  <r>
    <x v="194"/>
    <x v="194"/>
    <x v="6"/>
    <n v="-11926000"/>
  </r>
  <r>
    <x v="194"/>
    <x v="194"/>
    <x v="7"/>
    <n v="30608000"/>
  </r>
  <r>
    <x v="194"/>
    <x v="194"/>
    <x v="8"/>
    <n v="77739000"/>
  </r>
  <r>
    <x v="194"/>
    <x v="194"/>
    <x v="9"/>
    <n v="76997000"/>
  </r>
  <r>
    <x v="194"/>
    <x v="194"/>
    <x v="10"/>
    <n v="4797000"/>
  </r>
  <r>
    <x v="194"/>
    <x v="194"/>
    <x v="11"/>
    <n v="62112000"/>
  </r>
  <r>
    <x v="194"/>
    <x v="194"/>
    <x v="12"/>
    <n v="30113000"/>
  </r>
  <r>
    <x v="194"/>
    <x v="194"/>
    <x v="13"/>
    <n v="-12672000"/>
  </r>
  <r>
    <x v="194"/>
    <x v="194"/>
    <x v="14"/>
    <n v="-38097000"/>
  </r>
  <r>
    <x v="194"/>
    <x v="194"/>
    <x v="15"/>
    <n v="-81942000"/>
  </r>
  <r>
    <x v="194"/>
    <x v="194"/>
    <x v="16"/>
    <n v="-81485000"/>
  </r>
  <r>
    <x v="194"/>
    <x v="194"/>
    <x v="17"/>
    <n v="-14461000"/>
  </r>
  <r>
    <x v="194"/>
    <x v="194"/>
    <x v="18"/>
    <n v="-39928000"/>
  </r>
  <r>
    <x v="194"/>
    <x v="194"/>
    <x v="19"/>
    <n v="-92457000"/>
  </r>
  <r>
    <x v="194"/>
    <x v="194"/>
    <x v="20"/>
    <n v="-10438000"/>
  </r>
  <r>
    <x v="194"/>
    <x v="194"/>
    <x v="21"/>
    <n v="-2650000"/>
  </r>
  <r>
    <x v="194"/>
    <x v="194"/>
    <x v="22"/>
    <n v="-2077000"/>
  </r>
  <r>
    <x v="194"/>
    <x v="194"/>
    <x v="23"/>
    <n v="28725000"/>
  </r>
  <r>
    <x v="194"/>
    <x v="194"/>
    <x v="24"/>
    <n v="8297000"/>
  </r>
  <r>
    <x v="194"/>
    <x v="194"/>
    <x v="25"/>
    <n v="33340000"/>
  </r>
  <r>
    <x v="194"/>
    <x v="194"/>
    <x v="26"/>
    <n v="16142000"/>
  </r>
  <r>
    <x v="194"/>
    <x v="194"/>
    <x v="27"/>
    <n v="539448000"/>
  </r>
  <r>
    <x v="194"/>
    <x v="194"/>
    <x v="28"/>
    <n v="77923000"/>
  </r>
  <r>
    <x v="194"/>
    <x v="194"/>
    <x v="29"/>
    <n v="-17547000"/>
  </r>
  <r>
    <x v="194"/>
    <x v="194"/>
    <x v="30"/>
    <n v="-18921000"/>
  </r>
  <r>
    <x v="194"/>
    <x v="194"/>
    <x v="31"/>
    <n v="-27850000"/>
  </r>
  <r>
    <x v="194"/>
    <x v="194"/>
    <x v="32"/>
    <n v="-42335000"/>
  </r>
  <r>
    <x v="194"/>
    <x v="194"/>
    <x v="33"/>
    <n v="-23087000"/>
  </r>
  <r>
    <x v="194"/>
    <x v="194"/>
    <x v="34"/>
    <n v="-22024000"/>
  </r>
  <r>
    <x v="194"/>
    <x v="194"/>
    <x v="35"/>
    <n v="-17611000"/>
  </r>
  <r>
    <x v="194"/>
    <x v="194"/>
    <x v="36"/>
    <n v="-1110000"/>
  </r>
  <r>
    <x v="194"/>
    <x v="194"/>
    <x v="37"/>
    <n v="-556000"/>
  </r>
  <r>
    <x v="194"/>
    <x v="194"/>
    <x v="38"/>
    <n v="0"/>
  </r>
  <r>
    <x v="194"/>
    <x v="194"/>
    <x v="39"/>
    <n v="0"/>
  </r>
  <r>
    <x v="194"/>
    <x v="194"/>
    <x v="40"/>
    <n v="-556233024"/>
  </r>
  <r>
    <x v="190"/>
    <x v="190"/>
    <x v="44"/>
    <n v="35660000"/>
  </r>
  <r>
    <x v="190"/>
    <x v="190"/>
    <x v="45"/>
    <n v="21380000"/>
  </r>
  <r>
    <x v="190"/>
    <x v="190"/>
    <x v="46"/>
    <n v="28560000"/>
  </r>
  <r>
    <x v="190"/>
    <x v="190"/>
    <x v="47"/>
    <n v="42000000"/>
  </r>
  <r>
    <x v="190"/>
    <x v="190"/>
    <x v="48"/>
    <n v="21360000"/>
  </r>
  <r>
    <x v="190"/>
    <x v="190"/>
    <x v="49"/>
    <n v="17110000"/>
  </r>
  <r>
    <x v="190"/>
    <x v="190"/>
    <x v="50"/>
    <n v="16780000"/>
  </r>
  <r>
    <x v="191"/>
    <x v="191"/>
    <x v="1"/>
    <n v="296420000"/>
  </r>
  <r>
    <x v="191"/>
    <x v="191"/>
    <x v="2"/>
    <n v="275270016"/>
  </r>
  <r>
    <x v="191"/>
    <x v="191"/>
    <x v="3"/>
    <n v="357480000"/>
  </r>
  <r>
    <x v="191"/>
    <x v="191"/>
    <x v="4"/>
    <n v="296230016"/>
  </r>
  <r>
    <x v="191"/>
    <x v="191"/>
    <x v="5"/>
    <n v="225890000"/>
  </r>
  <r>
    <x v="191"/>
    <x v="191"/>
    <x v="6"/>
    <n v="265260000"/>
  </r>
  <r>
    <x v="191"/>
    <x v="191"/>
    <x v="7"/>
    <n v="333080000"/>
  </r>
  <r>
    <x v="191"/>
    <x v="191"/>
    <x v="8"/>
    <n v="749660032"/>
  </r>
  <r>
    <x v="191"/>
    <x v="191"/>
    <x v="9"/>
    <n v="929900032"/>
  </r>
  <r>
    <x v="191"/>
    <x v="191"/>
    <x v="10"/>
    <n v="753369984"/>
  </r>
  <r>
    <x v="191"/>
    <x v="191"/>
    <x v="11"/>
    <n v="693750016"/>
  </r>
  <r>
    <x v="191"/>
    <x v="191"/>
    <x v="12"/>
    <n v="817640000"/>
  </r>
  <r>
    <x v="191"/>
    <x v="191"/>
    <x v="13"/>
    <n v="771889984"/>
  </r>
  <r>
    <x v="191"/>
    <x v="191"/>
    <x v="14"/>
    <n v="689369984"/>
  </r>
  <r>
    <x v="191"/>
    <x v="191"/>
    <x v="15"/>
    <n v="901809984"/>
  </r>
  <r>
    <x v="191"/>
    <x v="191"/>
    <x v="16"/>
    <n v="759129984"/>
  </r>
  <r>
    <x v="191"/>
    <x v="191"/>
    <x v="17"/>
    <n v="581160000"/>
  </r>
  <r>
    <x v="191"/>
    <x v="191"/>
    <x v="18"/>
    <n v="638129984"/>
  </r>
  <r>
    <x v="191"/>
    <x v="191"/>
    <x v="19"/>
    <n v="273390016"/>
  </r>
  <r>
    <x v="191"/>
    <x v="191"/>
    <x v="20"/>
    <n v="239100000"/>
  </r>
  <r>
    <x v="191"/>
    <x v="191"/>
    <x v="21"/>
    <n v="246120000"/>
  </r>
  <r>
    <x v="191"/>
    <x v="191"/>
    <x v="22"/>
    <n v="144870000"/>
  </r>
  <r>
    <x v="191"/>
    <x v="191"/>
    <x v="23"/>
    <n v="117020000"/>
  </r>
  <r>
    <x v="191"/>
    <x v="191"/>
    <x v="24"/>
    <n v="172390000"/>
  </r>
  <r>
    <x v="191"/>
    <x v="191"/>
    <x v="25"/>
    <n v="146880000"/>
  </r>
  <r>
    <x v="191"/>
    <x v="191"/>
    <x v="26"/>
    <n v="41740000"/>
  </r>
  <r>
    <x v="191"/>
    <x v="191"/>
    <x v="27"/>
    <n v="60050000"/>
  </r>
  <r>
    <x v="191"/>
    <x v="191"/>
    <x v="28"/>
    <n v="101680000"/>
  </r>
  <r>
    <x v="191"/>
    <x v="191"/>
    <x v="29"/>
    <n v="103580000"/>
  </r>
  <r>
    <x v="191"/>
    <x v="191"/>
    <x v="30"/>
    <n v="135610000"/>
  </r>
  <r>
    <x v="191"/>
    <x v="191"/>
    <x v="31"/>
    <n v="172200000"/>
  </r>
  <r>
    <x v="191"/>
    <x v="191"/>
    <x v="32"/>
    <n v="164300000"/>
  </r>
  <r>
    <x v="191"/>
    <x v="191"/>
    <x v="33"/>
    <n v="155350000"/>
  </r>
  <r>
    <x v="191"/>
    <x v="191"/>
    <x v="34"/>
    <n v="142920000"/>
  </r>
  <r>
    <x v="191"/>
    <x v="191"/>
    <x v="35"/>
    <n v="163060000"/>
  </r>
  <r>
    <x v="191"/>
    <x v="191"/>
    <x v="36"/>
    <n v="160730000"/>
  </r>
  <r>
    <x v="191"/>
    <x v="191"/>
    <x v="37"/>
    <n v="202910000"/>
  </r>
  <r>
    <x v="191"/>
    <x v="191"/>
    <x v="38"/>
    <n v="511900000"/>
  </r>
  <r>
    <x v="192"/>
    <x v="192"/>
    <x v="31"/>
    <n v="0"/>
  </r>
  <r>
    <x v="192"/>
    <x v="192"/>
    <x v="32"/>
    <n v="0"/>
  </r>
  <r>
    <x v="192"/>
    <x v="192"/>
    <x v="33"/>
    <n v="0"/>
  </r>
  <r>
    <x v="192"/>
    <x v="192"/>
    <x v="34"/>
    <n v="0"/>
  </r>
  <r>
    <x v="192"/>
    <x v="192"/>
    <x v="35"/>
    <n v="0"/>
  </r>
  <r>
    <x v="192"/>
    <x v="192"/>
    <x v="36"/>
    <n v="0"/>
  </r>
  <r>
    <x v="192"/>
    <x v="192"/>
    <x v="37"/>
    <n v="0"/>
  </r>
  <r>
    <x v="192"/>
    <x v="192"/>
    <x v="38"/>
    <n v="0"/>
  </r>
  <r>
    <x v="192"/>
    <x v="192"/>
    <x v="39"/>
    <n v="0"/>
  </r>
  <r>
    <x v="192"/>
    <x v="192"/>
    <x v="40"/>
    <n v="0"/>
  </r>
  <r>
    <x v="189"/>
    <x v="189"/>
    <x v="0"/>
    <n v="5462000"/>
  </r>
  <r>
    <x v="195"/>
    <x v="195"/>
    <x v="44"/>
    <n v="412030016"/>
  </r>
  <r>
    <x v="195"/>
    <x v="195"/>
    <x v="45"/>
    <n v="240900000"/>
  </r>
  <r>
    <x v="195"/>
    <x v="195"/>
    <x v="46"/>
    <n v="353929984"/>
  </r>
  <r>
    <x v="195"/>
    <x v="195"/>
    <x v="47"/>
    <n v="452710016"/>
  </r>
  <r>
    <x v="195"/>
    <x v="195"/>
    <x v="48"/>
    <n v="229930000"/>
  </r>
  <r>
    <x v="195"/>
    <x v="195"/>
    <x v="49"/>
    <n v="168470000"/>
  </r>
  <r>
    <x v="195"/>
    <x v="195"/>
    <x v="50"/>
    <n v="158230000"/>
  </r>
  <r>
    <x v="195"/>
    <x v="195"/>
    <x v="51"/>
    <n v="114000000"/>
  </r>
  <r>
    <x v="195"/>
    <x v="195"/>
    <x v="43"/>
    <n v="139600000"/>
  </r>
  <r>
    <x v="195"/>
    <x v="195"/>
    <x v="42"/>
    <n v="225600000"/>
  </r>
  <r>
    <x v="195"/>
    <x v="195"/>
    <x v="0"/>
    <n v="170940000"/>
  </r>
  <r>
    <x v="195"/>
    <x v="195"/>
    <x v="1"/>
    <n v="296420000"/>
  </r>
  <r>
    <x v="195"/>
    <x v="195"/>
    <x v="2"/>
    <n v="275270016"/>
  </r>
  <r>
    <x v="195"/>
    <x v="195"/>
    <x v="3"/>
    <n v="357480000"/>
  </r>
  <r>
    <x v="195"/>
    <x v="195"/>
    <x v="4"/>
    <n v="296230016"/>
  </r>
  <r>
    <x v="195"/>
    <x v="195"/>
    <x v="5"/>
    <n v="225890000"/>
  </r>
  <r>
    <x v="195"/>
    <x v="195"/>
    <x v="6"/>
    <n v="265260000"/>
  </r>
  <r>
    <x v="195"/>
    <x v="195"/>
    <x v="7"/>
    <n v="333080000"/>
  </r>
  <r>
    <x v="195"/>
    <x v="195"/>
    <x v="8"/>
    <n v="749660032"/>
  </r>
  <r>
    <x v="195"/>
    <x v="195"/>
    <x v="9"/>
    <n v="929900032"/>
  </r>
  <r>
    <x v="195"/>
    <x v="195"/>
    <x v="10"/>
    <n v="753369984"/>
  </r>
  <r>
    <x v="195"/>
    <x v="195"/>
    <x v="11"/>
    <n v="693750016"/>
  </r>
  <r>
    <x v="195"/>
    <x v="195"/>
    <x v="12"/>
    <n v="817640000"/>
  </r>
  <r>
    <x v="195"/>
    <x v="195"/>
    <x v="13"/>
    <n v="771889984"/>
  </r>
  <r>
    <x v="195"/>
    <x v="195"/>
    <x v="14"/>
    <n v="689369984"/>
  </r>
  <r>
    <x v="195"/>
    <x v="195"/>
    <x v="15"/>
    <n v="901809984"/>
  </r>
  <r>
    <x v="195"/>
    <x v="195"/>
    <x v="16"/>
    <n v="759129984"/>
  </r>
  <r>
    <x v="195"/>
    <x v="195"/>
    <x v="17"/>
    <n v="581160000"/>
  </r>
  <r>
    <x v="195"/>
    <x v="195"/>
    <x v="18"/>
    <n v="638129984"/>
  </r>
  <r>
    <x v="195"/>
    <x v="195"/>
    <x v="19"/>
    <n v="273390016"/>
  </r>
  <r>
    <x v="195"/>
    <x v="195"/>
    <x v="20"/>
    <n v="239100000"/>
  </r>
  <r>
    <x v="195"/>
    <x v="195"/>
    <x v="21"/>
    <n v="246120000"/>
  </r>
  <r>
    <x v="195"/>
    <x v="195"/>
    <x v="22"/>
    <n v="144870000"/>
  </r>
  <r>
    <x v="195"/>
    <x v="195"/>
    <x v="23"/>
    <n v="117020000"/>
  </r>
  <r>
    <x v="195"/>
    <x v="195"/>
    <x v="24"/>
    <n v="172390000"/>
  </r>
  <r>
    <x v="195"/>
    <x v="195"/>
    <x v="25"/>
    <n v="146880000"/>
  </r>
  <r>
    <x v="190"/>
    <x v="190"/>
    <x v="51"/>
    <n v="12820000"/>
  </r>
  <r>
    <x v="190"/>
    <x v="190"/>
    <x v="43"/>
    <n v="15510000"/>
  </r>
  <r>
    <x v="190"/>
    <x v="190"/>
    <x v="42"/>
    <n v="28630000"/>
  </r>
  <r>
    <x v="190"/>
    <x v="190"/>
    <x v="0"/>
    <n v="23030000"/>
  </r>
  <r>
    <x v="190"/>
    <x v="190"/>
    <x v="1"/>
    <n v="40840000"/>
  </r>
  <r>
    <x v="190"/>
    <x v="190"/>
    <x v="2"/>
    <n v="44340000"/>
  </r>
  <r>
    <x v="190"/>
    <x v="190"/>
    <x v="3"/>
    <n v="70490000"/>
  </r>
  <r>
    <x v="190"/>
    <x v="190"/>
    <x v="4"/>
    <n v="66700000"/>
  </r>
  <r>
    <x v="190"/>
    <x v="190"/>
    <x v="5"/>
    <n v="57640000"/>
  </r>
  <r>
    <x v="190"/>
    <x v="190"/>
    <x v="6"/>
    <n v="70740000"/>
  </r>
  <r>
    <x v="190"/>
    <x v="190"/>
    <x v="7"/>
    <n v="101470000"/>
  </r>
  <r>
    <x v="190"/>
    <x v="190"/>
    <x v="8"/>
    <n v="273600000"/>
  </r>
  <r>
    <x v="190"/>
    <x v="190"/>
    <x v="9"/>
    <n v="362790016"/>
  </r>
  <r>
    <x v="190"/>
    <x v="190"/>
    <x v="10"/>
    <n v="307910016"/>
  </r>
  <r>
    <x v="190"/>
    <x v="190"/>
    <x v="11"/>
    <n v="282009984"/>
  </r>
  <r>
    <x v="190"/>
    <x v="190"/>
    <x v="12"/>
    <n v="316420000"/>
  </r>
  <r>
    <x v="190"/>
    <x v="190"/>
    <x v="13"/>
    <n v="298569984"/>
  </r>
  <r>
    <x v="190"/>
    <x v="190"/>
    <x v="14"/>
    <n v="267560000"/>
  </r>
  <r>
    <x v="190"/>
    <x v="190"/>
    <x v="15"/>
    <n v="344089984"/>
  </r>
  <r>
    <x v="190"/>
    <x v="190"/>
    <x v="16"/>
    <n v="399449984"/>
  </r>
  <r>
    <x v="190"/>
    <x v="190"/>
    <x v="17"/>
    <n v="350270016"/>
  </r>
  <r>
    <x v="190"/>
    <x v="190"/>
    <x v="18"/>
    <n v="435430016"/>
  </r>
  <r>
    <x v="190"/>
    <x v="190"/>
    <x v="19"/>
    <n v="174570000"/>
  </r>
  <r>
    <x v="190"/>
    <x v="190"/>
    <x v="20"/>
    <n v="160770000"/>
  </r>
  <r>
    <x v="190"/>
    <x v="190"/>
    <x v="21"/>
    <n v="177010000"/>
  </r>
  <r>
    <x v="190"/>
    <x v="190"/>
    <x v="22"/>
    <n v="113980000"/>
  </r>
  <r>
    <x v="190"/>
    <x v="190"/>
    <x v="23"/>
    <n v="100150000"/>
  </r>
  <r>
    <x v="190"/>
    <x v="190"/>
    <x v="24"/>
    <n v="167070000"/>
  </r>
  <r>
    <x v="190"/>
    <x v="190"/>
    <x v="25"/>
    <n v="150160000"/>
  </r>
  <r>
    <x v="190"/>
    <x v="190"/>
    <x v="26"/>
    <n v="38920000"/>
  </r>
  <r>
    <x v="190"/>
    <x v="190"/>
    <x v="27"/>
    <n v="49380000"/>
  </r>
  <r>
    <x v="190"/>
    <x v="190"/>
    <x v="28"/>
    <n v="72140000"/>
  </r>
  <r>
    <x v="190"/>
    <x v="190"/>
    <x v="29"/>
    <n v="81050000"/>
  </r>
  <r>
    <x v="190"/>
    <x v="190"/>
    <x v="30"/>
    <n v="105640000"/>
  </r>
  <r>
    <x v="190"/>
    <x v="190"/>
    <x v="31"/>
    <n v="125670000"/>
  </r>
  <r>
    <x v="190"/>
    <x v="190"/>
    <x v="32"/>
    <n v="119030000"/>
  </r>
  <r>
    <x v="196"/>
    <x v="196"/>
    <x v="36"/>
    <n v="3.4265501499176025"/>
  </r>
  <r>
    <x v="196"/>
    <x v="196"/>
    <x v="37"/>
    <n v="3.8103742599487305"/>
  </r>
  <r>
    <x v="196"/>
    <x v="196"/>
    <x v="38"/>
    <n v="8.2917947769165039"/>
  </r>
  <r>
    <x v="196"/>
    <x v="196"/>
    <x v="39"/>
    <n v="5.504951000213623"/>
  </r>
  <r>
    <x v="196"/>
    <x v="196"/>
    <x v="40"/>
    <n v="5.0687360763549805"/>
  </r>
  <r>
    <x v="197"/>
    <x v="197"/>
    <x v="44"/>
    <n v="1.7015471458435059"/>
  </r>
  <r>
    <x v="191"/>
    <x v="191"/>
    <x v="39"/>
    <n v="355830016"/>
  </r>
  <r>
    <x v="191"/>
    <x v="191"/>
    <x v="40"/>
    <n v="345400000"/>
  </r>
  <r>
    <x v="193"/>
    <x v="193"/>
    <x v="44"/>
    <n v="35660000"/>
  </r>
  <r>
    <x v="193"/>
    <x v="193"/>
    <x v="45"/>
    <n v="21380000"/>
  </r>
  <r>
    <x v="193"/>
    <x v="193"/>
    <x v="46"/>
    <n v="28560000"/>
  </r>
  <r>
    <x v="193"/>
    <x v="193"/>
    <x v="47"/>
    <n v="42000000"/>
  </r>
  <r>
    <x v="193"/>
    <x v="193"/>
    <x v="48"/>
    <n v="21360000"/>
  </r>
  <r>
    <x v="193"/>
    <x v="193"/>
    <x v="49"/>
    <n v="17110000"/>
  </r>
  <r>
    <x v="193"/>
    <x v="193"/>
    <x v="50"/>
    <n v="16780000"/>
  </r>
  <r>
    <x v="193"/>
    <x v="193"/>
    <x v="51"/>
    <n v="12820000"/>
  </r>
  <r>
    <x v="193"/>
    <x v="193"/>
    <x v="43"/>
    <n v="15510000"/>
  </r>
  <r>
    <x v="193"/>
    <x v="193"/>
    <x v="42"/>
    <n v="28630000"/>
  </r>
  <r>
    <x v="193"/>
    <x v="193"/>
    <x v="0"/>
    <n v="23030000"/>
  </r>
  <r>
    <x v="193"/>
    <x v="193"/>
    <x v="1"/>
    <n v="40840000"/>
  </r>
  <r>
    <x v="193"/>
    <x v="193"/>
    <x v="2"/>
    <n v="44340000"/>
  </r>
  <r>
    <x v="193"/>
    <x v="193"/>
    <x v="3"/>
    <n v="70490000"/>
  </r>
  <r>
    <x v="193"/>
    <x v="193"/>
    <x v="4"/>
    <n v="66700000"/>
  </r>
  <r>
    <x v="193"/>
    <x v="193"/>
    <x v="5"/>
    <n v="57640000"/>
  </r>
  <r>
    <x v="193"/>
    <x v="193"/>
    <x v="6"/>
    <n v="70740000"/>
  </r>
  <r>
    <x v="193"/>
    <x v="193"/>
    <x v="7"/>
    <n v="101470000"/>
  </r>
  <r>
    <x v="193"/>
    <x v="193"/>
    <x v="8"/>
    <n v="273600000"/>
  </r>
  <r>
    <x v="193"/>
    <x v="193"/>
    <x v="9"/>
    <n v="362790016"/>
  </r>
  <r>
    <x v="193"/>
    <x v="193"/>
    <x v="10"/>
    <n v="307910016"/>
  </r>
  <r>
    <x v="193"/>
    <x v="193"/>
    <x v="11"/>
    <n v="282009984"/>
  </r>
  <r>
    <x v="193"/>
    <x v="193"/>
    <x v="12"/>
    <n v="316420000"/>
  </r>
  <r>
    <x v="193"/>
    <x v="193"/>
    <x v="13"/>
    <n v="298569984"/>
  </r>
  <r>
    <x v="193"/>
    <x v="193"/>
    <x v="14"/>
    <n v="267560000"/>
  </r>
  <r>
    <x v="193"/>
    <x v="193"/>
    <x v="15"/>
    <n v="344089984"/>
  </r>
  <r>
    <x v="193"/>
    <x v="193"/>
    <x v="16"/>
    <n v="399449984"/>
  </r>
  <r>
    <x v="193"/>
    <x v="193"/>
    <x v="17"/>
    <n v="350270016"/>
  </r>
  <r>
    <x v="193"/>
    <x v="193"/>
    <x v="18"/>
    <n v="435430016"/>
  </r>
  <r>
    <x v="193"/>
    <x v="193"/>
    <x v="19"/>
    <n v="174570000"/>
  </r>
  <r>
    <x v="193"/>
    <x v="193"/>
    <x v="20"/>
    <n v="160770000"/>
  </r>
  <r>
    <x v="193"/>
    <x v="193"/>
    <x v="21"/>
    <n v="177010000"/>
  </r>
  <r>
    <x v="193"/>
    <x v="193"/>
    <x v="22"/>
    <n v="113980000"/>
  </r>
  <r>
    <x v="193"/>
    <x v="193"/>
    <x v="23"/>
    <n v="100150000"/>
  </r>
  <r>
    <x v="193"/>
    <x v="193"/>
    <x v="24"/>
    <n v="167070000"/>
  </r>
  <r>
    <x v="198"/>
    <x v="198"/>
    <x v="8"/>
    <n v="15773000"/>
  </r>
  <r>
    <x v="198"/>
    <x v="198"/>
    <x v="9"/>
    <n v="29582000"/>
  </r>
  <r>
    <x v="198"/>
    <x v="198"/>
    <x v="10"/>
    <n v="35067000"/>
  </r>
  <r>
    <x v="198"/>
    <x v="198"/>
    <x v="11"/>
    <n v="35675000"/>
  </r>
  <r>
    <x v="198"/>
    <x v="198"/>
    <x v="12"/>
    <n v="37715000"/>
  </r>
  <r>
    <x v="198"/>
    <x v="198"/>
    <x v="13"/>
    <n v="45609000"/>
  </r>
  <r>
    <x v="198"/>
    <x v="198"/>
    <x v="14"/>
    <n v="49066000"/>
  </r>
  <r>
    <x v="198"/>
    <x v="198"/>
    <x v="15"/>
    <n v="66100000"/>
  </r>
  <r>
    <x v="198"/>
    <x v="198"/>
    <x v="16"/>
    <n v="96954000"/>
  </r>
  <r>
    <x v="198"/>
    <x v="198"/>
    <x v="17"/>
    <n v="84357000"/>
  </r>
  <r>
    <x v="198"/>
    <x v="198"/>
    <x v="18"/>
    <n v="38689000"/>
  </r>
  <r>
    <x v="198"/>
    <x v="198"/>
    <x v="19"/>
    <n v="61273000"/>
  </r>
  <r>
    <x v="198"/>
    <x v="198"/>
    <x v="20"/>
    <n v="18930000"/>
  </r>
  <r>
    <x v="198"/>
    <x v="198"/>
    <x v="21"/>
    <n v="48270000"/>
  </r>
  <r>
    <x v="195"/>
    <x v="195"/>
    <x v="26"/>
    <n v="41740000"/>
  </r>
  <r>
    <x v="195"/>
    <x v="195"/>
    <x v="27"/>
    <n v="60050000"/>
  </r>
  <r>
    <x v="195"/>
    <x v="195"/>
    <x v="28"/>
    <n v="101680000"/>
  </r>
  <r>
    <x v="195"/>
    <x v="195"/>
    <x v="29"/>
    <n v="103580000"/>
  </r>
  <r>
    <x v="195"/>
    <x v="195"/>
    <x v="30"/>
    <n v="135610000"/>
  </r>
  <r>
    <x v="195"/>
    <x v="195"/>
    <x v="31"/>
    <n v="172200000"/>
  </r>
  <r>
    <x v="195"/>
    <x v="195"/>
    <x v="32"/>
    <n v="164300000"/>
  </r>
  <r>
    <x v="195"/>
    <x v="195"/>
    <x v="33"/>
    <n v="155350000"/>
  </r>
  <r>
    <x v="195"/>
    <x v="195"/>
    <x v="34"/>
    <n v="142920000"/>
  </r>
  <r>
    <x v="195"/>
    <x v="195"/>
    <x v="35"/>
    <n v="163060000"/>
  </r>
  <r>
    <x v="195"/>
    <x v="195"/>
    <x v="36"/>
    <n v="160730000"/>
  </r>
  <r>
    <x v="195"/>
    <x v="195"/>
    <x v="37"/>
    <n v="202910000"/>
  </r>
  <r>
    <x v="195"/>
    <x v="195"/>
    <x v="38"/>
    <n v="511900000"/>
  </r>
  <r>
    <x v="195"/>
    <x v="195"/>
    <x v="39"/>
    <n v="355830016"/>
  </r>
  <r>
    <x v="195"/>
    <x v="195"/>
    <x v="40"/>
    <n v="345400000"/>
  </r>
  <r>
    <x v="196"/>
    <x v="196"/>
    <x v="6"/>
    <n v="27.651060104370117"/>
  </r>
  <r>
    <x v="196"/>
    <x v="196"/>
    <x v="7"/>
    <n v="28.167140960693359"/>
  </r>
  <r>
    <x v="196"/>
    <x v="196"/>
    <x v="8"/>
    <n v="49.506965637207031"/>
  </r>
  <r>
    <x v="196"/>
    <x v="196"/>
    <x v="9"/>
    <n v="43.356182098388672"/>
  </r>
  <r>
    <x v="196"/>
    <x v="196"/>
    <x v="10"/>
    <n v="33.061763763427734"/>
  </r>
  <r>
    <x v="196"/>
    <x v="196"/>
    <x v="11"/>
    <n v="27.291904449462891"/>
  </r>
  <r>
    <x v="196"/>
    <x v="196"/>
    <x v="12"/>
    <n v="28.913061141967773"/>
  </r>
  <r>
    <x v="196"/>
    <x v="196"/>
    <x v="13"/>
    <n v="33.780647277832031"/>
  </r>
  <r>
    <x v="196"/>
    <x v="196"/>
    <x v="14"/>
    <n v="36.987789154052734"/>
  </r>
  <r>
    <x v="196"/>
    <x v="196"/>
    <x v="15"/>
    <n v="51.148208618164063"/>
  </r>
  <r>
    <x v="196"/>
    <x v="196"/>
    <x v="16"/>
    <n v="50.141777038574219"/>
  </r>
  <r>
    <x v="196"/>
    <x v="196"/>
    <x v="17"/>
    <n v="59.544898986816406"/>
  </r>
  <r>
    <x v="196"/>
    <x v="196"/>
    <x v="18"/>
    <n v="89.183143615722656"/>
  </r>
  <r>
    <x v="196"/>
    <x v="196"/>
    <x v="19"/>
    <n v="42.613994598388672"/>
  </r>
  <r>
    <x v="196"/>
    <x v="196"/>
    <x v="20"/>
    <n v="20.180948257446289"/>
  </r>
  <r>
    <x v="196"/>
    <x v="196"/>
    <x v="21"/>
    <n v="27.906356811523438"/>
  </r>
  <r>
    <x v="196"/>
    <x v="196"/>
    <x v="22"/>
    <n v="13.593626022338867"/>
  </r>
  <r>
    <x v="196"/>
    <x v="196"/>
    <x v="23"/>
    <n v="6.8168826103210449"/>
  </r>
  <r>
    <x v="196"/>
    <x v="196"/>
    <x v="24"/>
    <n v="9.9552192687988281"/>
  </r>
  <r>
    <x v="196"/>
    <x v="196"/>
    <x v="25"/>
    <n v="6.9986705780029297"/>
  </r>
  <r>
    <x v="196"/>
    <x v="196"/>
    <x v="26"/>
    <n v="1.7331573963165283"/>
  </r>
  <r>
    <x v="196"/>
    <x v="196"/>
    <x v="27"/>
    <n v="1.903382420539856"/>
  </r>
  <r>
    <x v="196"/>
    <x v="196"/>
    <x v="28"/>
    <n v="2.5238142013549805"/>
  </r>
  <r>
    <x v="196"/>
    <x v="196"/>
    <x v="29"/>
    <n v="3.207427978515625"/>
  </r>
  <r>
    <x v="196"/>
    <x v="196"/>
    <x v="30"/>
    <n v="3.9680819511413574"/>
  </r>
  <r>
    <x v="196"/>
    <x v="196"/>
    <x v="31"/>
    <n v="3.746495246887207"/>
  </r>
  <r>
    <x v="196"/>
    <x v="196"/>
    <x v="32"/>
    <n v="4.0331435203552246"/>
  </r>
  <r>
    <x v="196"/>
    <x v="196"/>
    <x v="33"/>
    <n v="4.0296711921691895"/>
  </r>
  <r>
    <x v="196"/>
    <x v="196"/>
    <x v="34"/>
    <n v="3.8053066730499268"/>
  </r>
  <r>
    <x v="196"/>
    <x v="196"/>
    <x v="35"/>
    <n v="3.9263534545898438"/>
  </r>
  <r>
    <x v="199"/>
    <x v="199"/>
    <x v="31"/>
    <n v="32021000"/>
  </r>
  <r>
    <x v="199"/>
    <x v="199"/>
    <x v="32"/>
    <n v="52969000"/>
  </r>
  <r>
    <x v="199"/>
    <x v="199"/>
    <x v="33"/>
    <n v="35418000"/>
  </r>
  <r>
    <x v="199"/>
    <x v="199"/>
    <x v="34"/>
    <n v="34615000"/>
  </r>
  <r>
    <x v="193"/>
    <x v="193"/>
    <x v="33"/>
    <n v="125020000"/>
  </r>
  <r>
    <x v="193"/>
    <x v="193"/>
    <x v="34"/>
    <n v="123450000"/>
  </r>
  <r>
    <x v="193"/>
    <x v="193"/>
    <x v="35"/>
    <n v="144830000"/>
  </r>
  <r>
    <x v="193"/>
    <x v="193"/>
    <x v="36"/>
    <n v="145710000"/>
  </r>
  <r>
    <x v="193"/>
    <x v="193"/>
    <x v="37"/>
    <n v="195890000"/>
  </r>
  <r>
    <x v="193"/>
    <x v="193"/>
    <x v="38"/>
    <n v="534429984"/>
  </r>
  <r>
    <x v="193"/>
    <x v="193"/>
    <x v="39"/>
    <n v="355830016"/>
  </r>
  <r>
    <x v="193"/>
    <x v="193"/>
    <x v="40"/>
    <n v="357910016"/>
  </r>
  <r>
    <x v="200"/>
    <x v="200"/>
    <x v="0"/>
    <n v="0"/>
  </r>
  <r>
    <x v="200"/>
    <x v="200"/>
    <x v="1"/>
    <n v="5122000"/>
  </r>
  <r>
    <x v="200"/>
    <x v="200"/>
    <x v="2"/>
    <n v="11008000"/>
  </r>
  <r>
    <x v="200"/>
    <x v="200"/>
    <x v="3"/>
    <n v="7842000"/>
  </r>
  <r>
    <x v="200"/>
    <x v="200"/>
    <x v="4"/>
    <n v="13138000"/>
  </r>
  <r>
    <x v="200"/>
    <x v="200"/>
    <x v="5"/>
    <n v="6215000"/>
  </r>
  <r>
    <x v="200"/>
    <x v="200"/>
    <x v="6"/>
    <n v="8759000"/>
  </r>
  <r>
    <x v="200"/>
    <x v="200"/>
    <x v="7"/>
    <n v="14710000"/>
  </r>
  <r>
    <x v="200"/>
    <x v="200"/>
    <x v="8"/>
    <n v="27790000"/>
  </r>
  <r>
    <x v="200"/>
    <x v="200"/>
    <x v="9"/>
    <n v="26167000"/>
  </r>
  <r>
    <x v="200"/>
    <x v="200"/>
    <x v="10"/>
    <n v="26360000"/>
  </r>
  <r>
    <x v="200"/>
    <x v="200"/>
    <x v="11"/>
    <n v="19609000"/>
  </r>
  <r>
    <x v="200"/>
    <x v="200"/>
    <x v="12"/>
    <n v="21767000"/>
  </r>
  <r>
    <x v="200"/>
    <x v="200"/>
    <x v="13"/>
    <n v="21017000"/>
  </r>
  <r>
    <x v="200"/>
    <x v="200"/>
    <x v="14"/>
    <n v="20718000"/>
  </r>
  <r>
    <x v="200"/>
    <x v="200"/>
    <x v="15"/>
    <n v="34519000"/>
  </r>
  <r>
    <x v="200"/>
    <x v="200"/>
    <x v="16"/>
    <n v="51009000"/>
  </r>
  <r>
    <x v="200"/>
    <x v="200"/>
    <x v="17"/>
    <n v="49248000"/>
  </r>
  <r>
    <x v="200"/>
    <x v="200"/>
    <x v="18"/>
    <n v="20882000"/>
  </r>
  <r>
    <x v="200"/>
    <x v="200"/>
    <x v="19"/>
    <n v="5820000"/>
  </r>
  <r>
    <x v="200"/>
    <x v="200"/>
    <x v="20"/>
    <n v="1737000"/>
  </r>
  <r>
    <x v="200"/>
    <x v="200"/>
    <x v="21"/>
    <n v="0"/>
  </r>
  <r>
    <x v="200"/>
    <x v="200"/>
    <x v="22"/>
    <n v="0"/>
  </r>
  <r>
    <x v="200"/>
    <x v="200"/>
    <x v="23"/>
    <n v="0"/>
  </r>
  <r>
    <x v="200"/>
    <x v="200"/>
    <x v="24"/>
    <n v="0"/>
  </r>
  <r>
    <x v="200"/>
    <x v="200"/>
    <x v="25"/>
    <n v="0"/>
  </r>
  <r>
    <x v="200"/>
    <x v="200"/>
    <x v="26"/>
    <n v="0"/>
  </r>
  <r>
    <x v="200"/>
    <x v="200"/>
    <x v="27"/>
    <n v="0"/>
  </r>
  <r>
    <x v="200"/>
    <x v="200"/>
    <x v="28"/>
    <n v="0"/>
  </r>
  <r>
    <x v="200"/>
    <x v="200"/>
    <x v="29"/>
    <n v="0"/>
  </r>
  <r>
    <x v="200"/>
    <x v="200"/>
    <x v="30"/>
    <n v="0"/>
  </r>
  <r>
    <x v="200"/>
    <x v="200"/>
    <x v="31"/>
    <n v="0"/>
  </r>
  <r>
    <x v="200"/>
    <x v="200"/>
    <x v="32"/>
    <n v="0"/>
  </r>
  <r>
    <x v="200"/>
    <x v="200"/>
    <x v="33"/>
    <n v="0"/>
  </r>
  <r>
    <x v="200"/>
    <x v="200"/>
    <x v="34"/>
    <n v="0"/>
  </r>
  <r>
    <x v="200"/>
    <x v="200"/>
    <x v="35"/>
    <n v="0"/>
  </r>
  <r>
    <x v="200"/>
    <x v="200"/>
    <x v="36"/>
    <n v="0"/>
  </r>
  <r>
    <x v="200"/>
    <x v="200"/>
    <x v="37"/>
    <n v="0"/>
  </r>
  <r>
    <x v="200"/>
    <x v="200"/>
    <x v="38"/>
    <n v="0"/>
  </r>
  <r>
    <x v="200"/>
    <x v="200"/>
    <x v="39"/>
    <n v="0"/>
  </r>
  <r>
    <x v="200"/>
    <x v="200"/>
    <x v="40"/>
    <n v="0"/>
  </r>
  <r>
    <x v="199"/>
    <x v="199"/>
    <x v="0"/>
    <n v="23200000"/>
  </r>
  <r>
    <x v="199"/>
    <x v="199"/>
    <x v="1"/>
    <n v="20012000"/>
  </r>
  <r>
    <x v="199"/>
    <x v="199"/>
    <x v="2"/>
    <n v="22662000"/>
  </r>
  <r>
    <x v="199"/>
    <x v="199"/>
    <x v="3"/>
    <n v="43356000"/>
  </r>
  <r>
    <x v="199"/>
    <x v="199"/>
    <x v="4"/>
    <n v="30070000"/>
  </r>
  <r>
    <x v="199"/>
    <x v="199"/>
    <x v="5"/>
    <n v="33466000"/>
  </r>
  <r>
    <x v="199"/>
    <x v="199"/>
    <x v="6"/>
    <n v="34042000"/>
  </r>
  <r>
    <x v="197"/>
    <x v="197"/>
    <x v="45"/>
    <n v="0.99873626232147217"/>
  </r>
  <r>
    <x v="197"/>
    <x v="197"/>
    <x v="46"/>
    <n v="1.3061347007751465"/>
  </r>
  <r>
    <x v="197"/>
    <x v="197"/>
    <x v="47"/>
    <n v="1.8802791833877563"/>
  </r>
  <r>
    <x v="197"/>
    <x v="197"/>
    <x v="48"/>
    <n v="0.93585115671157837"/>
  </r>
  <r>
    <x v="197"/>
    <x v="197"/>
    <x v="49"/>
    <n v="0.73338472843170166"/>
  </r>
  <r>
    <x v="197"/>
    <x v="197"/>
    <x v="50"/>
    <n v="0.70342683792114258"/>
  </r>
  <r>
    <x v="197"/>
    <x v="197"/>
    <x v="51"/>
    <n v="0.52547305822372437"/>
  </r>
  <r>
    <x v="197"/>
    <x v="197"/>
    <x v="43"/>
    <n v="0.62138080596923828"/>
  </r>
  <r>
    <x v="197"/>
    <x v="197"/>
    <x v="42"/>
    <n v="1.12059485912323"/>
  </r>
  <r>
    <x v="197"/>
    <x v="197"/>
    <x v="0"/>
    <n v="0.88021266460418701"/>
  </r>
  <r>
    <x v="197"/>
    <x v="197"/>
    <x v="1"/>
    <n v="1.5234502553939819"/>
  </r>
  <r>
    <x v="197"/>
    <x v="197"/>
    <x v="2"/>
    <n v="1.6137733459472656"/>
  </r>
  <r>
    <x v="197"/>
    <x v="197"/>
    <x v="3"/>
    <n v="2.5031397342681885"/>
  </r>
  <r>
    <x v="197"/>
    <x v="197"/>
    <x v="4"/>
    <n v="2.3119802474975586"/>
  </r>
  <r>
    <x v="197"/>
    <x v="197"/>
    <x v="5"/>
    <n v="1.9516239166259766"/>
  </r>
  <r>
    <x v="197"/>
    <x v="197"/>
    <x v="6"/>
    <n v="2.3415393829345703"/>
  </r>
  <r>
    <x v="197"/>
    <x v="197"/>
    <x v="7"/>
    <n v="3.2859246730804443"/>
  </r>
  <r>
    <x v="197"/>
    <x v="197"/>
    <x v="8"/>
    <n v="8.6736946105957031"/>
  </r>
  <r>
    <x v="197"/>
    <x v="197"/>
    <x v="9"/>
    <n v="11.265201568603516"/>
  </r>
  <r>
    <x v="197"/>
    <x v="197"/>
    <x v="10"/>
    <n v="9.3689613342285156"/>
  </r>
  <r>
    <x v="197"/>
    <x v="197"/>
    <x v="11"/>
    <n v="8.4121694564819336"/>
  </r>
  <r>
    <x v="197"/>
    <x v="197"/>
    <x v="12"/>
    <n v="9.2574625015258789"/>
  </r>
  <r>
    <x v="197"/>
    <x v="197"/>
    <x v="13"/>
    <n v="8.571558952331543"/>
  </r>
  <r>
    <x v="197"/>
    <x v="197"/>
    <x v="14"/>
    <n v="7.5407290458679199"/>
  </r>
  <r>
    <x v="197"/>
    <x v="197"/>
    <x v="15"/>
    <n v="9.5242595672607422"/>
  </r>
  <r>
    <x v="197"/>
    <x v="197"/>
    <x v="16"/>
    <n v="10.863346099853516"/>
  </r>
  <r>
    <x v="197"/>
    <x v="197"/>
    <x v="17"/>
    <n v="9.3631906509399414"/>
  </r>
  <r>
    <x v="197"/>
    <x v="197"/>
    <x v="18"/>
    <n v="11.446324348449707"/>
  </r>
  <r>
    <x v="197"/>
    <x v="197"/>
    <x v="19"/>
    <n v="4.5153312683105469"/>
  </r>
  <r>
    <x v="197"/>
    <x v="197"/>
    <x v="20"/>
    <n v="4.0941414833068848"/>
  </r>
  <r>
    <x v="197"/>
    <x v="197"/>
    <x v="21"/>
    <n v="4.441251277923584"/>
  </r>
  <r>
    <x v="197"/>
    <x v="197"/>
    <x v="22"/>
    <n v="2.8195362091064453"/>
  </r>
  <r>
    <x v="197"/>
    <x v="197"/>
    <x v="23"/>
    <n v="2.4435195922851562"/>
  </r>
  <r>
    <x v="197"/>
    <x v="197"/>
    <x v="24"/>
    <n v="4.0206813812255859"/>
  </r>
  <r>
    <x v="197"/>
    <x v="197"/>
    <x v="25"/>
    <n v="3.5639355182647705"/>
  </r>
  <r>
    <x v="197"/>
    <x v="197"/>
    <x v="26"/>
    <n v="0.91070884466171265"/>
  </r>
  <r>
    <x v="197"/>
    <x v="197"/>
    <x v="27"/>
    <n v="1.1390427350997925"/>
  </r>
  <r>
    <x v="197"/>
    <x v="197"/>
    <x v="28"/>
    <n v="1.6413164138793945"/>
  </r>
  <r>
    <x v="197"/>
    <x v="197"/>
    <x v="29"/>
    <n v="1.8214839696884155"/>
  </r>
  <r>
    <x v="197"/>
    <x v="197"/>
    <x v="30"/>
    <n v="2.3497664928436279"/>
  </r>
  <r>
    <x v="197"/>
    <x v="197"/>
    <x v="31"/>
    <n v="2.7727091312408447"/>
  </r>
  <r>
    <x v="197"/>
    <x v="197"/>
    <x v="32"/>
    <n v="2.6097753047943115"/>
  </r>
  <r>
    <x v="197"/>
    <x v="197"/>
    <x v="33"/>
    <n v="2.7270936965942383"/>
  </r>
  <r>
    <x v="197"/>
    <x v="197"/>
    <x v="34"/>
    <n v="2.6796035766601562"/>
  </r>
  <r>
    <x v="197"/>
    <x v="197"/>
    <x v="35"/>
    <n v="3.1266486644744873"/>
  </r>
  <r>
    <x v="197"/>
    <x v="197"/>
    <x v="36"/>
    <n v="3.1264698505401611"/>
  </r>
  <r>
    <x v="197"/>
    <x v="197"/>
    <x v="37"/>
    <n v="4.1753501892089844"/>
  </r>
  <r>
    <x v="197"/>
    <x v="197"/>
    <x v="38"/>
    <n v="11.310612678527832"/>
  </r>
  <r>
    <x v="197"/>
    <x v="197"/>
    <x v="39"/>
    <n v="7.4752044677734375"/>
  </r>
  <r>
    <x v="197"/>
    <x v="197"/>
    <x v="40"/>
    <n v="7.4622106552124023"/>
  </r>
  <r>
    <x v="201"/>
    <x v="201"/>
    <x v="0"/>
    <n v="6303000"/>
  </r>
  <r>
    <x v="201"/>
    <x v="201"/>
    <x v="1"/>
    <n v="5879000"/>
  </r>
  <r>
    <x v="201"/>
    <x v="201"/>
    <x v="2"/>
    <n v="4276000"/>
  </r>
  <r>
    <x v="201"/>
    <x v="201"/>
    <x v="3"/>
    <n v="8008000"/>
  </r>
  <r>
    <x v="201"/>
    <x v="201"/>
    <x v="4"/>
    <n v="7035000"/>
  </r>
  <r>
    <x v="201"/>
    <x v="201"/>
    <x v="5"/>
    <n v="11596000"/>
  </r>
  <r>
    <x v="201"/>
    <x v="201"/>
    <x v="6"/>
    <n v="11478000"/>
  </r>
  <r>
    <x v="201"/>
    <x v="201"/>
    <x v="7"/>
    <n v="13117000"/>
  </r>
  <r>
    <x v="201"/>
    <x v="201"/>
    <x v="8"/>
    <n v="20990000"/>
  </r>
  <r>
    <x v="201"/>
    <x v="201"/>
    <x v="9"/>
    <n v="38275000"/>
  </r>
  <r>
    <x v="201"/>
    <x v="201"/>
    <x v="10"/>
    <n v="43978000"/>
  </r>
  <r>
    <x v="201"/>
    <x v="201"/>
    <x v="11"/>
    <n v="41193000"/>
  </r>
  <r>
    <x v="198"/>
    <x v="198"/>
    <x v="22"/>
    <n v="15531000"/>
  </r>
  <r>
    <x v="198"/>
    <x v="198"/>
    <x v="23"/>
    <n v="78771000"/>
  </r>
  <r>
    <x v="198"/>
    <x v="198"/>
    <x v="24"/>
    <n v="107842000"/>
  </r>
  <r>
    <x v="198"/>
    <x v="198"/>
    <x v="25"/>
    <n v="171954000"/>
  </r>
  <r>
    <x v="198"/>
    <x v="198"/>
    <x v="26"/>
    <n v="85315000"/>
  </r>
  <r>
    <x v="198"/>
    <x v="198"/>
    <x v="27"/>
    <n v="42692000"/>
  </r>
  <r>
    <x v="198"/>
    <x v="198"/>
    <x v="28"/>
    <n v="46980000"/>
  </r>
  <r>
    <x v="198"/>
    <x v="198"/>
    <x v="29"/>
    <n v="33953000"/>
  </r>
  <r>
    <x v="198"/>
    <x v="198"/>
    <x v="30"/>
    <n v="75000"/>
  </r>
  <r>
    <x v="198"/>
    <x v="198"/>
    <x v="31"/>
    <n v="411000"/>
  </r>
  <r>
    <x v="198"/>
    <x v="198"/>
    <x v="32"/>
    <n v="7324000"/>
  </r>
  <r>
    <x v="198"/>
    <x v="198"/>
    <x v="33"/>
    <n v="9565000"/>
  </r>
  <r>
    <x v="198"/>
    <x v="198"/>
    <x v="34"/>
    <n v="10005000"/>
  </r>
  <r>
    <x v="198"/>
    <x v="198"/>
    <x v="35"/>
    <n v="6853000"/>
  </r>
  <r>
    <x v="198"/>
    <x v="198"/>
    <x v="36"/>
    <n v="7054000"/>
  </r>
  <r>
    <x v="198"/>
    <x v="198"/>
    <x v="37"/>
    <n v="11246000"/>
  </r>
  <r>
    <x v="198"/>
    <x v="198"/>
    <x v="38"/>
    <n v="11313000"/>
  </r>
  <r>
    <x v="198"/>
    <x v="198"/>
    <x v="39"/>
    <n v="9928000"/>
  </r>
  <r>
    <x v="198"/>
    <x v="198"/>
    <x v="40"/>
    <n v="113961000"/>
  </r>
  <r>
    <x v="202"/>
    <x v="202"/>
    <x v="0"/>
    <n v="23200000"/>
  </r>
  <r>
    <x v="202"/>
    <x v="202"/>
    <x v="1"/>
    <n v="25134000"/>
  </r>
  <r>
    <x v="202"/>
    <x v="202"/>
    <x v="2"/>
    <n v="33670000"/>
  </r>
  <r>
    <x v="202"/>
    <x v="202"/>
    <x v="3"/>
    <n v="51198000"/>
  </r>
  <r>
    <x v="202"/>
    <x v="202"/>
    <x v="4"/>
    <n v="43208000"/>
  </r>
  <r>
    <x v="202"/>
    <x v="202"/>
    <x v="5"/>
    <n v="39681000"/>
  </r>
  <r>
    <x v="202"/>
    <x v="202"/>
    <x v="6"/>
    <n v="42801000"/>
  </r>
  <r>
    <x v="202"/>
    <x v="202"/>
    <x v="7"/>
    <n v="49134000"/>
  </r>
  <r>
    <x v="202"/>
    <x v="202"/>
    <x v="8"/>
    <n v="76166000"/>
  </r>
  <r>
    <x v="202"/>
    <x v="202"/>
    <x v="9"/>
    <n v="122816000"/>
  </r>
  <r>
    <x v="202"/>
    <x v="202"/>
    <x v="10"/>
    <n v="141186000"/>
  </r>
  <r>
    <x v="202"/>
    <x v="202"/>
    <x v="11"/>
    <n v="157428000"/>
  </r>
  <r>
    <x v="202"/>
    <x v="202"/>
    <x v="12"/>
    <n v="142744992"/>
  </r>
  <r>
    <x v="202"/>
    <x v="202"/>
    <x v="13"/>
    <n v="174036000"/>
  </r>
  <r>
    <x v="202"/>
    <x v="202"/>
    <x v="14"/>
    <n v="178402000"/>
  </r>
  <r>
    <x v="202"/>
    <x v="202"/>
    <x v="15"/>
    <n v="223142000"/>
  </r>
  <r>
    <x v="202"/>
    <x v="202"/>
    <x v="16"/>
    <n v="285660992"/>
  </r>
  <r>
    <x v="202"/>
    <x v="202"/>
    <x v="17"/>
    <n v="222402000"/>
  </r>
  <r>
    <x v="202"/>
    <x v="202"/>
    <x v="18"/>
    <n v="127492000"/>
  </r>
  <r>
    <x v="202"/>
    <x v="202"/>
    <x v="19"/>
    <n v="191700992"/>
  </r>
  <r>
    <x v="202"/>
    <x v="202"/>
    <x v="20"/>
    <n v="60401000"/>
  </r>
  <r>
    <x v="202"/>
    <x v="202"/>
    <x v="21"/>
    <n v="79991000"/>
  </r>
  <r>
    <x v="202"/>
    <x v="202"/>
    <x v="22"/>
    <n v="53994000"/>
  </r>
  <r>
    <x v="202"/>
    <x v="202"/>
    <x v="23"/>
    <n v="111309000"/>
  </r>
  <r>
    <x v="202"/>
    <x v="202"/>
    <x v="24"/>
    <n v="162991008"/>
  </r>
  <r>
    <x v="202"/>
    <x v="202"/>
    <x v="25"/>
    <n v="249866000"/>
  </r>
  <r>
    <x v="202"/>
    <x v="202"/>
    <x v="26"/>
    <n v="157836992"/>
  </r>
  <r>
    <x v="202"/>
    <x v="202"/>
    <x v="27"/>
    <n v="115921000"/>
  </r>
  <r>
    <x v="202"/>
    <x v="202"/>
    <x v="28"/>
    <n v="93011000"/>
  </r>
  <r>
    <x v="202"/>
    <x v="202"/>
    <x v="29"/>
    <n v="96412000"/>
  </r>
  <r>
    <x v="202"/>
    <x v="202"/>
    <x v="30"/>
    <n v="36120000"/>
  </r>
  <r>
    <x v="202"/>
    <x v="202"/>
    <x v="31"/>
    <n v="40214000"/>
  </r>
  <r>
    <x v="202"/>
    <x v="202"/>
    <x v="32"/>
    <n v="63837000"/>
  </r>
  <r>
    <x v="202"/>
    <x v="202"/>
    <x v="33"/>
    <n v="49771000"/>
  </r>
  <r>
    <x v="199"/>
    <x v="199"/>
    <x v="35"/>
    <n v="26911000"/>
  </r>
  <r>
    <x v="199"/>
    <x v="199"/>
    <x v="36"/>
    <n v="10520000"/>
  </r>
  <r>
    <x v="199"/>
    <x v="199"/>
    <x v="37"/>
    <n v="13539000"/>
  </r>
  <r>
    <x v="199"/>
    <x v="199"/>
    <x v="38"/>
    <n v="12242000"/>
  </r>
  <r>
    <x v="199"/>
    <x v="199"/>
    <x v="39"/>
    <n v="10842000"/>
  </r>
  <r>
    <x v="199"/>
    <x v="199"/>
    <x v="40"/>
    <n v="671091968"/>
  </r>
  <r>
    <x v="203"/>
    <x v="203"/>
    <x v="0"/>
    <n v="0"/>
  </r>
  <r>
    <x v="203"/>
    <x v="203"/>
    <x v="1"/>
    <n v="0"/>
  </r>
  <r>
    <x v="203"/>
    <x v="203"/>
    <x v="2"/>
    <n v="0"/>
  </r>
  <r>
    <x v="203"/>
    <x v="203"/>
    <x v="3"/>
    <n v="0"/>
  </r>
  <r>
    <x v="203"/>
    <x v="203"/>
    <x v="4"/>
    <n v="0"/>
  </r>
  <r>
    <x v="203"/>
    <x v="203"/>
    <x v="5"/>
    <n v="0"/>
  </r>
  <r>
    <x v="203"/>
    <x v="203"/>
    <x v="6"/>
    <n v="0"/>
  </r>
  <r>
    <x v="203"/>
    <x v="203"/>
    <x v="7"/>
    <n v="0"/>
  </r>
  <r>
    <x v="203"/>
    <x v="203"/>
    <x v="8"/>
    <n v="0"/>
  </r>
  <r>
    <x v="203"/>
    <x v="203"/>
    <x v="9"/>
    <n v="0"/>
  </r>
  <r>
    <x v="203"/>
    <x v="203"/>
    <x v="10"/>
    <n v="0"/>
  </r>
  <r>
    <x v="203"/>
    <x v="203"/>
    <x v="11"/>
    <n v="0"/>
  </r>
  <r>
    <x v="203"/>
    <x v="203"/>
    <x v="12"/>
    <n v="0"/>
  </r>
  <r>
    <x v="203"/>
    <x v="203"/>
    <x v="13"/>
    <n v="0"/>
  </r>
  <r>
    <x v="203"/>
    <x v="203"/>
    <x v="14"/>
    <n v="0"/>
  </r>
  <r>
    <x v="203"/>
    <x v="203"/>
    <x v="15"/>
    <n v="0"/>
  </r>
  <r>
    <x v="203"/>
    <x v="203"/>
    <x v="16"/>
    <n v="0"/>
  </r>
  <r>
    <x v="203"/>
    <x v="203"/>
    <x v="17"/>
    <n v="0"/>
  </r>
  <r>
    <x v="203"/>
    <x v="203"/>
    <x v="18"/>
    <n v="0"/>
  </r>
  <r>
    <x v="203"/>
    <x v="203"/>
    <x v="19"/>
    <n v="0"/>
  </r>
  <r>
    <x v="203"/>
    <x v="203"/>
    <x v="20"/>
    <n v="0"/>
  </r>
  <r>
    <x v="203"/>
    <x v="203"/>
    <x v="21"/>
    <n v="0"/>
  </r>
  <r>
    <x v="203"/>
    <x v="203"/>
    <x v="22"/>
    <n v="0"/>
  </r>
  <r>
    <x v="203"/>
    <x v="203"/>
    <x v="23"/>
    <n v="0"/>
  </r>
  <r>
    <x v="203"/>
    <x v="203"/>
    <x v="24"/>
    <n v="0"/>
  </r>
  <r>
    <x v="203"/>
    <x v="203"/>
    <x v="25"/>
    <n v="0"/>
  </r>
  <r>
    <x v="203"/>
    <x v="203"/>
    <x v="26"/>
    <n v="0"/>
  </r>
  <r>
    <x v="203"/>
    <x v="203"/>
    <x v="27"/>
    <n v="0"/>
  </r>
  <r>
    <x v="203"/>
    <x v="203"/>
    <x v="28"/>
    <n v="0"/>
  </r>
  <r>
    <x v="203"/>
    <x v="203"/>
    <x v="29"/>
    <n v="0"/>
  </r>
  <r>
    <x v="203"/>
    <x v="203"/>
    <x v="30"/>
    <n v="0"/>
  </r>
  <r>
    <x v="203"/>
    <x v="203"/>
    <x v="31"/>
    <n v="0"/>
  </r>
  <r>
    <x v="203"/>
    <x v="203"/>
    <x v="32"/>
    <n v="0"/>
  </r>
  <r>
    <x v="203"/>
    <x v="203"/>
    <x v="33"/>
    <n v="0"/>
  </r>
  <r>
    <x v="203"/>
    <x v="203"/>
    <x v="34"/>
    <n v="0"/>
  </r>
  <r>
    <x v="203"/>
    <x v="203"/>
    <x v="35"/>
    <n v="0"/>
  </r>
  <r>
    <x v="203"/>
    <x v="203"/>
    <x v="36"/>
    <n v="0"/>
  </r>
  <r>
    <x v="203"/>
    <x v="203"/>
    <x v="37"/>
    <n v="0"/>
  </r>
  <r>
    <x v="203"/>
    <x v="203"/>
    <x v="38"/>
    <n v="0"/>
  </r>
  <r>
    <x v="203"/>
    <x v="203"/>
    <x v="39"/>
    <n v="0"/>
  </r>
  <r>
    <x v="203"/>
    <x v="203"/>
    <x v="40"/>
    <n v="0"/>
  </r>
  <r>
    <x v="204"/>
    <x v="204"/>
    <x v="6"/>
    <n v="20.848466873168945"/>
  </r>
  <r>
    <x v="204"/>
    <x v="204"/>
    <x v="7"/>
    <n v="19.399019241333008"/>
  </r>
  <r>
    <x v="204"/>
    <x v="204"/>
    <x v="8"/>
    <n v="24.436346054077148"/>
  </r>
  <r>
    <x v="204"/>
    <x v="204"/>
    <x v="9"/>
    <n v="28.958490371704102"/>
  </r>
  <r>
    <x v="204"/>
    <x v="204"/>
    <x v="10"/>
    <n v="27.604496002197266"/>
  </r>
  <r>
    <x v="204"/>
    <x v="204"/>
    <x v="11"/>
    <n v="24.671388626098633"/>
  </r>
  <r>
    <x v="204"/>
    <x v="204"/>
    <x v="12"/>
    <n v="26.962326049804688"/>
  </r>
  <r>
    <x v="204"/>
    <x v="204"/>
    <x v="13"/>
    <n v="37.959636688232422"/>
  </r>
  <r>
    <x v="204"/>
    <x v="204"/>
    <x v="14"/>
    <n v="40.296115875244141"/>
  </r>
  <r>
    <x v="204"/>
    <x v="204"/>
    <x v="15"/>
    <n v="57.216686248779297"/>
  </r>
  <r>
    <x v="204"/>
    <x v="204"/>
    <x v="16"/>
    <n v="69.198760986328125"/>
  </r>
  <r>
    <x v="204"/>
    <x v="204"/>
    <x v="17"/>
    <n v="72.673065185546875"/>
  </r>
  <r>
    <x v="204"/>
    <x v="204"/>
    <x v="18"/>
    <n v="57.492527008056641"/>
  </r>
  <r>
    <x v="204"/>
    <x v="204"/>
    <x v="19"/>
    <n v="66.944427490234375"/>
  </r>
  <r>
    <x v="204"/>
    <x v="204"/>
    <x v="20"/>
    <n v="18.248374938964844"/>
  </r>
  <r>
    <x v="204"/>
    <x v="204"/>
    <x v="21"/>
    <n v="25.199676513671875"/>
  </r>
  <r>
    <x v="204"/>
    <x v="204"/>
    <x v="22"/>
    <n v="7.9892020225524902"/>
  </r>
  <r>
    <x v="204"/>
    <x v="204"/>
    <x v="23"/>
    <n v="12.434602737426758"/>
  </r>
  <r>
    <x v="204"/>
    <x v="204"/>
    <x v="24"/>
    <n v="14.211976051330566"/>
  </r>
  <r>
    <x v="204"/>
    <x v="204"/>
    <x v="25"/>
    <n v="18.748710632324219"/>
  </r>
  <r>
    <x v="204"/>
    <x v="204"/>
    <x v="26"/>
    <n v="11.31939697265625"/>
  </r>
  <r>
    <x v="204"/>
    <x v="204"/>
    <x v="27"/>
    <n v="7.5264792442321777"/>
  </r>
  <r>
    <x v="204"/>
    <x v="204"/>
    <x v="28"/>
    <n v="5.0853796005249023"/>
  </r>
  <r>
    <x v="204"/>
    <x v="204"/>
    <x v="29"/>
    <n v="4.7459025382995605"/>
  </r>
  <r>
    <x v="204"/>
    <x v="204"/>
    <x v="30"/>
    <n v="1.0966938734054565"/>
  </r>
  <r>
    <x v="204"/>
    <x v="204"/>
    <x v="31"/>
    <n v="1.0795536041259766"/>
  </r>
  <r>
    <x v="204"/>
    <x v="204"/>
    <x v="32"/>
    <n v="1.836824893951416"/>
  </r>
  <r>
    <x v="204"/>
    <x v="204"/>
    <x v="33"/>
    <n v="1.1852463483810425"/>
  </r>
  <r>
    <x v="204"/>
    <x v="204"/>
    <x v="34"/>
    <n v="1.0744185447692871"/>
  </r>
  <r>
    <x v="204"/>
    <x v="204"/>
    <x v="35"/>
    <n v="0.65597212314605713"/>
  </r>
  <r>
    <x v="204"/>
    <x v="204"/>
    <x v="36"/>
    <n v="0.21330180764198303"/>
  </r>
  <r>
    <x v="205"/>
    <x v="205"/>
    <x v="0"/>
    <n v="23200000"/>
  </r>
  <r>
    <x v="205"/>
    <x v="205"/>
    <x v="1"/>
    <n v="20012000"/>
  </r>
  <r>
    <x v="199"/>
    <x v="199"/>
    <x v="7"/>
    <n v="33304000"/>
  </r>
  <r>
    <x v="199"/>
    <x v="199"/>
    <x v="8"/>
    <n v="47156000"/>
  </r>
  <r>
    <x v="199"/>
    <x v="199"/>
    <x v="9"/>
    <n v="94299000"/>
  </r>
  <r>
    <x v="199"/>
    <x v="199"/>
    <x v="10"/>
    <n v="111510000"/>
  </r>
  <r>
    <x v="199"/>
    <x v="199"/>
    <x v="11"/>
    <n v="136279008"/>
  </r>
  <r>
    <x v="199"/>
    <x v="199"/>
    <x v="12"/>
    <n v="119386000"/>
  </r>
  <r>
    <x v="199"/>
    <x v="199"/>
    <x v="13"/>
    <n v="148868000"/>
  </r>
  <r>
    <x v="199"/>
    <x v="199"/>
    <x v="14"/>
    <n v="154496992"/>
  </r>
  <r>
    <x v="199"/>
    <x v="199"/>
    <x v="15"/>
    <n v="185030000"/>
  </r>
  <r>
    <x v="199"/>
    <x v="199"/>
    <x v="16"/>
    <n v="229520992"/>
  </r>
  <r>
    <x v="199"/>
    <x v="199"/>
    <x v="17"/>
    <n v="167434000"/>
  </r>
  <r>
    <x v="199"/>
    <x v="199"/>
    <x v="18"/>
    <n v="104090000"/>
  </r>
  <r>
    <x v="199"/>
    <x v="199"/>
    <x v="19"/>
    <n v="184891008"/>
  </r>
  <r>
    <x v="199"/>
    <x v="199"/>
    <x v="20"/>
    <n v="56949000"/>
  </r>
  <r>
    <x v="199"/>
    <x v="199"/>
    <x v="21"/>
    <n v="77698000"/>
  </r>
  <r>
    <x v="199"/>
    <x v="199"/>
    <x v="22"/>
    <n v="52223000"/>
  </r>
  <r>
    <x v="199"/>
    <x v="199"/>
    <x v="23"/>
    <n v="110830000"/>
  </r>
  <r>
    <x v="199"/>
    <x v="199"/>
    <x v="24"/>
    <n v="162150000"/>
  </r>
  <r>
    <x v="199"/>
    <x v="199"/>
    <x v="25"/>
    <n v="247996000"/>
  </r>
  <r>
    <x v="199"/>
    <x v="199"/>
    <x v="26"/>
    <n v="157108000"/>
  </r>
  <r>
    <x v="199"/>
    <x v="199"/>
    <x v="27"/>
    <n v="114164000"/>
  </r>
  <r>
    <x v="199"/>
    <x v="199"/>
    <x v="28"/>
    <n v="87540000"/>
  </r>
  <r>
    <x v="199"/>
    <x v="199"/>
    <x v="29"/>
    <n v="88165000"/>
  </r>
  <r>
    <x v="199"/>
    <x v="199"/>
    <x v="30"/>
    <n v="23852000"/>
  </r>
  <r>
    <x v="205"/>
    <x v="205"/>
    <x v="37"/>
    <n v="13539000"/>
  </r>
  <r>
    <x v="205"/>
    <x v="205"/>
    <x v="38"/>
    <n v="12242000"/>
  </r>
  <r>
    <x v="205"/>
    <x v="205"/>
    <x v="39"/>
    <n v="10842000"/>
  </r>
  <r>
    <x v="205"/>
    <x v="205"/>
    <x v="40"/>
    <n v="671091968"/>
  </r>
  <r>
    <x v="206"/>
    <x v="206"/>
    <x v="6"/>
    <n v="16.581937789916992"/>
  </r>
  <r>
    <x v="206"/>
    <x v="206"/>
    <x v="7"/>
    <n v="13.455761909484863"/>
  </r>
  <r>
    <x v="206"/>
    <x v="206"/>
    <x v="8"/>
    <n v="15.37534236907959"/>
  </r>
  <r>
    <x v="206"/>
    <x v="206"/>
    <x v="9"/>
    <n v="22.668275833129883"/>
  </r>
  <r>
    <x v="206"/>
    <x v="206"/>
    <x v="10"/>
    <n v="22.326665878295898"/>
  </r>
  <r>
    <x v="206"/>
    <x v="206"/>
    <x v="11"/>
    <n v="21.567998886108398"/>
  </r>
  <r>
    <x v="206"/>
    <x v="206"/>
    <x v="12"/>
    <n v="22.804506301879883"/>
  </r>
  <r>
    <x v="206"/>
    <x v="206"/>
    <x v="13"/>
    <n v="33.263530731201172"/>
  </r>
  <r>
    <x v="206"/>
    <x v="206"/>
    <x v="14"/>
    <n v="35.5313720703125"/>
  </r>
  <r>
    <x v="206"/>
    <x v="206"/>
    <x v="15"/>
    <n v="48.220684051513672"/>
  </r>
  <r>
    <x v="206"/>
    <x v="206"/>
    <x v="16"/>
    <n v="56.616294860839844"/>
  </r>
  <r>
    <x v="206"/>
    <x v="206"/>
    <x v="17"/>
    <n v="56.15576171875"/>
  </r>
  <r>
    <x v="206"/>
    <x v="206"/>
    <x v="18"/>
    <n v="47.885906219482422"/>
  </r>
  <r>
    <x v="206"/>
    <x v="206"/>
    <x v="19"/>
    <n v="64.901458740234375"/>
  </r>
  <r>
    <x v="202"/>
    <x v="202"/>
    <x v="34"/>
    <n v="65002000"/>
  </r>
  <r>
    <x v="202"/>
    <x v="202"/>
    <x v="35"/>
    <n v="71176000"/>
  </r>
  <r>
    <x v="202"/>
    <x v="202"/>
    <x v="36"/>
    <n v="64477000"/>
  </r>
  <r>
    <x v="202"/>
    <x v="202"/>
    <x v="37"/>
    <n v="53747000"/>
  </r>
  <r>
    <x v="202"/>
    <x v="202"/>
    <x v="38"/>
    <n v="33345000"/>
  </r>
  <r>
    <x v="202"/>
    <x v="202"/>
    <x v="39"/>
    <n v="28842000"/>
  </r>
  <r>
    <x v="202"/>
    <x v="202"/>
    <x v="40"/>
    <n v="687091968"/>
  </r>
  <r>
    <x v="207"/>
    <x v="207"/>
    <x v="6"/>
    <n v="20.848466873168945"/>
  </r>
  <r>
    <x v="207"/>
    <x v="207"/>
    <x v="7"/>
    <n v="19.851531982421875"/>
  </r>
  <r>
    <x v="207"/>
    <x v="207"/>
    <x v="8"/>
    <n v="24.834131240844727"/>
  </r>
  <r>
    <x v="207"/>
    <x v="207"/>
    <x v="9"/>
    <n v="29.523399353027344"/>
  </r>
  <r>
    <x v="207"/>
    <x v="207"/>
    <x v="10"/>
    <n v="28.268428802490234"/>
  </r>
  <r>
    <x v="207"/>
    <x v="207"/>
    <x v="11"/>
    <n v="24.915115356445313"/>
  </r>
  <r>
    <x v="207"/>
    <x v="207"/>
    <x v="12"/>
    <n v="27.266422271728516"/>
  </r>
  <r>
    <x v="207"/>
    <x v="207"/>
    <x v="13"/>
    <n v="38.887149810791016"/>
  </r>
  <r>
    <x v="207"/>
    <x v="207"/>
    <x v="14"/>
    <n v="41.029067993164063"/>
  </r>
  <r>
    <x v="207"/>
    <x v="207"/>
    <x v="15"/>
    <n v="58.153057098388672"/>
  </r>
  <r>
    <x v="207"/>
    <x v="207"/>
    <x v="16"/>
    <n v="70.464439392089844"/>
  </r>
  <r>
    <x v="207"/>
    <x v="207"/>
    <x v="17"/>
    <n v="74.591499328613281"/>
  </r>
  <r>
    <x v="207"/>
    <x v="207"/>
    <x v="18"/>
    <n v="58.651836395263672"/>
  </r>
  <r>
    <x v="207"/>
    <x v="207"/>
    <x v="19"/>
    <n v="67.291938781738281"/>
  </r>
  <r>
    <x v="207"/>
    <x v="207"/>
    <x v="20"/>
    <n v="18.781652450561523"/>
  </r>
  <r>
    <x v="207"/>
    <x v="207"/>
    <x v="21"/>
    <n v="25.943361282348633"/>
  </r>
  <r>
    <x v="207"/>
    <x v="207"/>
    <x v="22"/>
    <n v="8.2601337432861328"/>
  </r>
  <r>
    <x v="207"/>
    <x v="207"/>
    <x v="23"/>
    <n v="12.488344192504883"/>
  </r>
  <r>
    <x v="207"/>
    <x v="207"/>
    <x v="24"/>
    <n v="14.285687446594238"/>
  </r>
  <r>
    <x v="207"/>
    <x v="207"/>
    <x v="25"/>
    <n v="18.890083312988281"/>
  </r>
  <r>
    <x v="207"/>
    <x v="207"/>
    <x v="26"/>
    <n v="11.371920585632324"/>
  </r>
  <r>
    <x v="207"/>
    <x v="207"/>
    <x v="27"/>
    <n v="7.6423130035400391"/>
  </r>
  <r>
    <x v="207"/>
    <x v="207"/>
    <x v="28"/>
    <n v="5.4032015800476074"/>
  </r>
  <r>
    <x v="207"/>
    <x v="207"/>
    <x v="29"/>
    <n v="5.1898369789123535"/>
  </r>
  <r>
    <x v="207"/>
    <x v="207"/>
    <x v="30"/>
    <n v="1.6607656478881836"/>
  </r>
  <r>
    <x v="207"/>
    <x v="207"/>
    <x v="31"/>
    <n v="1.3557717800140381"/>
  </r>
  <r>
    <x v="207"/>
    <x v="207"/>
    <x v="32"/>
    <n v="2.2136983871459961"/>
  </r>
  <r>
    <x v="207"/>
    <x v="207"/>
    <x v="33"/>
    <n v="1.665562629699707"/>
  </r>
  <r>
    <x v="207"/>
    <x v="207"/>
    <x v="34"/>
    <n v="2.0176036357879639"/>
  </r>
  <r>
    <x v="207"/>
    <x v="207"/>
    <x v="35"/>
    <n v="1.7349586486816406"/>
  </r>
  <r>
    <x v="207"/>
    <x v="207"/>
    <x v="36"/>
    <n v="1.3073251247406006"/>
  </r>
  <r>
    <x v="208"/>
    <x v="208"/>
    <x v="34"/>
    <n v="0"/>
  </r>
  <r>
    <x v="208"/>
    <x v="208"/>
    <x v="35"/>
    <n v="0"/>
  </r>
  <r>
    <x v="208"/>
    <x v="208"/>
    <x v="36"/>
    <n v="0"/>
  </r>
  <r>
    <x v="208"/>
    <x v="208"/>
    <x v="37"/>
    <n v="0"/>
  </r>
  <r>
    <x v="208"/>
    <x v="208"/>
    <x v="38"/>
    <n v="0"/>
  </r>
  <r>
    <x v="208"/>
    <x v="208"/>
    <x v="39"/>
    <n v="0"/>
  </r>
  <r>
    <x v="208"/>
    <x v="208"/>
    <x v="40"/>
    <n v="0"/>
  </r>
  <r>
    <x v="209"/>
    <x v="209"/>
    <x v="0"/>
    <n v="0"/>
  </r>
  <r>
    <x v="209"/>
    <x v="209"/>
    <x v="1"/>
    <n v="0"/>
  </r>
  <r>
    <x v="209"/>
    <x v="209"/>
    <x v="2"/>
    <n v="0"/>
  </r>
  <r>
    <x v="209"/>
    <x v="209"/>
    <x v="3"/>
    <n v="0"/>
  </r>
  <r>
    <x v="209"/>
    <x v="209"/>
    <x v="4"/>
    <n v="5000"/>
  </r>
  <r>
    <x v="209"/>
    <x v="209"/>
    <x v="5"/>
    <n v="72000"/>
  </r>
  <r>
    <x v="209"/>
    <x v="209"/>
    <x v="6"/>
    <n v="165000"/>
  </r>
  <r>
    <x v="205"/>
    <x v="205"/>
    <x v="2"/>
    <n v="22662000"/>
  </r>
  <r>
    <x v="205"/>
    <x v="205"/>
    <x v="3"/>
    <n v="43356000"/>
  </r>
  <r>
    <x v="205"/>
    <x v="205"/>
    <x v="4"/>
    <n v="30070000"/>
  </r>
  <r>
    <x v="205"/>
    <x v="205"/>
    <x v="5"/>
    <n v="33466000"/>
  </r>
  <r>
    <x v="205"/>
    <x v="205"/>
    <x v="6"/>
    <n v="34042000"/>
  </r>
  <r>
    <x v="205"/>
    <x v="205"/>
    <x v="7"/>
    <n v="33304000"/>
  </r>
  <r>
    <x v="205"/>
    <x v="205"/>
    <x v="8"/>
    <n v="47156000"/>
  </r>
  <r>
    <x v="205"/>
    <x v="205"/>
    <x v="9"/>
    <n v="94299000"/>
  </r>
  <r>
    <x v="205"/>
    <x v="205"/>
    <x v="10"/>
    <n v="111510000"/>
  </r>
  <r>
    <x v="205"/>
    <x v="205"/>
    <x v="11"/>
    <n v="136279008"/>
  </r>
  <r>
    <x v="205"/>
    <x v="205"/>
    <x v="12"/>
    <n v="119386000"/>
  </r>
  <r>
    <x v="205"/>
    <x v="205"/>
    <x v="13"/>
    <n v="148868000"/>
  </r>
  <r>
    <x v="205"/>
    <x v="205"/>
    <x v="14"/>
    <n v="154496992"/>
  </r>
  <r>
    <x v="205"/>
    <x v="205"/>
    <x v="15"/>
    <n v="185030000"/>
  </r>
  <r>
    <x v="205"/>
    <x v="205"/>
    <x v="16"/>
    <n v="229520992"/>
  </r>
  <r>
    <x v="205"/>
    <x v="205"/>
    <x v="17"/>
    <n v="167434000"/>
  </r>
  <r>
    <x v="205"/>
    <x v="205"/>
    <x v="18"/>
    <n v="104090000"/>
  </r>
  <r>
    <x v="205"/>
    <x v="205"/>
    <x v="19"/>
    <n v="184891008"/>
  </r>
  <r>
    <x v="205"/>
    <x v="205"/>
    <x v="20"/>
    <n v="56949000"/>
  </r>
  <r>
    <x v="205"/>
    <x v="205"/>
    <x v="21"/>
    <n v="77698000"/>
  </r>
  <r>
    <x v="205"/>
    <x v="205"/>
    <x v="22"/>
    <n v="52223000"/>
  </r>
  <r>
    <x v="205"/>
    <x v="205"/>
    <x v="23"/>
    <n v="110830000"/>
  </r>
  <r>
    <x v="205"/>
    <x v="205"/>
    <x v="24"/>
    <n v="162150000"/>
  </r>
  <r>
    <x v="205"/>
    <x v="205"/>
    <x v="25"/>
    <n v="247996000"/>
  </r>
  <r>
    <x v="205"/>
    <x v="205"/>
    <x v="26"/>
    <n v="157108000"/>
  </r>
  <r>
    <x v="205"/>
    <x v="205"/>
    <x v="27"/>
    <n v="114164000"/>
  </r>
  <r>
    <x v="205"/>
    <x v="205"/>
    <x v="28"/>
    <n v="87540000"/>
  </r>
  <r>
    <x v="205"/>
    <x v="205"/>
    <x v="29"/>
    <n v="88165000"/>
  </r>
  <r>
    <x v="205"/>
    <x v="205"/>
    <x v="30"/>
    <n v="23852000"/>
  </r>
  <r>
    <x v="205"/>
    <x v="205"/>
    <x v="31"/>
    <n v="32021000"/>
  </r>
  <r>
    <x v="205"/>
    <x v="205"/>
    <x v="32"/>
    <n v="52969000"/>
  </r>
  <r>
    <x v="205"/>
    <x v="205"/>
    <x v="33"/>
    <n v="35418000"/>
  </r>
  <r>
    <x v="205"/>
    <x v="205"/>
    <x v="34"/>
    <n v="34615000"/>
  </r>
  <r>
    <x v="205"/>
    <x v="205"/>
    <x v="35"/>
    <n v="26911000"/>
  </r>
  <r>
    <x v="205"/>
    <x v="205"/>
    <x v="36"/>
    <n v="10520000"/>
  </r>
  <r>
    <x v="210"/>
    <x v="210"/>
    <x v="10"/>
    <n v="0"/>
  </r>
  <r>
    <x v="210"/>
    <x v="210"/>
    <x v="11"/>
    <n v="0"/>
  </r>
  <r>
    <x v="210"/>
    <x v="210"/>
    <x v="12"/>
    <n v="0"/>
  </r>
  <r>
    <x v="201"/>
    <x v="201"/>
    <x v="12"/>
    <n v="40997000"/>
  </r>
  <r>
    <x v="201"/>
    <x v="201"/>
    <x v="13"/>
    <n v="53342000"/>
  </r>
  <r>
    <x v="201"/>
    <x v="201"/>
    <x v="14"/>
    <n v="56718000"/>
  </r>
  <r>
    <x v="201"/>
    <x v="201"/>
    <x v="15"/>
    <n v="72181000"/>
  </r>
  <r>
    <x v="201"/>
    <x v="201"/>
    <x v="16"/>
    <n v="107178000"/>
  </r>
  <r>
    <x v="201"/>
    <x v="201"/>
    <x v="17"/>
    <n v="91287000"/>
  </r>
  <r>
    <x v="201"/>
    <x v="201"/>
    <x v="18"/>
    <n v="39954000"/>
  </r>
  <r>
    <x v="201"/>
    <x v="201"/>
    <x v="19"/>
    <n v="61665000"/>
  </r>
  <r>
    <x v="201"/>
    <x v="201"/>
    <x v="20"/>
    <n v="18930000"/>
  </r>
  <r>
    <x v="201"/>
    <x v="201"/>
    <x v="21"/>
    <n v="48270000"/>
  </r>
  <r>
    <x v="201"/>
    <x v="201"/>
    <x v="22"/>
    <n v="15531000"/>
  </r>
  <r>
    <x v="201"/>
    <x v="201"/>
    <x v="23"/>
    <n v="78771000"/>
  </r>
  <r>
    <x v="201"/>
    <x v="201"/>
    <x v="24"/>
    <n v="107842000"/>
  </r>
  <r>
    <x v="201"/>
    <x v="201"/>
    <x v="25"/>
    <n v="175102000"/>
  </r>
  <r>
    <x v="201"/>
    <x v="201"/>
    <x v="26"/>
    <n v="87994000"/>
  </r>
  <r>
    <x v="201"/>
    <x v="201"/>
    <x v="27"/>
    <n v="45150000"/>
  </r>
  <r>
    <x v="201"/>
    <x v="201"/>
    <x v="28"/>
    <n v="48624000"/>
  </r>
  <r>
    <x v="201"/>
    <x v="201"/>
    <x v="29"/>
    <n v="36786000"/>
  </r>
  <r>
    <x v="201"/>
    <x v="201"/>
    <x v="30"/>
    <n v="75000"/>
  </r>
  <r>
    <x v="201"/>
    <x v="201"/>
    <x v="31"/>
    <n v="411000"/>
  </r>
  <r>
    <x v="201"/>
    <x v="201"/>
    <x v="32"/>
    <n v="7324000"/>
  </r>
  <r>
    <x v="201"/>
    <x v="201"/>
    <x v="33"/>
    <n v="9565000"/>
  </r>
  <r>
    <x v="201"/>
    <x v="201"/>
    <x v="34"/>
    <n v="10005000"/>
  </r>
  <r>
    <x v="201"/>
    <x v="201"/>
    <x v="35"/>
    <n v="6853000"/>
  </r>
  <r>
    <x v="201"/>
    <x v="201"/>
    <x v="36"/>
    <n v="7054000"/>
  </r>
  <r>
    <x v="201"/>
    <x v="201"/>
    <x v="37"/>
    <n v="11246000"/>
  </r>
  <r>
    <x v="201"/>
    <x v="201"/>
    <x v="38"/>
    <n v="11313000"/>
  </r>
  <r>
    <x v="201"/>
    <x v="201"/>
    <x v="39"/>
    <n v="9928000"/>
  </r>
  <r>
    <x v="201"/>
    <x v="201"/>
    <x v="40"/>
    <n v="113961000"/>
  </r>
  <r>
    <x v="198"/>
    <x v="198"/>
    <x v="0"/>
    <n v="5642000"/>
  </r>
  <r>
    <x v="198"/>
    <x v="198"/>
    <x v="1"/>
    <n v="5165000"/>
  </r>
  <r>
    <x v="198"/>
    <x v="198"/>
    <x v="2"/>
    <n v="3901000"/>
  </r>
  <r>
    <x v="198"/>
    <x v="198"/>
    <x v="3"/>
    <n v="7066000"/>
  </r>
  <r>
    <x v="198"/>
    <x v="198"/>
    <x v="4"/>
    <n v="5736000"/>
  </r>
  <r>
    <x v="198"/>
    <x v="198"/>
    <x v="5"/>
    <n v="9632000"/>
  </r>
  <r>
    <x v="198"/>
    <x v="198"/>
    <x v="6"/>
    <n v="8080000"/>
  </r>
  <r>
    <x v="198"/>
    <x v="198"/>
    <x v="7"/>
    <n v="10655000"/>
  </r>
  <r>
    <x v="211"/>
    <x v="211"/>
    <x v="24"/>
    <n v="21.49244499206543"/>
  </r>
  <r>
    <x v="211"/>
    <x v="211"/>
    <x v="25"/>
    <n v="14.9776611328125"/>
  </r>
  <r>
    <x v="211"/>
    <x v="211"/>
    <x v="26"/>
    <n v="24.135625839233398"/>
  </r>
  <r>
    <x v="211"/>
    <x v="211"/>
    <x v="27"/>
    <n v="22.492204666137695"/>
  </r>
  <r>
    <x v="211"/>
    <x v="211"/>
    <x v="28"/>
    <n v="3.2499427795410156"/>
  </r>
  <r>
    <x v="211"/>
    <x v="211"/>
    <x v="29"/>
    <n v="5.1086030006408691"/>
  </r>
  <r>
    <x v="211"/>
    <x v="211"/>
    <x v="30"/>
    <n v="8.6785173416137695"/>
  </r>
  <r>
    <x v="211"/>
    <x v="211"/>
    <x v="31"/>
    <n v="6.4426469802856445"/>
  </r>
  <r>
    <x v="211"/>
    <x v="211"/>
    <x v="32"/>
    <n v="4.725405216217041"/>
  </r>
  <r>
    <x v="211"/>
    <x v="211"/>
    <x v="33"/>
    <n v="7.0416173934936523"/>
  </r>
  <r>
    <x v="211"/>
    <x v="211"/>
    <x v="34"/>
    <n v="7.1356348991394043"/>
  </r>
  <r>
    <x v="211"/>
    <x v="211"/>
    <x v="35"/>
    <n v="9.0929355621337891"/>
  </r>
  <r>
    <x v="211"/>
    <x v="211"/>
    <x v="36"/>
    <n v="22.395437240600586"/>
  </r>
  <r>
    <x v="211"/>
    <x v="211"/>
    <x v="37"/>
    <n v="12.82960319519043"/>
  </r>
  <r>
    <x v="211"/>
    <x v="211"/>
    <x v="38"/>
    <n v="7.5886292457580566"/>
  </r>
  <r>
    <x v="211"/>
    <x v="211"/>
    <x v="39"/>
    <n v="8.4301786422729492"/>
  </r>
  <r>
    <x v="211"/>
    <x v="211"/>
    <x v="40"/>
    <n v="0.13381175696849823"/>
  </r>
  <r>
    <x v="212"/>
    <x v="212"/>
    <x v="0"/>
    <n v="0"/>
  </r>
  <r>
    <x v="209"/>
    <x v="209"/>
    <x v="7"/>
    <n v="310000"/>
  </r>
  <r>
    <x v="209"/>
    <x v="209"/>
    <x v="8"/>
    <n v="516000"/>
  </r>
  <r>
    <x v="209"/>
    <x v="209"/>
    <x v="9"/>
    <n v="749000"/>
  </r>
  <r>
    <x v="209"/>
    <x v="209"/>
    <x v="10"/>
    <n v="998000"/>
  </r>
  <r>
    <x v="209"/>
    <x v="209"/>
    <x v="11"/>
    <n v="1213000"/>
  </r>
  <r>
    <x v="209"/>
    <x v="209"/>
    <x v="12"/>
    <n v="1496000"/>
  </r>
  <r>
    <x v="209"/>
    <x v="209"/>
    <x v="13"/>
    <n v="2071000"/>
  </r>
  <r>
    <x v="209"/>
    <x v="209"/>
    <x v="14"/>
    <n v="3359000"/>
  </r>
  <r>
    <x v="209"/>
    <x v="209"/>
    <x v="15"/>
    <n v="4134000"/>
  </r>
  <r>
    <x v="209"/>
    <x v="209"/>
    <x v="16"/>
    <n v="5531000"/>
  </r>
  <r>
    <x v="209"/>
    <x v="209"/>
    <x v="17"/>
    <n v="6740000"/>
  </r>
  <r>
    <x v="209"/>
    <x v="209"/>
    <x v="18"/>
    <n v="6739000"/>
  </r>
  <r>
    <x v="209"/>
    <x v="209"/>
    <x v="19"/>
    <n v="6828000"/>
  </r>
  <r>
    <x v="209"/>
    <x v="209"/>
    <x v="20"/>
    <n v="8648000"/>
  </r>
  <r>
    <x v="209"/>
    <x v="209"/>
    <x v="21"/>
    <n v="9494000"/>
  </r>
  <r>
    <x v="209"/>
    <x v="209"/>
    <x v="22"/>
    <n v="11109000"/>
  </r>
  <r>
    <x v="209"/>
    <x v="209"/>
    <x v="23"/>
    <n v="6271000"/>
  </r>
  <r>
    <x v="209"/>
    <x v="209"/>
    <x v="24"/>
    <n v="14612000"/>
  </r>
  <r>
    <x v="209"/>
    <x v="209"/>
    <x v="25"/>
    <n v="15522000"/>
  </r>
  <r>
    <x v="209"/>
    <x v="209"/>
    <x v="26"/>
    <n v="16083000"/>
  </r>
  <r>
    <x v="209"/>
    <x v="209"/>
    <x v="27"/>
    <n v="10618000"/>
  </r>
  <r>
    <x v="209"/>
    <x v="209"/>
    <x v="28"/>
    <n v="10000"/>
  </r>
  <r>
    <x v="209"/>
    <x v="209"/>
    <x v="29"/>
    <n v="0"/>
  </r>
  <r>
    <x v="209"/>
    <x v="209"/>
    <x v="30"/>
    <n v="0"/>
  </r>
  <r>
    <x v="209"/>
    <x v="209"/>
    <x v="31"/>
    <n v="0"/>
  </r>
  <r>
    <x v="209"/>
    <x v="209"/>
    <x v="32"/>
    <n v="0"/>
  </r>
  <r>
    <x v="209"/>
    <x v="209"/>
    <x v="33"/>
    <n v="0"/>
  </r>
  <r>
    <x v="209"/>
    <x v="209"/>
    <x v="34"/>
    <n v="0"/>
  </r>
  <r>
    <x v="209"/>
    <x v="209"/>
    <x v="35"/>
    <n v="0"/>
  </r>
  <r>
    <x v="209"/>
    <x v="209"/>
    <x v="36"/>
    <n v="0"/>
  </r>
  <r>
    <x v="209"/>
    <x v="209"/>
    <x v="37"/>
    <n v="0"/>
  </r>
  <r>
    <x v="209"/>
    <x v="209"/>
    <x v="38"/>
    <n v="0"/>
  </r>
  <r>
    <x v="209"/>
    <x v="209"/>
    <x v="39"/>
    <n v="0"/>
  </r>
  <r>
    <x v="209"/>
    <x v="209"/>
    <x v="40"/>
    <n v="0"/>
  </r>
  <r>
    <x v="213"/>
    <x v="213"/>
    <x v="0"/>
    <n v="3249000"/>
  </r>
  <r>
    <x v="213"/>
    <x v="213"/>
    <x v="1"/>
    <n v="3249000"/>
  </r>
  <r>
    <x v="213"/>
    <x v="213"/>
    <x v="2"/>
    <n v="2678000"/>
  </r>
  <r>
    <x v="213"/>
    <x v="213"/>
    <x v="3"/>
    <n v="4224000"/>
  </r>
  <r>
    <x v="213"/>
    <x v="213"/>
    <x v="4"/>
    <n v="2812000"/>
  </r>
  <r>
    <x v="213"/>
    <x v="213"/>
    <x v="5"/>
    <n v="2858000"/>
  </r>
  <r>
    <x v="213"/>
    <x v="213"/>
    <x v="6"/>
    <n v="2415000"/>
  </r>
  <r>
    <x v="213"/>
    <x v="213"/>
    <x v="7"/>
    <n v="525000"/>
  </r>
  <r>
    <x v="213"/>
    <x v="213"/>
    <x v="8"/>
    <n v="972000"/>
  </r>
  <r>
    <x v="213"/>
    <x v="213"/>
    <x v="9"/>
    <n v="1815000"/>
  </r>
  <r>
    <x v="213"/>
    <x v="213"/>
    <x v="10"/>
    <n v="2645000"/>
  </r>
  <r>
    <x v="213"/>
    <x v="213"/>
    <x v="11"/>
    <n v="3268000"/>
  </r>
  <r>
    <x v="213"/>
    <x v="213"/>
    <x v="12"/>
    <n v="4000000"/>
  </r>
  <r>
    <x v="213"/>
    <x v="213"/>
    <x v="13"/>
    <n v="4964000"/>
  </r>
  <r>
    <x v="213"/>
    <x v="213"/>
    <x v="14"/>
    <n v="7600000"/>
  </r>
  <r>
    <x v="213"/>
    <x v="213"/>
    <x v="15"/>
    <n v="9629000"/>
  </r>
  <r>
    <x v="213"/>
    <x v="213"/>
    <x v="16"/>
    <n v="14175000"/>
  </r>
  <r>
    <x v="213"/>
    <x v="213"/>
    <x v="17"/>
    <n v="16182000"/>
  </r>
  <r>
    <x v="213"/>
    <x v="213"/>
    <x v="18"/>
    <n v="19013000"/>
  </r>
  <r>
    <x v="213"/>
    <x v="213"/>
    <x v="19"/>
    <n v="21505000"/>
  </r>
  <r>
    <x v="213"/>
    <x v="213"/>
    <x v="20"/>
    <n v="24852000"/>
  </r>
  <r>
    <x v="213"/>
    <x v="213"/>
    <x v="21"/>
    <n v="26778000"/>
  </r>
  <r>
    <x v="213"/>
    <x v="213"/>
    <x v="22"/>
    <n v="30625000"/>
  </r>
  <r>
    <x v="213"/>
    <x v="213"/>
    <x v="23"/>
    <n v="25873000"/>
  </r>
  <r>
    <x v="213"/>
    <x v="213"/>
    <x v="24"/>
    <n v="34850000"/>
  </r>
  <r>
    <x v="213"/>
    <x v="213"/>
    <x v="25"/>
    <n v="37144000"/>
  </r>
  <r>
    <x v="213"/>
    <x v="213"/>
    <x v="26"/>
    <n v="37919000"/>
  </r>
  <r>
    <x v="213"/>
    <x v="213"/>
    <x v="27"/>
    <n v="25678000"/>
  </r>
  <r>
    <x v="213"/>
    <x v="213"/>
    <x v="28"/>
    <n v="2845000"/>
  </r>
  <r>
    <x v="213"/>
    <x v="213"/>
    <x v="29"/>
    <n v="4504000"/>
  </r>
  <r>
    <x v="213"/>
    <x v="213"/>
    <x v="30"/>
    <n v="2070000"/>
  </r>
  <r>
    <x v="213"/>
    <x v="213"/>
    <x v="31"/>
    <n v="2063000"/>
  </r>
  <r>
    <x v="213"/>
    <x v="213"/>
    <x v="32"/>
    <n v="2503000"/>
  </r>
  <r>
    <x v="213"/>
    <x v="213"/>
    <x v="33"/>
    <n v="2494000"/>
  </r>
  <r>
    <x v="206"/>
    <x v="206"/>
    <x v="20"/>
    <n v="17.708255767822266"/>
  </r>
  <r>
    <x v="206"/>
    <x v="206"/>
    <x v="21"/>
    <n v="25.199676513671875"/>
  </r>
  <r>
    <x v="206"/>
    <x v="206"/>
    <x v="22"/>
    <n v="7.9892020225524902"/>
  </r>
  <r>
    <x v="206"/>
    <x v="206"/>
    <x v="23"/>
    <n v="12.434602737426758"/>
  </r>
  <r>
    <x v="206"/>
    <x v="206"/>
    <x v="24"/>
    <n v="14.211976051330566"/>
  </r>
  <r>
    <x v="206"/>
    <x v="206"/>
    <x v="25"/>
    <n v="18.748710632324219"/>
  </r>
  <r>
    <x v="206"/>
    <x v="206"/>
    <x v="26"/>
    <n v="11.31939697265625"/>
  </r>
  <r>
    <x v="206"/>
    <x v="206"/>
    <x v="27"/>
    <n v="7.5264792442321777"/>
  </r>
  <r>
    <x v="206"/>
    <x v="206"/>
    <x v="28"/>
    <n v="5.0853796005249023"/>
  </r>
  <r>
    <x v="206"/>
    <x v="206"/>
    <x v="29"/>
    <n v="4.7459025382995605"/>
  </r>
  <r>
    <x v="206"/>
    <x v="206"/>
    <x v="30"/>
    <n v="1.0966938734054565"/>
  </r>
  <r>
    <x v="206"/>
    <x v="206"/>
    <x v="31"/>
    <n v="1.0795536041259766"/>
  </r>
  <r>
    <x v="206"/>
    <x v="206"/>
    <x v="32"/>
    <n v="1.836824893951416"/>
  </r>
  <r>
    <x v="206"/>
    <x v="206"/>
    <x v="33"/>
    <n v="1.1852463483810425"/>
  </r>
  <r>
    <x v="206"/>
    <x v="206"/>
    <x v="34"/>
    <n v="1.0744185447692871"/>
  </r>
  <r>
    <x v="206"/>
    <x v="206"/>
    <x v="35"/>
    <n v="0.65597212314605713"/>
  </r>
  <r>
    <x v="206"/>
    <x v="206"/>
    <x v="36"/>
    <n v="0.21330180764198303"/>
  </r>
  <r>
    <x v="206"/>
    <x v="206"/>
    <x v="37"/>
    <n v="0.19951657950878143"/>
  </r>
  <r>
    <x v="206"/>
    <x v="206"/>
    <x v="38"/>
    <n v="0.15936210751533508"/>
  </r>
  <r>
    <x v="206"/>
    <x v="206"/>
    <x v="39"/>
    <n v="0.15243154764175415"/>
  </r>
  <r>
    <x v="206"/>
    <x v="206"/>
    <x v="40"/>
    <n v="8.0399665832519531"/>
  </r>
  <r>
    <x v="208"/>
    <x v="208"/>
    <x v="0"/>
    <n v="3249000"/>
  </r>
  <r>
    <x v="208"/>
    <x v="208"/>
    <x v="1"/>
    <n v="3249000"/>
  </r>
  <r>
    <x v="208"/>
    <x v="208"/>
    <x v="2"/>
    <n v="2678000"/>
  </r>
  <r>
    <x v="208"/>
    <x v="208"/>
    <x v="3"/>
    <n v="4224000"/>
  </r>
  <r>
    <x v="208"/>
    <x v="208"/>
    <x v="4"/>
    <n v="2807000"/>
  </r>
  <r>
    <x v="208"/>
    <x v="208"/>
    <x v="5"/>
    <n v="2767000"/>
  </r>
  <r>
    <x v="208"/>
    <x v="208"/>
    <x v="6"/>
    <n v="2131000"/>
  </r>
  <r>
    <x v="208"/>
    <x v="208"/>
    <x v="7"/>
    <n v="0"/>
  </r>
  <r>
    <x v="208"/>
    <x v="208"/>
    <x v="8"/>
    <n v="0"/>
  </r>
  <r>
    <x v="208"/>
    <x v="208"/>
    <x v="9"/>
    <n v="0"/>
  </r>
  <r>
    <x v="208"/>
    <x v="208"/>
    <x v="10"/>
    <n v="0"/>
  </r>
  <r>
    <x v="208"/>
    <x v="208"/>
    <x v="11"/>
    <n v="0"/>
  </r>
  <r>
    <x v="208"/>
    <x v="208"/>
    <x v="12"/>
    <n v="0"/>
  </r>
  <r>
    <x v="208"/>
    <x v="208"/>
    <x v="13"/>
    <n v="0"/>
  </r>
  <r>
    <x v="208"/>
    <x v="208"/>
    <x v="14"/>
    <n v="0"/>
  </r>
  <r>
    <x v="208"/>
    <x v="208"/>
    <x v="15"/>
    <n v="0"/>
  </r>
  <r>
    <x v="208"/>
    <x v="208"/>
    <x v="16"/>
    <n v="0"/>
  </r>
  <r>
    <x v="208"/>
    <x v="208"/>
    <x v="17"/>
    <n v="0"/>
  </r>
  <r>
    <x v="208"/>
    <x v="208"/>
    <x v="18"/>
    <n v="0"/>
  </r>
  <r>
    <x v="208"/>
    <x v="208"/>
    <x v="19"/>
    <n v="0"/>
  </r>
  <r>
    <x v="208"/>
    <x v="208"/>
    <x v="20"/>
    <n v="0"/>
  </r>
  <r>
    <x v="208"/>
    <x v="208"/>
    <x v="21"/>
    <n v="0"/>
  </r>
  <r>
    <x v="208"/>
    <x v="208"/>
    <x v="22"/>
    <n v="0"/>
  </r>
  <r>
    <x v="208"/>
    <x v="208"/>
    <x v="23"/>
    <n v="0"/>
  </r>
  <r>
    <x v="208"/>
    <x v="208"/>
    <x v="24"/>
    <n v="0"/>
  </r>
  <r>
    <x v="208"/>
    <x v="208"/>
    <x v="25"/>
    <n v="0"/>
  </r>
  <r>
    <x v="208"/>
    <x v="208"/>
    <x v="26"/>
    <n v="0"/>
  </r>
  <r>
    <x v="208"/>
    <x v="208"/>
    <x v="27"/>
    <n v="0"/>
  </r>
  <r>
    <x v="208"/>
    <x v="208"/>
    <x v="28"/>
    <n v="0"/>
  </r>
  <r>
    <x v="208"/>
    <x v="208"/>
    <x v="29"/>
    <n v="0"/>
  </r>
  <r>
    <x v="208"/>
    <x v="208"/>
    <x v="30"/>
    <n v="0"/>
  </r>
  <r>
    <x v="212"/>
    <x v="212"/>
    <x v="1"/>
    <n v="0"/>
  </r>
  <r>
    <x v="212"/>
    <x v="212"/>
    <x v="2"/>
    <n v="0"/>
  </r>
  <r>
    <x v="212"/>
    <x v="212"/>
    <x v="3"/>
    <n v="0"/>
  </r>
  <r>
    <x v="212"/>
    <x v="212"/>
    <x v="4"/>
    <n v="5000"/>
  </r>
  <r>
    <x v="212"/>
    <x v="212"/>
    <x v="5"/>
    <n v="72000"/>
  </r>
  <r>
    <x v="212"/>
    <x v="212"/>
    <x v="6"/>
    <n v="192000"/>
  </r>
  <r>
    <x v="212"/>
    <x v="212"/>
    <x v="7"/>
    <n v="390000"/>
  </r>
  <r>
    <x v="212"/>
    <x v="212"/>
    <x v="8"/>
    <n v="751000"/>
  </r>
  <r>
    <x v="212"/>
    <x v="212"/>
    <x v="9"/>
    <n v="1548000"/>
  </r>
  <r>
    <x v="212"/>
    <x v="212"/>
    <x v="10"/>
    <n v="2108000"/>
  </r>
  <r>
    <x v="212"/>
    <x v="212"/>
    <x v="11"/>
    <n v="2626000"/>
  </r>
  <r>
    <x v="212"/>
    <x v="212"/>
    <x v="12"/>
    <n v="3342000"/>
  </r>
  <r>
    <x v="212"/>
    <x v="212"/>
    <x v="13"/>
    <n v="4576000"/>
  </r>
  <r>
    <x v="212"/>
    <x v="212"/>
    <x v="14"/>
    <n v="6953000"/>
  </r>
  <r>
    <x v="212"/>
    <x v="212"/>
    <x v="15"/>
    <n v="8968000"/>
  </r>
  <r>
    <x v="212"/>
    <x v="212"/>
    <x v="16"/>
    <n v="13513000"/>
  </r>
  <r>
    <x v="212"/>
    <x v="212"/>
    <x v="17"/>
    <n v="15517000"/>
  </r>
  <r>
    <x v="212"/>
    <x v="212"/>
    <x v="18"/>
    <n v="18358000"/>
  </r>
  <r>
    <x v="212"/>
    <x v="212"/>
    <x v="19"/>
    <n v="20835000"/>
  </r>
  <r>
    <x v="212"/>
    <x v="212"/>
    <x v="20"/>
    <n v="24030000"/>
  </r>
  <r>
    <x v="212"/>
    <x v="212"/>
    <x v="21"/>
    <n v="25880000"/>
  </r>
  <r>
    <x v="212"/>
    <x v="212"/>
    <x v="22"/>
    <n v="29706000"/>
  </r>
  <r>
    <x v="212"/>
    <x v="212"/>
    <x v="23"/>
    <n v="24969000"/>
  </r>
  <r>
    <x v="212"/>
    <x v="212"/>
    <x v="24"/>
    <n v="33806000"/>
  </r>
  <r>
    <x v="212"/>
    <x v="212"/>
    <x v="25"/>
    <n v="35968000"/>
  </r>
  <r>
    <x v="212"/>
    <x v="212"/>
    <x v="26"/>
    <n v="36862000"/>
  </r>
  <r>
    <x v="212"/>
    <x v="212"/>
    <x v="27"/>
    <n v="24723000"/>
  </r>
  <r>
    <x v="212"/>
    <x v="212"/>
    <x v="28"/>
    <n v="2810000"/>
  </r>
  <r>
    <x v="212"/>
    <x v="212"/>
    <x v="29"/>
    <n v="4504000"/>
  </r>
  <r>
    <x v="212"/>
    <x v="212"/>
    <x v="30"/>
    <n v="2070000"/>
  </r>
  <r>
    <x v="212"/>
    <x v="212"/>
    <x v="31"/>
    <n v="2063000"/>
  </r>
  <r>
    <x v="212"/>
    <x v="212"/>
    <x v="32"/>
    <n v="2503000"/>
  </r>
  <r>
    <x v="212"/>
    <x v="212"/>
    <x v="33"/>
    <n v="2494000"/>
  </r>
  <r>
    <x v="212"/>
    <x v="212"/>
    <x v="34"/>
    <n v="2470000"/>
  </r>
  <r>
    <x v="212"/>
    <x v="212"/>
    <x v="35"/>
    <n v="2447000"/>
  </r>
  <r>
    <x v="212"/>
    <x v="212"/>
    <x v="36"/>
    <n v="2356000"/>
  </r>
  <r>
    <x v="212"/>
    <x v="212"/>
    <x v="37"/>
    <n v="1737000"/>
  </r>
  <r>
    <x v="212"/>
    <x v="212"/>
    <x v="38"/>
    <n v="929000"/>
  </r>
  <r>
    <x v="212"/>
    <x v="212"/>
    <x v="39"/>
    <n v="914000"/>
  </r>
  <r>
    <x v="212"/>
    <x v="212"/>
    <x v="40"/>
    <n v="898000"/>
  </r>
  <r>
    <x v="214"/>
    <x v="214"/>
    <x v="0"/>
    <n v="9552000"/>
  </r>
  <r>
    <x v="214"/>
    <x v="214"/>
    <x v="1"/>
    <n v="9128000"/>
  </r>
  <r>
    <x v="214"/>
    <x v="214"/>
    <x v="2"/>
    <n v="6954000"/>
  </r>
  <r>
    <x v="214"/>
    <x v="214"/>
    <x v="3"/>
    <n v="12232000"/>
  </r>
  <r>
    <x v="214"/>
    <x v="214"/>
    <x v="4"/>
    <n v="9847000"/>
  </r>
  <r>
    <x v="214"/>
    <x v="214"/>
    <x v="5"/>
    <n v="14454000"/>
  </r>
  <r>
    <x v="214"/>
    <x v="214"/>
    <x v="6"/>
    <n v="13893000"/>
  </r>
  <r>
    <x v="214"/>
    <x v="214"/>
    <x v="7"/>
    <n v="13642000"/>
  </r>
  <r>
    <x v="214"/>
    <x v="214"/>
    <x v="8"/>
    <n v="21962000"/>
  </r>
  <r>
    <x v="214"/>
    <x v="214"/>
    <x v="9"/>
    <n v="40090000"/>
  </r>
  <r>
    <x v="214"/>
    <x v="214"/>
    <x v="10"/>
    <n v="46623000"/>
  </r>
  <r>
    <x v="214"/>
    <x v="214"/>
    <x v="11"/>
    <n v="44461000"/>
  </r>
  <r>
    <x v="214"/>
    <x v="214"/>
    <x v="12"/>
    <n v="44997000"/>
  </r>
  <r>
    <x v="214"/>
    <x v="214"/>
    <x v="13"/>
    <n v="58306000"/>
  </r>
  <r>
    <x v="214"/>
    <x v="214"/>
    <x v="14"/>
    <n v="64318000"/>
  </r>
  <r>
    <x v="214"/>
    <x v="214"/>
    <x v="15"/>
    <n v="81810000"/>
  </r>
  <r>
    <x v="214"/>
    <x v="214"/>
    <x v="16"/>
    <n v="121353000"/>
  </r>
  <r>
    <x v="210"/>
    <x v="210"/>
    <x v="13"/>
    <n v="0"/>
  </r>
  <r>
    <x v="210"/>
    <x v="210"/>
    <x v="14"/>
    <n v="0"/>
  </r>
  <r>
    <x v="210"/>
    <x v="210"/>
    <x v="15"/>
    <n v="0"/>
  </r>
  <r>
    <x v="210"/>
    <x v="210"/>
    <x v="16"/>
    <n v="0"/>
  </r>
  <r>
    <x v="210"/>
    <x v="210"/>
    <x v="17"/>
    <n v="0"/>
  </r>
  <r>
    <x v="210"/>
    <x v="210"/>
    <x v="18"/>
    <n v="0"/>
  </r>
  <r>
    <x v="210"/>
    <x v="210"/>
    <x v="19"/>
    <n v="0"/>
  </r>
  <r>
    <x v="210"/>
    <x v="210"/>
    <x v="20"/>
    <n v="0"/>
  </r>
  <r>
    <x v="210"/>
    <x v="210"/>
    <x v="21"/>
    <n v="0"/>
  </r>
  <r>
    <x v="210"/>
    <x v="210"/>
    <x v="22"/>
    <n v="0"/>
  </r>
  <r>
    <x v="210"/>
    <x v="210"/>
    <x v="23"/>
    <n v="0"/>
  </r>
  <r>
    <x v="210"/>
    <x v="210"/>
    <x v="24"/>
    <n v="0"/>
  </r>
  <r>
    <x v="210"/>
    <x v="210"/>
    <x v="25"/>
    <n v="0"/>
  </r>
  <r>
    <x v="210"/>
    <x v="210"/>
    <x v="26"/>
    <n v="0"/>
  </r>
  <r>
    <x v="210"/>
    <x v="210"/>
    <x v="27"/>
    <n v="0"/>
  </r>
  <r>
    <x v="210"/>
    <x v="210"/>
    <x v="28"/>
    <n v="0"/>
  </r>
  <r>
    <x v="210"/>
    <x v="210"/>
    <x v="29"/>
    <n v="0"/>
  </r>
  <r>
    <x v="210"/>
    <x v="210"/>
    <x v="30"/>
    <n v="0"/>
  </r>
  <r>
    <x v="210"/>
    <x v="210"/>
    <x v="31"/>
    <n v="0"/>
  </r>
  <r>
    <x v="210"/>
    <x v="210"/>
    <x v="32"/>
    <n v="0"/>
  </r>
  <r>
    <x v="210"/>
    <x v="210"/>
    <x v="33"/>
    <n v="0"/>
  </r>
  <r>
    <x v="210"/>
    <x v="210"/>
    <x v="34"/>
    <n v="0"/>
  </r>
  <r>
    <x v="210"/>
    <x v="210"/>
    <x v="35"/>
    <n v="0"/>
  </r>
  <r>
    <x v="210"/>
    <x v="210"/>
    <x v="36"/>
    <n v="0"/>
  </r>
  <r>
    <x v="210"/>
    <x v="210"/>
    <x v="37"/>
    <n v="0"/>
  </r>
  <r>
    <x v="210"/>
    <x v="210"/>
    <x v="38"/>
    <n v="0"/>
  </r>
  <r>
    <x v="210"/>
    <x v="210"/>
    <x v="39"/>
    <n v="0"/>
  </r>
  <r>
    <x v="210"/>
    <x v="210"/>
    <x v="40"/>
    <n v="0"/>
  </r>
  <r>
    <x v="215"/>
    <x v="215"/>
    <x v="0"/>
    <n v="0"/>
  </r>
  <r>
    <x v="215"/>
    <x v="215"/>
    <x v="1"/>
    <n v="0"/>
  </r>
  <r>
    <x v="215"/>
    <x v="215"/>
    <x v="2"/>
    <n v="0"/>
  </r>
  <r>
    <x v="215"/>
    <x v="215"/>
    <x v="3"/>
    <n v="0"/>
  </r>
  <r>
    <x v="215"/>
    <x v="215"/>
    <x v="4"/>
    <n v="0"/>
  </r>
  <r>
    <x v="215"/>
    <x v="215"/>
    <x v="5"/>
    <n v="0"/>
  </r>
  <r>
    <x v="215"/>
    <x v="215"/>
    <x v="6"/>
    <n v="0"/>
  </r>
  <r>
    <x v="215"/>
    <x v="215"/>
    <x v="7"/>
    <n v="0"/>
  </r>
  <r>
    <x v="215"/>
    <x v="215"/>
    <x v="8"/>
    <n v="3549000"/>
  </r>
  <r>
    <x v="215"/>
    <x v="215"/>
    <x v="9"/>
    <n v="16069000"/>
  </r>
  <r>
    <x v="215"/>
    <x v="215"/>
    <x v="10"/>
    <n v="21240000"/>
  </r>
  <r>
    <x v="215"/>
    <x v="215"/>
    <x v="11"/>
    <n v="37140000"/>
  </r>
  <r>
    <x v="215"/>
    <x v="215"/>
    <x v="12"/>
    <n v="8156000"/>
  </r>
  <r>
    <x v="215"/>
    <x v="215"/>
    <x v="13"/>
    <n v="7382000"/>
  </r>
  <r>
    <x v="215"/>
    <x v="215"/>
    <x v="14"/>
    <n v="7624000"/>
  </r>
  <r>
    <x v="215"/>
    <x v="215"/>
    <x v="15"/>
    <n v="8589000"/>
  </r>
  <r>
    <x v="215"/>
    <x v="215"/>
    <x v="16"/>
    <n v="9518000"/>
  </r>
  <r>
    <x v="215"/>
    <x v="215"/>
    <x v="17"/>
    <n v="4067000"/>
  </r>
  <r>
    <x v="215"/>
    <x v="215"/>
    <x v="18"/>
    <n v="5914000"/>
  </r>
  <r>
    <x v="215"/>
    <x v="215"/>
    <x v="19"/>
    <n v="4757000"/>
  </r>
  <r>
    <x v="215"/>
    <x v="215"/>
    <x v="20"/>
    <n v="0"/>
  </r>
  <r>
    <x v="215"/>
    <x v="215"/>
    <x v="21"/>
    <n v="0"/>
  </r>
  <r>
    <x v="215"/>
    <x v="215"/>
    <x v="22"/>
    <n v="0"/>
  </r>
  <r>
    <x v="215"/>
    <x v="215"/>
    <x v="23"/>
    <n v="0"/>
  </r>
  <r>
    <x v="215"/>
    <x v="215"/>
    <x v="24"/>
    <n v="0"/>
  </r>
  <r>
    <x v="215"/>
    <x v="215"/>
    <x v="25"/>
    <n v="0"/>
  </r>
  <r>
    <x v="215"/>
    <x v="215"/>
    <x v="26"/>
    <n v="0"/>
  </r>
  <r>
    <x v="215"/>
    <x v="215"/>
    <x v="27"/>
    <n v="0"/>
  </r>
  <r>
    <x v="215"/>
    <x v="215"/>
    <x v="28"/>
    <n v="0"/>
  </r>
  <r>
    <x v="215"/>
    <x v="215"/>
    <x v="29"/>
    <n v="0"/>
  </r>
  <r>
    <x v="215"/>
    <x v="215"/>
    <x v="30"/>
    <n v="0"/>
  </r>
  <r>
    <x v="215"/>
    <x v="215"/>
    <x v="31"/>
    <n v="0"/>
  </r>
  <r>
    <x v="215"/>
    <x v="215"/>
    <x v="32"/>
    <n v="0"/>
  </r>
  <r>
    <x v="215"/>
    <x v="215"/>
    <x v="33"/>
    <n v="0"/>
  </r>
  <r>
    <x v="215"/>
    <x v="215"/>
    <x v="34"/>
    <n v="0"/>
  </r>
  <r>
    <x v="215"/>
    <x v="215"/>
    <x v="35"/>
    <n v="0"/>
  </r>
  <r>
    <x v="215"/>
    <x v="215"/>
    <x v="36"/>
    <n v="0"/>
  </r>
  <r>
    <x v="215"/>
    <x v="215"/>
    <x v="37"/>
    <n v="0"/>
  </r>
  <r>
    <x v="215"/>
    <x v="215"/>
    <x v="38"/>
    <n v="0"/>
  </r>
  <r>
    <x v="215"/>
    <x v="215"/>
    <x v="39"/>
    <n v="0"/>
  </r>
  <r>
    <x v="214"/>
    <x v="214"/>
    <x v="17"/>
    <n v="107469000"/>
  </r>
  <r>
    <x v="214"/>
    <x v="214"/>
    <x v="18"/>
    <n v="58967000"/>
  </r>
  <r>
    <x v="214"/>
    <x v="214"/>
    <x v="19"/>
    <n v="83170000"/>
  </r>
  <r>
    <x v="214"/>
    <x v="214"/>
    <x v="20"/>
    <n v="43782000"/>
  </r>
  <r>
    <x v="214"/>
    <x v="214"/>
    <x v="21"/>
    <n v="75048000"/>
  </r>
  <r>
    <x v="214"/>
    <x v="214"/>
    <x v="22"/>
    <n v="46156000"/>
  </r>
  <r>
    <x v="214"/>
    <x v="214"/>
    <x v="23"/>
    <n v="104644000"/>
  </r>
  <r>
    <x v="214"/>
    <x v="214"/>
    <x v="24"/>
    <n v="142692000"/>
  </r>
  <r>
    <x v="214"/>
    <x v="214"/>
    <x v="25"/>
    <n v="212246000"/>
  </r>
  <r>
    <x v="214"/>
    <x v="214"/>
    <x v="26"/>
    <n v="125913000"/>
  </r>
  <r>
    <x v="214"/>
    <x v="214"/>
    <x v="27"/>
    <n v="70828000"/>
  </r>
  <r>
    <x v="214"/>
    <x v="214"/>
    <x v="28"/>
    <n v="51469000"/>
  </r>
  <r>
    <x v="214"/>
    <x v="214"/>
    <x v="29"/>
    <n v="41290000"/>
  </r>
  <r>
    <x v="214"/>
    <x v="214"/>
    <x v="30"/>
    <n v="2145000"/>
  </r>
  <r>
    <x v="214"/>
    <x v="214"/>
    <x v="31"/>
    <n v="2474000"/>
  </r>
  <r>
    <x v="214"/>
    <x v="214"/>
    <x v="32"/>
    <n v="9827000"/>
  </r>
  <r>
    <x v="214"/>
    <x v="214"/>
    <x v="33"/>
    <n v="12059000"/>
  </r>
  <r>
    <x v="214"/>
    <x v="214"/>
    <x v="34"/>
    <n v="12475000"/>
  </r>
  <r>
    <x v="214"/>
    <x v="214"/>
    <x v="35"/>
    <n v="9300000"/>
  </r>
  <r>
    <x v="214"/>
    <x v="214"/>
    <x v="36"/>
    <n v="9410000"/>
  </r>
  <r>
    <x v="214"/>
    <x v="214"/>
    <x v="37"/>
    <n v="12983000"/>
  </r>
  <r>
    <x v="214"/>
    <x v="214"/>
    <x v="38"/>
    <n v="12242000"/>
  </r>
  <r>
    <x v="214"/>
    <x v="214"/>
    <x v="39"/>
    <n v="10842000"/>
  </r>
  <r>
    <x v="214"/>
    <x v="214"/>
    <x v="40"/>
    <n v="114859000"/>
  </r>
  <r>
    <x v="210"/>
    <x v="210"/>
    <x v="0"/>
    <n v="0"/>
  </r>
  <r>
    <x v="210"/>
    <x v="210"/>
    <x v="1"/>
    <n v="0"/>
  </r>
  <r>
    <x v="210"/>
    <x v="210"/>
    <x v="2"/>
    <n v="0"/>
  </r>
  <r>
    <x v="210"/>
    <x v="210"/>
    <x v="3"/>
    <n v="0"/>
  </r>
  <r>
    <x v="210"/>
    <x v="210"/>
    <x v="4"/>
    <n v="0"/>
  </r>
  <r>
    <x v="210"/>
    <x v="210"/>
    <x v="5"/>
    <n v="0"/>
  </r>
  <r>
    <x v="210"/>
    <x v="210"/>
    <x v="6"/>
    <n v="0"/>
  </r>
  <r>
    <x v="210"/>
    <x v="210"/>
    <x v="7"/>
    <n v="0"/>
  </r>
  <r>
    <x v="210"/>
    <x v="210"/>
    <x v="8"/>
    <n v="0"/>
  </r>
  <r>
    <x v="210"/>
    <x v="210"/>
    <x v="9"/>
    <n v="0"/>
  </r>
  <r>
    <x v="213"/>
    <x v="213"/>
    <x v="34"/>
    <n v="2470000"/>
  </r>
  <r>
    <x v="213"/>
    <x v="213"/>
    <x v="35"/>
    <n v="2447000"/>
  </r>
  <r>
    <x v="213"/>
    <x v="213"/>
    <x v="36"/>
    <n v="2356000"/>
  </r>
  <r>
    <x v="213"/>
    <x v="213"/>
    <x v="37"/>
    <n v="1737000"/>
  </r>
  <r>
    <x v="213"/>
    <x v="213"/>
    <x v="38"/>
    <n v="929000"/>
  </r>
  <r>
    <x v="213"/>
    <x v="213"/>
    <x v="39"/>
    <n v="914000"/>
  </r>
  <r>
    <x v="213"/>
    <x v="213"/>
    <x v="40"/>
    <n v="898000"/>
  </r>
  <r>
    <x v="211"/>
    <x v="211"/>
    <x v="0"/>
    <n v="14.004310607910156"/>
  </r>
  <r>
    <x v="211"/>
    <x v="211"/>
    <x v="1"/>
    <n v="16.235258102416992"/>
  </r>
  <r>
    <x v="211"/>
    <x v="211"/>
    <x v="2"/>
    <n v="11.817138671875"/>
  </r>
  <r>
    <x v="211"/>
    <x v="211"/>
    <x v="3"/>
    <n v="9.7425966262817383"/>
  </r>
  <r>
    <x v="211"/>
    <x v="211"/>
    <x v="4"/>
    <n v="9.3515129089355469"/>
  </r>
  <r>
    <x v="211"/>
    <x v="211"/>
    <x v="5"/>
    <n v="8.5400104522705078"/>
  </r>
  <r>
    <x v="211"/>
    <x v="211"/>
    <x v="6"/>
    <n v="7.0941777229309082"/>
  </r>
  <r>
    <x v="211"/>
    <x v="211"/>
    <x v="7"/>
    <n v="1.5763871669769287"/>
  </r>
  <r>
    <x v="211"/>
    <x v="211"/>
    <x v="8"/>
    <n v="2.0612435340881348"/>
  </r>
  <r>
    <x v="211"/>
    <x v="211"/>
    <x v="9"/>
    <n v="1.9247287511825562"/>
  </r>
  <r>
    <x v="211"/>
    <x v="211"/>
    <x v="10"/>
    <n v="2.3719844818115234"/>
  </r>
  <r>
    <x v="211"/>
    <x v="211"/>
    <x v="11"/>
    <n v="2.3980216979980469"/>
  </r>
  <r>
    <x v="211"/>
    <x v="211"/>
    <x v="12"/>
    <n v="3.3504765033721924"/>
  </r>
  <r>
    <x v="211"/>
    <x v="211"/>
    <x v="13"/>
    <n v="3.3344976902008057"/>
  </r>
  <r>
    <x v="211"/>
    <x v="211"/>
    <x v="14"/>
    <n v="4.919189453125"/>
  </r>
  <r>
    <x v="211"/>
    <x v="211"/>
    <x v="15"/>
    <n v="5.2040209770202637"/>
  </r>
  <r>
    <x v="211"/>
    <x v="211"/>
    <x v="16"/>
    <n v="6.175905704498291"/>
  </r>
  <r>
    <x v="211"/>
    <x v="211"/>
    <x v="17"/>
    <n v="9.664703369140625"/>
  </r>
  <r>
    <x v="211"/>
    <x v="211"/>
    <x v="18"/>
    <n v="18.265924453735352"/>
  </r>
  <r>
    <x v="211"/>
    <x v="211"/>
    <x v="19"/>
    <n v="11.631176948547363"/>
  </r>
  <r>
    <x v="211"/>
    <x v="211"/>
    <x v="20"/>
    <n v="43.639045715332031"/>
  </r>
  <r>
    <x v="211"/>
    <x v="211"/>
    <x v="21"/>
    <n v="34.464206695556641"/>
  </r>
  <r>
    <x v="211"/>
    <x v="211"/>
    <x v="22"/>
    <n v="58.642742156982422"/>
  </r>
  <r>
    <x v="211"/>
    <x v="211"/>
    <x v="23"/>
    <n v="23.344762802124023"/>
  </r>
  <r>
    <x v="216"/>
    <x v="216"/>
    <x v="12"/>
    <n v="74389000"/>
  </r>
  <r>
    <x v="216"/>
    <x v="216"/>
    <x v="13"/>
    <n v="90562000"/>
  </r>
  <r>
    <x v="216"/>
    <x v="216"/>
    <x v="14"/>
    <n v="90179000"/>
  </r>
  <r>
    <x v="216"/>
    <x v="216"/>
    <x v="15"/>
    <n v="103220000"/>
  </r>
  <r>
    <x v="216"/>
    <x v="216"/>
    <x v="16"/>
    <n v="108168000"/>
  </r>
  <r>
    <x v="216"/>
    <x v="216"/>
    <x v="17"/>
    <n v="59965000"/>
  </r>
  <r>
    <x v="216"/>
    <x v="216"/>
    <x v="18"/>
    <n v="45123000"/>
  </r>
  <r>
    <x v="216"/>
    <x v="216"/>
    <x v="19"/>
    <n v="101721000"/>
  </r>
  <r>
    <x v="216"/>
    <x v="216"/>
    <x v="20"/>
    <n v="13167000"/>
  </r>
  <r>
    <x v="216"/>
    <x v="216"/>
    <x v="21"/>
    <n v="2650000"/>
  </r>
  <r>
    <x v="216"/>
    <x v="216"/>
    <x v="22"/>
    <n v="6067000"/>
  </r>
  <r>
    <x v="216"/>
    <x v="216"/>
    <x v="23"/>
    <n v="6186000"/>
  </r>
  <r>
    <x v="216"/>
    <x v="216"/>
    <x v="24"/>
    <n v="19458000"/>
  </r>
  <r>
    <x v="216"/>
    <x v="216"/>
    <x v="25"/>
    <n v="35750000"/>
  </r>
  <r>
    <x v="216"/>
    <x v="216"/>
    <x v="26"/>
    <n v="31195000"/>
  </r>
  <r>
    <x v="216"/>
    <x v="216"/>
    <x v="27"/>
    <n v="43336000"/>
  </r>
  <r>
    <x v="216"/>
    <x v="216"/>
    <x v="28"/>
    <n v="36071000"/>
  </r>
  <r>
    <x v="208"/>
    <x v="208"/>
    <x v="31"/>
    <n v="0"/>
  </r>
  <r>
    <x v="208"/>
    <x v="208"/>
    <x v="32"/>
    <n v="0"/>
  </r>
  <r>
    <x v="208"/>
    <x v="208"/>
    <x v="33"/>
    <n v="0"/>
  </r>
  <r>
    <x v="217"/>
    <x v="217"/>
    <x v="32"/>
    <n v="0"/>
  </r>
  <r>
    <x v="217"/>
    <x v="217"/>
    <x v="33"/>
    <n v="0"/>
  </r>
  <r>
    <x v="217"/>
    <x v="217"/>
    <x v="34"/>
    <n v="0"/>
  </r>
  <r>
    <x v="217"/>
    <x v="217"/>
    <x v="35"/>
    <n v="0"/>
  </r>
  <r>
    <x v="217"/>
    <x v="217"/>
    <x v="36"/>
    <n v="0"/>
  </r>
  <r>
    <x v="217"/>
    <x v="217"/>
    <x v="37"/>
    <n v="0"/>
  </r>
  <r>
    <x v="217"/>
    <x v="217"/>
    <x v="38"/>
    <n v="0"/>
  </r>
  <r>
    <x v="217"/>
    <x v="217"/>
    <x v="39"/>
    <n v="0"/>
  </r>
  <r>
    <x v="217"/>
    <x v="217"/>
    <x v="40"/>
    <n v="0"/>
  </r>
  <r>
    <x v="218"/>
    <x v="218"/>
    <x v="0"/>
    <n v="0"/>
  </r>
  <r>
    <x v="218"/>
    <x v="218"/>
    <x v="1"/>
    <n v="0"/>
  </r>
  <r>
    <x v="218"/>
    <x v="218"/>
    <x v="2"/>
    <n v="0"/>
  </r>
  <r>
    <x v="218"/>
    <x v="218"/>
    <x v="3"/>
    <n v="0"/>
  </r>
  <r>
    <x v="218"/>
    <x v="218"/>
    <x v="4"/>
    <n v="0"/>
  </r>
  <r>
    <x v="218"/>
    <x v="218"/>
    <x v="5"/>
    <n v="0"/>
  </r>
  <r>
    <x v="218"/>
    <x v="218"/>
    <x v="6"/>
    <n v="0"/>
  </r>
  <r>
    <x v="218"/>
    <x v="218"/>
    <x v="7"/>
    <n v="0"/>
  </r>
  <r>
    <x v="218"/>
    <x v="218"/>
    <x v="8"/>
    <n v="0"/>
  </r>
  <r>
    <x v="218"/>
    <x v="218"/>
    <x v="9"/>
    <n v="0"/>
  </r>
  <r>
    <x v="218"/>
    <x v="218"/>
    <x v="10"/>
    <n v="0"/>
  </r>
  <r>
    <x v="218"/>
    <x v="218"/>
    <x v="11"/>
    <n v="0"/>
  </r>
  <r>
    <x v="218"/>
    <x v="218"/>
    <x v="12"/>
    <n v="0"/>
  </r>
  <r>
    <x v="218"/>
    <x v="218"/>
    <x v="13"/>
    <n v="0"/>
  </r>
  <r>
    <x v="218"/>
    <x v="218"/>
    <x v="14"/>
    <n v="0"/>
  </r>
  <r>
    <x v="218"/>
    <x v="218"/>
    <x v="15"/>
    <n v="0"/>
  </r>
  <r>
    <x v="218"/>
    <x v="218"/>
    <x v="16"/>
    <n v="0"/>
  </r>
  <r>
    <x v="218"/>
    <x v="218"/>
    <x v="17"/>
    <n v="0"/>
  </r>
  <r>
    <x v="218"/>
    <x v="218"/>
    <x v="18"/>
    <n v="0"/>
  </r>
  <r>
    <x v="218"/>
    <x v="218"/>
    <x v="19"/>
    <n v="0"/>
  </r>
  <r>
    <x v="218"/>
    <x v="218"/>
    <x v="20"/>
    <n v="0"/>
  </r>
  <r>
    <x v="218"/>
    <x v="218"/>
    <x v="21"/>
    <n v="0"/>
  </r>
  <r>
    <x v="218"/>
    <x v="218"/>
    <x v="22"/>
    <n v="0"/>
  </r>
  <r>
    <x v="218"/>
    <x v="218"/>
    <x v="23"/>
    <n v="0"/>
  </r>
  <r>
    <x v="218"/>
    <x v="218"/>
    <x v="24"/>
    <n v="0"/>
  </r>
  <r>
    <x v="218"/>
    <x v="218"/>
    <x v="25"/>
    <n v="0"/>
  </r>
  <r>
    <x v="218"/>
    <x v="218"/>
    <x v="26"/>
    <n v="0"/>
  </r>
  <r>
    <x v="218"/>
    <x v="218"/>
    <x v="27"/>
    <n v="0"/>
  </r>
  <r>
    <x v="218"/>
    <x v="218"/>
    <x v="28"/>
    <n v="0"/>
  </r>
  <r>
    <x v="218"/>
    <x v="218"/>
    <x v="29"/>
    <n v="0"/>
  </r>
  <r>
    <x v="218"/>
    <x v="218"/>
    <x v="30"/>
    <n v="0"/>
  </r>
  <r>
    <x v="218"/>
    <x v="218"/>
    <x v="31"/>
    <n v="0"/>
  </r>
  <r>
    <x v="218"/>
    <x v="218"/>
    <x v="32"/>
    <n v="0"/>
  </r>
  <r>
    <x v="218"/>
    <x v="218"/>
    <x v="33"/>
    <n v="0"/>
  </r>
  <r>
    <x v="218"/>
    <x v="218"/>
    <x v="34"/>
    <n v="0"/>
  </r>
  <r>
    <x v="218"/>
    <x v="218"/>
    <x v="35"/>
    <n v="0"/>
  </r>
  <r>
    <x v="218"/>
    <x v="218"/>
    <x v="36"/>
    <n v="0"/>
  </r>
  <r>
    <x v="218"/>
    <x v="218"/>
    <x v="37"/>
    <n v="0"/>
  </r>
  <r>
    <x v="218"/>
    <x v="218"/>
    <x v="38"/>
    <n v="0"/>
  </r>
  <r>
    <x v="218"/>
    <x v="218"/>
    <x v="39"/>
    <n v="0"/>
  </r>
  <r>
    <x v="218"/>
    <x v="218"/>
    <x v="40"/>
    <n v="0"/>
  </r>
  <r>
    <x v="215"/>
    <x v="215"/>
    <x v="40"/>
    <n v="555987968"/>
  </r>
  <r>
    <x v="217"/>
    <x v="217"/>
    <x v="0"/>
    <n v="0"/>
  </r>
  <r>
    <x v="217"/>
    <x v="217"/>
    <x v="1"/>
    <n v="0"/>
  </r>
  <r>
    <x v="217"/>
    <x v="217"/>
    <x v="2"/>
    <n v="0"/>
  </r>
  <r>
    <x v="217"/>
    <x v="217"/>
    <x v="3"/>
    <n v="0"/>
  </r>
  <r>
    <x v="217"/>
    <x v="217"/>
    <x v="4"/>
    <n v="0"/>
  </r>
  <r>
    <x v="217"/>
    <x v="217"/>
    <x v="5"/>
    <n v="0"/>
  </r>
  <r>
    <x v="217"/>
    <x v="217"/>
    <x v="6"/>
    <n v="0"/>
  </r>
  <r>
    <x v="217"/>
    <x v="217"/>
    <x v="7"/>
    <n v="0"/>
  </r>
  <r>
    <x v="217"/>
    <x v="217"/>
    <x v="8"/>
    <n v="0"/>
  </r>
  <r>
    <x v="217"/>
    <x v="217"/>
    <x v="9"/>
    <n v="0"/>
  </r>
  <r>
    <x v="217"/>
    <x v="217"/>
    <x v="10"/>
    <n v="0"/>
  </r>
  <r>
    <x v="217"/>
    <x v="217"/>
    <x v="11"/>
    <n v="0"/>
  </r>
  <r>
    <x v="217"/>
    <x v="217"/>
    <x v="12"/>
    <n v="0"/>
  </r>
  <r>
    <x v="217"/>
    <x v="217"/>
    <x v="13"/>
    <n v="0"/>
  </r>
  <r>
    <x v="217"/>
    <x v="217"/>
    <x v="14"/>
    <n v="0"/>
  </r>
  <r>
    <x v="217"/>
    <x v="217"/>
    <x v="15"/>
    <n v="0"/>
  </r>
  <r>
    <x v="217"/>
    <x v="217"/>
    <x v="16"/>
    <n v="0"/>
  </r>
  <r>
    <x v="217"/>
    <x v="217"/>
    <x v="17"/>
    <n v="0"/>
  </r>
  <r>
    <x v="217"/>
    <x v="217"/>
    <x v="18"/>
    <n v="0"/>
  </r>
  <r>
    <x v="217"/>
    <x v="217"/>
    <x v="19"/>
    <n v="0"/>
  </r>
  <r>
    <x v="217"/>
    <x v="217"/>
    <x v="20"/>
    <n v="0"/>
  </r>
  <r>
    <x v="217"/>
    <x v="217"/>
    <x v="21"/>
    <n v="0"/>
  </r>
  <r>
    <x v="217"/>
    <x v="217"/>
    <x v="22"/>
    <n v="0"/>
  </r>
  <r>
    <x v="217"/>
    <x v="217"/>
    <x v="23"/>
    <n v="0"/>
  </r>
  <r>
    <x v="217"/>
    <x v="217"/>
    <x v="24"/>
    <n v="0"/>
  </r>
  <r>
    <x v="217"/>
    <x v="217"/>
    <x v="25"/>
    <n v="0"/>
  </r>
  <r>
    <x v="217"/>
    <x v="217"/>
    <x v="26"/>
    <n v="0"/>
  </r>
  <r>
    <x v="217"/>
    <x v="217"/>
    <x v="27"/>
    <n v="0"/>
  </r>
  <r>
    <x v="217"/>
    <x v="217"/>
    <x v="28"/>
    <n v="0"/>
  </r>
  <r>
    <x v="217"/>
    <x v="217"/>
    <x v="29"/>
    <n v="0"/>
  </r>
  <r>
    <x v="217"/>
    <x v="217"/>
    <x v="30"/>
    <n v="0"/>
  </r>
  <r>
    <x v="217"/>
    <x v="217"/>
    <x v="31"/>
    <n v="0"/>
  </r>
  <r>
    <x v="219"/>
    <x v="219"/>
    <x v="23"/>
    <n v="835008000"/>
  </r>
  <r>
    <x v="219"/>
    <x v="219"/>
    <x v="24"/>
    <n v="874164992"/>
  </r>
  <r>
    <x v="219"/>
    <x v="219"/>
    <x v="25"/>
    <n v="769955968"/>
  </r>
  <r>
    <x v="219"/>
    <x v="219"/>
    <x v="26"/>
    <n v="673696000"/>
  </r>
  <r>
    <x v="219"/>
    <x v="219"/>
    <x v="27"/>
    <n v="614865024"/>
  </r>
  <r>
    <x v="219"/>
    <x v="219"/>
    <x v="28"/>
    <n v="507430016"/>
  </r>
  <r>
    <x v="219"/>
    <x v="219"/>
    <x v="29"/>
    <n v="528214016"/>
  </r>
  <r>
    <x v="219"/>
    <x v="219"/>
    <x v="30"/>
    <n v="31847000"/>
  </r>
  <r>
    <x v="219"/>
    <x v="219"/>
    <x v="31"/>
    <n v="23785000"/>
  </r>
  <r>
    <x v="219"/>
    <x v="219"/>
    <x v="32"/>
    <n v="12288000"/>
  </r>
  <r>
    <x v="219"/>
    <x v="219"/>
    <x v="33"/>
    <n v="10557000"/>
  </r>
  <r>
    <x v="219"/>
    <x v="219"/>
    <x v="34"/>
    <n v="8625000"/>
  </r>
  <r>
    <x v="219"/>
    <x v="219"/>
    <x v="35"/>
    <n v="6816000"/>
  </r>
  <r>
    <x v="219"/>
    <x v="219"/>
    <x v="36"/>
    <n v="6857000"/>
  </r>
  <r>
    <x v="219"/>
    <x v="219"/>
    <x v="37"/>
    <n v="6801000"/>
  </r>
  <r>
    <x v="219"/>
    <x v="219"/>
    <x v="38"/>
    <n v="6313000"/>
  </r>
  <r>
    <x v="219"/>
    <x v="219"/>
    <x v="39"/>
    <n v="6367000"/>
  </r>
  <r>
    <x v="219"/>
    <x v="219"/>
    <x v="40"/>
    <n v="6478000"/>
  </r>
  <r>
    <x v="220"/>
    <x v="220"/>
    <x v="0"/>
    <n v="32381000"/>
  </r>
  <r>
    <x v="220"/>
    <x v="220"/>
    <x v="1"/>
    <n v="29500000"/>
  </r>
  <r>
    <x v="220"/>
    <x v="220"/>
    <x v="2"/>
    <n v="21920000"/>
  </r>
  <r>
    <x v="220"/>
    <x v="220"/>
    <x v="3"/>
    <n v="18361000"/>
  </r>
  <r>
    <x v="220"/>
    <x v="220"/>
    <x v="4"/>
    <n v="12833000"/>
  </r>
  <r>
    <x v="220"/>
    <x v="220"/>
    <x v="5"/>
    <n v="8775000"/>
  </r>
  <r>
    <x v="220"/>
    <x v="220"/>
    <x v="6"/>
    <n v="99085000"/>
  </r>
  <r>
    <x v="220"/>
    <x v="220"/>
    <x v="7"/>
    <n v="145559008"/>
  </r>
  <r>
    <x v="220"/>
    <x v="220"/>
    <x v="8"/>
    <n v="126006000"/>
  </r>
  <r>
    <x v="220"/>
    <x v="220"/>
    <x v="9"/>
    <n v="110751000"/>
  </r>
  <r>
    <x v="220"/>
    <x v="220"/>
    <x v="10"/>
    <n v="210460992"/>
  </r>
  <r>
    <x v="220"/>
    <x v="220"/>
    <x v="11"/>
    <n v="99331000"/>
  </r>
  <r>
    <x v="220"/>
    <x v="220"/>
    <x v="12"/>
    <n v="120865000"/>
  </r>
  <r>
    <x v="220"/>
    <x v="220"/>
    <x v="13"/>
    <n v="61670000"/>
  </r>
  <r>
    <x v="220"/>
    <x v="220"/>
    <x v="14"/>
    <n v="9160000"/>
  </r>
  <r>
    <x v="220"/>
    <x v="220"/>
    <x v="15"/>
    <n v="54884000"/>
  </r>
  <r>
    <x v="220"/>
    <x v="220"/>
    <x v="16"/>
    <n v="57979000"/>
  </r>
  <r>
    <x v="220"/>
    <x v="220"/>
    <x v="17"/>
    <n v="18419000"/>
  </r>
  <r>
    <x v="220"/>
    <x v="220"/>
    <x v="18"/>
    <n v="11276000"/>
  </r>
  <r>
    <x v="220"/>
    <x v="220"/>
    <x v="19"/>
    <n v="2539000"/>
  </r>
  <r>
    <x v="220"/>
    <x v="220"/>
    <x v="20"/>
    <n v="24300000"/>
  </r>
  <r>
    <x v="220"/>
    <x v="220"/>
    <x v="21"/>
    <n v="24300000"/>
  </r>
  <r>
    <x v="220"/>
    <x v="220"/>
    <x v="22"/>
    <n v="65550000"/>
  </r>
  <r>
    <x v="220"/>
    <x v="220"/>
    <x v="23"/>
    <n v="74045000"/>
  </r>
  <r>
    <x v="220"/>
    <x v="220"/>
    <x v="24"/>
    <n v="76386000"/>
  </r>
  <r>
    <x v="220"/>
    <x v="220"/>
    <x v="25"/>
    <n v="89296000"/>
  </r>
  <r>
    <x v="220"/>
    <x v="220"/>
    <x v="26"/>
    <n v="219268000"/>
  </r>
  <r>
    <x v="220"/>
    <x v="220"/>
    <x v="27"/>
    <n v="129740000"/>
  </r>
  <r>
    <x v="220"/>
    <x v="220"/>
    <x v="28"/>
    <n v="52491000"/>
  </r>
  <r>
    <x v="220"/>
    <x v="220"/>
    <x v="29"/>
    <n v="23163000"/>
  </r>
  <r>
    <x v="220"/>
    <x v="220"/>
    <x v="30"/>
    <n v="2939000"/>
  </r>
  <r>
    <x v="220"/>
    <x v="220"/>
    <x v="31"/>
    <n v="1242000"/>
  </r>
  <r>
    <x v="220"/>
    <x v="220"/>
    <x v="32"/>
    <n v="435000"/>
  </r>
  <r>
    <x v="220"/>
    <x v="220"/>
    <x v="33"/>
    <n v="163000"/>
  </r>
  <r>
    <x v="220"/>
    <x v="220"/>
    <x v="34"/>
    <n v="47000"/>
  </r>
  <r>
    <x v="220"/>
    <x v="220"/>
    <x v="35"/>
    <n v="47000"/>
  </r>
  <r>
    <x v="220"/>
    <x v="220"/>
    <x v="36"/>
    <n v="47000"/>
  </r>
  <r>
    <x v="220"/>
    <x v="220"/>
    <x v="37"/>
    <n v="47000"/>
  </r>
  <r>
    <x v="220"/>
    <x v="220"/>
    <x v="38"/>
    <n v="47000"/>
  </r>
  <r>
    <x v="220"/>
    <x v="220"/>
    <x v="39"/>
    <n v="47000"/>
  </r>
  <r>
    <x v="220"/>
    <x v="220"/>
    <x v="40"/>
    <n v="47000"/>
  </r>
  <r>
    <x v="216"/>
    <x v="216"/>
    <x v="29"/>
    <n v="46875000"/>
  </r>
  <r>
    <x v="216"/>
    <x v="216"/>
    <x v="30"/>
    <n v="21707000"/>
  </r>
  <r>
    <x v="216"/>
    <x v="216"/>
    <x v="31"/>
    <n v="29547000"/>
  </r>
  <r>
    <x v="216"/>
    <x v="216"/>
    <x v="32"/>
    <n v="43142000"/>
  </r>
  <r>
    <x v="216"/>
    <x v="216"/>
    <x v="33"/>
    <n v="23359000"/>
  </r>
  <r>
    <x v="216"/>
    <x v="216"/>
    <x v="34"/>
    <n v="22140000"/>
  </r>
  <r>
    <x v="216"/>
    <x v="216"/>
    <x v="35"/>
    <n v="17611000"/>
  </r>
  <r>
    <x v="216"/>
    <x v="216"/>
    <x v="36"/>
    <n v="1110000"/>
  </r>
  <r>
    <x v="216"/>
    <x v="216"/>
    <x v="37"/>
    <n v="556000"/>
  </r>
  <r>
    <x v="216"/>
    <x v="216"/>
    <x v="38"/>
    <n v="0"/>
  </r>
  <r>
    <x v="216"/>
    <x v="216"/>
    <x v="39"/>
    <n v="0"/>
  </r>
  <r>
    <x v="216"/>
    <x v="216"/>
    <x v="40"/>
    <n v="556233024"/>
  </r>
  <r>
    <x v="221"/>
    <x v="221"/>
    <x v="19"/>
    <n v="0"/>
  </r>
  <r>
    <x v="221"/>
    <x v="221"/>
    <x v="20"/>
    <n v="0"/>
  </r>
  <r>
    <x v="221"/>
    <x v="221"/>
    <x v="21"/>
    <n v="0"/>
  </r>
  <r>
    <x v="221"/>
    <x v="221"/>
    <x v="22"/>
    <n v="0"/>
  </r>
  <r>
    <x v="221"/>
    <x v="221"/>
    <x v="23"/>
    <n v="0"/>
  </r>
  <r>
    <x v="221"/>
    <x v="221"/>
    <x v="24"/>
    <n v="0"/>
  </r>
  <r>
    <x v="221"/>
    <x v="221"/>
    <x v="25"/>
    <n v="0"/>
  </r>
  <r>
    <x v="221"/>
    <x v="221"/>
    <x v="26"/>
    <n v="0"/>
  </r>
  <r>
    <x v="221"/>
    <x v="221"/>
    <x v="27"/>
    <n v="0"/>
  </r>
  <r>
    <x v="221"/>
    <x v="221"/>
    <x v="28"/>
    <n v="0"/>
  </r>
  <r>
    <x v="221"/>
    <x v="221"/>
    <x v="29"/>
    <n v="0"/>
  </r>
  <r>
    <x v="221"/>
    <x v="221"/>
    <x v="30"/>
    <n v="0"/>
  </r>
  <r>
    <x v="221"/>
    <x v="221"/>
    <x v="31"/>
    <n v="0"/>
  </r>
  <r>
    <x v="221"/>
    <x v="221"/>
    <x v="32"/>
    <n v="0"/>
  </r>
  <r>
    <x v="221"/>
    <x v="221"/>
    <x v="33"/>
    <n v="0"/>
  </r>
  <r>
    <x v="221"/>
    <x v="221"/>
    <x v="34"/>
    <n v="0"/>
  </r>
  <r>
    <x v="221"/>
    <x v="221"/>
    <x v="35"/>
    <n v="0"/>
  </r>
  <r>
    <x v="221"/>
    <x v="221"/>
    <x v="36"/>
    <n v="0"/>
  </r>
  <r>
    <x v="221"/>
    <x v="221"/>
    <x v="37"/>
    <n v="0"/>
  </r>
  <r>
    <x v="221"/>
    <x v="221"/>
    <x v="38"/>
    <n v="0"/>
  </r>
  <r>
    <x v="221"/>
    <x v="221"/>
    <x v="39"/>
    <n v="0"/>
  </r>
  <r>
    <x v="221"/>
    <x v="221"/>
    <x v="40"/>
    <n v="0"/>
  </r>
  <r>
    <x v="222"/>
    <x v="222"/>
    <x v="0"/>
    <n v="106359000"/>
  </r>
  <r>
    <x v="222"/>
    <x v="222"/>
    <x v="1"/>
    <n v="138194000"/>
  </r>
  <r>
    <x v="222"/>
    <x v="222"/>
    <x v="2"/>
    <n v="134908992"/>
  </r>
  <r>
    <x v="222"/>
    <x v="222"/>
    <x v="3"/>
    <n v="166747008"/>
  </r>
  <r>
    <x v="222"/>
    <x v="222"/>
    <x v="4"/>
    <n v="198916992"/>
  </r>
  <r>
    <x v="222"/>
    <x v="222"/>
    <x v="5"/>
    <n v="231028000"/>
  </r>
  <r>
    <x v="222"/>
    <x v="222"/>
    <x v="6"/>
    <n v="541753984"/>
  </r>
  <r>
    <x v="222"/>
    <x v="222"/>
    <x v="7"/>
    <n v="707859008"/>
  </r>
  <r>
    <x v="222"/>
    <x v="222"/>
    <x v="8"/>
    <n v="748307968"/>
  </r>
  <r>
    <x v="222"/>
    <x v="222"/>
    <x v="9"/>
    <n v="948214976"/>
  </r>
  <r>
    <x v="222"/>
    <x v="222"/>
    <x v="10"/>
    <n v="1282312960"/>
  </r>
  <r>
    <x v="222"/>
    <x v="222"/>
    <x v="11"/>
    <n v="1022598016"/>
  </r>
  <r>
    <x v="222"/>
    <x v="222"/>
    <x v="12"/>
    <n v="1247654016"/>
  </r>
  <r>
    <x v="222"/>
    <x v="222"/>
    <x v="13"/>
    <n v="1141104000"/>
  </r>
  <r>
    <x v="222"/>
    <x v="222"/>
    <x v="14"/>
    <n v="1117099008"/>
  </r>
  <r>
    <x v="222"/>
    <x v="222"/>
    <x v="15"/>
    <n v="1446791936"/>
  </r>
  <r>
    <x v="222"/>
    <x v="222"/>
    <x v="16"/>
    <n v="1487689984"/>
  </r>
  <r>
    <x v="222"/>
    <x v="222"/>
    <x v="17"/>
    <n v="1739395968"/>
  </r>
  <r>
    <x v="222"/>
    <x v="222"/>
    <x v="18"/>
    <n v="1352349952"/>
  </r>
  <r>
    <x v="222"/>
    <x v="222"/>
    <x v="19"/>
    <n v="1024545984"/>
  </r>
  <r>
    <x v="222"/>
    <x v="222"/>
    <x v="20"/>
    <n v="914489024"/>
  </r>
  <r>
    <x v="222"/>
    <x v="222"/>
    <x v="21"/>
    <n v="898937984"/>
  </r>
  <r>
    <x v="222"/>
    <x v="222"/>
    <x v="22"/>
    <n v="878974016"/>
  </r>
  <r>
    <x v="223"/>
    <x v="223"/>
    <x v="0"/>
    <n v="13648000"/>
  </r>
  <r>
    <x v="223"/>
    <x v="223"/>
    <x v="1"/>
    <n v="10884000"/>
  </r>
  <r>
    <x v="223"/>
    <x v="223"/>
    <x v="2"/>
    <n v="15708000"/>
  </r>
  <r>
    <x v="223"/>
    <x v="223"/>
    <x v="3"/>
    <n v="31124000"/>
  </r>
  <r>
    <x v="223"/>
    <x v="223"/>
    <x v="4"/>
    <n v="20223000"/>
  </r>
  <r>
    <x v="223"/>
    <x v="223"/>
    <x v="5"/>
    <n v="19012000"/>
  </r>
  <r>
    <x v="223"/>
    <x v="223"/>
    <x v="6"/>
    <n v="20149000"/>
  </r>
  <r>
    <x v="223"/>
    <x v="223"/>
    <x v="7"/>
    <n v="19662000"/>
  </r>
  <r>
    <x v="223"/>
    <x v="223"/>
    <x v="8"/>
    <n v="21645000"/>
  </r>
  <r>
    <x v="223"/>
    <x v="223"/>
    <x v="9"/>
    <n v="38140000"/>
  </r>
  <r>
    <x v="223"/>
    <x v="223"/>
    <x v="10"/>
    <n v="43647000"/>
  </r>
  <r>
    <x v="223"/>
    <x v="223"/>
    <x v="11"/>
    <n v="54678000"/>
  </r>
  <r>
    <x v="223"/>
    <x v="223"/>
    <x v="12"/>
    <n v="66233000"/>
  </r>
  <r>
    <x v="223"/>
    <x v="223"/>
    <x v="13"/>
    <n v="83180000"/>
  </r>
  <r>
    <x v="223"/>
    <x v="223"/>
    <x v="14"/>
    <n v="82555000"/>
  </r>
  <r>
    <x v="223"/>
    <x v="223"/>
    <x v="15"/>
    <n v="94631000"/>
  </r>
  <r>
    <x v="223"/>
    <x v="223"/>
    <x v="16"/>
    <n v="98650000"/>
  </r>
  <r>
    <x v="223"/>
    <x v="223"/>
    <x v="17"/>
    <n v="55898000"/>
  </r>
  <r>
    <x v="223"/>
    <x v="223"/>
    <x v="18"/>
    <n v="39209000"/>
  </r>
  <r>
    <x v="223"/>
    <x v="223"/>
    <x v="19"/>
    <n v="96964000"/>
  </r>
  <r>
    <x v="223"/>
    <x v="223"/>
    <x v="20"/>
    <n v="13167000"/>
  </r>
  <r>
    <x v="223"/>
    <x v="223"/>
    <x v="21"/>
    <n v="2650000"/>
  </r>
  <r>
    <x v="223"/>
    <x v="223"/>
    <x v="22"/>
    <n v="6067000"/>
  </r>
  <r>
    <x v="223"/>
    <x v="223"/>
    <x v="23"/>
    <n v="6186000"/>
  </r>
  <r>
    <x v="223"/>
    <x v="223"/>
    <x v="24"/>
    <n v="19458000"/>
  </r>
  <r>
    <x v="223"/>
    <x v="223"/>
    <x v="25"/>
    <n v="35750000"/>
  </r>
  <r>
    <x v="223"/>
    <x v="223"/>
    <x v="26"/>
    <n v="31195000"/>
  </r>
  <r>
    <x v="223"/>
    <x v="223"/>
    <x v="27"/>
    <n v="43336000"/>
  </r>
  <r>
    <x v="223"/>
    <x v="223"/>
    <x v="28"/>
    <n v="36071000"/>
  </r>
  <r>
    <x v="223"/>
    <x v="223"/>
    <x v="29"/>
    <n v="46875000"/>
  </r>
  <r>
    <x v="223"/>
    <x v="223"/>
    <x v="30"/>
    <n v="21707000"/>
  </r>
  <r>
    <x v="223"/>
    <x v="223"/>
    <x v="31"/>
    <n v="29547000"/>
  </r>
  <r>
    <x v="223"/>
    <x v="223"/>
    <x v="32"/>
    <n v="43142000"/>
  </r>
  <r>
    <x v="223"/>
    <x v="223"/>
    <x v="33"/>
    <n v="23359000"/>
  </r>
  <r>
    <x v="223"/>
    <x v="223"/>
    <x v="34"/>
    <n v="22140000"/>
  </r>
  <r>
    <x v="223"/>
    <x v="223"/>
    <x v="35"/>
    <n v="17611000"/>
  </r>
  <r>
    <x v="223"/>
    <x v="223"/>
    <x v="36"/>
    <n v="1110000"/>
  </r>
  <r>
    <x v="223"/>
    <x v="223"/>
    <x v="37"/>
    <n v="556000"/>
  </r>
  <r>
    <x v="223"/>
    <x v="223"/>
    <x v="38"/>
    <n v="0"/>
  </r>
  <r>
    <x v="223"/>
    <x v="223"/>
    <x v="39"/>
    <n v="0"/>
  </r>
  <r>
    <x v="223"/>
    <x v="223"/>
    <x v="40"/>
    <n v="245000"/>
  </r>
  <r>
    <x v="216"/>
    <x v="216"/>
    <x v="0"/>
    <n v="13648000"/>
  </r>
  <r>
    <x v="216"/>
    <x v="216"/>
    <x v="1"/>
    <n v="10884000"/>
  </r>
  <r>
    <x v="216"/>
    <x v="216"/>
    <x v="2"/>
    <n v="15708000"/>
  </r>
  <r>
    <x v="216"/>
    <x v="216"/>
    <x v="3"/>
    <n v="31124000"/>
  </r>
  <r>
    <x v="216"/>
    <x v="216"/>
    <x v="4"/>
    <n v="20223000"/>
  </r>
  <r>
    <x v="216"/>
    <x v="216"/>
    <x v="5"/>
    <n v="19012000"/>
  </r>
  <r>
    <x v="216"/>
    <x v="216"/>
    <x v="6"/>
    <n v="20149000"/>
  </r>
  <r>
    <x v="216"/>
    <x v="216"/>
    <x v="7"/>
    <n v="19662000"/>
  </r>
  <r>
    <x v="216"/>
    <x v="216"/>
    <x v="8"/>
    <n v="25194000"/>
  </r>
  <r>
    <x v="216"/>
    <x v="216"/>
    <x v="9"/>
    <n v="54209000"/>
  </r>
  <r>
    <x v="216"/>
    <x v="216"/>
    <x v="10"/>
    <n v="64887000"/>
  </r>
  <r>
    <x v="216"/>
    <x v="216"/>
    <x v="11"/>
    <n v="91818000"/>
  </r>
  <r>
    <x v="222"/>
    <x v="222"/>
    <x v="23"/>
    <n v="909052992"/>
  </r>
  <r>
    <x v="222"/>
    <x v="222"/>
    <x v="24"/>
    <n v="950550976"/>
  </r>
  <r>
    <x v="222"/>
    <x v="222"/>
    <x v="25"/>
    <n v="859251968"/>
  </r>
  <r>
    <x v="222"/>
    <x v="222"/>
    <x v="26"/>
    <n v="892963968"/>
  </r>
  <r>
    <x v="222"/>
    <x v="222"/>
    <x v="27"/>
    <n v="744604992"/>
  </r>
  <r>
    <x v="222"/>
    <x v="222"/>
    <x v="28"/>
    <n v="559921024"/>
  </r>
  <r>
    <x v="222"/>
    <x v="222"/>
    <x v="29"/>
    <n v="551377024"/>
  </r>
  <r>
    <x v="222"/>
    <x v="222"/>
    <x v="30"/>
    <n v="34786000"/>
  </r>
  <r>
    <x v="222"/>
    <x v="222"/>
    <x v="31"/>
    <n v="25027000"/>
  </r>
  <r>
    <x v="222"/>
    <x v="222"/>
    <x v="32"/>
    <n v="12723000"/>
  </r>
  <r>
    <x v="222"/>
    <x v="222"/>
    <x v="33"/>
    <n v="10720000"/>
  </r>
  <r>
    <x v="222"/>
    <x v="222"/>
    <x v="34"/>
    <n v="8672000"/>
  </r>
  <r>
    <x v="222"/>
    <x v="222"/>
    <x v="35"/>
    <n v="6863000"/>
  </r>
  <r>
    <x v="222"/>
    <x v="222"/>
    <x v="36"/>
    <n v="6904000"/>
  </r>
  <r>
    <x v="222"/>
    <x v="222"/>
    <x v="37"/>
    <n v="6848000"/>
  </r>
  <r>
    <x v="222"/>
    <x v="222"/>
    <x v="38"/>
    <n v="6360000"/>
  </r>
  <r>
    <x v="222"/>
    <x v="222"/>
    <x v="39"/>
    <n v="6414000"/>
  </r>
  <r>
    <x v="222"/>
    <x v="222"/>
    <x v="40"/>
    <n v="6525000"/>
  </r>
  <r>
    <x v="219"/>
    <x v="219"/>
    <x v="0"/>
    <n v="73978000"/>
  </r>
  <r>
    <x v="219"/>
    <x v="219"/>
    <x v="1"/>
    <n v="108694000"/>
  </r>
  <r>
    <x v="219"/>
    <x v="219"/>
    <x v="2"/>
    <n v="112989000"/>
  </r>
  <r>
    <x v="219"/>
    <x v="219"/>
    <x v="3"/>
    <n v="148386000"/>
  </r>
  <r>
    <x v="219"/>
    <x v="219"/>
    <x v="4"/>
    <n v="186084000"/>
  </r>
  <r>
    <x v="219"/>
    <x v="219"/>
    <x v="5"/>
    <n v="222252992"/>
  </r>
  <r>
    <x v="219"/>
    <x v="219"/>
    <x v="6"/>
    <n v="442668992"/>
  </r>
  <r>
    <x v="219"/>
    <x v="219"/>
    <x v="7"/>
    <n v="562300032"/>
  </r>
  <r>
    <x v="219"/>
    <x v="219"/>
    <x v="8"/>
    <n v="622302016"/>
  </r>
  <r>
    <x v="219"/>
    <x v="219"/>
    <x v="9"/>
    <n v="837464000"/>
  </r>
  <r>
    <x v="219"/>
    <x v="219"/>
    <x v="10"/>
    <n v="1071852032"/>
  </r>
  <r>
    <x v="219"/>
    <x v="219"/>
    <x v="11"/>
    <n v="923267008"/>
  </r>
  <r>
    <x v="219"/>
    <x v="219"/>
    <x v="12"/>
    <n v="1126788992"/>
  </r>
  <r>
    <x v="219"/>
    <x v="219"/>
    <x v="13"/>
    <n v="1079433984"/>
  </r>
  <r>
    <x v="219"/>
    <x v="219"/>
    <x v="14"/>
    <n v="1107938944"/>
  </r>
  <r>
    <x v="219"/>
    <x v="219"/>
    <x v="15"/>
    <n v="1391907968"/>
  </r>
  <r>
    <x v="219"/>
    <x v="219"/>
    <x v="16"/>
    <n v="1429710976"/>
  </r>
  <r>
    <x v="219"/>
    <x v="219"/>
    <x v="17"/>
    <n v="1720977024"/>
  </r>
  <r>
    <x v="219"/>
    <x v="219"/>
    <x v="18"/>
    <n v="1341074048"/>
  </r>
  <r>
    <x v="219"/>
    <x v="219"/>
    <x v="19"/>
    <n v="1022006976"/>
  </r>
  <r>
    <x v="219"/>
    <x v="219"/>
    <x v="20"/>
    <n v="890188992"/>
  </r>
  <r>
    <x v="219"/>
    <x v="219"/>
    <x v="21"/>
    <n v="874638016"/>
  </r>
  <r>
    <x v="219"/>
    <x v="219"/>
    <x v="22"/>
    <n v="81342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Drill="0" rowGrandTotals="0" colGrandTotals="0" itemPrintTitles="1" createdVersion="4" indent="0" compact="0" compactData="0" multipleFieldFilters="0" chartFormat="2" fieldListSortAscending="1">
  <location ref="A1:BB226" firstHeaderRow="1" firstDataRow="2" firstDataCol="2"/>
  <pivotFields count="4">
    <pivotField axis="axisRow" compact="0" outline="0" showAll="0" defaultSubtotal="0">
      <items count="843">
        <item m="1" x="409"/>
        <item m="1" x="784"/>
        <item m="1" x="232"/>
        <item m="1" x="792"/>
        <item m="1" x="360"/>
        <item m="1" x="452"/>
        <item m="1" x="299"/>
        <item m="1" x="403"/>
        <item m="1" x="626"/>
        <item m="1" x="531"/>
        <item m="1" x="407"/>
        <item m="1" x="711"/>
        <item m="1" x="773"/>
        <item m="1" x="296"/>
        <item m="1" x="827"/>
        <item m="1" x="782"/>
        <item m="1" x="379"/>
        <item m="1" x="288"/>
        <item m="1" x="707"/>
        <item m="1" x="592"/>
        <item m="1" x="746"/>
        <item m="1" x="371"/>
        <item m="1" x="306"/>
        <item m="1" x="808"/>
        <item m="1" x="674"/>
        <item m="1" x="263"/>
        <item m="1" x="477"/>
        <item m="1" x="615"/>
        <item m="1" x="503"/>
        <item m="1" x="543"/>
        <item m="1" x="317"/>
        <item m="1" x="318"/>
        <item m="1" x="256"/>
        <item m="1" x="376"/>
        <item m="1" x="428"/>
        <item m="1" x="515"/>
        <item m="1" x="475"/>
        <item m="1" x="630"/>
        <item m="1" x="538"/>
        <item m="1" x="393"/>
        <item m="1" x="504"/>
        <item m="1" x="545"/>
        <item x="93"/>
        <item x="94"/>
        <item x="99"/>
        <item x="105"/>
        <item x="97"/>
        <item x="98"/>
        <item x="104"/>
        <item x="109"/>
        <item x="102"/>
        <item x="135"/>
        <item x="142"/>
        <item x="131"/>
        <item m="1" x="671"/>
        <item m="1" x="422"/>
        <item m="1" x="785"/>
        <item m="1" x="639"/>
        <item m="1" x="372"/>
        <item m="1" x="794"/>
        <item m="1" x="267"/>
        <item m="1" x="381"/>
        <item m="1" x="530"/>
        <item m="1" x="629"/>
        <item m="1" x="485"/>
        <item m="1" x="380"/>
        <item m="1" x="638"/>
        <item m="1" x="699"/>
        <item m="1" x="723"/>
        <item m="1" x="451"/>
        <item m="1" x="271"/>
        <item m="1" x="227"/>
        <item m="1" x="778"/>
        <item m="1" x="341"/>
        <item m="1" x="404"/>
        <item m="1" x="470"/>
        <item m="1" x="796"/>
        <item m="1" x="577"/>
        <item m="1" x="444"/>
        <item m="1" x="424"/>
        <item m="1" x="583"/>
        <item m="1" x="353"/>
        <item m="1" x="273"/>
        <item m="1" x="713"/>
        <item m="1" x="245"/>
        <item m="1" x="525"/>
        <item m="1" x="354"/>
        <item m="1" x="672"/>
        <item m="1" x="579"/>
        <item m="1" x="310"/>
        <item m="1" x="516"/>
        <item m="1" x="431"/>
        <item m="1" x="685"/>
        <item m="1" x="600"/>
        <item m="1" x="519"/>
        <item m="1" x="447"/>
        <item m="1" x="311"/>
        <item m="1" x="636"/>
        <item m="1" x="801"/>
        <item m="1" x="309"/>
        <item m="1" x="708"/>
        <item m="1" x="300"/>
        <item m="1" x="786"/>
        <item m="1" x="342"/>
        <item m="1" x="396"/>
        <item x="164"/>
        <item m="1" x="412"/>
        <item m="1" x="413"/>
        <item x="24"/>
        <item x="25"/>
        <item x="26"/>
        <item x="27"/>
        <item x="23"/>
        <item m="1" x="799"/>
        <item m="1" x="800"/>
        <item m="1" x="465"/>
        <item m="1" x="633"/>
        <item m="1" x="697"/>
        <item m="1" x="594"/>
        <item m="1" x="370"/>
        <item m="1" x="284"/>
        <item m="1" x="330"/>
        <item m="1" x="704"/>
        <item x="62"/>
        <item m="1" x="700"/>
        <item m="1" x="631"/>
        <item m="1" x="641"/>
        <item m="1" x="705"/>
        <item m="1" x="461"/>
        <item x="33"/>
        <item x="28"/>
        <item x="29"/>
        <item x="30"/>
        <item x="31"/>
        <item x="32"/>
        <item x="44"/>
        <item x="34"/>
        <item x="37"/>
        <item x="41"/>
        <item m="1" x="389"/>
        <item m="1" x="791"/>
        <item m="1" x="754"/>
        <item m="1" x="456"/>
        <item m="1" x="386"/>
        <item x="91"/>
        <item x="74"/>
        <item x="42"/>
        <item x="204"/>
        <item x="199"/>
        <item x="203"/>
        <item x="205"/>
        <item x="202"/>
        <item x="100"/>
        <item x="101"/>
        <item m="1" x="561"/>
        <item m="1" x="663"/>
        <item x="38"/>
        <item x="45"/>
        <item x="46"/>
        <item x="50"/>
        <item m="1" x="262"/>
        <item m="1" x="709"/>
        <item m="1" x="344"/>
        <item m="1" x="559"/>
        <item m="1" x="662"/>
        <item x="153"/>
        <item m="1" x="644"/>
        <item m="1" x="301"/>
        <item m="1" x="231"/>
        <item m="1" x="297"/>
        <item m="1" x="552"/>
        <item m="1" x="675"/>
        <item m="1" x="460"/>
        <item m="1" x="419"/>
        <item m="1" x="416"/>
        <item m="1" x="415"/>
        <item m="1" x="620"/>
        <item m="1" x="242"/>
        <item m="1" x="715"/>
        <item m="1" x="345"/>
        <item m="1" x="462"/>
        <item m="1" x="656"/>
        <item m="1" x="307"/>
        <item m="1" x="779"/>
        <item m="1" x="627"/>
        <item m="1" x="842"/>
        <item m="1" x="597"/>
        <item m="1" x="264"/>
        <item m="1" x="578"/>
        <item m="1" x="399"/>
        <item m="1" x="835"/>
        <item m="1" x="766"/>
        <item m="1" x="730"/>
        <item m="1" x="482"/>
        <item m="1" x="750"/>
        <item m="1" x="768"/>
        <item m="1" x="394"/>
        <item m="1" x="290"/>
        <item m="1" x="390"/>
        <item m="1" x="246"/>
        <item m="1" x="495"/>
        <item m="1" x="725"/>
        <item m="1" x="755"/>
        <item m="1" x="321"/>
        <item m="1" x="565"/>
        <item m="1" x="601"/>
        <item m="1" x="684"/>
        <item m="1" x="788"/>
        <item m="1" x="539"/>
        <item m="1" x="657"/>
        <item m="1" x="518"/>
        <item m="1" x="563"/>
        <item m="1" x="551"/>
        <item m="1" x="802"/>
        <item m="1" x="455"/>
        <item m="1" x="665"/>
        <item x="66"/>
        <item x="64"/>
        <item x="67"/>
        <item x="92"/>
        <item x="88"/>
        <item x="68"/>
        <item x="69"/>
        <item x="73"/>
        <item x="60"/>
        <item x="90"/>
        <item m="1" x="683"/>
        <item m="1" x="749"/>
        <item m="1" x="544"/>
        <item m="1" x="542"/>
        <item m="1" x="426"/>
        <item m="1" x="743"/>
        <item m="1" x="783"/>
        <item m="1" x="535"/>
        <item m="1" x="688"/>
        <item m="1" x="576"/>
        <item m="1" x="821"/>
        <item m="1" x="363"/>
        <item m="1" x="243"/>
        <item m="1" x="295"/>
        <item m="1" x="771"/>
        <item m="1" x="696"/>
        <item m="1" x="817"/>
        <item m="1" x="423"/>
        <item m="1" x="466"/>
        <item m="1" x="257"/>
        <item m="1" x="277"/>
        <item m="1" x="611"/>
        <item m="1" x="758"/>
        <item m="1" x="811"/>
        <item m="1" x="261"/>
        <item m="1" x="392"/>
        <item m="1" x="361"/>
        <item m="1" x="670"/>
        <item m="1" x="832"/>
        <item m="1" x="735"/>
        <item m="1" x="500"/>
        <item m="1" x="640"/>
        <item m="1" x="473"/>
        <item m="1" x="676"/>
        <item m="1" x="255"/>
        <item m="1" x="421"/>
        <item m="1" x="425"/>
        <item m="1" x="483"/>
        <item m="1" x="680"/>
        <item m="1" x="646"/>
        <item m="1" x="336"/>
        <item m="1" x="387"/>
        <item m="1" x="534"/>
        <item m="1" x="493"/>
        <item m="1" x="494"/>
        <item m="1" x="258"/>
        <item m="1" x="614"/>
        <item m="1" x="645"/>
        <item m="1" x="764"/>
        <item m="1" x="643"/>
        <item m="1" x="398"/>
        <item m="1" x="228"/>
        <item m="1" x="331"/>
        <item m="1" x="289"/>
        <item m="1" x="250"/>
        <item m="1" x="591"/>
        <item m="1" x="340"/>
        <item m="1" x="305"/>
        <item m="1" x="357"/>
        <item m="1" x="491"/>
        <item m="1" x="253"/>
        <item m="1" x="689"/>
        <item m="1" x="752"/>
        <item m="1" x="823"/>
        <item m="1" x="315"/>
        <item m="1" x="430"/>
        <item m="1" x="804"/>
        <item m="1" x="285"/>
        <item m="1" x="337"/>
        <item m="1" x="795"/>
        <item m="1" x="567"/>
        <item m="1" x="501"/>
        <item m="1" x="837"/>
        <item m="1" x="569"/>
        <item m="1" x="314"/>
        <item x="79"/>
        <item m="1" x="234"/>
        <item x="52"/>
        <item x="155"/>
        <item x="108"/>
        <item x="40"/>
        <item x="2"/>
        <item x="200"/>
        <item m="1" x="637"/>
        <item m="1" x="540"/>
        <item m="1" x="760"/>
        <item m="1" x="790"/>
        <item m="1" x="378"/>
        <item m="1" x="745"/>
        <item m="1" x="239"/>
        <item m="1" x="718"/>
        <item m="1" x="757"/>
        <item m="1" x="748"/>
        <item m="1" x="712"/>
        <item m="1" x="520"/>
        <item m="1" x="521"/>
        <item m="1" x="562"/>
        <item m="1" x="595"/>
        <item m="1" x="596"/>
        <item m="1" x="527"/>
        <item m="1" x="367"/>
        <item m="1" x="368"/>
        <item m="1" x="259"/>
        <item m="1" x="546"/>
        <item m="1" x="747"/>
        <item m="1" x="359"/>
        <item m="1" x="625"/>
        <item m="1" x="512"/>
        <item x="125"/>
        <item x="129"/>
        <item x="127"/>
        <item x="130"/>
        <item x="107"/>
        <item x="111"/>
        <item x="117"/>
        <item x="112"/>
        <item x="113"/>
        <item x="106"/>
        <item m="1" x="803"/>
        <item x="139"/>
        <item x="128"/>
        <item x="134"/>
        <item m="1" x="737"/>
        <item m="1" x="338"/>
        <item m="1" x="532"/>
        <item m="1" x="721"/>
        <item m="1" x="304"/>
        <item m="1" x="373"/>
        <item m="1" x="247"/>
        <item m="1" x="478"/>
        <item m="1" x="303"/>
        <item m="1" x="365"/>
        <item m="1" x="770"/>
        <item m="1" x="720"/>
        <item m="1" x="528"/>
        <item m="1" x="624"/>
        <item m="1" x="335"/>
        <item m="1" x="355"/>
        <item m="1" x="582"/>
        <item m="1" x="282"/>
        <item m="1" x="669"/>
        <item m="1" x="509"/>
        <item m="1" x="270"/>
        <item m="1" x="498"/>
        <item m="1" x="813"/>
        <item m="1" x="343"/>
        <item m="1" x="732"/>
        <item m="1" x="733"/>
        <item m="1" x="375"/>
        <item m="1" x="765"/>
        <item m="1" x="826"/>
        <item m="1" x="449"/>
        <item m="1" x="673"/>
        <item m="1" x="693"/>
        <item m="1" x="682"/>
        <item m="1" x="687"/>
        <item m="1" x="613"/>
        <item m="1" x="612"/>
        <item m="1" x="362"/>
        <item m="1" x="244"/>
        <item m="1" x="479"/>
        <item m="1" x="681"/>
        <item m="1" x="293"/>
        <item m="1" x="488"/>
        <item m="1" x="298"/>
        <item m="1" x="294"/>
        <item m="1" x="564"/>
        <item m="1" x="472"/>
        <item m="1" x="824"/>
        <item m="1" x="377"/>
        <item m="1" x="383"/>
        <item m="1" x="384"/>
        <item m="1" x="537"/>
        <item m="1" x="660"/>
        <item m="1" x="719"/>
        <item m="1" x="815"/>
        <item m="1" x="777"/>
        <item m="1" x="272"/>
        <item m="1" x="229"/>
        <item m="1" x="694"/>
        <item m="1" x="382"/>
        <item m="1" x="291"/>
        <item m="1" x="347"/>
        <item m="1" x="734"/>
        <item m="1" x="602"/>
        <item m="1" x="230"/>
        <item m="1" x="741"/>
        <item m="1" x="833"/>
        <item m="1" x="511"/>
        <item m="1" x="434"/>
        <item m="1" x="834"/>
        <item m="1" x="573"/>
        <item m="1" x="467"/>
        <item m="1" x="292"/>
        <item m="1" x="348"/>
        <item m="1" x="714"/>
        <item m="1" x="274"/>
        <item m="1" x="769"/>
        <item m="1" x="820"/>
        <item m="1" x="762"/>
        <item m="1" x="678"/>
        <item m="1" x="599"/>
        <item m="1" x="763"/>
        <item m="1" x="312"/>
        <item m="1" x="649"/>
        <item m="1" x="805"/>
        <item m="1" x="529"/>
        <item m="1" x="313"/>
        <item m="1" x="275"/>
        <item m="1" x="560"/>
        <item m="1" x="686"/>
        <item m="1" x="628"/>
        <item m="1" x="839"/>
        <item m="1" x="510"/>
        <item m="1" x="575"/>
        <item m="1" x="526"/>
        <item m="1" x="767"/>
        <item m="1" x="590"/>
        <item m="1" x="677"/>
        <item m="1" x="806"/>
        <item m="1" x="819"/>
        <item m="1" x="728"/>
        <item x="78"/>
        <item x="211"/>
        <item x="213"/>
        <item m="1" x="580"/>
        <item m="1" x="251"/>
        <item m="1" x="604"/>
        <item m="1" x="605"/>
        <item m="1" x="437"/>
        <item m="1" x="606"/>
        <item m="1" x="775"/>
        <item m="1" x="607"/>
        <item m="1" x="438"/>
        <item m="1" x="608"/>
        <item m="1" x="439"/>
        <item m="1" x="609"/>
        <item m="1" x="323"/>
        <item m="1" x="324"/>
        <item m="1" x="554"/>
        <item m="1" x="830"/>
        <item m="1" x="555"/>
        <item m="1" x="556"/>
        <item m="1" x="440"/>
        <item m="1" x="772"/>
        <item m="1" x="325"/>
        <item m="1" x="441"/>
        <item m="1" x="557"/>
        <item m="1" x="326"/>
        <item m="1" x="402"/>
        <item m="1" x="476"/>
        <item x="132"/>
        <item m="1" x="841"/>
        <item m="1" x="486"/>
        <item m="1" x="278"/>
        <item x="136"/>
        <item x="151"/>
        <item x="147"/>
        <item x="143"/>
        <item x="144"/>
        <item x="148"/>
        <item x="152"/>
        <item x="161"/>
        <item x="165"/>
        <item x="140"/>
        <item x="141"/>
        <item x="146"/>
        <item x="145"/>
        <item x="138"/>
        <item m="1" x="668"/>
        <item m="1" x="279"/>
        <item m="1" x="701"/>
        <item m="1" x="463"/>
        <item m="1" x="406"/>
        <item m="1" x="632"/>
        <item m="1" x="499"/>
        <item m="1" x="738"/>
        <item x="196"/>
        <item x="197"/>
        <item x="191"/>
        <item x="190"/>
        <item x="195"/>
        <item x="193"/>
        <item x="149"/>
        <item x="150"/>
        <item x="166"/>
        <item x="172"/>
        <item x="169"/>
        <item x="168"/>
        <item x="167"/>
        <item x="177"/>
        <item x="178"/>
        <item x="173"/>
        <item x="174"/>
        <item m="1" x="780"/>
        <item m="1" x="395"/>
        <item x="176"/>
        <item x="179"/>
        <item x="180"/>
        <item x="171"/>
        <item m="1" x="322"/>
        <item m="1" x="781"/>
        <item m="1" x="446"/>
        <item m="1" x="635"/>
        <item m="1" x="385"/>
        <item m="1" x="502"/>
        <item m="1" x="418"/>
        <item m="1" x="717"/>
        <item m="1" x="410"/>
        <item m="1" x="280"/>
        <item m="1" x="586"/>
        <item m="1" x="238"/>
        <item m="1" x="469"/>
        <item m="1" x="356"/>
        <item m="1" x="798"/>
        <item m="1" x="374"/>
        <item m="1" x="584"/>
        <item m="1" x="818"/>
        <item m="1" x="249"/>
        <item m="1" x="621"/>
        <item m="1" x="484"/>
        <item m="1" x="507"/>
        <item m="1" x="327"/>
        <item x="12"/>
        <item x="56"/>
        <item x="89"/>
        <item x="122"/>
        <item x="158"/>
        <item x="188"/>
        <item x="217"/>
        <item x="36"/>
        <item x="51"/>
        <item x="85"/>
        <item x="126"/>
        <item x="159"/>
        <item x="192"/>
        <item x="218"/>
        <item m="1" x="281"/>
        <item m="1" x="617"/>
        <item m="1" x="358"/>
        <item m="1" x="276"/>
        <item m="1" x="698"/>
        <item m="1" x="533"/>
        <item m="1" x="240"/>
        <item m="1" x="496"/>
        <item m="1" x="825"/>
        <item m="1" x="490"/>
        <item m="1" x="570"/>
        <item m="1" x="302"/>
        <item x="133"/>
        <item x="0"/>
        <item x="43"/>
        <item x="63"/>
        <item x="103"/>
        <item x="175"/>
        <item x="201"/>
        <item x="1"/>
        <item x="39"/>
        <item x="70"/>
        <item x="110"/>
        <item x="137"/>
        <item x="170"/>
        <item x="198"/>
        <item x="10"/>
        <item x="48"/>
        <item x="81"/>
        <item x="120"/>
        <item x="156"/>
        <item x="181"/>
        <item x="210"/>
        <item x="11"/>
        <item x="49"/>
        <item x="82"/>
        <item x="121"/>
        <item x="157"/>
        <item x="187"/>
        <item x="215"/>
        <item x="15"/>
        <item x="53"/>
        <item x="75"/>
        <item x="116"/>
        <item x="183"/>
        <item x="208"/>
        <item x="16"/>
        <item x="57"/>
        <item x="80"/>
        <item x="114"/>
        <item x="184"/>
        <item x="209"/>
        <item x="7"/>
        <item x="47"/>
        <item x="77"/>
        <item x="118"/>
        <item x="182"/>
        <item x="8"/>
        <item x="54"/>
        <item x="83"/>
        <item x="115"/>
        <item x="154"/>
        <item x="185"/>
        <item x="212"/>
        <item x="9"/>
        <item x="55"/>
        <item x="84"/>
        <item x="119"/>
        <item x="162"/>
        <item x="186"/>
        <item x="214"/>
        <item x="13"/>
        <item x="58"/>
        <item x="86"/>
        <item x="123"/>
        <item x="163"/>
        <item x="189"/>
        <item x="223"/>
        <item x="14"/>
        <item x="59"/>
        <item x="87"/>
        <item x="124"/>
        <item x="160"/>
        <item x="194"/>
        <item x="216"/>
        <item m="1" x="514"/>
        <item m="1" x="408"/>
        <item m="1" x="547"/>
        <item x="95"/>
        <item m="1" x="651"/>
        <item m="1" x="652"/>
        <item m="1" x="810"/>
        <item m="1" x="724"/>
        <item m="1" x="397"/>
        <item m="1" x="474"/>
        <item m="1" x="797"/>
        <item m="1" x="333"/>
        <item m="1" x="536"/>
        <item m="1" x="726"/>
        <item m="1" x="442"/>
        <item m="1" x="589"/>
        <item m="1" x="235"/>
        <item m="1" x="793"/>
        <item x="17"/>
        <item x="18"/>
        <item x="35"/>
        <item x="19"/>
        <item x="4"/>
        <item x="3"/>
        <item x="5"/>
        <item x="6"/>
        <item x="20"/>
        <item x="21"/>
        <item x="22"/>
        <item m="1" x="513"/>
        <item m="1" x="731"/>
        <item m="1" x="831"/>
        <item m="1" x="427"/>
        <item m="1" x="655"/>
        <item m="1" x="787"/>
        <item m="1" x="702"/>
        <item x="206"/>
        <item m="1" x="753"/>
        <item m="1" x="553"/>
        <item m="1" x="658"/>
        <item m="1" x="420"/>
        <item m="1" x="703"/>
        <item m="1" x="574"/>
        <item m="1" x="647"/>
        <item m="1" x="443"/>
        <item m="1" x="840"/>
        <item m="1" x="727"/>
        <item m="1" x="571"/>
        <item m="1" x="241"/>
        <item m="1" x="225"/>
        <item m="1" x="480"/>
        <item m="1" x="328"/>
        <item m="1" x="776"/>
        <item m="1" x="666"/>
        <item m="1" x="695"/>
        <item m="1" x="616"/>
        <item m="1" x="690"/>
        <item m="1" x="417"/>
        <item m="1" x="618"/>
        <item m="1" x="457"/>
        <item m="1" x="619"/>
        <item m="1" x="691"/>
        <item m="1" x="320"/>
        <item m="1" x="414"/>
        <item x="96"/>
        <item m="1" x="759"/>
        <item m="1" x="814"/>
        <item m="1" x="432"/>
        <item m="1" x="226"/>
        <item m="1" x="664"/>
        <item m="1" x="505"/>
        <item m="1" x="756"/>
        <item m="1" x="812"/>
        <item m="1" x="433"/>
        <item m="1" x="550"/>
        <item m="1" x="265"/>
        <item m="1" x="489"/>
        <item m="1" x="623"/>
        <item m="1" x="549"/>
        <item m="1" x="468"/>
        <item m="1" x="593"/>
        <item m="1" x="566"/>
        <item m="1" x="588"/>
        <item m="1" x="522"/>
        <item m="1" x="650"/>
        <item m="1" x="739"/>
        <item m="1" x="706"/>
        <item m="1" x="351"/>
        <item m="1" x="634"/>
        <item m="1" x="254"/>
        <item m="1" x="429"/>
        <item m="1" x="458"/>
        <item m="1" x="740"/>
        <item m="1" x="653"/>
        <item m="1" x="679"/>
        <item m="1" x="654"/>
        <item m="1" x="523"/>
        <item m="1" x="774"/>
        <item m="1" x="400"/>
        <item m="1" x="350"/>
        <item m="1" x="524"/>
        <item m="1" x="598"/>
        <item m="1" x="459"/>
        <item m="1" x="481"/>
        <item m="1" x="603"/>
        <item m="1" x="248"/>
        <item m="1" x="789"/>
        <item m="1" x="405"/>
        <item m="1" x="448"/>
        <item m="1" x="506"/>
        <item m="1" x="659"/>
        <item m="1" x="435"/>
        <item m="1" x="436"/>
        <item m="1" x="283"/>
        <item m="1" x="667"/>
        <item m="1" x="334"/>
        <item m="1" x="269"/>
        <item m="1" x="287"/>
        <item m="1" x="391"/>
        <item m="1" x="411"/>
        <item m="1" x="236"/>
        <item m="1" x="761"/>
        <item m="1" x="237"/>
        <item m="1" x="736"/>
        <item x="72"/>
        <item x="76"/>
        <item x="71"/>
        <item m="1" x="508"/>
        <item m="1" x="661"/>
        <item m="1" x="558"/>
        <item m="1" x="729"/>
        <item m="1" x="581"/>
        <item m="1" x="319"/>
        <item m="1" x="346"/>
        <item m="1" x="366"/>
        <item m="1" x="838"/>
        <item m="1" x="585"/>
        <item m="1" x="388"/>
        <item m="1" x="450"/>
        <item m="1" x="233"/>
        <item m="1" x="622"/>
        <item m="1" x="224"/>
        <item m="1" x="369"/>
        <item m="1" x="807"/>
        <item m="1" x="568"/>
        <item m="1" x="642"/>
        <item m="1" x="364"/>
        <item m="1" x="822"/>
        <item m="1" x="260"/>
        <item m="1" x="692"/>
        <item m="1" x="744"/>
        <item m="1" x="836"/>
        <item m="1" x="252"/>
        <item m="1" x="329"/>
        <item m="1" x="742"/>
        <item m="1" x="492"/>
        <item m="1" x="548"/>
        <item m="1" x="497"/>
        <item m="1" x="610"/>
        <item m="1" x="268"/>
        <item m="1" x="809"/>
        <item m="1" x="541"/>
        <item x="221"/>
        <item x="65"/>
        <item x="207"/>
        <item m="1" x="722"/>
        <item m="1" x="332"/>
        <item m="1" x="751"/>
        <item m="1" x="308"/>
        <item m="1" x="487"/>
        <item m="1" x="349"/>
        <item m="1" x="339"/>
        <item m="1" x="352"/>
        <item m="1" x="266"/>
        <item m="1" x="471"/>
        <item m="1" x="453"/>
        <item m="1" x="454"/>
        <item m="1" x="316"/>
        <item m="1" x="286"/>
        <item m="1" x="828"/>
        <item m="1" x="829"/>
        <item m="1" x="572"/>
        <item m="1" x="445"/>
        <item x="219"/>
        <item x="220"/>
        <item x="222"/>
        <item m="1" x="401"/>
        <item m="1" x="587"/>
        <item m="1" x="464"/>
        <item x="61"/>
        <item m="1" x="816"/>
        <item m="1" x="648"/>
        <item m="1" x="710"/>
        <item m="1" x="517"/>
        <item m="1" x="716"/>
      </items>
    </pivotField>
    <pivotField axis="axisRow" compact="0" outline="0" showAll="0" sortType="ascending" defaultSubtotal="0">
      <items count="843">
        <item m="1" x="246"/>
        <item m="1" x="731"/>
        <item m="1" x="457"/>
        <item m="1" x="610"/>
        <item m="1" x="490"/>
        <item m="1" x="537"/>
        <item m="1" x="463"/>
        <item m="1" x="240"/>
        <item m="1" x="588"/>
        <item m="1" x="810"/>
        <item m="1" x="734"/>
        <item m="1" x="406"/>
        <item m="1" x="286"/>
        <item m="1" x="301"/>
        <item m="1" x="466"/>
        <item m="1" x="263"/>
        <item m="1" x="357"/>
        <item m="1" x="506"/>
        <item m="1" x="539"/>
        <item m="1" x="568"/>
        <item m="1" x="305"/>
        <item m="1" x="416"/>
        <item m="1" x="811"/>
        <item m="1" x="704"/>
        <item m="1" x="533"/>
        <item m="1" x="300"/>
        <item m="1" x="611"/>
        <item m="1" x="297"/>
        <item m="1" x="663"/>
        <item m="1" x="257"/>
        <item m="1" x="656"/>
        <item m="1" x="256"/>
        <item m="1" x="395"/>
        <item m="1" x="253"/>
        <item m="1" x="683"/>
        <item m="1" x="452"/>
        <item m="1" x="751"/>
        <item m="1" x="609"/>
        <item m="1" x="770"/>
        <item m="1" x="709"/>
        <item m="1" x="308"/>
        <item m="1" x="602"/>
        <item m="1" x="375"/>
        <item m="1" x="818"/>
        <item m="1" x="526"/>
        <item m="1" x="351"/>
        <item m="1" x="724"/>
        <item m="1" x="420"/>
        <item m="1" x="721"/>
        <item m="1" x="348"/>
        <item m="1" x="489"/>
        <item m="1" x="682"/>
        <item m="1" x="477"/>
        <item m="1" x="281"/>
        <item m="1" x="612"/>
        <item m="1" x="273"/>
        <item m="1" x="274"/>
        <item m="1" x="830"/>
        <item m="1" x="538"/>
        <item m="1" x="528"/>
        <item m="1" x="346"/>
        <item m="1" x="293"/>
        <item m="1" x="485"/>
        <item m="1" x="509"/>
        <item m="1" x="337"/>
        <item m="1" x="607"/>
        <item m="1" x="685"/>
        <item m="1" x="556"/>
        <item m="1" x="242"/>
        <item m="1" x="421"/>
        <item m="1" x="267"/>
        <item m="1" x="255"/>
        <item m="1" x="398"/>
        <item m="1" x="226"/>
        <item m="1" x="827"/>
        <item m="1" x="306"/>
        <item m="1" x="407"/>
        <item m="1" x="332"/>
        <item m="1" x="600"/>
        <item m="1" x="447"/>
        <item m="1" x="802"/>
        <item m="1" x="541"/>
        <item m="1" x="231"/>
        <item x="0"/>
        <item x="1"/>
        <item x="2"/>
        <item x="3"/>
        <item x="4"/>
        <item x="5"/>
        <item x="6"/>
        <item x="15"/>
        <item x="16"/>
        <item x="7"/>
        <item x="8"/>
        <item x="9"/>
        <item x="10"/>
        <item x="11"/>
        <item x="12"/>
        <item x="36"/>
        <item x="13"/>
        <item x="14"/>
        <item x="3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7"/>
        <item x="44"/>
        <item x="41"/>
        <item x="42"/>
        <item x="43"/>
        <item x="39"/>
        <item x="40"/>
        <item x="45"/>
        <item x="38"/>
        <item x="46"/>
        <item x="50"/>
        <item x="52"/>
        <item x="53"/>
        <item x="57"/>
        <item x="47"/>
        <item x="54"/>
        <item x="55"/>
        <item x="48"/>
        <item x="49"/>
        <item x="56"/>
        <item x="51"/>
        <item x="58"/>
        <item x="59"/>
        <item x="64"/>
        <item x="62"/>
        <item x="63"/>
        <item x="70"/>
        <item x="60"/>
        <item x="65"/>
        <item x="66"/>
        <item x="61"/>
        <item x="67"/>
        <item x="68"/>
        <item x="69"/>
        <item x="73"/>
        <item x="71"/>
        <item x="72"/>
        <item x="76"/>
        <item x="74"/>
        <item x="75"/>
        <item x="80"/>
        <item x="77"/>
        <item x="78"/>
        <item x="83"/>
        <item x="79"/>
        <item x="84"/>
        <item x="81"/>
        <item x="82"/>
        <item x="89"/>
        <item x="85"/>
        <item x="86"/>
        <item x="92"/>
        <item x="87"/>
        <item x="88"/>
        <item x="95"/>
        <item x="96"/>
        <item x="90"/>
        <item x="91"/>
        <item x="100"/>
        <item x="101"/>
        <item x="93"/>
        <item x="94"/>
        <item x="99"/>
        <item x="105"/>
        <item x="97"/>
        <item x="98"/>
        <item x="104"/>
        <item x="109"/>
        <item x="102"/>
        <item x="103"/>
        <item x="110"/>
        <item x="106"/>
        <item x="107"/>
        <item x="108"/>
        <item x="111"/>
        <item x="117"/>
        <item x="112"/>
        <item x="113"/>
        <item x="116"/>
        <item x="114"/>
        <item x="118"/>
        <item x="115"/>
        <item x="119"/>
        <item x="120"/>
        <item x="121"/>
        <item x="122"/>
        <item x="126"/>
        <item x="123"/>
        <item x="124"/>
        <item x="127"/>
        <item x="132"/>
        <item x="125"/>
        <item x="129"/>
        <item x="130"/>
        <item x="139"/>
        <item x="128"/>
        <item x="134"/>
        <item x="135"/>
        <item x="142"/>
        <item x="131"/>
        <item x="136"/>
        <item x="137"/>
        <item x="133"/>
        <item x="138"/>
        <item x="140"/>
        <item x="141"/>
        <item x="146"/>
        <item x="145"/>
        <item x="149"/>
        <item x="150"/>
        <item x="143"/>
        <item x="144"/>
        <item x="151"/>
        <item x="147"/>
        <item x="148"/>
        <item x="154"/>
        <item x="152"/>
        <item x="153"/>
        <item x="155"/>
        <item x="162"/>
        <item x="156"/>
        <item x="157"/>
        <item x="164"/>
        <item x="158"/>
        <item x="159"/>
        <item x="163"/>
        <item x="160"/>
        <item x="161"/>
        <item x="165"/>
        <item x="166"/>
        <item x="167"/>
        <item x="168"/>
        <item x="172"/>
        <item x="169"/>
        <item x="177"/>
        <item x="178"/>
        <item x="173"/>
        <item x="174"/>
        <item x="175"/>
        <item x="170"/>
        <item x="171"/>
        <item x="176"/>
        <item x="179"/>
        <item x="180"/>
        <item x="183"/>
        <item x="184"/>
        <item x="182"/>
        <item x="185"/>
        <item x="186"/>
        <item x="181"/>
        <item x="187"/>
        <item x="188"/>
        <item x="192"/>
        <item x="189"/>
        <item x="194"/>
        <item x="190"/>
        <item x="191"/>
        <item x="193"/>
        <item x="195"/>
        <item x="196"/>
        <item x="197"/>
        <item x="201"/>
        <item x="198"/>
        <item x="202"/>
        <item x="207"/>
        <item x="200"/>
        <item x="199"/>
        <item x="203"/>
        <item x="204"/>
        <item x="205"/>
        <item x="206"/>
        <item x="208"/>
        <item x="209"/>
        <item x="213"/>
        <item x="211"/>
        <item x="212"/>
        <item x="214"/>
        <item x="210"/>
        <item x="215"/>
        <item x="217"/>
        <item x="218"/>
        <item x="223"/>
        <item x="216"/>
        <item x="221"/>
        <item x="222"/>
        <item x="219"/>
        <item x="220"/>
        <item m="1" x="525"/>
        <item m="1" x="746"/>
        <item m="1" x="715"/>
        <item m="1" x="460"/>
        <item m="1" x="385"/>
        <item m="1" x="328"/>
        <item m="1" x="669"/>
        <item m="1" x="295"/>
        <item m="1" x="642"/>
        <item m="1" x="397"/>
        <item m="1" x="736"/>
        <item m="1" x="633"/>
        <item m="1" x="358"/>
        <item m="1" x="244"/>
        <item m="1" x="593"/>
        <item m="1" x="504"/>
        <item m="1" x="659"/>
        <item m="1" x="488"/>
        <item m="1" x="825"/>
        <item m="1" x="448"/>
        <item m="1" x="557"/>
        <item m="1" x="664"/>
        <item m="1" x="382"/>
        <item m="1" x="436"/>
        <item m="1" x="294"/>
        <item m="1" x="826"/>
        <item m="1" x="283"/>
        <item m="1" x="763"/>
        <item m="1" x="427"/>
        <item m="1" x="465"/>
        <item m="1" x="373"/>
        <item m="1" x="571"/>
        <item m="1" x="249"/>
        <item m="1" x="668"/>
        <item m="1" x="702"/>
        <item m="1" x="435"/>
        <item m="1" x="241"/>
        <item m="1" x="629"/>
        <item m="1" x="396"/>
        <item m="1" x="592"/>
        <item m="1" x="697"/>
        <item m="1" x="505"/>
        <item m="1" x="777"/>
        <item m="1" x="759"/>
        <item m="1" x="422"/>
        <item m="1" x="801"/>
        <item m="1" x="582"/>
        <item m="1" x="341"/>
        <item m="1" x="581"/>
        <item m="1" x="423"/>
        <item m="1" x="334"/>
        <item m="1" x="583"/>
        <item m="1" x="446"/>
        <item m="1" x="591"/>
        <item m="1" x="718"/>
        <item m="1" x="760"/>
        <item m="1" x="690"/>
        <item m="1" x="605"/>
        <item m="1" x="388"/>
        <item m="1" x="442"/>
        <item m="1" x="779"/>
        <item m="1" x="679"/>
        <item m="1" x="361"/>
        <item m="1" x="265"/>
        <item m="1" x="292"/>
        <item m="1" x="795"/>
        <item m="1" x="833"/>
        <item m="1" x="726"/>
        <item m="1" x="415"/>
        <item m="1" x="322"/>
        <item m="1" x="614"/>
        <item m="1" x="560"/>
        <item m="1" x="247"/>
        <item m="1" x="262"/>
        <item m="1" x="616"/>
        <item m="1" x="555"/>
        <item m="1" x="502"/>
        <item m="1" x="599"/>
        <item m="1" x="589"/>
        <item m="1" x="756"/>
        <item m="1" x="353"/>
        <item m="1" x="776"/>
        <item m="1" x="590"/>
        <item m="1" x="573"/>
        <item m="1" x="522"/>
        <item m="1" x="511"/>
        <item m="1" x="405"/>
        <item m="1" x="486"/>
        <item m="1" x="320"/>
        <item m="1" x="584"/>
        <item m="1" x="615"/>
        <item m="1" x="714"/>
        <item m="1" x="459"/>
        <item m="1" x="468"/>
        <item m="1" x="737"/>
        <item m="1" x="622"/>
        <item m="1" x="523"/>
        <item m="1" x="694"/>
        <item m="1" x="237"/>
        <item m="1" x="425"/>
        <item m="1" x="563"/>
        <item m="1" x="835"/>
        <item m="1" x="408"/>
        <item m="1" x="496"/>
        <item m="1" x="289"/>
        <item m="1" x="805"/>
        <item m="1" x="270"/>
        <item m="1" x="316"/>
        <item m="1" x="579"/>
        <item m="1" x="371"/>
        <item m="1" x="703"/>
        <item m="1" x="381"/>
        <item m="1" x="349"/>
        <item m="1" x="343"/>
        <item m="1" x="440"/>
        <item m="1" x="550"/>
        <item m="1" x="236"/>
        <item m="1" x="284"/>
        <item m="1" x="439"/>
        <item m="1" x="594"/>
        <item m="1" x="604"/>
        <item m="1" x="565"/>
        <item m="1" x="807"/>
        <item m="1" x="574"/>
        <item m="1" x="627"/>
        <item m="1" x="497"/>
        <item m="1" x="438"/>
        <item m="1" x="673"/>
        <item m="1" x="540"/>
        <item m="1" x="688"/>
        <item m="1" x="229"/>
        <item m="1" x="620"/>
        <item m="1" x="481"/>
        <item m="1" x="780"/>
        <item m="1" x="792"/>
        <item m="1" x="747"/>
        <item m="1" x="764"/>
        <item m="1" x="312"/>
        <item m="1" x="740"/>
        <item m="1" x="675"/>
        <item m="1" x="559"/>
        <item m="1" x="628"/>
        <item m="1" x="238"/>
        <item m="1" x="767"/>
        <item m="1" x="394"/>
        <item m="1" x="834"/>
        <item m="1" x="698"/>
        <item m="1" x="474"/>
        <item m="1" x="829"/>
        <item m="1" x="716"/>
        <item m="1" x="820"/>
        <item m="1" x="730"/>
        <item m="1" x="717"/>
        <item m="1" x="641"/>
        <item m="1" x="392"/>
        <item m="1" x="475"/>
        <item m="1" x="380"/>
        <item m="1" x="437"/>
        <item m="1" x="418"/>
        <item m="1" x="313"/>
        <item m="1" x="842"/>
        <item m="1" x="428"/>
        <item m="1" x="304"/>
        <item m="1" x="275"/>
        <item m="1" x="699"/>
        <item m="1" x="652"/>
        <item m="1" x="558"/>
        <item m="1" x="345"/>
        <item m="1" x="476"/>
        <item m="1" x="646"/>
        <item m="1" x="700"/>
        <item m="1" x="655"/>
        <item m="1" x="712"/>
        <item m="1" x="729"/>
        <item m="1" x="793"/>
        <item m="1" x="369"/>
        <item m="1" x="354"/>
        <item m="1" x="687"/>
        <item m="1" x="752"/>
        <item m="1" x="478"/>
        <item m="1" x="451"/>
        <item m="1" x="367"/>
        <item m="1" x="596"/>
        <item m="1" x="578"/>
        <item m="1" x="720"/>
        <item m="1" x="224"/>
        <item m="1" x="828"/>
        <item m="1" x="499"/>
        <item m="1" x="841"/>
        <item m="1" x="419"/>
        <item m="1" x="314"/>
        <item m="1" x="761"/>
        <item m="1" x="532"/>
        <item m="1" x="225"/>
        <item m="1" x="585"/>
        <item m="1" x="529"/>
        <item m="1" x="384"/>
        <item m="1" x="443"/>
        <item m="1" x="735"/>
        <item m="1" x="491"/>
        <item m="1" x="387"/>
        <item m="1" x="686"/>
        <item m="1" x="542"/>
        <item m="1" x="798"/>
        <item m="1" x="359"/>
        <item m="1" x="495"/>
        <item m="1" x="340"/>
        <item m="1" x="366"/>
        <item m="1" x="417"/>
        <item m="1" x="667"/>
        <item m="1" x="517"/>
        <item m="1" x="261"/>
        <item m="1" x="554"/>
        <item m="1" x="739"/>
        <item m="1" x="264"/>
        <item m="1" x="434"/>
        <item m="1" x="291"/>
        <item m="1" x="769"/>
        <item m="1" x="432"/>
        <item m="1" x="472"/>
        <item m="1" x="321"/>
        <item m="1" x="473"/>
        <item m="1" x="762"/>
        <item m="1" x="623"/>
        <item m="1" x="643"/>
        <item m="1" x="414"/>
        <item m="1" x="254"/>
        <item m="1" x="719"/>
        <item m="1" x="567"/>
        <item m="1" x="836"/>
        <item m="1" x="800"/>
        <item m="1" x="519"/>
        <item m="1" x="372"/>
        <item m="1" x="707"/>
        <item m="1" x="252"/>
        <item m="1" x="650"/>
        <item m="1" x="390"/>
        <item m="1" x="333"/>
        <item m="1" x="791"/>
        <item m="1" x="644"/>
        <item m="1" x="750"/>
        <item m="1" x="355"/>
        <item m="1" x="536"/>
        <item m="1" x="606"/>
        <item m="1" x="814"/>
        <item m="1" x="535"/>
        <item m="1" x="766"/>
        <item m="1" x="461"/>
        <item m="1" x="839"/>
        <item m="1" x="520"/>
        <item m="1" x="638"/>
        <item m="1" x="744"/>
        <item m="1" x="324"/>
        <item m="1" x="576"/>
        <item m="1" x="598"/>
        <item m="1" x="788"/>
        <item m="1" x="484"/>
        <item m="1" x="618"/>
        <item m="1" x="639"/>
        <item m="1" x="653"/>
        <item m="1" x="796"/>
        <item m="1" x="307"/>
        <item m="1" x="722"/>
        <item m="1" x="745"/>
        <item m="1" x="409"/>
        <item m="1" x="577"/>
        <item m="1" x="789"/>
        <item m="1" x="561"/>
        <item m="1" x="619"/>
        <item m="1" x="287"/>
        <item m="1" x="738"/>
        <item m="1" x="654"/>
        <item m="1" x="516"/>
        <item m="1" x="741"/>
        <item m="1" x="733"/>
        <item m="1" x="725"/>
        <item m="1" x="302"/>
        <item m="1" x="521"/>
        <item m="1" x="464"/>
        <item m="1" x="794"/>
        <item m="1" x="342"/>
        <item m="1" x="645"/>
        <item m="1" x="512"/>
        <item m="1" x="469"/>
        <item m="1" x="326"/>
        <item m="1" x="632"/>
        <item m="1" x="514"/>
        <item m="1" x="248"/>
        <item m="1" x="424"/>
        <item m="1" x="260"/>
        <item m="1" x="601"/>
        <item m="1" x="269"/>
        <item m="1" x="677"/>
        <item m="1" x="562"/>
        <item m="1" x="230"/>
        <item m="1" x="799"/>
        <item m="1" x="587"/>
        <item m="1" x="487"/>
        <item m="1" x="821"/>
        <item m="1" x="809"/>
        <item m="1" x="543"/>
        <item m="1" x="365"/>
        <item m="1" x="331"/>
        <item m="1" x="775"/>
        <item m="1" x="507"/>
        <item m="1" x="678"/>
        <item m="1" x="303"/>
        <item m="1" x="651"/>
        <item m="1" x="815"/>
        <item m="1" x="713"/>
        <item m="1" x="456"/>
        <item m="1" x="693"/>
        <item m="1" x="824"/>
        <item m="1" x="549"/>
        <item m="1" x="271"/>
        <item m="1" x="458"/>
        <item m="1" x="743"/>
        <item m="1" x="413"/>
        <item m="1" x="666"/>
        <item m="1" x="552"/>
        <item m="1" x="296"/>
        <item m="1" x="524"/>
        <item m="1" x="634"/>
        <item m="1" x="245"/>
        <item m="1" x="234"/>
        <item m="1" x="564"/>
        <item m="1" x="471"/>
        <item m="1" x="804"/>
        <item m="1" x="782"/>
        <item m="1" x="680"/>
        <item m="1" x="411"/>
        <item m="1" x="315"/>
        <item m="1" x="386"/>
        <item m="1" x="727"/>
        <item m="1" x="832"/>
        <item m="1" x="768"/>
        <item m="1" x="503"/>
        <item m="1" x="681"/>
        <item m="1" x="431"/>
        <item m="1" x="330"/>
        <item m="1" x="812"/>
        <item m="1" x="822"/>
        <item m="1" x="710"/>
        <item m="1" x="453"/>
        <item m="1" x="837"/>
        <item m="1" x="362"/>
        <item m="1" x="790"/>
        <item m="1" x="660"/>
        <item m="1" x="492"/>
        <item m="1" x="455"/>
        <item m="1" x="808"/>
        <item m="1" x="513"/>
        <item m="1" x="816"/>
        <item m="1" x="280"/>
        <item m="1" x="282"/>
        <item m="1" x="518"/>
        <item m="1" x="689"/>
        <item m="1" x="402"/>
        <item m="1" x="575"/>
        <item m="1" x="309"/>
        <item m="1" x="672"/>
        <item m="1" x="228"/>
        <item m="1" x="551"/>
        <item m="1" x="817"/>
        <item m="1" x="661"/>
        <item m="1" x="570"/>
        <item m="1" x="597"/>
        <item m="1" x="250"/>
        <item m="1" x="370"/>
        <item m="1" x="732"/>
        <item m="1" x="500"/>
        <item m="1" x="232"/>
        <item m="1" x="786"/>
        <item m="1" x="813"/>
        <item m="1" x="378"/>
        <item m="1" x="691"/>
        <item m="1" x="290"/>
        <item m="1" x="749"/>
        <item m="1" x="831"/>
        <item m="1" x="268"/>
        <item m="1" x="426"/>
        <item m="1" x="243"/>
        <item m="1" x="441"/>
        <item m="1" x="288"/>
        <item m="1" x="344"/>
        <item m="1" x="399"/>
        <item m="1" x="758"/>
        <item m="1" x="706"/>
        <item m="1" x="239"/>
        <item m="1" x="595"/>
        <item m="1" x="311"/>
        <item m="1" x="838"/>
        <item m="1" x="572"/>
        <item m="1" x="445"/>
        <item m="1" x="684"/>
        <item m="1" x="566"/>
        <item m="1" x="658"/>
        <item m="1" x="393"/>
        <item m="1" x="781"/>
        <item m="1" x="753"/>
        <item m="1" x="624"/>
        <item m="1" x="376"/>
        <item m="1" x="545"/>
        <item m="1" x="771"/>
        <item m="1" x="377"/>
        <item m="1" x="546"/>
        <item m="1" x="728"/>
        <item m="1" x="494"/>
        <item m="1" x="676"/>
        <item m="1" x="515"/>
        <item m="1" x="404"/>
        <item m="1" x="363"/>
        <item m="1" x="742"/>
        <item m="1" x="553"/>
        <item m="1" x="498"/>
        <item m="1" x="364"/>
        <item m="1" x="621"/>
        <item m="1" x="778"/>
        <item m="1" x="534"/>
        <item m="1" x="723"/>
        <item m="1" x="259"/>
        <item m="1" x="401"/>
        <item m="1" x="544"/>
        <item m="1" x="640"/>
        <item m="1" x="266"/>
        <item m="1" x="608"/>
        <item m="1" x="674"/>
        <item m="1" x="711"/>
        <item m="1" x="279"/>
        <item m="1" x="501"/>
        <item m="1" x="823"/>
        <item m="1" x="352"/>
        <item m="1" x="548"/>
        <item m="1" x="797"/>
        <item m="1" x="310"/>
        <item m="1" x="657"/>
        <item m="1" x="339"/>
        <item m="1" x="383"/>
        <item m="1" x="508"/>
        <item m="1" x="671"/>
        <item m="1" x="757"/>
        <item m="1" x="635"/>
        <item m="1" x="251"/>
        <item m="1" x="368"/>
        <item m="1" x="480"/>
        <item m="1" x="626"/>
        <item m="1" x="665"/>
        <item m="1" x="272"/>
        <item m="1" x="444"/>
        <item m="1" x="637"/>
        <item m="1" x="701"/>
        <item m="1" x="695"/>
        <item m="1" x="467"/>
        <item m="1" x="454"/>
        <item m="1" x="819"/>
        <item m="1" x="692"/>
        <item m="1" x="356"/>
        <item m="1" x="617"/>
        <item m="1" x="806"/>
        <item m="1" x="379"/>
        <item m="1" x="391"/>
        <item m="1" x="479"/>
        <item m="1" x="493"/>
        <item m="1" x="470"/>
        <item m="1" x="625"/>
        <item m="1" x="483"/>
        <item m="1" x="276"/>
        <item m="1" x="586"/>
        <item m="1" x="278"/>
        <item m="1" x="772"/>
        <item m="1" x="647"/>
        <item m="1" x="613"/>
        <item m="1" x="317"/>
        <item m="1" x="783"/>
        <item m="1" x="705"/>
        <item m="1" x="400"/>
        <item m="1" x="708"/>
        <item m="1" x="773"/>
        <item m="1" x="648"/>
        <item m="1" x="433"/>
        <item m="1" x="318"/>
        <item m="1" x="784"/>
        <item m="1" x="323"/>
        <item m="1" x="636"/>
        <item m="1" x="325"/>
        <item m="1" x="774"/>
        <item m="1" x="649"/>
        <item m="1" x="662"/>
        <item m="1" x="319"/>
        <item m="1" x="785"/>
        <item m="1" x="429"/>
        <item m="1" x="603"/>
        <item m="1" x="840"/>
        <item m="1" x="335"/>
        <item m="1" x="350"/>
        <item m="1" x="531"/>
        <item m="1" x="527"/>
        <item m="1" x="374"/>
        <item m="1" x="235"/>
        <item m="1" x="327"/>
        <item m="1" x="510"/>
        <item m="1" x="482"/>
        <item m="1" x="462"/>
        <item m="1" x="430"/>
        <item m="1" x="410"/>
        <item m="1" x="412"/>
        <item m="1" x="329"/>
        <item m="1" x="630"/>
        <item m="1" x="569"/>
        <item m="1" x="338"/>
        <item m="1" x="631"/>
        <item m="1" x="360"/>
        <item m="1" x="754"/>
        <item m="1" x="285"/>
        <item m="1" x="299"/>
        <item m="1" x="347"/>
        <item m="1" x="803"/>
        <item m="1" x="670"/>
        <item m="1" x="748"/>
        <item m="1" x="336"/>
        <item m="1" x="298"/>
        <item m="1" x="277"/>
        <item m="1" x="258"/>
        <item m="1" x="227"/>
        <item m="1" x="233"/>
        <item m="1" x="755"/>
        <item m="1" x="449"/>
        <item m="1" x="389"/>
        <item m="1" x="765"/>
        <item m="1" x="450"/>
        <item m="1" x="787"/>
        <item m="1" x="580"/>
        <item m="1" x="403"/>
        <item m="1" x="547"/>
        <item m="1" x="696"/>
        <item m="1" x="530"/>
      </items>
    </pivotField>
    <pivotField axis="axisCol" compact="0" outline="0" showAll="0" sortType="ascending" defaultSubtotal="0">
      <items count="52">
        <item x="44"/>
        <item x="45"/>
        <item x="46"/>
        <item x="47"/>
        <item x="48"/>
        <item x="49"/>
        <item x="50"/>
        <item x="51"/>
        <item x="43"/>
        <item x="4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dataField="1" compact="0" outline="0" showAll="0" defaultSubtotal="0"/>
  </pivotFields>
  <rowFields count="2">
    <field x="0"/>
    <field x="1"/>
  </rowFields>
  <rowItems count="224">
    <i>
      <x v="42"/>
      <x v="180"/>
    </i>
    <i>
      <x v="43"/>
      <x v="181"/>
    </i>
    <i>
      <x v="44"/>
      <x v="182"/>
    </i>
    <i>
      <x v="45"/>
      <x v="183"/>
    </i>
    <i>
      <x v="46"/>
      <x v="184"/>
    </i>
    <i>
      <x v="47"/>
      <x v="185"/>
    </i>
    <i>
      <x v="48"/>
      <x v="186"/>
    </i>
    <i>
      <x v="49"/>
      <x v="187"/>
    </i>
    <i>
      <x v="50"/>
      <x v="188"/>
    </i>
    <i>
      <x v="51"/>
      <x v="217"/>
    </i>
    <i>
      <x v="52"/>
      <x v="218"/>
    </i>
    <i>
      <x v="53"/>
      <x v="219"/>
    </i>
    <i>
      <x v="105"/>
      <x v="242"/>
    </i>
    <i>
      <x v="108"/>
      <x v="109"/>
    </i>
    <i>
      <x v="109"/>
      <x v="110"/>
    </i>
    <i>
      <x v="110"/>
      <x v="111"/>
    </i>
    <i>
      <x v="111"/>
      <x v="112"/>
    </i>
    <i>
      <x v="112"/>
      <x v="108"/>
    </i>
    <i>
      <x v="123"/>
      <x v="144"/>
    </i>
    <i>
      <x v="129"/>
      <x v="118"/>
    </i>
    <i>
      <x v="130"/>
      <x v="113"/>
    </i>
    <i>
      <x v="131"/>
      <x v="114"/>
    </i>
    <i>
      <x v="132"/>
      <x v="115"/>
    </i>
    <i>
      <x v="133"/>
      <x v="116"/>
    </i>
    <i>
      <x v="134"/>
      <x v="117"/>
    </i>
    <i>
      <x v="135"/>
      <x v="121"/>
    </i>
    <i>
      <x v="136"/>
      <x v="119"/>
    </i>
    <i>
      <x v="137"/>
      <x v="120"/>
    </i>
    <i>
      <x v="138"/>
      <x v="122"/>
    </i>
    <i>
      <x v="144"/>
      <x v="177"/>
    </i>
    <i>
      <x v="145"/>
      <x v="158"/>
    </i>
    <i>
      <x v="146"/>
      <x v="123"/>
    </i>
    <i>
      <x v="147"/>
      <x v="288"/>
    </i>
    <i>
      <x v="148"/>
      <x v="286"/>
    </i>
    <i>
      <x v="149"/>
      <x v="287"/>
    </i>
    <i>
      <x v="150"/>
      <x v="289"/>
    </i>
    <i>
      <x v="151"/>
      <x v="283"/>
    </i>
    <i>
      <x v="152"/>
      <x v="178"/>
    </i>
    <i>
      <x v="153"/>
      <x v="179"/>
    </i>
    <i>
      <x v="156"/>
      <x v="128"/>
    </i>
    <i>
      <x v="157"/>
      <x v="127"/>
    </i>
    <i>
      <x v="158"/>
      <x v="129"/>
    </i>
    <i>
      <x v="159"/>
      <x v="130"/>
    </i>
    <i>
      <x v="165"/>
      <x v="237"/>
    </i>
    <i>
      <x v="216"/>
      <x v="149"/>
    </i>
    <i>
      <x v="217"/>
      <x v="143"/>
    </i>
    <i>
      <x v="218"/>
      <x v="151"/>
    </i>
    <i>
      <x v="219"/>
      <x v="171"/>
    </i>
    <i>
      <x v="220"/>
      <x v="173"/>
    </i>
    <i>
      <x v="221"/>
      <x v="152"/>
    </i>
    <i>
      <x v="222"/>
      <x v="153"/>
    </i>
    <i>
      <x v="223"/>
      <x v="154"/>
    </i>
    <i>
      <x v="224"/>
      <x v="147"/>
    </i>
    <i>
      <x v="225"/>
      <x v="176"/>
    </i>
    <i>
      <x v="301"/>
      <x v="164"/>
    </i>
    <i>
      <x v="303"/>
      <x v="131"/>
    </i>
    <i>
      <x v="304"/>
      <x v="238"/>
    </i>
    <i>
      <x v="305"/>
      <x v="193"/>
    </i>
    <i>
      <x v="306"/>
      <x v="126"/>
    </i>
    <i>
      <x v="307"/>
      <x v="85"/>
    </i>
    <i>
      <x v="308"/>
      <x v="285"/>
    </i>
    <i>
      <x v="334"/>
      <x v="211"/>
    </i>
    <i>
      <x v="335"/>
      <x v="212"/>
    </i>
    <i>
      <x v="336"/>
      <x v="209"/>
    </i>
    <i>
      <x v="337"/>
      <x v="213"/>
    </i>
    <i>
      <x v="338"/>
      <x v="192"/>
    </i>
    <i>
      <x v="339"/>
      <x v="194"/>
    </i>
    <i>
      <x v="340"/>
      <x v="195"/>
    </i>
    <i>
      <x v="341"/>
      <x v="196"/>
    </i>
    <i>
      <x v="342"/>
      <x v="197"/>
    </i>
    <i>
      <x v="343"/>
      <x v="191"/>
    </i>
    <i>
      <x v="345"/>
      <x v="214"/>
    </i>
    <i>
      <x v="346"/>
      <x v="215"/>
    </i>
    <i>
      <x v="347"/>
      <x v="216"/>
    </i>
    <i>
      <x v="448"/>
      <x v="162"/>
    </i>
    <i>
      <x v="449"/>
      <x v="294"/>
    </i>
    <i>
      <x v="450"/>
      <x v="293"/>
    </i>
    <i>
      <x v="477"/>
      <x v="210"/>
    </i>
    <i>
      <x v="481"/>
      <x v="220"/>
    </i>
    <i>
      <x v="482"/>
      <x v="232"/>
    </i>
    <i>
      <x v="483"/>
      <x v="233"/>
    </i>
    <i>
      <x v="484"/>
      <x v="230"/>
    </i>
    <i>
      <x v="485"/>
      <x v="231"/>
    </i>
    <i>
      <x v="486"/>
      <x v="234"/>
    </i>
    <i>
      <x v="487"/>
      <x v="236"/>
    </i>
    <i>
      <x v="488"/>
      <x v="247"/>
    </i>
    <i>
      <x v="489"/>
      <x v="248"/>
    </i>
    <i>
      <x v="490"/>
      <x v="224"/>
    </i>
    <i>
      <x v="491"/>
      <x v="225"/>
    </i>
    <i>
      <x v="492"/>
      <x v="226"/>
    </i>
    <i>
      <x v="493"/>
      <x v="227"/>
    </i>
    <i>
      <x v="494"/>
      <x v="223"/>
    </i>
    <i>
      <x v="503"/>
      <x v="279"/>
    </i>
    <i>
      <x v="504"/>
      <x v="280"/>
    </i>
    <i>
      <x v="505"/>
      <x v="276"/>
    </i>
    <i>
      <x v="506"/>
      <x v="275"/>
    </i>
    <i>
      <x v="507"/>
      <x v="278"/>
    </i>
    <i>
      <x v="508"/>
      <x v="277"/>
    </i>
    <i>
      <x v="509"/>
      <x v="228"/>
    </i>
    <i>
      <x v="510"/>
      <x v="229"/>
    </i>
    <i>
      <x v="511"/>
      <x v="249"/>
    </i>
    <i>
      <x v="512"/>
      <x v="252"/>
    </i>
    <i>
      <x v="513"/>
      <x v="253"/>
    </i>
    <i>
      <x v="514"/>
      <x v="251"/>
    </i>
    <i>
      <x v="515"/>
      <x v="250"/>
    </i>
    <i>
      <x v="516"/>
      <x v="254"/>
    </i>
    <i>
      <x v="517"/>
      <x v="255"/>
    </i>
    <i>
      <x v="518"/>
      <x v="256"/>
    </i>
    <i>
      <x v="519"/>
      <x v="257"/>
    </i>
    <i>
      <x v="522"/>
      <x v="261"/>
    </i>
    <i>
      <x v="523"/>
      <x v="262"/>
    </i>
    <i>
      <x v="524"/>
      <x v="263"/>
    </i>
    <i>
      <x v="525"/>
      <x v="260"/>
    </i>
    <i>
      <x v="549"/>
      <x v="97"/>
    </i>
    <i>
      <x v="550"/>
      <x v="139"/>
    </i>
    <i>
      <x v="551"/>
      <x v="168"/>
    </i>
    <i>
      <x v="552"/>
      <x v="205"/>
    </i>
    <i>
      <x v="553"/>
      <x v="243"/>
    </i>
    <i>
      <x v="554"/>
      <x v="271"/>
    </i>
    <i>
      <x v="555"/>
      <x v="299"/>
    </i>
    <i>
      <x v="556"/>
      <x v="98"/>
    </i>
    <i>
      <x v="557"/>
      <x v="140"/>
    </i>
    <i>
      <x v="558"/>
      <x v="169"/>
    </i>
    <i>
      <x v="559"/>
      <x v="206"/>
    </i>
    <i>
      <x v="560"/>
      <x v="244"/>
    </i>
    <i>
      <x v="561"/>
      <x v="272"/>
    </i>
    <i>
      <x v="562"/>
      <x v="300"/>
    </i>
    <i>
      <x v="575"/>
      <x v="222"/>
    </i>
    <i>
      <x v="576"/>
      <x v="83"/>
    </i>
    <i>
      <x v="577"/>
      <x v="124"/>
    </i>
    <i>
      <x v="578"/>
      <x v="145"/>
    </i>
    <i>
      <x v="579"/>
      <x v="189"/>
    </i>
    <i>
      <x v="580"/>
      <x v="258"/>
    </i>
    <i>
      <x v="581"/>
      <x v="281"/>
    </i>
    <i>
      <x v="582"/>
      <x v="84"/>
    </i>
    <i>
      <x v="583"/>
      <x v="125"/>
    </i>
    <i>
      <x v="584"/>
      <x v="146"/>
    </i>
    <i>
      <x v="585"/>
      <x v="190"/>
    </i>
    <i>
      <x v="586"/>
      <x v="221"/>
    </i>
    <i>
      <x v="587"/>
      <x v="259"/>
    </i>
    <i>
      <x v="588"/>
      <x v="282"/>
    </i>
    <i>
      <x v="589"/>
      <x v="95"/>
    </i>
    <i>
      <x v="590"/>
      <x v="137"/>
    </i>
    <i>
      <x v="591"/>
      <x v="166"/>
    </i>
    <i>
      <x v="592"/>
      <x v="203"/>
    </i>
    <i>
      <x v="593"/>
      <x v="240"/>
    </i>
    <i>
      <x v="594"/>
      <x v="269"/>
    </i>
    <i>
      <x v="595"/>
      <x v="297"/>
    </i>
    <i>
      <x v="596"/>
      <x v="96"/>
    </i>
    <i>
      <x v="597"/>
      <x v="138"/>
    </i>
    <i>
      <x v="598"/>
      <x v="167"/>
    </i>
    <i>
      <x v="599"/>
      <x v="204"/>
    </i>
    <i>
      <x v="600"/>
      <x v="241"/>
    </i>
    <i>
      <x v="601"/>
      <x v="270"/>
    </i>
    <i>
      <x v="602"/>
      <x v="298"/>
    </i>
    <i>
      <x v="603"/>
      <x v="90"/>
    </i>
    <i>
      <x v="604"/>
      <x v="132"/>
    </i>
    <i>
      <x v="605"/>
      <x v="159"/>
    </i>
    <i>
      <x v="606"/>
      <x v="198"/>
    </i>
    <i>
      <x v="607"/>
      <x v="264"/>
    </i>
    <i>
      <x v="608"/>
      <x v="291"/>
    </i>
    <i>
      <x v="609"/>
      <x v="91"/>
    </i>
    <i>
      <x v="610"/>
      <x v="133"/>
    </i>
    <i>
      <x v="611"/>
      <x v="160"/>
    </i>
    <i>
      <x v="612"/>
      <x v="199"/>
    </i>
    <i>
      <x v="613"/>
      <x v="265"/>
    </i>
    <i>
      <x v="614"/>
      <x v="292"/>
    </i>
    <i>
      <x v="615"/>
      <x v="92"/>
    </i>
    <i>
      <x v="616"/>
      <x v="134"/>
    </i>
    <i>
      <x v="617"/>
      <x v="161"/>
    </i>
    <i>
      <x v="618"/>
      <x v="200"/>
    </i>
    <i>
      <x v="619"/>
      <x v="266"/>
    </i>
    <i>
      <x v="620"/>
      <x v="93"/>
    </i>
    <i>
      <x v="621"/>
      <x v="135"/>
    </i>
    <i>
      <x v="622"/>
      <x v="163"/>
    </i>
    <i>
      <x v="623"/>
      <x v="201"/>
    </i>
    <i>
      <x v="624"/>
      <x v="235"/>
    </i>
    <i>
      <x v="625"/>
      <x v="267"/>
    </i>
    <i>
      <x v="626"/>
      <x v="295"/>
    </i>
    <i>
      <x v="627"/>
      <x v="94"/>
    </i>
    <i>
      <x v="628"/>
      <x v="136"/>
    </i>
    <i>
      <x v="629"/>
      <x v="165"/>
    </i>
    <i>
      <x v="630"/>
      <x v="202"/>
    </i>
    <i>
      <x v="631"/>
      <x v="239"/>
    </i>
    <i>
      <x v="632"/>
      <x v="268"/>
    </i>
    <i>
      <x v="633"/>
      <x v="296"/>
    </i>
    <i>
      <x v="634"/>
      <x v="99"/>
    </i>
    <i>
      <x v="635"/>
      <x v="141"/>
    </i>
    <i>
      <x v="636"/>
      <x v="170"/>
    </i>
    <i>
      <x v="637"/>
      <x v="207"/>
    </i>
    <i>
      <x v="638"/>
      <x v="245"/>
    </i>
    <i>
      <x v="639"/>
      <x v="273"/>
    </i>
    <i>
      <x v="640"/>
      <x v="301"/>
    </i>
    <i>
      <x v="641"/>
      <x v="100"/>
    </i>
    <i>
      <x v="642"/>
      <x v="142"/>
    </i>
    <i>
      <x v="643"/>
      <x v="172"/>
    </i>
    <i>
      <x v="644"/>
      <x v="208"/>
    </i>
    <i>
      <x v="645"/>
      <x v="246"/>
    </i>
    <i>
      <x v="646"/>
      <x v="274"/>
    </i>
    <i>
      <x v="647"/>
      <x v="302"/>
    </i>
    <i>
      <x v="651"/>
      <x v="174"/>
    </i>
    <i>
      <x v="666"/>
      <x v="102"/>
    </i>
    <i>
      <x v="667"/>
      <x v="103"/>
    </i>
    <i>
      <x v="668"/>
      <x v="101"/>
    </i>
    <i>
      <x v="669"/>
      <x v="104"/>
    </i>
    <i>
      <x v="670"/>
      <x v="87"/>
    </i>
    <i>
      <x v="671"/>
      <x v="86"/>
    </i>
    <i>
      <x v="672"/>
      <x v="88"/>
    </i>
    <i>
      <x v="673"/>
      <x v="89"/>
    </i>
    <i>
      <x v="674"/>
      <x v="105"/>
    </i>
    <i>
      <x v="675"/>
      <x v="106"/>
    </i>
    <i>
      <x v="676"/>
      <x v="107"/>
    </i>
    <i>
      <x v="684"/>
      <x v="290"/>
    </i>
    <i>
      <x v="712"/>
      <x v="175"/>
    </i>
    <i>
      <x v="772"/>
      <x v="156"/>
    </i>
    <i>
      <x v="773"/>
      <x v="157"/>
    </i>
    <i>
      <x v="774"/>
      <x v="155"/>
    </i>
    <i>
      <x v="810"/>
      <x v="303"/>
    </i>
    <i>
      <x v="811"/>
      <x v="148"/>
    </i>
    <i>
      <x v="812"/>
      <x v="284"/>
    </i>
    <i>
      <x v="831"/>
      <x v="305"/>
    </i>
    <i>
      <x v="832"/>
      <x v="306"/>
    </i>
    <i>
      <x v="833"/>
      <x v="304"/>
    </i>
    <i>
      <x v="837"/>
      <x v="150"/>
    </i>
  </rowItems>
  <colFields count="1">
    <field x="2"/>
  </colFields>
  <colItems count="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</colItems>
  <dataFields count="1">
    <dataField name="Sum of Value" fld="3" baseField="0" baseItem="0"/>
  </dataFields>
  <formats count="14">
    <format dxfId="89">
      <pivotArea type="all" dataOnly="0" outline="0" fieldPosition="0"/>
    </format>
    <format dxfId="88">
      <pivotArea type="all" dataOnly="0" outline="0" fieldPosition="0"/>
    </format>
    <format dxfId="87">
      <pivotArea type="all" dataOnly="0" outline="0" fieldPosition="0"/>
    </format>
    <format dxfId="86">
      <pivotArea field="0" type="button" dataOnly="0" labelOnly="1" outline="0" axis="axisRow" fieldPosition="0"/>
    </format>
    <format dxfId="85">
      <pivotArea field="1" type="button" dataOnly="0" labelOnly="1" outline="0" axis="axisRow" fieldPosition="1"/>
    </format>
    <format dxfId="84">
      <pivotArea dataOnly="0" labelOnly="1" outline="0" fieldPosition="0">
        <references count="1">
          <reference field="2" count="0"/>
        </references>
      </pivotArea>
    </format>
    <format dxfId="83">
      <pivotArea dataOnly="0" labelOnly="1" outline="0" fieldPosition="0">
        <references count="1">
          <reference field="0" count="1">
            <x v="643"/>
          </reference>
        </references>
      </pivotArea>
    </format>
    <format dxfId="82">
      <pivotArea dataOnly="0" labelOnly="1" outline="0" fieldPosition="0">
        <references count="1">
          <reference field="0" count="1">
            <x v="636"/>
          </reference>
        </references>
      </pivotArea>
    </format>
    <format dxfId="81">
      <pivotArea dataOnly="0" labelOnly="1" outline="0" fieldPosition="0">
        <references count="1">
          <reference field="0" count="1">
            <x v="558"/>
          </reference>
        </references>
      </pivotArea>
    </format>
    <format dxfId="80">
      <pivotArea dataOnly="0" labelOnly="1" outline="0" fieldPosition="0">
        <references count="1">
          <reference field="0" count="1">
            <x v="551"/>
          </reference>
        </references>
      </pivotArea>
    </format>
    <format dxfId="79">
      <pivotArea dataOnly="0" labelOnly="1" outline="0" fieldPosition="0">
        <references count="1">
          <reference field="0" count="1">
            <x v="221"/>
          </reference>
        </references>
      </pivotArea>
    </format>
    <format dxfId="78">
      <pivotArea dataOnly="0" labelOnly="1" outline="0" fieldPosition="0">
        <references count="1">
          <reference field="0" count="1">
            <x v="598"/>
          </reference>
        </references>
      </pivotArea>
    </format>
    <format dxfId="77">
      <pivotArea outline="0" collapsedLevelsAreSubtotals="1" fieldPosition="0">
        <references count="3">
          <reference field="0" count="1" selected="0">
            <x v="598"/>
          </reference>
          <reference field="1" count="1" selected="0">
            <x v="167"/>
          </reference>
          <reference field="2" count="2" selected="0">
            <x v="49"/>
            <x v="50"/>
          </reference>
        </references>
      </pivotArea>
    </format>
    <format dxfId="76">
      <pivotArea outline="0" collapsedLevelsAreSubtotals="1" fieldPosition="0">
        <references count="3">
          <reference field="0" count="1" selected="0">
            <x v="596"/>
          </reference>
          <reference field="1" count="1" selected="0">
            <x v="96"/>
          </reference>
          <reference field="2" count="1" selected="0">
            <x v="50"/>
          </reference>
        </references>
      </pivotArea>
    </format>
  </formats>
  <chartFormats count="11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0"/>
          </reference>
        </references>
      </pivotArea>
    </chartFormat>
  </chartFormats>
  <pivotTableStyleInfo name="PivotStyleLight16" showRowHeaders="0" showColHeaders="0" showRowStripes="0" showColStripes="0" showLastColumn="1"/>
</pivotTableDefinition>
</file>

<file path=xl/queryTables/queryTable1.xml><?xml version="1.0" encoding="utf-8"?>
<queryTable xmlns="http://schemas.openxmlformats.org/spreadsheetml/2006/main" name="Query from Debt" adjustColumnWidth="0" connectionId="1" autoFormatId="16" applyNumberFormats="0" applyBorderFormats="0" applyFontFormats="0" applyPatternFormats="0" applyAlignmentFormats="0" applyWidthHeightFormats="0">
  <queryTableRefresh nextId="22" unboundColumnsRight="2">
    <queryTableFields count="21">
      <queryTableField id="1" name="Year" tableColumnId="1"/>
      <queryTableField id="2" name="Principal forgiven" tableColumnId="2"/>
      <queryTableField id="3" name="Principal rescheduled" tableColumnId="3"/>
      <queryTableField id="4" name="Principal arrears last year" tableColumnId="4"/>
      <queryTableField id="5" name="Principal arrears" tableColumnId="5"/>
      <queryTableField id="6" name="Interest forgiven" tableColumnId="6"/>
      <queryTableField id="7" name="Interest rescheduled" tableColumnId="7"/>
      <queryTableField id="8" name="Interest arrears last year" tableColumnId="8"/>
      <queryTableField id="9" name="Interest arrears" tableColumnId="9"/>
      <queryTableField id="10" name="Debt service paid" tableColumnId="10"/>
      <queryTableField id="11" name="Principal due" tableColumnId="11"/>
      <queryTableField id="12" name="Interest due" tableColumnId="12"/>
      <queryTableField id="13" name="Debt service due" tableColumnId="13"/>
      <queryTableField id="14" name="Interest paid" tableColumnId="14"/>
      <queryTableField id="15" name="Principal paid" tableColumnId="15"/>
      <queryTableField id="16" name="Current interest unpaid" tableColumnId="16"/>
      <queryTableField id="17" name="Current principal unpaid" tableColumnId="17"/>
      <queryTableField id="18" name="Debt service paid share" tableColumnId="18"/>
      <queryTableField id="19" name="Revaluation factor" tableColumnId="19"/>
      <queryTableField id="20" dataBound="0" tableColumnId="20"/>
      <queryTableField id="21" dataBound="0" tableColumnId="21"/>
    </queryTableFields>
  </queryTableRefresh>
</queryTable>
</file>

<file path=xl/queryTables/queryTable2.xml><?xml version="1.0" encoding="utf-8"?>
<queryTable xmlns="http://schemas.openxmlformats.org/spreadsheetml/2006/main" name="Query from Debt" adjustColumnWidth="0" connectionId="2" autoFormatId="16" applyNumberFormats="0" applyBorderFormats="0" applyFontFormats="0" applyPatternFormats="0" applyAlignmentFormats="0" applyWidthHeightFormats="0">
  <queryTableRefresh nextId="47" unboundColumnsRight="18">
    <queryTableFields count="33">
      <queryTableField id="1" name="Country" tableColumnId="1"/>
      <queryTableField id="2" name="Year" tableColumnId="2"/>
      <queryTableField id="3" name="Deflator" tableColumnId="3"/>
      <queryTableField id="4" name="Disbursements, bilateral concessional" tableColumnId="4"/>
      <queryTableField id="5" name="Disbursements, IBRD" tableColumnId="5"/>
      <queryTableField id="6" name="Disbursements, IMF" tableColumnId="6"/>
      <queryTableField id="7" name="Disbursements, IDA" tableColumnId="7"/>
      <queryTableField id="8" name="Disbursements, multilateral concessional" tableColumnId="8"/>
      <queryTableField id="9" name="Disbursements, PPG banks" tableColumnId="9"/>
      <queryTableField id="10" name="Disbursements, multilateral" tableColumnId="10"/>
      <queryTableField id="11" name="Disbursements, PNG non-bonds" tableColumnId="11"/>
      <queryTableField id="12" name="Disbursements, PPG other private creditors" tableColumnId="12"/>
      <queryTableField id="13" name="Disbursements, PPG bonds" tableColumnId="13"/>
      <queryTableField id="27" name="Disbursements, bilateral" tableColumnId="27"/>
      <queryTableField id="31" name="Disbursements, PNG bonds" tableColumnId="31"/>
      <queryTableField id="24" dataBound="0" tableColumnId="24"/>
      <queryTableField id="25" dataBound="0" tableColumnId="25"/>
      <queryTableField id="26" dataBound="0" tableColumnId="26"/>
      <queryTableField id="46" dataBound="0" tableColumnId="32"/>
      <queryTableField id="45" dataBound="0" tableColumnId="33"/>
      <queryTableField id="44" dataBound="0" tableColumnId="34"/>
      <queryTableField id="43" dataBound="0" tableColumnId="35"/>
      <queryTableField id="42" dataBound="0" tableColumnId="36"/>
      <queryTableField id="41" dataBound="0" tableColumnId="37"/>
      <queryTableField id="40" dataBound="0" tableColumnId="38"/>
      <queryTableField id="39" dataBound="0" tableColumnId="39"/>
      <queryTableField id="38" dataBound="0" tableColumnId="40"/>
      <queryTableField id="37" dataBound="0" tableColumnId="41"/>
      <queryTableField id="36" dataBound="0" tableColumnId="42"/>
      <queryTableField id="35" dataBound="0" tableColumnId="43"/>
      <queryTableField id="34" dataBound="0" tableColumnId="44"/>
      <queryTableField id="33" dataBound="0" tableColumnId="45"/>
      <queryTableField id="32" dataBound="0" tableColumnId="46"/>
    </queryTableFields>
  </queryTableRefresh>
</queryTable>
</file>

<file path=xl/queryTables/queryTable3.xml><?xml version="1.0" encoding="utf-8"?>
<queryTable xmlns="http://schemas.openxmlformats.org/spreadsheetml/2006/main" name="Query from Debt" adjustColumnWidth="0" connectionId="3" autoFormatId="16" applyNumberFormats="0" applyBorderFormats="0" applyFontFormats="0" applyPatternFormats="0" applyAlignmentFormats="0" applyWidthHeightFormats="0">
  <queryTableRefresh nextId="37" unboundColumnsRight="19">
    <queryTableFields count="34">
      <queryTableField id="1" name="Year" tableColumnId="1"/>
      <queryTableField id="2" name="DOD PPG official creditors" tableColumnId="2"/>
      <queryTableField id="3" name="DOD PNG" tableColumnId="3"/>
      <queryTableField id="4" name="DOD PPG multilateral" tableColumnId="4"/>
      <queryTableField id="5" name="DOD PPG bilateral" tableColumnId="5"/>
      <queryTableField id="6" name="DOD IMF" tableColumnId="6"/>
      <queryTableField id="7" name="DOD short-term" tableColumnId="7"/>
      <queryTableField id="8" name="DOD PPG private creditors" tableColumnId="8"/>
      <queryTableField id="9" name="DOD multilateral concessional" tableColumnId="9"/>
      <queryTableField id="10" name="DOD bilateral concessional" tableColumnId="10"/>
      <queryTableField id="11" name="Deflator" tableColumnId="11"/>
      <queryTableField id="22" name="DOD IDA" tableColumnId="22"/>
      <queryTableField id="23" name="DOD IBRD" tableColumnId="23"/>
      <queryTableField id="30" name="Interest arrears, private creditors" tableColumnId="30"/>
      <queryTableField id="34" name="Interest arrears, official creditors" tableColumnId="34"/>
      <queryTableField id="12" dataBound="0" tableColumnId="12"/>
      <queryTableField id="13" dataBound="0" tableColumnId="13"/>
      <queryTableField id="14" dataBound="0" tableColumnId="14"/>
      <queryTableField id="26" dataBound="0" tableColumnId="26"/>
      <queryTableField id="27" dataBound="0" tableColumnId="27"/>
      <queryTableField id="15" dataBound="0" tableColumnId="15"/>
      <queryTableField id="16" dataBound="0" tableColumnId="16"/>
      <queryTableField id="17" dataBound="0" tableColumnId="17"/>
      <queryTableField id="18" dataBound="0" tableColumnId="18"/>
      <queryTableField id="19" dataBound="0" tableColumnId="19"/>
      <queryTableField id="20" dataBound="0" tableColumnId="20"/>
      <queryTableField id="21" dataBound="0" tableColumnId="21"/>
      <queryTableField id="24" dataBound="0" tableColumnId="24"/>
      <queryTableField id="25" dataBound="0" tableColumnId="25"/>
      <queryTableField id="29" dataBound="0" tableColumnId="28"/>
      <queryTableField id="28" dataBound="0" tableColumnId="29"/>
      <queryTableField id="33" dataBound="0" tableColumnId="32"/>
      <queryTableField id="32" dataBound="0" tableColumnId="33"/>
      <queryTableField id="35" dataBound="0" tableColumnId="3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id="1" name="Table_Query_from_Debt" displayName="Table_Query_from_Debt" ref="A1:U42" tableType="queryTable" totalsRowShown="0" headerRowDxfId="75" dataDxfId="74">
  <autoFilter ref="A1:U42"/>
  <sortState ref="A2:S42">
    <sortCondition ref="A1:A42"/>
  </sortState>
  <tableColumns count="21">
    <tableColumn id="1" uniqueName="1" name="Year" queryTableFieldId="1" dataDxfId="73"/>
    <tableColumn id="2" uniqueName="2" name="Principal forgiven" queryTableFieldId="2" dataDxfId="72"/>
    <tableColumn id="3" uniqueName="3" name="Principal rescheduled" queryTableFieldId="3" dataDxfId="71"/>
    <tableColumn id="4" uniqueName="4" name="Principal arrears last year" queryTableFieldId="4" dataDxfId="70"/>
    <tableColumn id="5" uniqueName="5" name="Principal arrears" queryTableFieldId="5" dataDxfId="69"/>
    <tableColumn id="6" uniqueName="6" name="Interest forgiven" queryTableFieldId="6" dataDxfId="68"/>
    <tableColumn id="7" uniqueName="7" name="Interest rescheduled" queryTableFieldId="7" dataDxfId="67"/>
    <tableColumn id="8" uniqueName="8" name="Interest arrears last year" queryTableFieldId="8" dataDxfId="66"/>
    <tableColumn id="9" uniqueName="9" name="Interest arrears" queryTableFieldId="9" dataDxfId="65"/>
    <tableColumn id="10" uniqueName="10" name="Debt service paid" queryTableFieldId="10" dataDxfId="64"/>
    <tableColumn id="11" uniqueName="11" name="Principal due" queryTableFieldId="11" dataDxfId="63"/>
    <tableColumn id="12" uniqueName="12" name="Interest due" queryTableFieldId="12" dataDxfId="62"/>
    <tableColumn id="13" uniqueName="13" name="Debt service due" queryTableFieldId="13" dataDxfId="61"/>
    <tableColumn id="14" uniqueName="14" name="Interest paid" queryTableFieldId="14" dataDxfId="60"/>
    <tableColumn id="15" uniqueName="15" name="Principal paid" queryTableFieldId="15" dataDxfId="59"/>
    <tableColumn id="16" uniqueName="16" name="Current interest unpaid" queryTableFieldId="16" dataDxfId="58"/>
    <tableColumn id="17" uniqueName="17" name="Current principal unpaid" queryTableFieldId="17" dataDxfId="57"/>
    <tableColumn id="18" uniqueName="18" name="Debt service paid share" queryTableFieldId="18" dataDxfId="56" dataCellStyle="Percent"/>
    <tableColumn id="19" uniqueName="19" name="Revaluation factor" queryTableFieldId="19" dataDxfId="55"/>
    <tableColumn id="20" uniqueName="20" name="Debt service not paid" queryTableFieldId="20" dataDxfId="54">
      <calculatedColumnFormula>Table_Query_from_Debt[[#This Row],[Debt service due]]-Table_Query_from_Debt[[#This Row],[Debt service paid]]</calculatedColumnFormula>
    </tableColumn>
    <tableColumn id="21" uniqueName="21" name="Column1" queryTableFieldId="21" dataDxfId="53">
      <calculatedColumnFormula>(Table_Query_from_Debt[[#This Row],[Interest due]]-Table_Query_from_Debt[[#This Row],[Interest paid]])/'DOD by creditor type'!B1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4" name="Table_Query_from_Debt5" displayName="Table_Query_from_Debt5" ref="A1:AG42" tableType="queryTable" totalsRowShown="0" headerRowDxfId="52">
  <autoFilter ref="A1:AG42"/>
  <tableColumns count="33">
    <tableColumn id="1" uniqueName="1" name="Country" queryTableFieldId="1"/>
    <tableColumn id="2" uniqueName="2" name="Year" queryTableFieldId="2"/>
    <tableColumn id="3" uniqueName="3" name="Deflator" queryTableFieldId="3"/>
    <tableColumn id="4" uniqueName="4" name="Disbursements, bilateral concessional" queryTableFieldId="4"/>
    <tableColumn id="5" uniqueName="5" name="Disbursements, IBRD" queryTableFieldId="5"/>
    <tableColumn id="6" uniqueName="6" name="Disbursements, IMF" queryTableFieldId="6"/>
    <tableColumn id="7" uniqueName="7" name="Disbursements, IDA" queryTableFieldId="7"/>
    <tableColumn id="8" uniqueName="8" name="Disbursements, multilateral concessional" queryTableFieldId="8"/>
    <tableColumn id="9" uniqueName="9" name="Disbursements, PPG banks" queryTableFieldId="9"/>
    <tableColumn id="10" uniqueName="10" name="Disbursements, multilateral" queryTableFieldId="10"/>
    <tableColumn id="11" uniqueName="11" name="Disbursements, PNG non-bonds" queryTableFieldId="11"/>
    <tableColumn id="12" uniqueName="12" name="Disbursements, PPG other private creditors" queryTableFieldId="12"/>
    <tableColumn id="13" uniqueName="13" name="Disbursements, PPG bonds" queryTableFieldId="13"/>
    <tableColumn id="27" uniqueName="27" name="Disbursements, bilateral" queryTableFieldId="27"/>
    <tableColumn id="31" uniqueName="31" name="Disbursements, PNG bonds" queryTableFieldId="31"/>
    <tableColumn id="24" uniqueName="24" name="Other multilateral concessional" queryTableFieldId="24" dataDxfId="51">
      <calculatedColumnFormula>Table_Query_from_Debt5[[#This Row],[Disbursements, multilateral concessional]]-Table_Query_from_Debt5[[#This Row],[Disbursements, IDA]]</calculatedColumnFormula>
    </tableColumn>
    <tableColumn id="25" uniqueName="25" name="Other multilateral non-concessional" queryTableFieldId="25" dataDxfId="50">
      <calculatedColumnFormula>Table_Query_from_Debt5[[#This Row],[Disbursements, multilateral]]-Table_Query_from_Debt5[[#This Row],[Disbursements, multilateral concessional]]-Table_Query_from_Debt5[[#This Row],[Disbursements, IBRD]]</calculatedColumnFormula>
    </tableColumn>
    <tableColumn id="26" uniqueName="26" name="Bilateral non-concessional" queryTableFieldId="26" dataDxfId="49">
      <calculatedColumnFormula>Table_Query_from_Debt5[[#This Row],[Disbursements, bilateral]]-Table_Query_from_Debt5[[#This Row],[Disbursements, bilateral concessional]]</calculatedColumnFormula>
    </tableColumn>
    <tableColumn id="32" uniqueName="32" name="Disbursements, bilateral concessional, deflated" queryTableFieldId="46" dataDxfId="48">
      <calculatedColumnFormula>Table_Query_from_Debt5[[#This Row],[Disbursements, bilateral concessional]]/Table_Query_from_Debt5[[#This Row],[Deflator]]</calculatedColumnFormula>
    </tableColumn>
    <tableColumn id="33" uniqueName="33" name="Disbursements, IBRD, deflated" queryTableFieldId="45" dataDxfId="47">
      <calculatedColumnFormula>Table_Query_from_Debt5[[#This Row],[Disbursements, IBRD]]/Table_Query_from_Debt5[[#This Row],[Deflator]]</calculatedColumnFormula>
    </tableColumn>
    <tableColumn id="34" uniqueName="34" name="Disbursements, IMF, deflated" queryTableFieldId="44" dataDxfId="46">
      <calculatedColumnFormula>Table_Query_from_Debt5[[#This Row],[Disbursements, IMF]]/Table_Query_from_Debt5[[#This Row],[Deflator]]</calculatedColumnFormula>
    </tableColumn>
    <tableColumn id="35" uniqueName="35" name="Disbursements, IDA, deflated" queryTableFieldId="43" dataDxfId="45">
      <calculatedColumnFormula>Table_Query_from_Debt5[[#This Row],[Disbursements, IDA]]/Table_Query_from_Debt5[[#This Row],[Deflator]]</calculatedColumnFormula>
    </tableColumn>
    <tableColumn id="36" uniqueName="36" name="Disbursements, multilateral concessional, deflated" queryTableFieldId="42" dataDxfId="44">
      <calculatedColumnFormula>Table_Query_from_Debt5[[#This Row],[Disbursements, multilateral concessional]]/Table_Query_from_Debt5[[#This Row],[Deflator]]</calculatedColumnFormula>
    </tableColumn>
    <tableColumn id="37" uniqueName="37" name="Disbursements, PPG banks, deflated" queryTableFieldId="41" dataDxfId="43">
      <calculatedColumnFormula>Table_Query_from_Debt5[[#This Row],[Disbursements, PPG banks]]/Table_Query_from_Debt5[[#This Row],[Deflator]]</calculatedColumnFormula>
    </tableColumn>
    <tableColumn id="38" uniqueName="38" name="Disbursements, multilateral, deflated" queryTableFieldId="40" dataDxfId="42">
      <calculatedColumnFormula>Table_Query_from_Debt5[[#This Row],[Disbursements, multilateral]]/Table_Query_from_Debt5[[#This Row],[Deflator]]</calculatedColumnFormula>
    </tableColumn>
    <tableColumn id="39" uniqueName="39" name="Disbursements, PNG non-bonds, deflated" queryTableFieldId="39" dataDxfId="41">
      <calculatedColumnFormula>Table_Query_from_Debt5[[#This Row],[Disbursements, PNG non-bonds]]/Table_Query_from_Debt5[[#This Row],[Deflator]]</calculatedColumnFormula>
    </tableColumn>
    <tableColumn id="40" uniqueName="40" name="Disbursements, PPG other private creditors, deflated" queryTableFieldId="38" dataDxfId="40">
      <calculatedColumnFormula>Table_Query_from_Debt5[[#This Row],[Disbursements, PPG other private creditors]]/Table_Query_from_Debt5[[#This Row],[Deflator]]</calculatedColumnFormula>
    </tableColumn>
    <tableColumn id="41" uniqueName="41" name="Disbursements, PPG bonds, deflated" queryTableFieldId="37" dataDxfId="39">
      <calculatedColumnFormula>Table_Query_from_Debt5[[#This Row],[Disbursements, PPG bonds]]/Table_Query_from_Debt5[[#This Row],[Deflator]]</calculatedColumnFormula>
    </tableColumn>
    <tableColumn id="42" uniqueName="42" name="Disbursements, bilateral, deflated" queryTableFieldId="36" dataDxfId="38">
      <calculatedColumnFormula>Table_Query_from_Debt5[[#This Row],[Disbursements, bilateral]]/Table_Query_from_Debt5[[#This Row],[Deflator]]</calculatedColumnFormula>
    </tableColumn>
    <tableColumn id="43" uniqueName="43" name="Disbursements, PNG bonds, deflated" queryTableFieldId="35" dataDxfId="37">
      <calculatedColumnFormula>Table_Query_from_Debt5[[#This Row],[Disbursements, PNG bonds]]/Table_Query_from_Debt5[[#This Row],[Deflator]]</calculatedColumnFormula>
    </tableColumn>
    <tableColumn id="44" uniqueName="44" name="Other multilateral concessional, deflated" queryTableFieldId="34" dataDxfId="36">
      <calculatedColumnFormula>Table_Query_from_Debt5[[#This Row],[Other multilateral concessional]]/Table_Query_from_Debt5[[#This Row],[Deflator]]</calculatedColumnFormula>
    </tableColumn>
    <tableColumn id="45" uniqueName="45" name="Other multilateral non-concessional, deflated" queryTableFieldId="33" dataDxfId="35">
      <calculatedColumnFormula>Table_Query_from_Debt5[[#This Row],[Other multilateral non-concessional]]/Table_Query_from_Debt5[[#This Row],[Deflator]]</calculatedColumnFormula>
    </tableColumn>
    <tableColumn id="46" uniqueName="46" name="Bilateral non-concessional, deflated" queryTableFieldId="32" dataDxfId="34">
      <calculatedColumnFormula>Table_Query_from_Debt5[[#This Row],[Bilateral non-concessional]]/Table_Query_from_Debt5[[#This Row],[Deflator]]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Query_from_Debt31" displayName="Table_Query_from_Debt31" ref="A1:AH42" tableType="queryTable" totalsRowShown="0" headerRowDxfId="33">
  <autoFilter ref="A1:AH42"/>
  <tableColumns count="34">
    <tableColumn id="1" uniqueName="1" name="Year" queryTableFieldId="1" dataDxfId="32" dataCellStyle="Normal 2"/>
    <tableColumn id="2" uniqueName="2" name="DOD PPG official creditors" queryTableFieldId="2" dataDxfId="31" dataCellStyle="Comma"/>
    <tableColumn id="3" uniqueName="3" name="DOD PNG" queryTableFieldId="3" dataDxfId="30" dataCellStyle="Comma"/>
    <tableColumn id="4" uniqueName="4" name="DOD PPG multilateral" queryTableFieldId="4" dataDxfId="29" dataCellStyle="Comma"/>
    <tableColumn id="5" uniqueName="5" name="DOD PPG bilateral" queryTableFieldId="5" dataDxfId="28" dataCellStyle="Comma"/>
    <tableColumn id="6" uniqueName="6" name="DOD IMF" queryTableFieldId="6" dataDxfId="27" dataCellStyle="Comma"/>
    <tableColumn id="7" uniqueName="7" name="DOD short-term" queryTableFieldId="7" dataDxfId="26" dataCellStyle="Comma"/>
    <tableColumn id="8" uniqueName="8" name="DOD PPG private creditors" queryTableFieldId="8" dataDxfId="25" dataCellStyle="Comma"/>
    <tableColumn id="9" uniqueName="9" name="DOD multilateral concessional" queryTableFieldId="9" dataDxfId="24" dataCellStyle="Comma"/>
    <tableColumn id="10" uniqueName="10" name="DOD bilateral concessional" queryTableFieldId="10" dataDxfId="23" dataCellStyle="Comma"/>
    <tableColumn id="11" uniqueName="11" name="Deflator" queryTableFieldId="11" dataCellStyle="Comma"/>
    <tableColumn id="22" uniqueName="22" name="DOD IDA" queryTableFieldId="22" dataDxfId="22" dataCellStyle="Comma"/>
    <tableColumn id="23" uniqueName="23" name="DOD IBRD" queryTableFieldId="23" dataDxfId="21" dataCellStyle="Comma"/>
    <tableColumn id="30" uniqueName="30" name="Interest arrears, private creditors" queryTableFieldId="30" dataDxfId="20" dataCellStyle="Comma"/>
    <tableColumn id="34" uniqueName="34" name="Interest arrears, official creditors" queryTableFieldId="34" dataDxfId="19" dataCellStyle="Comma"/>
    <tableColumn id="12" uniqueName="12" name="DOD bilateral non-concessional" queryTableFieldId="12" dataDxfId="18" dataCellStyle="Comma">
      <calculatedColumnFormula>Table_Query_from_Debt31[[#This Row],[DOD PPG bilateral]]-Table_Query_from_Debt31[[#This Row],[DOD bilateral concessional]]</calculatedColumnFormula>
    </tableColumn>
    <tableColumn id="13" uniqueName="13" name="DOD multilateral non-concessional" queryTableFieldId="13" dataDxfId="17" dataCellStyle="Comma">
      <calculatedColumnFormula>Table_Query_from_Debt31[[#This Row],[DOD PPG multilateral]]-Table_Query_from_Debt31[[#This Row],[DOD multilateral concessional]]</calculatedColumnFormula>
    </tableColumn>
    <tableColumn id="14" uniqueName="14" name="DOD private creditors" queryTableFieldId="14" dataDxfId="16" dataCellStyle="Comma">
      <calculatedColumnFormula>Table_Query_from_Debt31[[#This Row],[DOD PNG]]+Table_Query_from_Debt31[[#This Row],[DOD PPG private creditors]]</calculatedColumnFormula>
    </tableColumn>
    <tableColumn id="26" uniqueName="26" name="DOD non-World Bank multilateral concessional" queryTableFieldId="26" dataDxfId="15" dataCellStyle="Comma">
      <calculatedColumnFormula>Table_Query_from_Debt31[[#This Row],[DOD multilateral concessional]]-Table_Query_from_Debt31[[#This Row],[DOD IDA]]</calculatedColumnFormula>
    </tableColumn>
    <tableColumn id="27" uniqueName="27" name="DOD non-World Bank multilateral non-concessional" queryTableFieldId="27" dataDxfId="14" dataCellStyle="Comma">
      <calculatedColumnFormula>Table_Query_from_Debt31[[#This Row],[DOD multilateral non-concessional]]-Table_Query_from_Debt31[[#This Row],[DOD IBRD]]</calculatedColumnFormula>
    </tableColumn>
    <tableColumn id="15" uniqueName="15" name="DOD IMF, deflated" queryTableFieldId="15" dataDxfId="13" dataCellStyle="Comma">
      <calculatedColumnFormula>Table_Query_from_Debt31[[#This Row],[DOD IMF]]/Table_Query_from_Debt31[[#This Row],[Deflator]]</calculatedColumnFormula>
    </tableColumn>
    <tableColumn id="16" uniqueName="16" name="DOD short-term, deflated" queryTableFieldId="16" dataDxfId="12" dataCellStyle="Comma">
      <calculatedColumnFormula>Table_Query_from_Debt31[[#This Row],[DOD short-term]]/Table_Query_from_Debt31[[#This Row],[Deflator]]</calculatedColumnFormula>
    </tableColumn>
    <tableColumn id="17" uniqueName="17" name="DOD multilateral concessional, deflated" queryTableFieldId="17" dataDxfId="11" dataCellStyle="Comma">
      <calculatedColumnFormula>Table_Query_from_Debt31[[#This Row],[DOD multilateral concessional]]/Table_Query_from_Debt31[[#This Row],[Deflator]]</calculatedColumnFormula>
    </tableColumn>
    <tableColumn id="18" uniqueName="18" name="DOD bilateral concessional, deflated" queryTableFieldId="18" dataDxfId="10" dataCellStyle="Comma">
      <calculatedColumnFormula>Table_Query_from_Debt31[[#This Row],[DOD bilateral concessional]]/Table_Query_from_Debt31[[#This Row],[Deflator]]</calculatedColumnFormula>
    </tableColumn>
    <tableColumn id="19" uniqueName="19" name="DOD bilateral non-concessional, deflated" queryTableFieldId="19" dataDxfId="9" dataCellStyle="Comma">
      <calculatedColumnFormula>Table_Query_from_Debt31[[#This Row],[DOD bilateral non-concessional]]/Table_Query_from_Debt31[[#This Row],[Deflator]]</calculatedColumnFormula>
    </tableColumn>
    <tableColumn id="20" uniqueName="20" name="DOD multilateral non-concessional, deflated" queryTableFieldId="20" dataDxfId="8" dataCellStyle="Comma">
      <calculatedColumnFormula>Table_Query_from_Debt31[[#This Row],[DOD multilateral non-concessional]]/Table_Query_from_Debt31[[#This Row],[Deflator]]</calculatedColumnFormula>
    </tableColumn>
    <tableColumn id="21" uniqueName="21" name="DOD private creditors, deflated" queryTableFieldId="21" dataDxfId="7" dataCellStyle="Comma">
      <calculatedColumnFormula>Table_Query_from_Debt31[[#This Row],[DOD private creditors]]/Table_Query_from_Debt31[[#This Row],[Deflator]]</calculatedColumnFormula>
    </tableColumn>
    <tableColumn id="24" uniqueName="24" name="DOD IBRD, deflated" queryTableFieldId="24" dataDxfId="6" dataCellStyle="Comma">
      <calculatedColumnFormula>Table_Query_from_Debt31[[#This Row],[DOD IBRD]]/Table_Query_from_Debt31[[#This Row],[Deflator]]</calculatedColumnFormula>
    </tableColumn>
    <tableColumn id="25" uniqueName="25" name="DOD IDA, deflated" queryTableFieldId="25" dataDxfId="5" dataCellStyle="Comma">
      <calculatedColumnFormula>Table_Query_from_Debt31[[#This Row],[DOD IDA]]/Table_Query_from_Debt31[[#This Row],[Deflator]]</calculatedColumnFormula>
    </tableColumn>
    <tableColumn id="28" uniqueName="28" name="DOD non-World Bank multilateral concessional, deflated" queryTableFieldId="29" dataDxfId="4" dataCellStyle="Comma">
      <calculatedColumnFormula>Table_Query_from_Debt31[[#This Row],[DOD non-World Bank multilateral concessional]]/Table_Query_from_Debt31[[#This Row],[Deflator]]</calculatedColumnFormula>
    </tableColumn>
    <tableColumn id="29" uniqueName="29" name="DOD non-World Bank multilateral non-concessional, deflated" queryTableFieldId="28" dataDxfId="3" dataCellStyle="Comma">
      <calculatedColumnFormula>Table_Query_from_Debt31[[#This Row],[DOD non-World Bank multilateral non-concessional]]/Table_Query_from_Debt31[[#This Row],[Deflator]]</calculatedColumnFormula>
    </tableColumn>
    <tableColumn id="32" uniqueName="32" name="Interest arrears, private creditors, deflated" queryTableFieldId="33" dataDxfId="2" dataCellStyle="Comma">
      <calculatedColumnFormula>Table_Query_from_Debt31[[#This Row],[Interest arrears, private creditors]]/Table_Query_from_Debt31[[#This Row],[Deflator]]</calculatedColumnFormula>
    </tableColumn>
    <tableColumn id="33" uniqueName="33" name="Interest arrears, official creditors, deflated" queryTableFieldId="32" dataDxfId="1" dataCellStyle="Comma">
      <calculatedColumnFormula>Table_Query_from_Debt31[[#This Row],[Interest arrears, official creditors]]/Table_Query_from_Debt31[[#This Row],[Deflator]]</calculatedColumnFormula>
    </tableColumn>
    <tableColumn id="35" uniqueName="35" name="Other short-term, deflated" queryTableFieldId="35" dataDxfId="0" dataCellStyle="Comma">
      <calculatedColumnFormula>Table_Query_from_Debt31[[#This Row],[DOD short-term, deflated]]-Table_Query_from_Debt31[[#This Row],[Interest arrears, private creditors, deflated]]-Table_Query_from_Debt31[[#This Row],[Interest arrears, official creditors, deflated]]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data.worldbank.org/indicator/DT.DOD.DECT.CD" TargetMode="External"/><Relationship Id="rId2" Type="http://schemas.openxmlformats.org/officeDocument/2006/relationships/hyperlink" Target="http://www.businessweek.com/ap/financialnews/D9SKMNF00.htm" TargetMode="External"/><Relationship Id="rId1" Type="http://schemas.openxmlformats.org/officeDocument/2006/relationships/hyperlink" Target="https://www.cia.gov/library/publications/the-world-factbook/geos/bm.html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://www.imf.org/external/pubs/ft/scr/2012/cr12104.pdf" TargetMode="External"/><Relationship Id="rId4" Type="http://schemas.openxmlformats.org/officeDocument/2006/relationships/hyperlink" Target="http://www.loansafe.org/japan-to-cancel-60-of-myanmars-deb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8"/>
  <sheetViews>
    <sheetView workbookViewId="0">
      <pane xSplit="2" ySplit="2" topLeftCell="AY3" activePane="bottomRight" state="frozen"/>
      <selection activeCell="Y43" sqref="Y43"/>
      <selection pane="topRight" activeCell="Y43" sqref="Y43"/>
      <selection pane="bottomLeft" activeCell="Y43" sqref="Y43"/>
      <selection pane="bottomRight" activeCell="AY2" sqref="AY2"/>
    </sheetView>
  </sheetViews>
  <sheetFormatPr defaultRowHeight="12" x14ac:dyDescent="0.2"/>
  <cols>
    <col min="1" max="1" width="48" style="3" customWidth="1"/>
    <col min="2" max="2" width="16.28515625" style="3" bestFit="1" customWidth="1"/>
    <col min="3" max="3" width="16.7109375" style="3" customWidth="1"/>
    <col min="4" max="12" width="13.140625" style="3" bestFit="1" customWidth="1"/>
    <col min="13" max="13" width="13.7109375" style="3" bestFit="1" customWidth="1"/>
    <col min="14" max="14" width="11.7109375" style="3" bestFit="1" customWidth="1"/>
    <col min="15" max="15" width="16.28515625" style="3" customWidth="1"/>
    <col min="16" max="16" width="16.85546875" style="3" customWidth="1"/>
    <col min="17" max="17" width="16.85546875" style="3" bestFit="1" customWidth="1"/>
    <col min="18" max="18" width="16.5703125" style="3" bestFit="1" customWidth="1"/>
    <col min="19" max="19" width="16.28515625" style="3" bestFit="1" customWidth="1"/>
    <col min="20" max="20" width="16.28515625" style="3" customWidth="1"/>
    <col min="21" max="21" width="15.7109375" style="3" customWidth="1"/>
    <col min="22" max="22" width="15.85546875" style="3" bestFit="1" customWidth="1"/>
    <col min="23" max="23" width="16" style="3" bestFit="1" customWidth="1"/>
    <col min="24" max="24" width="16.140625" style="3" bestFit="1" customWidth="1"/>
    <col min="25" max="25" width="15.5703125" style="3" customWidth="1"/>
    <col min="26" max="26" width="15.7109375" style="3" customWidth="1"/>
    <col min="27" max="27" width="17" style="3" bestFit="1" customWidth="1"/>
    <col min="28" max="28" width="16.7109375" style="3" customWidth="1"/>
    <col min="29" max="29" width="17" style="3" bestFit="1" customWidth="1"/>
    <col min="30" max="30" width="16.42578125" style="3" bestFit="1" customWidth="1"/>
    <col min="31" max="31" width="16.5703125" style="3" bestFit="1" customWidth="1"/>
    <col min="32" max="32" width="16.42578125" style="3" bestFit="1" customWidth="1"/>
    <col min="33" max="33" width="15.85546875" style="3" customWidth="1"/>
    <col min="34" max="35" width="15.140625" style="3" customWidth="1"/>
    <col min="36" max="36" width="16.140625" style="3" bestFit="1" customWidth="1"/>
    <col min="37" max="37" width="15.7109375" style="3" customWidth="1"/>
    <col min="38" max="38" width="16.28515625" style="3" customWidth="1"/>
    <col min="39" max="39" width="16" style="3" customWidth="1"/>
    <col min="40" max="40" width="15.5703125" style="3" bestFit="1" customWidth="1"/>
    <col min="41" max="41" width="15.42578125" style="3" bestFit="1" customWidth="1"/>
    <col min="42" max="42" width="16" style="3" bestFit="1" customWidth="1"/>
    <col min="43" max="43" width="14.7109375" style="3" customWidth="1"/>
    <col min="44" max="44" width="14.5703125" style="3" customWidth="1"/>
    <col min="45" max="45" width="15.140625" style="3" customWidth="1"/>
    <col min="46" max="46" width="14.5703125" style="3" customWidth="1"/>
    <col min="47" max="47" width="14.7109375" style="3" customWidth="1"/>
    <col min="48" max="48" width="15.7109375" style="3" customWidth="1"/>
    <col min="49" max="49" width="15.42578125" style="3" customWidth="1"/>
    <col min="50" max="50" width="15" style="3" customWidth="1"/>
    <col min="51" max="51" width="15.140625" style="3" customWidth="1"/>
    <col min="52" max="52" width="15.42578125" style="3" bestFit="1" customWidth="1"/>
    <col min="53" max="53" width="15.42578125" style="3" customWidth="1"/>
    <col min="54" max="54" width="15.28515625" style="3" bestFit="1" customWidth="1"/>
    <col min="55" max="55" width="14.85546875" style="3" customWidth="1"/>
    <col min="56" max="56" width="15.42578125" style="3" customWidth="1"/>
    <col min="57" max="57" width="15" style="3" customWidth="1"/>
    <col min="58" max="59" width="15.5703125" style="3" customWidth="1"/>
    <col min="60" max="60" width="15.28515625" style="3" customWidth="1"/>
    <col min="61" max="61" width="15" style="3" customWidth="1"/>
    <col min="62" max="62" width="15.7109375" style="3" bestFit="1" customWidth="1"/>
    <col min="63" max="63" width="15.28515625" style="3" customWidth="1"/>
    <col min="64" max="64" width="15.85546875" style="3" bestFit="1" customWidth="1"/>
    <col min="65" max="65" width="15.7109375" style="3" bestFit="1" customWidth="1"/>
    <col min="66" max="66" width="16" style="3" bestFit="1" customWidth="1"/>
    <col min="67" max="67" width="19.28515625" style="3" bestFit="1" customWidth="1"/>
    <col min="68" max="68" width="18.42578125" style="3" bestFit="1" customWidth="1"/>
    <col min="69" max="69" width="16.28515625" style="3" bestFit="1" customWidth="1"/>
    <col min="70" max="70" width="15.85546875" style="3" bestFit="1" customWidth="1"/>
    <col min="71" max="71" width="16.85546875" style="3" bestFit="1" customWidth="1"/>
    <col min="72" max="72" width="16.5703125" style="3" bestFit="1" customWidth="1"/>
    <col min="73" max="73" width="16" style="3" bestFit="1" customWidth="1"/>
    <col min="74" max="74" width="18" style="3" bestFit="1" customWidth="1"/>
    <col min="75" max="75" width="18.5703125" style="3" bestFit="1" customWidth="1"/>
    <col min="76" max="76" width="15.5703125" style="3" customWidth="1"/>
    <col min="77" max="77" width="16.42578125" style="3" bestFit="1" customWidth="1"/>
    <col min="78" max="78" width="16.28515625" style="3" bestFit="1" customWidth="1"/>
    <col min="79" max="80" width="16.5703125" style="3" bestFit="1" customWidth="1"/>
    <col min="81" max="81" width="16.140625" style="3" bestFit="1" customWidth="1"/>
    <col min="82" max="82" width="16.42578125" style="3" bestFit="1" customWidth="1"/>
    <col min="83" max="83" width="18.140625" style="3" bestFit="1" customWidth="1"/>
    <col min="84" max="84" width="16" style="3" bestFit="1" customWidth="1"/>
    <col min="85" max="85" width="16.5703125" style="3" bestFit="1" customWidth="1"/>
    <col min="86" max="86" width="16.140625" style="3" bestFit="1" customWidth="1"/>
    <col min="87" max="88" width="16.7109375" style="3" bestFit="1" customWidth="1"/>
    <col min="89" max="89" width="16.42578125" style="3" bestFit="1" customWidth="1"/>
    <col min="90" max="91" width="16.140625" style="3" customWidth="1"/>
    <col min="92" max="92" width="16.28515625" style="3" customWidth="1"/>
    <col min="93" max="93" width="16" style="3" customWidth="1"/>
    <col min="94" max="94" width="15.85546875" style="3" customWidth="1"/>
    <col min="95" max="95" width="16.28515625" style="3" customWidth="1"/>
    <col min="96" max="96" width="16" style="3" customWidth="1"/>
    <col min="97" max="97" width="15.85546875" style="3" customWidth="1"/>
    <col min="98" max="98" width="16.140625" style="3" customWidth="1"/>
    <col min="99" max="99" width="13.42578125" style="3" customWidth="1"/>
    <col min="100" max="100" width="12.7109375" style="3" customWidth="1"/>
    <col min="101" max="101" width="12.85546875" style="3" customWidth="1"/>
    <col min="102" max="102" width="13.140625" style="3" customWidth="1"/>
    <col min="103" max="103" width="12.42578125" style="3" customWidth="1"/>
    <col min="104" max="105" width="12.5703125" style="3" customWidth="1"/>
    <col min="106" max="106" width="12" style="3" customWidth="1"/>
    <col min="107" max="107" width="12.140625" style="3" customWidth="1"/>
    <col min="108" max="108" width="14.85546875" style="3" customWidth="1"/>
    <col min="109" max="109" width="14.7109375" style="3" customWidth="1"/>
    <col min="110" max="110" width="15" style="3" customWidth="1"/>
    <col min="111" max="111" width="17.42578125" style="3" bestFit="1" customWidth="1"/>
    <col min="112" max="112" width="15.28515625" style="3" customWidth="1"/>
    <col min="113" max="113" width="14.85546875" style="3" customWidth="1"/>
    <col min="114" max="114" width="15.85546875" style="3" customWidth="1"/>
    <col min="115" max="115" width="15.5703125" style="3" customWidth="1"/>
    <col min="116" max="116" width="15" style="3" customWidth="1"/>
    <col min="117" max="117" width="15.28515625" style="3" bestFit="1" customWidth="1"/>
    <col min="118" max="118" width="15.5703125" style="3" bestFit="1" customWidth="1"/>
    <col min="119" max="119" width="15.5703125" style="3" customWidth="1"/>
    <col min="120" max="120" width="15.42578125" style="3" customWidth="1"/>
    <col min="121" max="121" width="15" style="3" customWidth="1"/>
    <col min="122" max="122" width="15.5703125" style="3" customWidth="1"/>
    <col min="123" max="123" width="15.140625" style="3" customWidth="1"/>
    <col min="124" max="124" width="15.7109375" style="3" bestFit="1" customWidth="1"/>
    <col min="125" max="125" width="15.7109375" style="3" customWidth="1"/>
    <col min="126" max="126" width="15.42578125" style="3" bestFit="1" customWidth="1"/>
    <col min="127" max="127" width="15.140625" style="3" bestFit="1" customWidth="1"/>
    <col min="128" max="128" width="15.5703125" style="3" bestFit="1" customWidth="1"/>
    <col min="129" max="129" width="18.85546875" style="3" bestFit="1" customWidth="1"/>
    <col min="130" max="130" width="15" style="3" bestFit="1" customWidth="1"/>
    <col min="131" max="131" width="15.140625" style="3" customWidth="1"/>
    <col min="132" max="132" width="15.28515625" style="3" customWidth="1"/>
    <col min="133" max="133" width="15.42578125" style="3" bestFit="1" customWidth="1"/>
    <col min="134" max="134" width="14.85546875" style="3" customWidth="1"/>
    <col min="135" max="135" width="15" style="3" customWidth="1"/>
    <col min="136" max="136" width="13.7109375" style="3" customWidth="1"/>
    <col min="137" max="137" width="13.140625" style="3" customWidth="1"/>
    <col min="138" max="138" width="13.28515625" style="3" customWidth="1"/>
    <col min="139" max="139" width="15.140625" style="3" customWidth="1"/>
    <col min="140" max="140" width="15" style="3" bestFit="1" customWidth="1"/>
    <col min="141" max="141" width="16.140625" style="3" bestFit="1" customWidth="1"/>
    <col min="142" max="142" width="15.28515625" style="3" customWidth="1"/>
    <col min="143" max="143" width="15.140625" style="3" customWidth="1"/>
    <col min="144" max="144" width="16.140625" style="3" bestFit="1" customWidth="1"/>
    <col min="145" max="145" width="15.85546875" style="3" bestFit="1" customWidth="1"/>
    <col min="146" max="146" width="15.28515625" style="3" bestFit="1" customWidth="1"/>
    <col min="147" max="148" width="15" style="3" customWidth="1"/>
    <col min="149" max="149" width="15.42578125" style="3" customWidth="1"/>
    <col min="150" max="150" width="15.7109375" style="3" customWidth="1"/>
    <col min="151" max="151" width="15.5703125" style="3" customWidth="1"/>
    <col min="152" max="152" width="15.85546875" style="3" customWidth="1"/>
    <col min="153" max="153" width="15.85546875" style="3" bestFit="1" customWidth="1"/>
    <col min="154" max="154" width="15.7109375" style="3" customWidth="1"/>
    <col min="155" max="155" width="16.42578125" style="3" customWidth="1"/>
    <col min="156" max="156" width="15.5703125" style="3" customWidth="1"/>
    <col min="157" max="157" width="15" style="3" customWidth="1"/>
    <col min="158" max="158" width="15.28515625" style="3" customWidth="1"/>
    <col min="159" max="159" width="15.85546875" style="3" bestFit="1" customWidth="1"/>
    <col min="160" max="160" width="15.42578125" style="3" customWidth="1"/>
    <col min="161" max="161" width="15.7109375" style="3" customWidth="1"/>
    <col min="162" max="163" width="16" style="3" customWidth="1"/>
    <col min="164" max="164" width="15.7109375" style="3" customWidth="1"/>
    <col min="165" max="165" width="15.42578125" style="3" customWidth="1"/>
    <col min="166" max="166" width="15.5703125" style="3" customWidth="1"/>
    <col min="167" max="167" width="15.85546875" style="3" customWidth="1"/>
    <col min="168" max="168" width="15.5703125" style="3" customWidth="1"/>
    <col min="169" max="169" width="15.85546875" style="3" customWidth="1"/>
    <col min="170" max="170" width="16" style="3" customWidth="1"/>
    <col min="171" max="171" width="16.140625" style="3" customWidth="1"/>
    <col min="172" max="172" width="15.85546875" style="3" customWidth="1"/>
    <col min="173" max="173" width="16" style="3" customWidth="1"/>
    <col min="174" max="174" width="16.85546875" style="3" bestFit="1" customWidth="1"/>
    <col min="175" max="175" width="16" style="3" customWidth="1"/>
    <col min="176" max="176" width="16.42578125" style="3" bestFit="1" customWidth="1"/>
    <col min="177" max="177" width="15.42578125" style="3" customWidth="1"/>
    <col min="178" max="178" width="15.28515625" style="3" customWidth="1"/>
    <col min="179" max="179" width="15.5703125" style="3" customWidth="1"/>
    <col min="180" max="180" width="15.42578125" style="3" customWidth="1"/>
    <col min="181" max="181" width="16.42578125" style="3" bestFit="1" customWidth="1"/>
    <col min="182" max="182" width="16.140625" style="3" bestFit="1" customWidth="1"/>
    <col min="183" max="183" width="15.85546875" style="3" bestFit="1" customWidth="1"/>
    <col min="184" max="185" width="16.140625" style="3" bestFit="1" customWidth="1"/>
    <col min="186" max="186" width="16" style="3" bestFit="1" customWidth="1"/>
    <col min="187" max="187" width="15.5703125" style="3" bestFit="1" customWidth="1"/>
    <col min="188" max="188" width="16.140625" style="3" bestFit="1" customWidth="1"/>
    <col min="189" max="189" width="15.7109375" style="3" bestFit="1" customWidth="1"/>
    <col min="190" max="191" width="16.28515625" style="3" bestFit="1" customWidth="1"/>
    <col min="192" max="192" width="16" style="3" bestFit="1" customWidth="1"/>
    <col min="193" max="193" width="15.7109375" style="3" bestFit="1" customWidth="1"/>
    <col min="194" max="194" width="15.85546875" style="3" customWidth="1"/>
    <col min="195" max="195" width="15.85546875" style="3" bestFit="1" customWidth="1"/>
    <col min="196" max="197" width="16.5703125" style="3" bestFit="1" customWidth="1"/>
    <col min="198" max="198" width="19.85546875" style="3" bestFit="1" customWidth="1"/>
    <col min="199" max="199" width="19.140625" style="3" bestFit="1" customWidth="1"/>
    <col min="200" max="200" width="15.140625" style="3" customWidth="1"/>
    <col min="201" max="201" width="15" style="3" customWidth="1"/>
    <col min="202" max="202" width="15.28515625" style="3" customWidth="1"/>
    <col min="203" max="203" width="17.7109375" style="3" bestFit="1" customWidth="1"/>
    <col min="204" max="204" width="15.5703125" style="3" bestFit="1" customWidth="1"/>
    <col min="205" max="205" width="15.140625" style="3" customWidth="1"/>
    <col min="206" max="206" width="16.140625" style="3" bestFit="1" customWidth="1"/>
    <col min="207" max="207" width="18" style="3" bestFit="1" customWidth="1"/>
    <col min="208" max="208" width="15.85546875" style="3" bestFit="1" customWidth="1"/>
    <col min="209" max="209" width="18.42578125" style="3" bestFit="1" customWidth="1"/>
    <col min="210" max="210" width="15.5703125" style="3" bestFit="1" customWidth="1"/>
    <col min="211" max="211" width="15.85546875" style="3" bestFit="1" customWidth="1"/>
    <col min="212" max="212" width="15.85546875" style="3" customWidth="1"/>
    <col min="213" max="213" width="18.7109375" style="3" bestFit="1" customWidth="1"/>
    <col min="214" max="214" width="15.7109375" style="3" bestFit="1" customWidth="1"/>
    <col min="215" max="215" width="15.28515625" style="3" bestFit="1" customWidth="1"/>
    <col min="216" max="216" width="15.85546875" style="3" bestFit="1" customWidth="1"/>
    <col min="217" max="217" width="15.42578125" style="3" bestFit="1" customWidth="1"/>
    <col min="218" max="219" width="16" style="3" bestFit="1" customWidth="1"/>
    <col min="220" max="220" width="15.7109375" style="3" bestFit="1" customWidth="1"/>
    <col min="221" max="221" width="15.42578125" style="3" bestFit="1" customWidth="1"/>
    <col min="222" max="222" width="15.85546875" style="3" bestFit="1" customWidth="1"/>
    <col min="223" max="223" width="16.7109375" style="3" bestFit="1" customWidth="1"/>
    <col min="224" max="224" width="16.140625" style="3" bestFit="1" customWidth="1"/>
    <col min="225" max="225" width="16.28515625" style="3" bestFit="1" customWidth="1"/>
    <col min="226" max="226" width="12" style="3" customWidth="1"/>
    <col min="227" max="227" width="16.140625" style="3" bestFit="1" customWidth="1"/>
    <col min="228" max="228" width="15.85546875" style="3" bestFit="1" customWidth="1"/>
    <col min="229" max="229" width="15.28515625" style="3" bestFit="1" customWidth="1"/>
    <col min="230" max="231" width="15" style="3" bestFit="1" customWidth="1"/>
    <col min="232" max="232" width="15.42578125" style="3" bestFit="1" customWidth="1"/>
    <col min="233" max="233" width="15.7109375" style="3" bestFit="1" customWidth="1"/>
    <col min="234" max="234" width="15.5703125" style="3" bestFit="1" customWidth="1"/>
    <col min="235" max="236" width="15.85546875" style="3" bestFit="1" customWidth="1"/>
    <col min="237" max="237" width="15.7109375" style="3" bestFit="1" customWidth="1"/>
    <col min="238" max="238" width="16.42578125" style="3" bestFit="1" customWidth="1"/>
    <col min="239" max="239" width="15.5703125" style="3" bestFit="1" customWidth="1"/>
    <col min="240" max="240" width="15" style="3" bestFit="1" customWidth="1"/>
    <col min="241" max="241" width="15.28515625" style="3" bestFit="1" customWidth="1"/>
    <col min="242" max="242" width="15.85546875" style="3" bestFit="1" customWidth="1"/>
    <col min="243" max="243" width="15.42578125" style="3" bestFit="1" customWidth="1"/>
    <col min="244" max="244" width="15.7109375" style="3" bestFit="1" customWidth="1"/>
    <col min="245" max="246" width="16" style="3" bestFit="1" customWidth="1"/>
    <col min="247" max="247" width="15.7109375" style="3" bestFit="1" customWidth="1"/>
    <col min="248" max="248" width="15.42578125" style="3" bestFit="1" customWidth="1"/>
    <col min="249" max="249" width="15.5703125" style="3" bestFit="1" customWidth="1"/>
    <col min="250" max="250" width="15.85546875" style="3" bestFit="1" customWidth="1"/>
    <col min="251" max="251" width="15.5703125" style="3" bestFit="1" customWidth="1"/>
    <col min="252" max="252" width="15.85546875" style="3" bestFit="1" customWidth="1"/>
    <col min="253" max="253" width="16" style="3" bestFit="1" customWidth="1"/>
    <col min="254" max="254" width="16.140625" style="3" bestFit="1" customWidth="1"/>
    <col min="255" max="255" width="15.85546875" style="3" bestFit="1" customWidth="1"/>
    <col min="256" max="256" width="16" style="3" bestFit="1" customWidth="1"/>
    <col min="257" max="257" width="16.85546875" style="3" bestFit="1" customWidth="1"/>
    <col min="258" max="258" width="16" style="3" bestFit="1" customWidth="1"/>
    <col min="259" max="259" width="16.42578125" style="3" bestFit="1" customWidth="1"/>
    <col min="260" max="260" width="15.42578125" style="3" bestFit="1" customWidth="1"/>
    <col min="261" max="261" width="15.28515625" style="3" bestFit="1" customWidth="1"/>
    <col min="262" max="262" width="15.5703125" style="3" bestFit="1" customWidth="1"/>
    <col min="263" max="263" width="15.42578125" style="3" bestFit="1" customWidth="1"/>
    <col min="264" max="264" width="16.42578125" style="3" bestFit="1" customWidth="1"/>
    <col min="265" max="265" width="16.140625" style="3" bestFit="1" customWidth="1"/>
    <col min="266" max="266" width="15.85546875" style="3" bestFit="1" customWidth="1"/>
    <col min="267" max="268" width="16.140625" style="3" bestFit="1" customWidth="1"/>
    <col min="269" max="269" width="16" style="3" bestFit="1" customWidth="1"/>
    <col min="270" max="270" width="15.5703125" style="3" bestFit="1" customWidth="1"/>
    <col min="271" max="271" width="16.140625" style="3" bestFit="1" customWidth="1"/>
    <col min="272" max="272" width="15.7109375" style="3" bestFit="1" customWidth="1"/>
    <col min="273" max="274" width="16.28515625" style="3" bestFit="1" customWidth="1"/>
    <col min="275" max="275" width="16" style="3" bestFit="1" customWidth="1"/>
    <col min="276" max="276" width="15.7109375" style="3" bestFit="1" customWidth="1"/>
    <col min="277" max="278" width="15.85546875" style="3" bestFit="1" customWidth="1"/>
    <col min="279" max="280" width="16.5703125" style="3" bestFit="1" customWidth="1"/>
    <col min="281" max="281" width="19.85546875" style="3" bestFit="1" customWidth="1"/>
    <col min="282" max="282" width="19.140625" style="3" bestFit="1" customWidth="1"/>
    <col min="283" max="283" width="15.140625" style="3" bestFit="1" customWidth="1"/>
    <col min="284" max="284" width="15" style="3" bestFit="1" customWidth="1"/>
    <col min="285" max="285" width="15.28515625" style="3" bestFit="1" customWidth="1"/>
    <col min="286" max="286" width="17.7109375" style="3" bestFit="1" customWidth="1"/>
    <col min="287" max="287" width="15.5703125" style="3" bestFit="1" customWidth="1"/>
    <col min="288" max="288" width="15.140625" style="3" bestFit="1" customWidth="1"/>
    <col min="289" max="289" width="16.140625" style="3" bestFit="1" customWidth="1"/>
    <col min="290" max="290" width="18" style="3" bestFit="1" customWidth="1"/>
    <col min="291" max="291" width="15.85546875" style="3" bestFit="1" customWidth="1"/>
    <col min="292" max="292" width="18.42578125" style="3" bestFit="1" customWidth="1"/>
    <col min="293" max="293" width="15.5703125" style="3" bestFit="1" customWidth="1"/>
    <col min="294" max="295" width="15.85546875" style="3" bestFit="1" customWidth="1"/>
    <col min="296" max="296" width="18.7109375" style="3" bestFit="1" customWidth="1"/>
    <col min="297" max="297" width="15.7109375" style="3" bestFit="1" customWidth="1"/>
    <col min="298" max="298" width="15.28515625" style="3" bestFit="1" customWidth="1"/>
    <col min="299" max="299" width="15.85546875" style="3" bestFit="1" customWidth="1"/>
    <col min="300" max="300" width="15.42578125" style="3" bestFit="1" customWidth="1"/>
    <col min="301" max="302" width="16" style="3" bestFit="1" customWidth="1"/>
    <col min="303" max="303" width="15.7109375" style="3" bestFit="1" customWidth="1"/>
    <col min="304" max="304" width="15.42578125" style="3" bestFit="1" customWidth="1"/>
    <col min="305" max="305" width="15.85546875" style="3" bestFit="1" customWidth="1"/>
    <col min="306" max="306" width="16.7109375" style="3" bestFit="1" customWidth="1"/>
    <col min="307" max="307" width="16.140625" style="3" bestFit="1" customWidth="1"/>
    <col min="308" max="308" width="16.28515625" style="3" bestFit="1" customWidth="1"/>
    <col min="309" max="309" width="19.140625" style="3" bestFit="1" customWidth="1"/>
    <col min="310" max="310" width="14.85546875" style="3" bestFit="1" customWidth="1"/>
    <col min="311" max="311" width="15.42578125" style="3" bestFit="1" customWidth="1"/>
    <col min="312" max="312" width="15" style="3" bestFit="1" customWidth="1"/>
    <col min="313" max="313" width="14.5703125" style="3" bestFit="1" customWidth="1"/>
    <col min="314" max="314" width="15.7109375" style="3" bestFit="1" customWidth="1"/>
    <col min="315" max="315" width="15.28515625" style="3" bestFit="1" customWidth="1"/>
    <col min="316" max="316" width="15" style="3" bestFit="1" customWidth="1"/>
    <col min="317" max="317" width="14.5703125" style="3" bestFit="1" customWidth="1"/>
    <col min="318" max="318" width="15.85546875" style="3" bestFit="1" customWidth="1"/>
    <col min="319" max="319" width="15.42578125" style="3" bestFit="1" customWidth="1"/>
    <col min="320" max="320" width="15.5703125" style="3" bestFit="1" customWidth="1"/>
    <col min="321" max="321" width="15.140625" style="3" bestFit="1" customWidth="1"/>
    <col min="322" max="322" width="15" style="3" bestFit="1" customWidth="1"/>
    <col min="323" max="323" width="14.5703125" style="3" bestFit="1" customWidth="1"/>
    <col min="324" max="324" width="15.7109375" style="3" bestFit="1" customWidth="1"/>
    <col min="325" max="325" width="16.28515625" style="3" bestFit="1" customWidth="1"/>
    <col min="326" max="326" width="16.42578125" style="3" bestFit="1" customWidth="1"/>
    <col min="327" max="327" width="16" style="3" bestFit="1" customWidth="1"/>
    <col min="328" max="328" width="19.28515625" style="3" bestFit="1" customWidth="1"/>
    <col min="329" max="329" width="22.42578125" style="3" bestFit="1" customWidth="1"/>
    <col min="330" max="330" width="15.85546875" style="3" bestFit="1" customWidth="1"/>
    <col min="331" max="331" width="19.7109375" style="3" bestFit="1" customWidth="1"/>
    <col min="332" max="332" width="20.140625" style="3" bestFit="1" customWidth="1"/>
    <col min="333" max="333" width="23.85546875" style="3" bestFit="1" customWidth="1"/>
    <col min="334" max="334" width="20.28515625" style="3" bestFit="1" customWidth="1"/>
    <col min="335" max="335" width="19.7109375" style="3" bestFit="1" customWidth="1"/>
    <col min="336" max="336" width="16.42578125" style="3" bestFit="1" customWidth="1"/>
    <col min="337" max="337" width="15.140625" style="3" bestFit="1" customWidth="1"/>
    <col min="338" max="338" width="18.140625" style="3" bestFit="1" customWidth="1"/>
    <col min="339" max="340" width="19.140625" style="3" bestFit="1" customWidth="1"/>
    <col min="341" max="341" width="19.28515625" style="3" bestFit="1" customWidth="1"/>
    <col min="342" max="342" width="19.140625" style="3" bestFit="1" customWidth="1"/>
    <col min="343" max="343" width="16.140625" style="3" bestFit="1" customWidth="1"/>
    <col min="344" max="344" width="18.7109375" style="3" bestFit="1" customWidth="1"/>
    <col min="345" max="345" width="18.5703125" style="3" bestFit="1" customWidth="1"/>
    <col min="346" max="346" width="16.28515625" style="3" bestFit="1" customWidth="1"/>
    <col min="347" max="347" width="19.7109375" style="3" bestFit="1" customWidth="1"/>
    <col min="348" max="348" width="22.85546875" style="3" bestFit="1" customWidth="1"/>
    <col min="349" max="349" width="18.85546875" style="3" bestFit="1" customWidth="1"/>
    <col min="350" max="350" width="18.7109375" style="3" bestFit="1" customWidth="1"/>
    <col min="351" max="351" width="20" style="3" bestFit="1" customWidth="1"/>
    <col min="352" max="352" width="19.28515625" style="3" bestFit="1" customWidth="1"/>
    <col min="353" max="353" width="23" style="3" bestFit="1" customWidth="1"/>
    <col min="354" max="354" width="20" style="3" bestFit="1" customWidth="1"/>
    <col min="355" max="355" width="22.7109375" style="3" bestFit="1" customWidth="1"/>
    <col min="356" max="356" width="19.7109375" style="3" bestFit="1" customWidth="1"/>
    <col min="357" max="357" width="19.5703125" style="3" bestFit="1" customWidth="1"/>
    <col min="358" max="358" width="22.85546875" style="3" bestFit="1" customWidth="1"/>
    <col min="359" max="359" width="19.85546875" style="3" bestFit="1" customWidth="1"/>
    <col min="360" max="360" width="22.5703125" style="3" bestFit="1" customWidth="1"/>
    <col min="361" max="361" width="18.7109375" style="3" bestFit="1" customWidth="1"/>
    <col min="362" max="362" width="22.140625" style="3" bestFit="1" customWidth="1"/>
    <col min="363" max="363" width="19.42578125" style="3" bestFit="1" customWidth="1"/>
    <col min="364" max="364" width="19.140625" style="3" bestFit="1" customWidth="1"/>
    <col min="365" max="365" width="21" style="3" bestFit="1" customWidth="1"/>
    <col min="366" max="366" width="18.85546875" style="3" bestFit="1" customWidth="1"/>
    <col min="367" max="367" width="15.7109375" style="3" bestFit="1" customWidth="1"/>
    <col min="368" max="368" width="15.85546875" style="3" bestFit="1" customWidth="1"/>
    <col min="369" max="369" width="16.42578125" style="3" bestFit="1" customWidth="1"/>
    <col min="370" max="370" width="15.5703125" style="3" bestFit="1" customWidth="1"/>
    <col min="371" max="371" width="16.140625" style="3" bestFit="1" customWidth="1"/>
    <col min="372" max="372" width="15.28515625" style="3" bestFit="1" customWidth="1"/>
    <col min="373" max="373" width="17.42578125" style="3" bestFit="1" customWidth="1"/>
    <col min="374" max="374" width="16.42578125" style="3" bestFit="1" customWidth="1"/>
    <col min="375" max="375" width="16.5703125" style="3" bestFit="1" customWidth="1"/>
    <col min="376" max="376" width="15.7109375" style="3" bestFit="1" customWidth="1"/>
    <col min="377" max="377" width="16.5703125" style="3" bestFit="1" customWidth="1"/>
    <col min="378" max="378" width="15.7109375" style="3" bestFit="1" customWidth="1"/>
    <col min="379" max="379" width="16.140625" style="3" bestFit="1" customWidth="1"/>
    <col min="380" max="380" width="16.28515625" style="3" bestFit="1" customWidth="1"/>
    <col min="381" max="381" width="18" style="3" bestFit="1" customWidth="1"/>
    <col min="382" max="382" width="13.140625" style="3" bestFit="1" customWidth="1"/>
    <col min="383" max="383" width="15.7109375" style="3" bestFit="1" customWidth="1"/>
    <col min="384" max="384" width="12.42578125" style="3" bestFit="1" customWidth="1"/>
    <col min="385" max="385" width="18.42578125" style="3" bestFit="1" customWidth="1"/>
    <col min="386" max="386" width="13.5703125" style="3" bestFit="1" customWidth="1"/>
    <col min="387" max="387" width="18.7109375" style="3" bestFit="1" customWidth="1"/>
    <col min="388" max="388" width="15.7109375" style="3" bestFit="1" customWidth="1"/>
    <col min="389" max="389" width="16.28515625" style="3" bestFit="1" customWidth="1"/>
    <col min="390" max="390" width="15.5703125" style="3" bestFit="1" customWidth="1"/>
    <col min="391" max="391" width="16.42578125" style="3" bestFit="1" customWidth="1"/>
    <col min="392" max="392" width="16.85546875" style="3" bestFit="1" customWidth="1"/>
    <col min="393" max="394" width="15.7109375" style="3" bestFit="1" customWidth="1"/>
    <col min="395" max="395" width="15.5703125" style="3" bestFit="1" customWidth="1"/>
    <col min="396" max="396" width="15" style="3" bestFit="1" customWidth="1"/>
    <col min="397" max="397" width="15.140625" style="3" bestFit="1" customWidth="1"/>
    <col min="398" max="398" width="14.85546875" style="3" bestFit="1" customWidth="1"/>
    <col min="399" max="399" width="16.5703125" style="3" bestFit="1" customWidth="1"/>
    <col min="400" max="400" width="14.7109375" style="3" bestFit="1" customWidth="1"/>
    <col min="401" max="401" width="17.5703125" style="3" bestFit="1" customWidth="1"/>
    <col min="402" max="402" width="14.28515625" style="3" bestFit="1" customWidth="1"/>
    <col min="403" max="403" width="16.7109375" style="3" bestFit="1" customWidth="1"/>
    <col min="404" max="404" width="15.140625" style="3" bestFit="1" customWidth="1"/>
    <col min="405" max="405" width="14.7109375" style="3" bestFit="1" customWidth="1"/>
    <col min="406" max="406" width="20.28515625" style="3" bestFit="1" customWidth="1"/>
    <col min="407" max="407" width="21" style="3" bestFit="1" customWidth="1"/>
    <col min="408" max="408" width="17.28515625" style="3" bestFit="1" customWidth="1"/>
    <col min="409" max="409" width="16.5703125" style="3" bestFit="1" customWidth="1"/>
    <col min="410" max="410" width="19.5703125" style="3" bestFit="1" customWidth="1"/>
    <col min="411" max="411" width="16.7109375" style="3" bestFit="1" customWidth="1"/>
    <col min="412" max="412" width="19.5703125" style="3" bestFit="1" customWidth="1"/>
    <col min="413" max="413" width="18.5703125" style="3" bestFit="1" customWidth="1"/>
    <col min="414" max="414" width="16.5703125" style="3" bestFit="1" customWidth="1"/>
    <col min="415" max="415" width="17" style="3" bestFit="1" customWidth="1"/>
    <col min="416" max="416" width="17.5703125" style="3" bestFit="1" customWidth="1"/>
    <col min="417" max="417" width="20.28515625" style="3" bestFit="1" customWidth="1"/>
    <col min="418" max="418" width="19.28515625" style="3" bestFit="1" customWidth="1"/>
    <col min="419" max="419" width="17.42578125" style="3" bestFit="1" customWidth="1"/>
    <col min="420" max="420" width="17" style="3" bestFit="1" customWidth="1"/>
    <col min="421" max="421" width="12" style="3" bestFit="1" customWidth="1"/>
    <col min="422" max="422" width="14.5703125" style="3" bestFit="1" customWidth="1"/>
    <col min="423" max="423" width="11.85546875" style="3" bestFit="1" customWidth="1"/>
    <col min="424" max="424" width="12" style="3" bestFit="1" customWidth="1"/>
    <col min="425" max="425" width="12.140625" style="3" bestFit="1" customWidth="1"/>
    <col min="426" max="426" width="12" style="3" bestFit="1" customWidth="1"/>
    <col min="427" max="427" width="18.85546875" style="3" bestFit="1" customWidth="1"/>
    <col min="428" max="428" width="19.5703125" style="3" bestFit="1" customWidth="1"/>
    <col min="429" max="429" width="19.140625" style="3" bestFit="1" customWidth="1"/>
    <col min="430" max="430" width="18.140625" style="3" bestFit="1" customWidth="1"/>
    <col min="431" max="431" width="19.140625" style="3" bestFit="1" customWidth="1"/>
    <col min="432" max="432" width="16" style="3" bestFit="1" customWidth="1"/>
    <col min="433" max="433" width="18.85546875" style="3" bestFit="1" customWidth="1"/>
    <col min="434" max="434" width="16.5703125" style="3" bestFit="1" customWidth="1"/>
    <col min="435" max="435" width="19.42578125" style="3" bestFit="1" customWidth="1"/>
    <col min="436" max="436" width="16" style="3" bestFit="1" customWidth="1"/>
    <col min="437" max="437" width="18.85546875" style="3" bestFit="1" customWidth="1"/>
    <col min="438" max="438" width="16.42578125" style="3" bestFit="1" customWidth="1"/>
    <col min="439" max="439" width="15.85546875" style="3" bestFit="1" customWidth="1"/>
    <col min="440" max="440" width="16.140625" style="3" bestFit="1" customWidth="1"/>
    <col min="441" max="441" width="19" style="3" bestFit="1" customWidth="1"/>
    <col min="442" max="442" width="16.28515625" style="3" bestFit="1" customWidth="1"/>
    <col min="443" max="443" width="18.85546875" style="3" bestFit="1" customWidth="1"/>
    <col min="444" max="444" width="19" style="3" bestFit="1" customWidth="1"/>
    <col min="445" max="445" width="16" style="3" bestFit="1" customWidth="1"/>
    <col min="446" max="447" width="15.42578125" style="3" bestFit="1" customWidth="1"/>
    <col min="448" max="448" width="18" style="3" bestFit="1" customWidth="1"/>
    <col min="449" max="449" width="15.7109375" style="3" bestFit="1" customWidth="1"/>
    <col min="450" max="450" width="18.5703125" style="3" bestFit="1" customWidth="1"/>
    <col min="451" max="451" width="16.28515625" style="3" bestFit="1" customWidth="1"/>
    <col min="452" max="452" width="18.85546875" style="3" bestFit="1" customWidth="1"/>
    <col min="453" max="453" width="15.7109375" style="3" bestFit="1" customWidth="1"/>
    <col min="454" max="454" width="16" style="3" bestFit="1" customWidth="1"/>
    <col min="455" max="455" width="18.85546875" style="3" bestFit="1" customWidth="1"/>
    <col min="456" max="456" width="14.7109375" style="3" bestFit="1" customWidth="1"/>
    <col min="457" max="457" width="14.5703125" style="3" bestFit="1" customWidth="1"/>
    <col min="458" max="458" width="11.28515625" style="3" bestFit="1" customWidth="1"/>
    <col min="459" max="459" width="18.7109375" style="3" bestFit="1" customWidth="1"/>
    <col min="460" max="460" width="11.42578125" style="3" bestFit="1" customWidth="1"/>
    <col min="461" max="461" width="14.5703125" style="3" bestFit="1" customWidth="1"/>
    <col min="462" max="462" width="14.7109375" style="3" bestFit="1" customWidth="1"/>
    <col min="463" max="463" width="15.140625" style="3" bestFit="1" customWidth="1"/>
    <col min="464" max="464" width="15.42578125" style="3" bestFit="1" customWidth="1"/>
    <col min="465" max="465" width="15.5703125" style="3" bestFit="1" customWidth="1"/>
    <col min="466" max="466" width="15.28515625" style="3" bestFit="1" customWidth="1"/>
    <col min="467" max="467" width="15" style="3" bestFit="1" customWidth="1"/>
    <col min="468" max="468" width="15.140625" style="3" bestFit="1" customWidth="1"/>
    <col min="469" max="469" width="15.28515625" style="3" bestFit="1" customWidth="1"/>
    <col min="470" max="470" width="15.5703125" style="3" bestFit="1" customWidth="1"/>
    <col min="471" max="471" width="19" style="3" bestFit="1" customWidth="1"/>
    <col min="472" max="472" width="15.5703125" style="3" bestFit="1" customWidth="1"/>
    <col min="473" max="473" width="16.42578125" style="3" bestFit="1" customWidth="1"/>
    <col min="474" max="474" width="15.85546875" style="3" bestFit="1" customWidth="1"/>
    <col min="475" max="475" width="15.140625" style="3" bestFit="1" customWidth="1"/>
    <col min="476" max="476" width="14.85546875" style="3" bestFit="1" customWidth="1"/>
    <col min="477" max="477" width="15.28515625" style="3" bestFit="1" customWidth="1"/>
    <col min="478" max="478" width="10.7109375" style="3" bestFit="1" customWidth="1"/>
    <col min="479" max="479" width="13.5703125" style="3" bestFit="1" customWidth="1"/>
    <col min="480" max="480" width="12.5703125" style="3" bestFit="1" customWidth="1"/>
    <col min="481" max="481" width="15.42578125" style="3" bestFit="1" customWidth="1"/>
    <col min="482" max="482" width="12.140625" style="3" bestFit="1" customWidth="1"/>
    <col min="483" max="483" width="15" style="3" bestFit="1" customWidth="1"/>
    <col min="484" max="484" width="11.42578125" style="3" bestFit="1" customWidth="1"/>
    <col min="485" max="485" width="14.28515625" style="3" bestFit="1" customWidth="1"/>
    <col min="486" max="486" width="12" style="3" bestFit="1" customWidth="1"/>
    <col min="487" max="487" width="14.5703125" style="3" bestFit="1" customWidth="1"/>
    <col min="488" max="488" width="16.140625" style="3" bestFit="1" customWidth="1"/>
    <col min="489" max="489" width="16.42578125" style="3" bestFit="1" customWidth="1"/>
    <col min="490" max="490" width="14.5703125" style="3" bestFit="1" customWidth="1"/>
    <col min="491" max="492" width="14.140625" style="3" bestFit="1" customWidth="1"/>
    <col min="493" max="494" width="14.7109375" style="3" bestFit="1" customWidth="1"/>
    <col min="495" max="495" width="14.42578125" style="3" bestFit="1" customWidth="1"/>
    <col min="496" max="496" width="14.5703125" style="3" bestFit="1" customWidth="1"/>
    <col min="497" max="497" width="16.5703125" style="3" bestFit="1" customWidth="1"/>
    <col min="498" max="498" width="15.42578125" style="3" bestFit="1" customWidth="1"/>
    <col min="499" max="499" width="18" style="3" bestFit="1" customWidth="1"/>
    <col min="500" max="500" width="16.5703125" style="3" bestFit="1" customWidth="1"/>
    <col min="501" max="501" width="19.42578125" style="3" bestFit="1" customWidth="1"/>
    <col min="502" max="502" width="16" style="3" bestFit="1" customWidth="1"/>
    <col min="503" max="503" width="19" style="3" bestFit="1" customWidth="1"/>
    <col min="504" max="504" width="16" style="3" bestFit="1" customWidth="1"/>
    <col min="505" max="505" width="15.42578125" style="3" bestFit="1" customWidth="1"/>
    <col min="506" max="507" width="16.140625" style="3" bestFit="1" customWidth="1"/>
    <col min="508" max="508" width="15.140625" style="3" bestFit="1" customWidth="1"/>
    <col min="509" max="510" width="15.85546875" style="3" bestFit="1" customWidth="1"/>
    <col min="511" max="511" width="15.28515625" style="3" bestFit="1" customWidth="1"/>
    <col min="512" max="512" width="16" style="3" bestFit="1" customWidth="1"/>
    <col min="513" max="513" width="19" style="3" bestFit="1" customWidth="1"/>
    <col min="514" max="514" width="16" style="3" bestFit="1" customWidth="1"/>
    <col min="515" max="515" width="15.42578125" style="3" bestFit="1" customWidth="1"/>
    <col min="516" max="516" width="15.5703125" style="3" bestFit="1" customWidth="1"/>
    <col min="517" max="517" width="18.5703125" style="3" bestFit="1" customWidth="1"/>
    <col min="518" max="518" width="15.5703125" style="3" bestFit="1" customWidth="1"/>
    <col min="519" max="519" width="15" style="3" bestFit="1" customWidth="1"/>
    <col min="520" max="522" width="15.42578125" style="3" bestFit="1" customWidth="1"/>
    <col min="523" max="523" width="18.42578125" style="3" bestFit="1" customWidth="1"/>
    <col min="524" max="524" width="15.42578125" style="3" bestFit="1" customWidth="1"/>
    <col min="525" max="525" width="14.85546875" style="3" bestFit="1" customWidth="1"/>
    <col min="526" max="526" width="16.28515625" style="3" bestFit="1" customWidth="1"/>
    <col min="527" max="527" width="19.28515625" style="3" bestFit="1" customWidth="1"/>
    <col min="528" max="528" width="16.28515625" style="3" bestFit="1" customWidth="1"/>
    <col min="529" max="529" width="15.7109375" style="3" bestFit="1" customWidth="1"/>
    <col min="530" max="531" width="16" style="3" bestFit="1" customWidth="1"/>
    <col min="532" max="532" width="15.42578125" style="3" bestFit="1" customWidth="1"/>
    <col min="533" max="533" width="15.5703125" style="3" bestFit="1" customWidth="1"/>
    <col min="534" max="534" width="16.28515625" style="3" bestFit="1" customWidth="1"/>
    <col min="535" max="535" width="19.28515625" style="3" bestFit="1" customWidth="1"/>
    <col min="536" max="536" width="16.28515625" style="3" bestFit="1" customWidth="1"/>
    <col min="537" max="537" width="15.7109375" style="3" bestFit="1" customWidth="1"/>
    <col min="538" max="538" width="17" style="3" bestFit="1" customWidth="1"/>
    <col min="539" max="539" width="20" style="3" bestFit="1" customWidth="1"/>
    <col min="540" max="540" width="17" style="3" bestFit="1" customWidth="1"/>
    <col min="541" max="541" width="16.42578125" style="3" bestFit="1" customWidth="1"/>
    <col min="542" max="542" width="15.7109375" style="3" bestFit="1" customWidth="1"/>
    <col min="543" max="543" width="15.140625" style="3" bestFit="1" customWidth="1"/>
    <col min="544" max="544" width="15.7109375" style="3" bestFit="1" customWidth="1"/>
    <col min="545" max="545" width="18.7109375" style="3" bestFit="1" customWidth="1"/>
    <col min="546" max="546" width="15.7109375" style="3" bestFit="1" customWidth="1"/>
    <col min="547" max="547" width="15.140625" style="3" bestFit="1" customWidth="1"/>
    <col min="548" max="548" width="19.28515625" style="3" bestFit="1" customWidth="1"/>
    <col min="549" max="550" width="16" style="3" bestFit="1" customWidth="1"/>
    <col min="551" max="551" width="16.28515625" style="3" bestFit="1" customWidth="1"/>
    <col min="552" max="552" width="16.42578125" style="3" bestFit="1" customWidth="1"/>
    <col min="553" max="553" width="19.5703125" style="3" bestFit="1" customWidth="1"/>
    <col min="554" max="554" width="16.7109375" style="3" bestFit="1" customWidth="1"/>
    <col min="555" max="555" width="19" style="3" bestFit="1" customWidth="1"/>
    <col min="556" max="556" width="15.42578125" style="3" bestFit="1" customWidth="1"/>
    <col min="557" max="558" width="15.85546875" style="3" bestFit="1" customWidth="1"/>
    <col min="559" max="559" width="17" style="3" bestFit="1" customWidth="1"/>
    <col min="560" max="560" width="20" style="3" bestFit="1" customWidth="1"/>
    <col min="561" max="561" width="17" style="3" bestFit="1" customWidth="1"/>
    <col min="562" max="563" width="19.85546875" style="3" bestFit="1" customWidth="1"/>
    <col min="564" max="564" width="19.5703125" style="3" bestFit="1" customWidth="1"/>
    <col min="565" max="565" width="16.5703125" style="3" bestFit="1" customWidth="1"/>
    <col min="566" max="567" width="19.42578125" style="3" bestFit="1" customWidth="1"/>
    <col min="568" max="568" width="16" style="3" bestFit="1" customWidth="1"/>
    <col min="569" max="569" width="15.42578125" style="3" bestFit="1" customWidth="1"/>
    <col min="570" max="570" width="16.140625" style="3" bestFit="1" customWidth="1"/>
    <col min="571" max="571" width="17.28515625" style="3" bestFit="1" customWidth="1"/>
    <col min="572" max="572" width="20.140625" style="3" bestFit="1" customWidth="1"/>
    <col min="573" max="573" width="17.28515625" style="3" bestFit="1" customWidth="1"/>
    <col min="574" max="574" width="20" style="3" bestFit="1" customWidth="1"/>
    <col min="575" max="575" width="19.7109375" style="3" bestFit="1" customWidth="1"/>
    <col min="576" max="576" width="16.7109375" style="3" bestFit="1" customWidth="1"/>
    <col min="577" max="577" width="19.5703125" style="3" bestFit="1" customWidth="1"/>
    <col min="578" max="578" width="16.28515625" style="3" bestFit="1" customWidth="1"/>
    <col min="579" max="579" width="15.85546875" style="3" bestFit="1" customWidth="1"/>
    <col min="580" max="580" width="12.7109375" style="3" bestFit="1" customWidth="1"/>
    <col min="581" max="581" width="12" style="3" bestFit="1" customWidth="1"/>
    <col min="582" max="582" width="16" style="3" bestFit="1" customWidth="1"/>
    <col min="583" max="583" width="19.5703125" style="3" bestFit="1" customWidth="1"/>
    <col min="584" max="584" width="20.42578125" style="3" bestFit="1" customWidth="1"/>
    <col min="585" max="585" width="20.7109375" style="3" bestFit="1" customWidth="1"/>
    <col min="586" max="586" width="16.85546875" style="3" bestFit="1" customWidth="1"/>
    <col min="587" max="587" width="16.5703125" style="3" bestFit="1" customWidth="1"/>
    <col min="588" max="588" width="17.85546875" style="3" bestFit="1" customWidth="1"/>
    <col min="589" max="589" width="14" style="3" bestFit="1" customWidth="1"/>
    <col min="590" max="590" width="18.7109375" style="3" bestFit="1" customWidth="1"/>
    <col min="591" max="591" width="18.42578125" style="3" bestFit="1" customWidth="1"/>
    <col min="592" max="592" width="18.5703125" style="3" bestFit="1" customWidth="1"/>
    <col min="593" max="593" width="18.140625" style="3" bestFit="1" customWidth="1"/>
    <col min="594" max="594" width="12.140625" style="3" bestFit="1" customWidth="1"/>
    <col min="595" max="595" width="14.85546875" style="3" bestFit="1" customWidth="1"/>
    <col min="596" max="596" width="16" style="3" bestFit="1" customWidth="1"/>
    <col min="597" max="597" width="13.140625" style="3" bestFit="1" customWidth="1"/>
    <col min="598" max="598" width="18.85546875" style="3" bestFit="1" customWidth="1"/>
    <col min="599" max="599" width="20" style="3" bestFit="1" customWidth="1"/>
    <col min="600" max="600" width="16.140625" style="3" bestFit="1" customWidth="1"/>
    <col min="601" max="601" width="13.28515625" style="3" bestFit="1" customWidth="1"/>
    <col min="602" max="602" width="12.7109375" style="3" bestFit="1" customWidth="1"/>
    <col min="603" max="603" width="18.140625" style="3" bestFit="1" customWidth="1"/>
    <col min="604" max="604" width="18.28515625" style="3" bestFit="1" customWidth="1"/>
    <col min="605" max="605" width="13.140625" style="3" bestFit="1" customWidth="1"/>
    <col min="606" max="606" width="15.7109375" style="3" bestFit="1" customWidth="1"/>
    <col min="607" max="607" width="16.85546875" style="3" bestFit="1" customWidth="1"/>
    <col min="608" max="608" width="18.140625" style="3" bestFit="1" customWidth="1"/>
    <col min="609" max="609" width="19.28515625" style="3" bestFit="1" customWidth="1"/>
    <col min="610" max="610" width="15.42578125" style="3" bestFit="1" customWidth="1"/>
    <col min="611" max="611" width="15.140625" style="3" bestFit="1" customWidth="1"/>
    <col min="612" max="612" width="18" style="3" bestFit="1" customWidth="1"/>
    <col min="613" max="613" width="19.140625" style="3" bestFit="1" customWidth="1"/>
    <col min="614" max="614" width="15.28515625" style="3" bestFit="1" customWidth="1"/>
    <col min="615" max="615" width="17.85546875" style="3" bestFit="1" customWidth="1"/>
    <col min="616" max="616" width="19" style="3" bestFit="1" customWidth="1"/>
    <col min="617" max="617" width="15.140625" style="3" bestFit="1" customWidth="1"/>
    <col min="618" max="618" width="18" style="3" bestFit="1" customWidth="1"/>
    <col min="619" max="619" width="19.140625" style="3" bestFit="1" customWidth="1"/>
    <col min="620" max="620" width="15.28515625" style="3" bestFit="1" customWidth="1"/>
    <col min="621" max="621" width="18.5703125" style="3" bestFit="1" customWidth="1"/>
    <col min="622" max="622" width="19.7109375" style="3" bestFit="1" customWidth="1"/>
    <col min="623" max="623" width="15.85546875" style="3" bestFit="1" customWidth="1"/>
    <col min="624" max="624" width="12.85546875" style="3" bestFit="1" customWidth="1"/>
    <col min="625" max="625" width="18.28515625" style="3" bestFit="1" customWidth="1"/>
    <col min="626" max="626" width="12" style="3" bestFit="1" customWidth="1"/>
    <col min="627" max="627" width="12.140625" style="3" bestFit="1" customWidth="1"/>
    <col min="628" max="628" width="11.7109375" style="3" bestFit="1" customWidth="1"/>
    <col min="629" max="629" width="17" style="3" bestFit="1" customWidth="1"/>
    <col min="630" max="630" width="15" style="3" bestFit="1" customWidth="1"/>
    <col min="631" max="631" width="20.28515625" style="3" bestFit="1" customWidth="1"/>
    <col min="632" max="632" width="17.28515625" style="3" bestFit="1" customWidth="1"/>
    <col min="633" max="633" width="15.140625" style="3" bestFit="1" customWidth="1"/>
    <col min="634" max="634" width="12" style="3" bestFit="1" customWidth="1"/>
    <col min="635" max="635" width="14.7109375" style="3" bestFit="1" customWidth="1"/>
    <col min="636" max="636" width="15.85546875" style="3" bestFit="1" customWidth="1"/>
    <col min="637" max="637" width="12.28515625" style="3" bestFit="1" customWidth="1"/>
    <col min="638" max="638" width="15" style="3" bestFit="1" customWidth="1"/>
    <col min="639" max="639" width="16.140625" style="3" bestFit="1" customWidth="1"/>
    <col min="640" max="640" width="14.140625" style="3" bestFit="1" customWidth="1"/>
    <col min="641" max="641" width="17.85546875" style="3" bestFit="1" customWidth="1"/>
    <col min="642" max="642" width="19" style="3" bestFit="1" customWidth="1"/>
    <col min="643" max="643" width="15.140625" style="3" bestFit="1" customWidth="1"/>
    <col min="644" max="644" width="16.85546875" style="3" bestFit="1" customWidth="1"/>
    <col min="645" max="645" width="18.140625" style="3" bestFit="1" customWidth="1"/>
    <col min="646" max="646" width="14.28515625" style="3" bestFit="1" customWidth="1"/>
    <col min="647" max="647" width="11.85546875" style="3" bestFit="1" customWidth="1"/>
    <col min="648" max="648" width="14.5703125" style="3" bestFit="1" customWidth="1"/>
    <col min="649" max="649" width="17.28515625" style="3" bestFit="1" customWidth="1"/>
    <col min="650" max="650" width="12" style="3" bestFit="1" customWidth="1"/>
    <col min="651" max="651" width="14.7109375" style="3" bestFit="1" customWidth="1"/>
    <col min="652" max="652" width="15.85546875" style="3" bestFit="1" customWidth="1"/>
    <col min="653" max="653" width="17.28515625" style="3" bestFit="1" customWidth="1"/>
    <col min="654" max="654" width="18.140625" style="3" bestFit="1" customWidth="1"/>
    <col min="655" max="655" width="18" style="3" bestFit="1" customWidth="1"/>
    <col min="656" max="656" width="17.5703125" style="3" bestFit="1" customWidth="1"/>
    <col min="657" max="657" width="18" style="3" bestFit="1" customWidth="1"/>
    <col min="658" max="658" width="18.140625" style="3" bestFit="1" customWidth="1"/>
    <col min="659" max="659" width="15.5703125" style="3" bestFit="1" customWidth="1"/>
    <col min="660" max="660" width="17.85546875" style="3" bestFit="1" customWidth="1"/>
    <col min="661" max="661" width="15.140625" style="3" bestFit="1" customWidth="1"/>
    <col min="662" max="663" width="13.85546875" style="3" bestFit="1" customWidth="1"/>
    <col min="664" max="665" width="18.42578125" style="3" bestFit="1" customWidth="1"/>
    <col min="666" max="666" width="15.140625" style="3" bestFit="1" customWidth="1"/>
    <col min="667" max="667" width="16.85546875" style="3" bestFit="1" customWidth="1"/>
    <col min="668" max="668" width="18.140625" style="3" bestFit="1" customWidth="1"/>
    <col min="669" max="669" width="14.85546875" style="3" bestFit="1" customWidth="1"/>
    <col min="670" max="670" width="12.7109375" style="3" bestFit="1" customWidth="1"/>
    <col min="671" max="671" width="14" style="3" bestFit="1" customWidth="1"/>
    <col min="672" max="672" width="15.7109375" style="3" bestFit="1" customWidth="1"/>
    <col min="673" max="673" width="17.85546875" style="3" bestFit="1" customWidth="1"/>
    <col min="674" max="674" width="18.28515625" style="3" bestFit="1" customWidth="1"/>
    <col min="675" max="675" width="15.85546875" style="3" bestFit="1" customWidth="1"/>
    <col min="676" max="676" width="12.7109375" style="3" bestFit="1" customWidth="1"/>
    <col min="677" max="677" width="13.28515625" style="3" bestFit="1" customWidth="1"/>
    <col min="678" max="678" width="15.85546875" style="3" bestFit="1" customWidth="1"/>
    <col min="679" max="679" width="16.140625" style="3" bestFit="1" customWidth="1"/>
    <col min="680" max="680" width="17.42578125" style="3" bestFit="1" customWidth="1"/>
    <col min="681" max="681" width="12.5703125" style="3" bestFit="1" customWidth="1"/>
    <col min="682" max="683" width="15.85546875" style="3" bestFit="1" customWidth="1"/>
    <col min="684" max="684" width="15.5703125" style="3" bestFit="1" customWidth="1"/>
    <col min="685" max="685" width="14.5703125" style="3" bestFit="1" customWidth="1"/>
    <col min="686" max="687" width="14.85546875" style="3" bestFit="1" customWidth="1"/>
    <col min="688" max="688" width="15.7109375" style="3" bestFit="1" customWidth="1"/>
    <col min="689" max="689" width="15.85546875" style="3" bestFit="1" customWidth="1"/>
    <col min="690" max="690" width="13.7109375" style="3" bestFit="1" customWidth="1"/>
    <col min="691" max="691" width="16.7109375" style="3" bestFit="1" customWidth="1"/>
    <col min="692" max="692" width="15.140625" style="3" bestFit="1" customWidth="1"/>
    <col min="693" max="693" width="16.5703125" style="3" bestFit="1" customWidth="1"/>
    <col min="694" max="694" width="14.85546875" style="3" bestFit="1" customWidth="1"/>
    <col min="695" max="695" width="15.7109375" style="3" bestFit="1" customWidth="1"/>
    <col min="696" max="696" width="15" style="3" bestFit="1" customWidth="1"/>
    <col min="697" max="697" width="14.7109375" style="3" bestFit="1" customWidth="1"/>
    <col min="698" max="698" width="12" style="3" bestFit="1" customWidth="1"/>
    <col min="699" max="699" width="15.28515625" style="3" bestFit="1" customWidth="1"/>
    <col min="700" max="700" width="15" style="3" bestFit="1" customWidth="1"/>
    <col min="701" max="701" width="19" style="3" bestFit="1" customWidth="1"/>
    <col min="702" max="702" width="15.85546875" style="3" bestFit="1" customWidth="1"/>
    <col min="703" max="703" width="12.7109375" style="3" bestFit="1" customWidth="1"/>
    <col min="704" max="704" width="18.85546875" style="3" bestFit="1" customWidth="1"/>
    <col min="705" max="705" width="14.85546875" style="3" bestFit="1" customWidth="1"/>
    <col min="706" max="706" width="12.5703125" style="3" bestFit="1" customWidth="1"/>
    <col min="707" max="707" width="18.5703125" style="3" bestFit="1" customWidth="1"/>
    <col min="708" max="708" width="15.28515625" style="3" bestFit="1" customWidth="1"/>
    <col min="709" max="709" width="15" style="3" bestFit="1" customWidth="1"/>
    <col min="710" max="710" width="20.140625" style="3" bestFit="1" customWidth="1"/>
    <col min="711" max="711" width="21.42578125" style="3" bestFit="1" customWidth="1"/>
    <col min="712" max="712" width="17.5703125" style="3" bestFit="1" customWidth="1"/>
    <col min="713" max="713" width="20.42578125" style="3" bestFit="1" customWidth="1"/>
    <col min="714" max="714" width="21.7109375" style="3" bestFit="1" customWidth="1"/>
    <col min="715" max="715" width="17.85546875" style="3" bestFit="1" customWidth="1"/>
    <col min="716" max="716" width="19.28515625" style="3" bestFit="1" customWidth="1"/>
    <col min="717" max="717" width="16.7109375" style="3" bestFit="1" customWidth="1"/>
    <col min="718" max="718" width="17.7109375" style="3" bestFit="1" customWidth="1"/>
    <col min="719" max="719" width="18" style="3" bestFit="1" customWidth="1"/>
    <col min="720" max="720" width="14.140625" style="3" bestFit="1" customWidth="1"/>
    <col min="721" max="721" width="16.42578125" style="3" bestFit="1" customWidth="1"/>
    <col min="722" max="722" width="13.85546875" style="3" bestFit="1" customWidth="1"/>
    <col min="723" max="723" width="15.28515625" style="3" bestFit="1" customWidth="1"/>
    <col min="724" max="724" width="14.140625" style="3" bestFit="1" customWidth="1"/>
    <col min="725" max="725" width="16.5703125" style="3" bestFit="1" customWidth="1"/>
    <col min="726" max="726" width="13.140625" style="3" bestFit="1" customWidth="1"/>
    <col min="727" max="727" width="15.7109375" style="3" bestFit="1" customWidth="1"/>
    <col min="728" max="729" width="14.140625" style="3" bestFit="1" customWidth="1"/>
    <col min="730" max="730" width="12.42578125" style="3" bestFit="1" customWidth="1"/>
    <col min="731" max="731" width="14.7109375" style="3" bestFit="1" customWidth="1"/>
    <col min="732" max="732" width="14.85546875" style="3" bestFit="1" customWidth="1"/>
    <col min="733" max="733" width="16.140625" style="3" bestFit="1" customWidth="1"/>
    <col min="734" max="734" width="17.42578125" style="3" bestFit="1" customWidth="1"/>
    <col min="735" max="735" width="15.28515625" style="3" bestFit="1" customWidth="1"/>
    <col min="736" max="736" width="15.42578125" style="3" bestFit="1" customWidth="1"/>
    <col min="737" max="737" width="16.28515625" style="3" bestFit="1" customWidth="1"/>
    <col min="738" max="738" width="15.42578125" style="3" bestFit="1" customWidth="1"/>
    <col min="739" max="739" width="17.42578125" style="3" bestFit="1" customWidth="1"/>
    <col min="740" max="740" width="14.7109375" style="3" bestFit="1" customWidth="1"/>
    <col min="741" max="741" width="18.5703125" style="3" bestFit="1" customWidth="1"/>
    <col min="742" max="742" width="15" style="3" bestFit="1" customWidth="1"/>
    <col min="743" max="743" width="18" style="3" bestFit="1" customWidth="1"/>
    <col min="744" max="744" width="19.140625" style="3" bestFit="1" customWidth="1"/>
    <col min="745" max="746" width="17.85546875" style="3" bestFit="1" customWidth="1"/>
    <col min="747" max="747" width="18.42578125" style="3" bestFit="1" customWidth="1"/>
    <col min="748" max="748" width="13.28515625" style="3" bestFit="1" customWidth="1"/>
    <col min="749" max="749" width="16.140625" style="3" bestFit="1" customWidth="1"/>
    <col min="750" max="750" width="16.42578125" style="3" bestFit="1" customWidth="1"/>
    <col min="751" max="751" width="14.140625" style="3" bestFit="1" customWidth="1"/>
    <col min="752" max="752" width="17.7109375" style="3" bestFit="1" customWidth="1"/>
    <col min="753" max="753" width="18.42578125" style="3" bestFit="1" customWidth="1"/>
    <col min="754" max="754" width="12.28515625" style="3" bestFit="1" customWidth="1"/>
    <col min="755" max="755" width="17.7109375" style="3" bestFit="1" customWidth="1"/>
    <col min="756" max="757" width="18.42578125" style="3" bestFit="1" customWidth="1"/>
    <col min="758" max="758" width="15.140625" style="3" bestFit="1" customWidth="1"/>
    <col min="759" max="759" width="12.28515625" style="3" bestFit="1" customWidth="1"/>
    <col min="760" max="760" width="15.42578125" style="3" bestFit="1" customWidth="1"/>
    <col min="761" max="761" width="15" style="3" bestFit="1" customWidth="1"/>
    <col min="762" max="762" width="14.140625" style="3" bestFit="1" customWidth="1"/>
    <col min="763" max="763" width="12.28515625" style="3" bestFit="1" customWidth="1"/>
    <col min="764" max="764" width="17.7109375" style="3" bestFit="1" customWidth="1"/>
    <col min="765" max="765" width="11.7109375" style="3" bestFit="1" customWidth="1"/>
    <col min="766" max="766" width="14.7109375" style="3" bestFit="1" customWidth="1"/>
    <col min="767" max="767" width="17.28515625" style="3" bestFit="1" customWidth="1"/>
    <col min="768" max="769" width="15" style="3" bestFit="1" customWidth="1"/>
    <col min="770" max="771" width="14.5703125" style="3" bestFit="1" customWidth="1"/>
    <col min="772" max="772" width="15.28515625" style="3" bestFit="1" customWidth="1"/>
    <col min="773" max="773" width="18.5703125" style="3" bestFit="1" customWidth="1"/>
    <col min="774" max="774" width="21.140625" style="3" bestFit="1" customWidth="1"/>
    <col min="775" max="776" width="19.7109375" style="3" bestFit="1" customWidth="1"/>
    <col min="777" max="777" width="19.140625" style="3" bestFit="1" customWidth="1"/>
    <col min="778" max="779" width="23.42578125" style="3" bestFit="1" customWidth="1"/>
    <col min="780" max="780" width="19.5703125" style="3" bestFit="1" customWidth="1"/>
    <col min="781" max="782" width="24.42578125" style="3" bestFit="1" customWidth="1"/>
    <col min="783" max="784" width="19.5703125" style="3" bestFit="1" customWidth="1"/>
    <col min="785" max="785" width="19" style="3" bestFit="1" customWidth="1"/>
    <col min="786" max="787" width="23.28515625" style="3" bestFit="1" customWidth="1"/>
    <col min="788" max="788" width="19.42578125" style="3" bestFit="1" customWidth="1"/>
    <col min="789" max="790" width="24.28515625" style="3" bestFit="1" customWidth="1"/>
    <col min="791" max="792" width="19.5703125" style="3" bestFit="1" customWidth="1"/>
    <col min="793" max="793" width="19" style="3" bestFit="1" customWidth="1"/>
    <col min="794" max="795" width="23.28515625" style="3" bestFit="1" customWidth="1"/>
    <col min="796" max="796" width="19.42578125" style="3" bestFit="1" customWidth="1"/>
    <col min="797" max="798" width="24.28515625" style="3" bestFit="1" customWidth="1"/>
    <col min="799" max="799" width="19.140625" style="3" bestFit="1" customWidth="1"/>
    <col min="800" max="800" width="19.85546875" style="3" bestFit="1" customWidth="1"/>
    <col min="801" max="801" width="19" style="3" bestFit="1" customWidth="1"/>
    <col min="802" max="802" width="18.85546875" style="3" bestFit="1" customWidth="1"/>
    <col min="803" max="804" width="20.28515625" style="3" bestFit="1" customWidth="1"/>
    <col min="805" max="805" width="19.42578125" style="3" bestFit="1" customWidth="1"/>
    <col min="806" max="806" width="20.7109375" style="3" bestFit="1" customWidth="1"/>
    <col min="807" max="807" width="19.140625" style="3" bestFit="1" customWidth="1"/>
    <col min="808" max="808" width="19.85546875" style="3" bestFit="1" customWidth="1"/>
    <col min="809" max="814" width="19.42578125" style="3" bestFit="1" customWidth="1"/>
    <col min="815" max="815" width="20.5703125" style="3" bestFit="1" customWidth="1"/>
    <col min="816" max="816" width="20.42578125" style="3" bestFit="1" customWidth="1"/>
    <col min="817" max="817" width="21" style="3" bestFit="1" customWidth="1"/>
    <col min="818" max="820" width="19.7109375" style="3" bestFit="1" customWidth="1"/>
    <col min="821" max="821" width="19.140625" style="3" bestFit="1" customWidth="1"/>
    <col min="822" max="822" width="19.5703125" style="3" bestFit="1" customWidth="1"/>
    <col min="823" max="823" width="20.42578125" style="3" bestFit="1" customWidth="1"/>
    <col min="824" max="824" width="18.7109375" style="3" bestFit="1" customWidth="1"/>
    <col min="825" max="825" width="20" style="3" bestFit="1" customWidth="1"/>
    <col min="826" max="826" width="18.42578125" style="3" bestFit="1" customWidth="1"/>
    <col min="827" max="827" width="19.140625" style="3" bestFit="1" customWidth="1"/>
    <col min="828" max="833" width="18.7109375" style="3" bestFit="1" customWidth="1"/>
    <col min="834" max="834" width="19.85546875" style="3" bestFit="1" customWidth="1"/>
    <col min="835" max="835" width="19.7109375" style="3" bestFit="1" customWidth="1"/>
    <col min="836" max="836" width="20.28515625" style="3" bestFit="1" customWidth="1"/>
    <col min="837" max="839" width="19" style="3" bestFit="1" customWidth="1"/>
    <col min="840" max="840" width="18.42578125" style="3" bestFit="1" customWidth="1"/>
    <col min="841" max="841" width="12.140625" style="3" bestFit="1" customWidth="1"/>
    <col min="842" max="842" width="14.85546875" style="3" bestFit="1" customWidth="1"/>
    <col min="843" max="843" width="14.42578125" style="3" bestFit="1" customWidth="1"/>
    <col min="844" max="844" width="14.85546875" style="3" bestFit="1" customWidth="1"/>
    <col min="845" max="845" width="12.7109375" style="3" bestFit="1" customWidth="1"/>
    <col min="846" max="16384" width="9.140625" style="3"/>
  </cols>
  <sheetData>
    <row r="1" spans="1:54" x14ac:dyDescent="0.2">
      <c r="A1" s="1" t="s">
        <v>0</v>
      </c>
      <c r="B1" s="2"/>
      <c r="C1" s="1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4" s="6" customFormat="1" x14ac:dyDescent="0.2">
      <c r="A2" s="4" t="s">
        <v>2</v>
      </c>
      <c r="B2" s="4" t="s">
        <v>3</v>
      </c>
      <c r="C2" s="5">
        <v>1960</v>
      </c>
      <c r="D2" s="5">
        <v>1961</v>
      </c>
      <c r="E2" s="5">
        <v>1962</v>
      </c>
      <c r="F2" s="5">
        <v>1963</v>
      </c>
      <c r="G2" s="5">
        <v>1964</v>
      </c>
      <c r="H2" s="5">
        <v>1965</v>
      </c>
      <c r="I2" s="5">
        <v>1966</v>
      </c>
      <c r="J2" s="5">
        <v>1967</v>
      </c>
      <c r="K2" s="5">
        <v>1968</v>
      </c>
      <c r="L2" s="5">
        <v>1969</v>
      </c>
      <c r="M2" s="5">
        <v>1970</v>
      </c>
      <c r="N2" s="5">
        <v>1971</v>
      </c>
      <c r="O2" s="5">
        <v>1972</v>
      </c>
      <c r="P2" s="5">
        <v>1973</v>
      </c>
      <c r="Q2" s="5">
        <v>1974</v>
      </c>
      <c r="R2" s="5">
        <v>1975</v>
      </c>
      <c r="S2" s="5">
        <v>1976</v>
      </c>
      <c r="T2" s="5">
        <v>1977</v>
      </c>
      <c r="U2" s="5">
        <v>1978</v>
      </c>
      <c r="V2" s="5">
        <v>1979</v>
      </c>
      <c r="W2" s="5">
        <v>1980</v>
      </c>
      <c r="X2" s="5">
        <v>1981</v>
      </c>
      <c r="Y2" s="5">
        <v>1982</v>
      </c>
      <c r="Z2" s="5">
        <v>1983</v>
      </c>
      <c r="AA2" s="5">
        <v>1984</v>
      </c>
      <c r="AB2" s="5">
        <v>1985</v>
      </c>
      <c r="AC2" s="5">
        <v>1986</v>
      </c>
      <c r="AD2" s="5">
        <v>1987</v>
      </c>
      <c r="AE2" s="5">
        <v>1988</v>
      </c>
      <c r="AF2" s="5">
        <v>1989</v>
      </c>
      <c r="AG2" s="5">
        <v>1990</v>
      </c>
      <c r="AH2" s="5">
        <v>1991</v>
      </c>
      <c r="AI2" s="5">
        <v>1992</v>
      </c>
      <c r="AJ2" s="5">
        <v>1993</v>
      </c>
      <c r="AK2" s="5">
        <v>1994</v>
      </c>
      <c r="AL2" s="5">
        <v>1995</v>
      </c>
      <c r="AM2" s="5">
        <v>1996</v>
      </c>
      <c r="AN2" s="5">
        <v>1997</v>
      </c>
      <c r="AO2" s="5">
        <v>1998</v>
      </c>
      <c r="AP2" s="5">
        <v>1999</v>
      </c>
      <c r="AQ2" s="5">
        <v>2000</v>
      </c>
      <c r="AR2" s="5">
        <v>2001</v>
      </c>
      <c r="AS2" s="5">
        <v>2002</v>
      </c>
      <c r="AT2" s="5">
        <v>2003</v>
      </c>
      <c r="AU2" s="5">
        <v>2004</v>
      </c>
      <c r="AV2" s="5">
        <v>2005</v>
      </c>
      <c r="AW2" s="5">
        <v>2006</v>
      </c>
      <c r="AX2" s="5">
        <v>2007</v>
      </c>
      <c r="AY2" s="5">
        <v>2008</v>
      </c>
      <c r="AZ2" s="5">
        <v>2009</v>
      </c>
      <c r="BA2" s="5">
        <v>2010</v>
      </c>
      <c r="BB2" s="5">
        <v>2011</v>
      </c>
    </row>
    <row r="3" spans="1:54" x14ac:dyDescent="0.2">
      <c r="A3" s="2" t="s">
        <v>128</v>
      </c>
      <c r="B3" s="2" t="s">
        <v>129</v>
      </c>
      <c r="C3" s="2"/>
      <c r="D3" s="2"/>
      <c r="E3" s="2"/>
      <c r="F3" s="2"/>
      <c r="G3" s="2"/>
      <c r="H3" s="2"/>
      <c r="I3" s="2"/>
      <c r="J3" s="2"/>
      <c r="K3" s="2"/>
      <c r="L3" s="2"/>
      <c r="M3" s="2">
        <v>4.3706998825073242</v>
      </c>
      <c r="N3" s="2">
        <v>4.7101998329162598</v>
      </c>
      <c r="O3" s="2">
        <v>5.0367999076843262</v>
      </c>
      <c r="P3" s="2">
        <v>7.6388001441955566</v>
      </c>
      <c r="Q3" s="2">
        <v>8.2876996994018555</v>
      </c>
      <c r="R3" s="2">
        <v>9.2371997833251953</v>
      </c>
      <c r="S3" s="2">
        <v>6.8695998191833496</v>
      </c>
      <c r="T3" s="2">
        <v>7.5492000579833984</v>
      </c>
      <c r="U3" s="2">
        <v>7.0987000465393066</v>
      </c>
      <c r="V3" s="2">
        <v>9.135899543762207</v>
      </c>
      <c r="W3" s="2">
        <v>7.35260009765625</v>
      </c>
      <c r="X3" s="2">
        <v>7.3429999351501465</v>
      </c>
      <c r="Y3" s="2">
        <v>8.211700439453125</v>
      </c>
      <c r="Z3" s="2">
        <v>9.9799003601074219</v>
      </c>
      <c r="AA3" s="2">
        <v>7.6710000038146973</v>
      </c>
      <c r="AB3" s="2">
        <v>8.0748996734619141</v>
      </c>
      <c r="AC3" s="2">
        <v>9.1395998001098633</v>
      </c>
      <c r="AD3" s="2">
        <v>9.0876998901367187</v>
      </c>
      <c r="AE3" s="2">
        <v>0</v>
      </c>
      <c r="AF3" s="2">
        <v>8</v>
      </c>
      <c r="AG3" s="2">
        <v>3.3656001091003418</v>
      </c>
      <c r="AH3" s="2">
        <v>10.16670036315918</v>
      </c>
      <c r="AI3" s="2">
        <v>1.5324000120162964</v>
      </c>
      <c r="AJ3" s="2">
        <v>0.98530000448226929</v>
      </c>
      <c r="AK3" s="2">
        <v>2.1038000583648682</v>
      </c>
      <c r="AL3" s="2">
        <v>8.6527004241943359</v>
      </c>
      <c r="AM3" s="2">
        <v>3.2011001110076904</v>
      </c>
      <c r="AN3" s="2">
        <v>1.3967000246047974</v>
      </c>
      <c r="AO3" s="2">
        <v>3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/>
    </row>
    <row r="4" spans="1:54" x14ac:dyDescent="0.2">
      <c r="A4" s="2" t="s">
        <v>130</v>
      </c>
      <c r="B4" s="2" t="s">
        <v>131</v>
      </c>
      <c r="C4" s="2"/>
      <c r="D4" s="2"/>
      <c r="E4" s="2"/>
      <c r="F4" s="2"/>
      <c r="G4" s="2"/>
      <c r="H4" s="2"/>
      <c r="I4" s="2"/>
      <c r="J4" s="2"/>
      <c r="K4" s="2"/>
      <c r="L4" s="2"/>
      <c r="M4" s="2">
        <v>7.8692002296447754</v>
      </c>
      <c r="N4" s="2">
        <v>6.2497000694274902</v>
      </c>
      <c r="O4" s="2">
        <v>6.4435000419616699</v>
      </c>
      <c r="P4" s="2">
        <v>8.1958999633789062</v>
      </c>
      <c r="Q4" s="2">
        <v>9.2614002227783203</v>
      </c>
      <c r="R4" s="2">
        <v>9.9608001708984375</v>
      </c>
      <c r="S4" s="2">
        <v>8.7177000045776367</v>
      </c>
      <c r="T4" s="2">
        <v>9.4835996627807617</v>
      </c>
      <c r="U4" s="2">
        <v>8.3540000915527344</v>
      </c>
      <c r="V4" s="2">
        <v>10.557100296020508</v>
      </c>
      <c r="W4" s="2">
        <v>9.5539999008178711</v>
      </c>
      <c r="X4" s="2">
        <v>8.8788995742797852</v>
      </c>
      <c r="Y4" s="2">
        <v>9.6782999038696289</v>
      </c>
      <c r="Z4" s="2">
        <v>10.814999580383301</v>
      </c>
      <c r="AA4" s="2">
        <v>7.7726998329162598</v>
      </c>
      <c r="AB4" s="2">
        <v>9.1170997619628906</v>
      </c>
      <c r="AC4" s="2">
        <v>10.119199752807617</v>
      </c>
      <c r="AD4" s="2">
        <v>9.1401996612548828</v>
      </c>
      <c r="AE4" s="2">
        <v>0</v>
      </c>
      <c r="AF4" s="2">
        <v>8</v>
      </c>
      <c r="AG4" s="2">
        <v>5.1666998863220215</v>
      </c>
      <c r="AH4" s="2">
        <v>10.16670036315918</v>
      </c>
      <c r="AI4" s="2">
        <v>0</v>
      </c>
      <c r="AJ4" s="2">
        <v>0</v>
      </c>
      <c r="AK4" s="2">
        <v>7.0833001136779785</v>
      </c>
      <c r="AL4" s="2">
        <v>24.382600784301758</v>
      </c>
      <c r="AM4" s="2">
        <v>4.0501999855041504</v>
      </c>
      <c r="AN4" s="2">
        <v>5.4781999588012695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/>
    </row>
    <row r="5" spans="1:54" x14ac:dyDescent="0.2">
      <c r="A5" s="2" t="s">
        <v>132</v>
      </c>
      <c r="B5" s="2" t="s">
        <v>133</v>
      </c>
      <c r="C5" s="2"/>
      <c r="D5" s="2"/>
      <c r="E5" s="2"/>
      <c r="F5" s="2"/>
      <c r="G5" s="2"/>
      <c r="H5" s="2"/>
      <c r="I5" s="2"/>
      <c r="J5" s="2"/>
      <c r="K5" s="2"/>
      <c r="L5" s="2"/>
      <c r="M5" s="2">
        <v>1.8192000389099121</v>
      </c>
      <c r="N5" s="2">
        <v>1.3681000471115112</v>
      </c>
      <c r="O5" s="2">
        <v>2.0422999858856201</v>
      </c>
      <c r="P5" s="2">
        <v>1.1886999607086182</v>
      </c>
      <c r="Q5" s="2">
        <v>1.4666999578475952</v>
      </c>
      <c r="R5" s="2">
        <v>0.82569998502731323</v>
      </c>
      <c r="S5" s="2">
        <v>2.0164999961853027</v>
      </c>
      <c r="T5" s="2">
        <v>3.6452999114990234</v>
      </c>
      <c r="U5" s="2">
        <v>2.8963000774383545</v>
      </c>
      <c r="V5" s="2">
        <v>2.2140998840332031</v>
      </c>
      <c r="W5" s="2">
        <v>2.2390000820159912</v>
      </c>
      <c r="X5" s="2">
        <v>2.5028998851776123</v>
      </c>
      <c r="Y5" s="2">
        <v>2.6526000499725342</v>
      </c>
      <c r="Z5" s="2">
        <v>2.1135001182556152</v>
      </c>
      <c r="AA5" s="2">
        <v>0.99989998340606689</v>
      </c>
      <c r="AB5" s="2">
        <v>2.1243999004364014</v>
      </c>
      <c r="AC5" s="2">
        <v>1.6858999729156494</v>
      </c>
      <c r="AD5" s="2">
        <v>1</v>
      </c>
      <c r="AE5" s="2">
        <v>0</v>
      </c>
      <c r="AF5" s="2">
        <v>0</v>
      </c>
      <c r="AG5" s="2">
        <v>2.0833001136779785</v>
      </c>
      <c r="AH5" s="2">
        <v>0</v>
      </c>
      <c r="AI5" s="2">
        <v>1.5324000120162964</v>
      </c>
      <c r="AJ5" s="2">
        <v>0.98530000448226929</v>
      </c>
      <c r="AK5" s="2">
        <v>0.91670000553131104</v>
      </c>
      <c r="AL5" s="2">
        <v>1.809499979019165</v>
      </c>
      <c r="AM5" s="2">
        <v>2.4400999546051025</v>
      </c>
      <c r="AN5" s="2">
        <v>1.2638000249862671</v>
      </c>
      <c r="AO5" s="2">
        <v>3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/>
    </row>
    <row r="6" spans="1:54" x14ac:dyDescent="0.2">
      <c r="A6" s="2" t="s">
        <v>134</v>
      </c>
      <c r="B6" s="2" t="s">
        <v>135</v>
      </c>
      <c r="C6" s="2"/>
      <c r="D6" s="2"/>
      <c r="E6" s="2"/>
      <c r="F6" s="2"/>
      <c r="G6" s="2"/>
      <c r="H6" s="2"/>
      <c r="I6" s="2"/>
      <c r="J6" s="2"/>
      <c r="K6" s="2"/>
      <c r="L6" s="2"/>
      <c r="M6" s="2">
        <v>32.060901641845703</v>
      </c>
      <c r="N6" s="2">
        <v>40.576400756835938</v>
      </c>
      <c r="O6" s="2">
        <v>36.851699829101563</v>
      </c>
      <c r="P6" s="2">
        <v>57.393798828125</v>
      </c>
      <c r="Q6" s="2">
        <v>62.789699554443359</v>
      </c>
      <c r="R6" s="2">
        <v>66.060302734375</v>
      </c>
      <c r="S6" s="2">
        <v>50.520999908447266</v>
      </c>
      <c r="T6" s="2">
        <v>48.118099212646484</v>
      </c>
      <c r="U6" s="2">
        <v>51.781700134277344</v>
      </c>
      <c r="V6" s="2">
        <v>58.373600006103516</v>
      </c>
      <c r="W6" s="2">
        <v>52.189899444580078</v>
      </c>
      <c r="X6" s="2">
        <v>46.54840087890625</v>
      </c>
      <c r="Y6" s="2">
        <v>55.114700317382813</v>
      </c>
      <c r="Z6" s="2">
        <v>72.093597412109375</v>
      </c>
      <c r="AA6" s="2">
        <v>57.037200927734375</v>
      </c>
      <c r="AB6" s="2">
        <v>54.255901336669922</v>
      </c>
      <c r="AC6" s="2">
        <v>59.001399993896484</v>
      </c>
      <c r="AD6" s="2">
        <v>64.2030029296875</v>
      </c>
      <c r="AE6" s="2">
        <v>0</v>
      </c>
      <c r="AF6" s="2">
        <v>72.084297180175781</v>
      </c>
      <c r="AG6" s="2">
        <v>39.335601806640625</v>
      </c>
      <c r="AH6" s="2">
        <v>74.351699829101562</v>
      </c>
      <c r="AI6" s="2">
        <v>29.615499496459961</v>
      </c>
      <c r="AJ6" s="2">
        <v>22.677299499511719</v>
      </c>
      <c r="AK6" s="2">
        <v>25.600000381469727</v>
      </c>
      <c r="AL6" s="2">
        <v>39.058601379394531</v>
      </c>
      <c r="AM6" s="2">
        <v>40.215301513671875</v>
      </c>
      <c r="AN6" s="2">
        <v>12.753999710083008</v>
      </c>
      <c r="AO6" s="2">
        <v>25.816200256347656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/>
    </row>
    <row r="7" spans="1:54" x14ac:dyDescent="0.2">
      <c r="A7" s="2" t="s">
        <v>136</v>
      </c>
      <c r="B7" s="2" t="s">
        <v>137</v>
      </c>
      <c r="C7" s="2"/>
      <c r="D7" s="2"/>
      <c r="E7" s="2"/>
      <c r="F7" s="2"/>
      <c r="G7" s="2"/>
      <c r="H7" s="2"/>
      <c r="I7" s="2"/>
      <c r="J7" s="2"/>
      <c r="K7" s="2"/>
      <c r="L7" s="2"/>
      <c r="M7" s="2">
        <v>56.934799194335938</v>
      </c>
      <c r="N7" s="2">
        <v>54.0093994140625</v>
      </c>
      <c r="O7" s="2">
        <v>48.854499816894531</v>
      </c>
      <c r="P7" s="2">
        <v>61.580898284912109</v>
      </c>
      <c r="Q7" s="2">
        <v>69.96820068359375</v>
      </c>
      <c r="R7" s="2">
        <v>71.656997680664062</v>
      </c>
      <c r="S7" s="2">
        <v>66.527297973632812</v>
      </c>
      <c r="T7" s="2">
        <v>61.824699401855469</v>
      </c>
      <c r="U7" s="2">
        <v>62.015598297119141</v>
      </c>
      <c r="V7" s="2">
        <v>70.388496398925781</v>
      </c>
      <c r="W7" s="2">
        <v>71.009101867675781</v>
      </c>
      <c r="X7" s="2">
        <v>58.224098205566406</v>
      </c>
      <c r="Y7" s="2">
        <v>68.234596252441406</v>
      </c>
      <c r="Z7" s="2">
        <v>77.434402465820313</v>
      </c>
      <c r="AA7" s="2">
        <v>57.795101165771484</v>
      </c>
      <c r="AB7" s="2">
        <v>61.885200500488281</v>
      </c>
      <c r="AC7" s="2">
        <v>65.421501159667969</v>
      </c>
      <c r="AD7" s="2">
        <v>64.554901123046875</v>
      </c>
      <c r="AE7" s="2">
        <v>0</v>
      </c>
      <c r="AF7" s="2">
        <v>72.084297180175781</v>
      </c>
      <c r="AG7" s="2">
        <v>53.256599426269531</v>
      </c>
      <c r="AH7" s="2">
        <v>74.351699829101562</v>
      </c>
      <c r="AI7" s="2">
        <v>0</v>
      </c>
      <c r="AJ7" s="2">
        <v>0</v>
      </c>
      <c r="AK7" s="2">
        <v>55.850299835205078</v>
      </c>
      <c r="AL7" s="2">
        <v>62.640098571777344</v>
      </c>
      <c r="AM7" s="2">
        <v>44.734798431396484</v>
      </c>
      <c r="AN7" s="2">
        <v>44.668800354003906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/>
    </row>
    <row r="8" spans="1:54" x14ac:dyDescent="0.2">
      <c r="A8" s="2" t="s">
        <v>138</v>
      </c>
      <c r="B8" s="2" t="s">
        <v>139</v>
      </c>
      <c r="C8" s="2"/>
      <c r="D8" s="2"/>
      <c r="E8" s="2"/>
      <c r="F8" s="2"/>
      <c r="G8" s="2"/>
      <c r="H8" s="2"/>
      <c r="I8" s="2"/>
      <c r="J8" s="2"/>
      <c r="K8" s="2"/>
      <c r="L8" s="2"/>
      <c r="M8" s="2">
        <v>13.920000076293945</v>
      </c>
      <c r="N8" s="2">
        <v>11.415800094604492</v>
      </c>
      <c r="O8" s="2">
        <v>11.300700187683105</v>
      </c>
      <c r="P8" s="2">
        <v>8.9170999526977539</v>
      </c>
      <c r="Q8" s="2">
        <v>12.503100395202637</v>
      </c>
      <c r="R8" s="2">
        <v>1.0045000314712524</v>
      </c>
      <c r="S8" s="2">
        <v>8.4877996444702148</v>
      </c>
      <c r="T8" s="2">
        <v>20.456600189208984</v>
      </c>
      <c r="U8" s="2">
        <v>17.522800445556641</v>
      </c>
      <c r="V8" s="2">
        <v>-0.1421000063419342</v>
      </c>
      <c r="W8" s="2">
        <v>8.4735002517700195</v>
      </c>
      <c r="X8" s="2">
        <v>9.7569999694824219</v>
      </c>
      <c r="Y8" s="2">
        <v>5.3833999633789062</v>
      </c>
      <c r="Z8" s="2">
        <v>21.788400650024414</v>
      </c>
      <c r="AA8" s="2">
        <v>7.3151001930236816</v>
      </c>
      <c r="AB8" s="2">
        <v>10.697600364685059</v>
      </c>
      <c r="AC8" s="2">
        <v>10.151900291442871</v>
      </c>
      <c r="AD8" s="2">
        <v>9.9995002746582031</v>
      </c>
      <c r="AE8" s="2">
        <v>0</v>
      </c>
      <c r="AF8" s="2">
        <v>0</v>
      </c>
      <c r="AG8" s="2">
        <v>29.424800872802734</v>
      </c>
      <c r="AH8" s="2">
        <v>0</v>
      </c>
      <c r="AI8" s="2">
        <v>29.615499496459961</v>
      </c>
      <c r="AJ8" s="2">
        <v>22.677299499511719</v>
      </c>
      <c r="AK8" s="2">
        <v>18.388200759887695</v>
      </c>
      <c r="AL8" s="2">
        <v>28.799600601196289</v>
      </c>
      <c r="AM8" s="2">
        <v>36.165000915527344</v>
      </c>
      <c r="AN8" s="2">
        <v>11.715100288391113</v>
      </c>
      <c r="AO8" s="2">
        <v>25.816200256347656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/>
    </row>
    <row r="9" spans="1:54" x14ac:dyDescent="0.2">
      <c r="A9" s="2" t="s">
        <v>140</v>
      </c>
      <c r="B9" s="2" t="s">
        <v>141</v>
      </c>
      <c r="C9" s="2"/>
      <c r="D9" s="2"/>
      <c r="E9" s="2"/>
      <c r="F9" s="2"/>
      <c r="G9" s="2"/>
      <c r="H9" s="2"/>
      <c r="I9" s="2"/>
      <c r="J9" s="2"/>
      <c r="K9" s="2"/>
      <c r="L9" s="2"/>
      <c r="M9" s="2">
        <v>4.2290000915527344</v>
      </c>
      <c r="N9" s="2">
        <v>2.970599889755249</v>
      </c>
      <c r="O9" s="2">
        <v>3.9883999824523926</v>
      </c>
      <c r="P9" s="2">
        <v>2.7353000640869141</v>
      </c>
      <c r="Q9" s="2">
        <v>2.2200000286102295</v>
      </c>
      <c r="R9" s="2">
        <v>2.2971999645233154</v>
      </c>
      <c r="S9" s="2">
        <v>3.4993000030517578</v>
      </c>
      <c r="T9" s="2">
        <v>3.6073000431060791</v>
      </c>
      <c r="U9" s="2">
        <v>3.2769999504089355</v>
      </c>
      <c r="V9" s="2">
        <v>2.7427999973297119</v>
      </c>
      <c r="W9" s="2">
        <v>3.4948000907897949</v>
      </c>
      <c r="X9" s="2">
        <v>3.8512001037597656</v>
      </c>
      <c r="Y9" s="2">
        <v>3.3071999549865723</v>
      </c>
      <c r="Z9" s="2">
        <v>1.535599946975708</v>
      </c>
      <c r="AA9" s="2">
        <v>2.4714000225067139</v>
      </c>
      <c r="AB9" s="2">
        <v>3.2139999866485596</v>
      </c>
      <c r="AC9" s="2">
        <v>2.7365999221801758</v>
      </c>
      <c r="AD9" s="2">
        <v>1.6134999990463257</v>
      </c>
      <c r="AE9" s="2">
        <v>0</v>
      </c>
      <c r="AF9" s="2">
        <v>0</v>
      </c>
      <c r="AG9" s="2">
        <v>2.6568999290466309</v>
      </c>
      <c r="AH9" s="2">
        <v>0</v>
      </c>
      <c r="AI9" s="2">
        <v>1.5450999736785889</v>
      </c>
      <c r="AJ9" s="2">
        <v>2.274399995803833</v>
      </c>
      <c r="AK9" s="2">
        <v>0.4812999963760376</v>
      </c>
      <c r="AL9" s="2">
        <v>1.4122999906539917</v>
      </c>
      <c r="AM9" s="2">
        <v>1.4276000261306763</v>
      </c>
      <c r="AN9" s="2">
        <v>7.0134000778198242</v>
      </c>
      <c r="AO9" s="2">
        <v>3.338900089263916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/>
    </row>
    <row r="10" spans="1:54" x14ac:dyDescent="0.2">
      <c r="A10" s="2" t="s">
        <v>142</v>
      </c>
      <c r="B10" s="2" t="s">
        <v>143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>
        <v>2.7030999660491943</v>
      </c>
      <c r="N10" s="2">
        <v>1.2451000213623047</v>
      </c>
      <c r="O10" s="2">
        <v>3.1591000556945801</v>
      </c>
      <c r="P10" s="2">
        <v>2.4015998840332031</v>
      </c>
      <c r="Q10" s="2">
        <v>1.753000020980835</v>
      </c>
      <c r="R10" s="2">
        <v>1.6883000135421753</v>
      </c>
      <c r="S10" s="2">
        <v>1.9463000297546387</v>
      </c>
      <c r="T10" s="2">
        <v>2.3341999053955078</v>
      </c>
      <c r="U10" s="2">
        <v>2.1503000259399414</v>
      </c>
      <c r="V10" s="2">
        <v>1.2908999919891357</v>
      </c>
      <c r="W10" s="2">
        <v>1.5694999694824219</v>
      </c>
      <c r="X10" s="2">
        <v>2.7367000579833984</v>
      </c>
      <c r="Y10" s="2">
        <v>1.8789999485015869</v>
      </c>
      <c r="Z10" s="2">
        <v>1.2197999954223633</v>
      </c>
      <c r="AA10" s="2">
        <v>2.3942999839782715</v>
      </c>
      <c r="AB10" s="2">
        <v>2.4184000492095947</v>
      </c>
      <c r="AC10" s="2">
        <v>2.1501998901367187</v>
      </c>
      <c r="AD10" s="2">
        <v>1.5851000547409058</v>
      </c>
      <c r="AE10" s="2">
        <v>0</v>
      </c>
      <c r="AF10" s="2">
        <v>0</v>
      </c>
      <c r="AG10" s="2">
        <v>1.4724999666213989</v>
      </c>
      <c r="AH10" s="2">
        <v>0</v>
      </c>
      <c r="AI10" s="2">
        <v>0</v>
      </c>
      <c r="AJ10" s="2">
        <v>0</v>
      </c>
      <c r="AK10" s="2">
        <v>2.5</v>
      </c>
      <c r="AL10" s="2">
        <v>2.7525999546051025</v>
      </c>
      <c r="AM10" s="2">
        <v>1.7782000303268433</v>
      </c>
      <c r="AN10" s="2">
        <v>2.8053998947143555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/>
    </row>
    <row r="11" spans="1:54" x14ac:dyDescent="0.2">
      <c r="A11" s="2" t="s">
        <v>144</v>
      </c>
      <c r="B11" s="2" t="s">
        <v>145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>
        <v>5.3418998718261719</v>
      </c>
      <c r="N11" s="2">
        <v>6.716400146484375</v>
      </c>
      <c r="O11" s="2">
        <v>5.753699779510498</v>
      </c>
      <c r="P11" s="2">
        <v>6.5988998413085938</v>
      </c>
      <c r="Q11" s="2">
        <v>5.4918999671936035</v>
      </c>
      <c r="R11" s="2">
        <v>9.375</v>
      </c>
      <c r="S11" s="2">
        <v>7.5774002075195313</v>
      </c>
      <c r="T11" s="2">
        <v>6.1765999794006348</v>
      </c>
      <c r="U11" s="2">
        <v>7.0489001274108887</v>
      </c>
      <c r="V11" s="2">
        <v>9.814000129699707</v>
      </c>
      <c r="W11" s="2">
        <v>7.9670000076293945</v>
      </c>
      <c r="X11" s="2">
        <v>7.3628997802734375</v>
      </c>
      <c r="Y11" s="2">
        <v>8.721099853515625</v>
      </c>
      <c r="Z11" s="2">
        <v>4.5103998184204102</v>
      </c>
      <c r="AA11" s="2">
        <v>7.527400016784668</v>
      </c>
      <c r="AB11" s="2">
        <v>7.7562999725341797</v>
      </c>
      <c r="AC11" s="2">
        <v>7.1982002258300781</v>
      </c>
      <c r="AD11" s="2">
        <v>6</v>
      </c>
      <c r="AE11" s="2">
        <v>0</v>
      </c>
      <c r="AF11" s="2">
        <v>0</v>
      </c>
      <c r="AG11" s="2">
        <v>3.5</v>
      </c>
      <c r="AH11" s="2">
        <v>0</v>
      </c>
      <c r="AI11" s="2">
        <v>1.5450999736785889</v>
      </c>
      <c r="AJ11" s="2">
        <v>2.274399995803833</v>
      </c>
      <c r="AK11" s="2">
        <v>0</v>
      </c>
      <c r="AL11" s="2">
        <v>0.82929998636245728</v>
      </c>
      <c r="AM11" s="2">
        <v>1.1133999824523926</v>
      </c>
      <c r="AN11" s="2">
        <v>7.1504001617431641</v>
      </c>
      <c r="AO11" s="2">
        <v>3.338900089263916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/>
    </row>
    <row r="12" spans="1:54" x14ac:dyDescent="0.2">
      <c r="A12" s="2" t="s">
        <v>146</v>
      </c>
      <c r="B12" s="2" t="s">
        <v>147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>
        <v>15.572099685668945</v>
      </c>
      <c r="N12" s="2">
        <v>13.35669994354248</v>
      </c>
      <c r="O12" s="2">
        <v>18.468700408935547</v>
      </c>
      <c r="P12" s="2">
        <v>31.491300582885742</v>
      </c>
      <c r="Q12" s="2">
        <v>34.280498504638672</v>
      </c>
      <c r="R12" s="2">
        <v>36.309898376464844</v>
      </c>
      <c r="S12" s="2">
        <v>27.350000381469727</v>
      </c>
      <c r="T12" s="2">
        <v>24.666599273681641</v>
      </c>
      <c r="U12" s="2">
        <v>26.213199615478516</v>
      </c>
      <c r="V12" s="2">
        <v>28.456600189208984</v>
      </c>
      <c r="W12" s="2">
        <v>29.035499572753906</v>
      </c>
      <c r="X12" s="2">
        <v>26.070899963378906</v>
      </c>
      <c r="Y12" s="2">
        <v>29.693500518798828</v>
      </c>
      <c r="Z12" s="2">
        <v>39.289398193359375</v>
      </c>
      <c r="AA12" s="2">
        <v>27.458799362182617</v>
      </c>
      <c r="AB12" s="2">
        <v>29.561300277709961</v>
      </c>
      <c r="AC12" s="2">
        <v>31.379999160766602</v>
      </c>
      <c r="AD12" s="2">
        <v>30.808200836181641</v>
      </c>
      <c r="AE12" s="2">
        <v>0</v>
      </c>
      <c r="AF12" s="2">
        <v>20</v>
      </c>
      <c r="AG12" s="2">
        <v>13.697299957275391</v>
      </c>
      <c r="AH12" s="2">
        <v>19.16670036315918</v>
      </c>
      <c r="AI12" s="2">
        <v>7.8347997665405273</v>
      </c>
      <c r="AJ12" s="2">
        <v>6.1586999893188477</v>
      </c>
      <c r="AK12" s="2">
        <v>7.4913997650146484</v>
      </c>
      <c r="AL12" s="2">
        <v>14.44219970703125</v>
      </c>
      <c r="AM12" s="2">
        <v>11.097999572753906</v>
      </c>
      <c r="AN12" s="2">
        <v>12.520600318908691</v>
      </c>
      <c r="AO12" s="2">
        <v>7.6150999069213867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/>
    </row>
    <row r="13" spans="1:54" x14ac:dyDescent="0.2">
      <c r="A13" s="2" t="s">
        <v>148</v>
      </c>
      <c r="B13" s="2" t="s">
        <v>149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>
        <v>28.272199630737305</v>
      </c>
      <c r="N13" s="2">
        <v>15.810299873352051</v>
      </c>
      <c r="O13" s="2">
        <v>23.273000717163086</v>
      </c>
      <c r="P13" s="2">
        <v>33.720500946044922</v>
      </c>
      <c r="Q13" s="2">
        <v>38.3468017578125</v>
      </c>
      <c r="R13" s="2">
        <v>38.959598541259766</v>
      </c>
      <c r="S13" s="2">
        <v>34.818500518798828</v>
      </c>
      <c r="T13" s="2">
        <v>29.925699234008789</v>
      </c>
      <c r="U13" s="2">
        <v>30.700000762939453</v>
      </c>
      <c r="V13" s="2">
        <v>32.604801177978516</v>
      </c>
      <c r="W13" s="2">
        <v>37.040401458740234</v>
      </c>
      <c r="X13" s="2">
        <v>31.593599319458008</v>
      </c>
      <c r="Y13" s="2">
        <v>34.936901092529297</v>
      </c>
      <c r="Z13" s="2">
        <v>42.412200927734375</v>
      </c>
      <c r="AA13" s="2">
        <v>27.781099319458008</v>
      </c>
      <c r="AB13" s="2">
        <v>31.787700653076172</v>
      </c>
      <c r="AC13" s="2">
        <v>34.195098876953125</v>
      </c>
      <c r="AD13" s="2">
        <v>30.972499847412109</v>
      </c>
      <c r="AE13" s="2">
        <v>0</v>
      </c>
      <c r="AF13" s="2">
        <v>20</v>
      </c>
      <c r="AG13" s="2">
        <v>16.66670036315918</v>
      </c>
      <c r="AH13" s="2">
        <v>19.16670036315918</v>
      </c>
      <c r="AI13" s="2">
        <v>0</v>
      </c>
      <c r="AJ13" s="2">
        <v>0</v>
      </c>
      <c r="AK13" s="2">
        <v>24.58329963684082</v>
      </c>
      <c r="AL13" s="2">
        <v>33.041301727294922</v>
      </c>
      <c r="AM13" s="2">
        <v>13.550200462341309</v>
      </c>
      <c r="AN13" s="2">
        <v>16.551399230957031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/>
    </row>
    <row r="14" spans="1:54" x14ac:dyDescent="0.2">
      <c r="A14" s="2" t="s">
        <v>150</v>
      </c>
      <c r="B14" s="2" t="s">
        <v>151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>
        <v>6.3095998764038086</v>
      </c>
      <c r="N14" s="2">
        <v>8.030400276184082</v>
      </c>
      <c r="O14" s="2">
        <v>8.2417001724243164</v>
      </c>
      <c r="P14" s="2">
        <v>5.6824002265930176</v>
      </c>
      <c r="Q14" s="2">
        <v>5.7954998016357422</v>
      </c>
      <c r="R14" s="2">
        <v>5.5099000930786133</v>
      </c>
      <c r="S14" s="2">
        <v>7.7376999855041504</v>
      </c>
      <c r="T14" s="2">
        <v>14.053099632263184</v>
      </c>
      <c r="U14" s="2">
        <v>11.193400382995605</v>
      </c>
      <c r="V14" s="2">
        <v>8.2532997131347656</v>
      </c>
      <c r="W14" s="2">
        <v>10.440400123596191</v>
      </c>
      <c r="X14" s="2">
        <v>8.6684999465942383</v>
      </c>
      <c r="Y14" s="2">
        <v>9.8184995651245117</v>
      </c>
      <c r="Z14" s="2">
        <v>9.8756999969482422</v>
      </c>
      <c r="AA14" s="2">
        <v>6.3171000480651855</v>
      </c>
      <c r="AB14" s="2">
        <v>16.850099563598633</v>
      </c>
      <c r="AC14" s="2">
        <v>9.9603996276855469</v>
      </c>
      <c r="AD14" s="2">
        <v>5.5</v>
      </c>
      <c r="AE14" s="2">
        <v>0</v>
      </c>
      <c r="AF14" s="2">
        <v>0</v>
      </c>
      <c r="AG14" s="2">
        <v>11.58329963684082</v>
      </c>
      <c r="AH14" s="2">
        <v>0</v>
      </c>
      <c r="AI14" s="2">
        <v>7.8347997665405273</v>
      </c>
      <c r="AJ14" s="2">
        <v>6.1586999893188477</v>
      </c>
      <c r="AK14" s="2">
        <v>3.4166998863220215</v>
      </c>
      <c r="AL14" s="2">
        <v>6.3505997657775879</v>
      </c>
      <c r="AM14" s="2">
        <v>8.9005002975463867</v>
      </c>
      <c r="AN14" s="2">
        <v>12.389399528503418</v>
      </c>
      <c r="AO14" s="2">
        <v>7.6150999069213867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/>
    </row>
    <row r="15" spans="1:54" x14ac:dyDescent="0.2">
      <c r="A15" s="2" t="s">
        <v>152</v>
      </c>
      <c r="B15" s="2" t="s">
        <v>153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>
        <v>6425000</v>
      </c>
      <c r="N15" s="2">
        <v>13774000</v>
      </c>
      <c r="O15" s="2">
        <v>12074000</v>
      </c>
      <c r="P15" s="2">
        <v>-13121000</v>
      </c>
      <c r="Q15" s="2">
        <v>1982000</v>
      </c>
      <c r="R15" s="2">
        <v>-5382000</v>
      </c>
      <c r="S15" s="2">
        <v>-8900000</v>
      </c>
      <c r="T15" s="2">
        <v>34062000</v>
      </c>
      <c r="U15" s="2">
        <v>86709000</v>
      </c>
      <c r="V15" s="2">
        <v>95132000</v>
      </c>
      <c r="W15" s="2">
        <v>28848000</v>
      </c>
      <c r="X15" s="2">
        <v>91567000</v>
      </c>
      <c r="Y15" s="2">
        <v>56001000</v>
      </c>
      <c r="Z15" s="2">
        <v>16037000</v>
      </c>
      <c r="AA15" s="2">
        <v>-11760000</v>
      </c>
      <c r="AB15" s="2">
        <v>-56099000</v>
      </c>
      <c r="AC15" s="2">
        <v>-54746000</v>
      </c>
      <c r="AD15" s="2">
        <v>338000</v>
      </c>
      <c r="AE15" s="2">
        <v>-30807000</v>
      </c>
      <c r="AF15" s="2">
        <v>-66515000</v>
      </c>
      <c r="AG15" s="2">
        <v>-8130000</v>
      </c>
      <c r="AH15" s="2">
        <v>-2388000</v>
      </c>
      <c r="AI15" s="2">
        <v>-821000</v>
      </c>
      <c r="AJ15" s="2">
        <v>33118000</v>
      </c>
      <c r="AK15" s="2">
        <v>9550000</v>
      </c>
      <c r="AL15" s="2">
        <v>35522000</v>
      </c>
      <c r="AM15" s="2">
        <v>19219000</v>
      </c>
      <c r="AN15" s="2">
        <v>542393984</v>
      </c>
      <c r="AO15" s="2">
        <v>83300000</v>
      </c>
      <c r="AP15" s="2">
        <v>-13492000</v>
      </c>
      <c r="AQ15" s="2">
        <v>-17201000</v>
      </c>
      <c r="AR15" s="2">
        <v>-25919000</v>
      </c>
      <c r="AS15" s="2">
        <v>-41580000</v>
      </c>
      <c r="AT15" s="2">
        <v>-21929000</v>
      </c>
      <c r="AU15" s="2">
        <v>-21334000</v>
      </c>
      <c r="AV15" s="2">
        <v>-17382000</v>
      </c>
      <c r="AW15" s="2">
        <v>-1110000</v>
      </c>
      <c r="AX15" s="2">
        <v>-556000</v>
      </c>
      <c r="AY15" s="2">
        <v>0</v>
      </c>
      <c r="AZ15" s="2">
        <v>0</v>
      </c>
      <c r="BA15" s="2">
        <v>-546414976</v>
      </c>
      <c r="BB15" s="2"/>
    </row>
    <row r="16" spans="1:54" x14ac:dyDescent="0.2">
      <c r="A16" s="2" t="s">
        <v>154</v>
      </c>
      <c r="B16" s="2" t="s">
        <v>155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/>
    </row>
    <row r="17" spans="1:54" x14ac:dyDescent="0.2">
      <c r="A17" s="2" t="s">
        <v>156</v>
      </c>
      <c r="B17" s="2" t="s">
        <v>157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>
        <v>0</v>
      </c>
      <c r="N17" s="2">
        <v>0</v>
      </c>
      <c r="O17" s="2">
        <v>0</v>
      </c>
      <c r="P17" s="2">
        <v>33000000</v>
      </c>
      <c r="Q17" s="2">
        <v>41000000</v>
      </c>
      <c r="R17" s="2">
        <v>28500000</v>
      </c>
      <c r="S17" s="2">
        <v>56000000</v>
      </c>
      <c r="T17" s="2">
        <v>5500000</v>
      </c>
      <c r="U17" s="2">
        <v>39000000</v>
      </c>
      <c r="V17" s="2">
        <v>70000000</v>
      </c>
      <c r="W17" s="2">
        <v>146216992</v>
      </c>
      <c r="X17" s="2">
        <v>0</v>
      </c>
      <c r="Y17" s="2">
        <v>115868000</v>
      </c>
      <c r="Z17" s="2">
        <v>71757000</v>
      </c>
      <c r="AA17" s="2">
        <v>52150000</v>
      </c>
      <c r="AB17" s="2">
        <v>34444000</v>
      </c>
      <c r="AC17" s="2">
        <v>46736000</v>
      </c>
      <c r="AD17" s="2">
        <v>64558000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/>
    </row>
    <row r="18" spans="1:54" x14ac:dyDescent="0.2">
      <c r="A18" s="2" t="s">
        <v>158</v>
      </c>
      <c r="B18" s="2" t="s">
        <v>159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>
        <v>17726000</v>
      </c>
      <c r="N18" s="2">
        <v>37707000</v>
      </c>
      <c r="O18" s="2">
        <v>35237000</v>
      </c>
      <c r="P18" s="2">
        <v>105761000</v>
      </c>
      <c r="Q18" s="2">
        <v>85996000</v>
      </c>
      <c r="R18" s="2">
        <v>86168000</v>
      </c>
      <c r="S18" s="2">
        <v>255187008</v>
      </c>
      <c r="T18" s="2">
        <v>181192000</v>
      </c>
      <c r="U18" s="2">
        <v>269724000</v>
      </c>
      <c r="V18" s="2">
        <v>573260992</v>
      </c>
      <c r="W18" s="2">
        <v>422665984</v>
      </c>
      <c r="X18" s="2">
        <v>197372992</v>
      </c>
      <c r="Y18" s="2">
        <v>500703008</v>
      </c>
      <c r="Z18" s="2">
        <v>205692000</v>
      </c>
      <c r="AA18" s="2">
        <v>373886016</v>
      </c>
      <c r="AB18" s="2">
        <v>348708000</v>
      </c>
      <c r="AC18" s="2">
        <v>180442000</v>
      </c>
      <c r="AD18" s="2">
        <v>445808992</v>
      </c>
      <c r="AE18" s="2">
        <v>0</v>
      </c>
      <c r="AF18" s="2">
        <v>12586000</v>
      </c>
      <c r="AG18" s="2">
        <v>17300000</v>
      </c>
      <c r="AH18" s="2">
        <v>9289000</v>
      </c>
      <c r="AI18" s="2">
        <v>0</v>
      </c>
      <c r="AJ18" s="2">
        <v>0</v>
      </c>
      <c r="AK18" s="2">
        <v>7175000</v>
      </c>
      <c r="AL18" s="2">
        <v>35674000</v>
      </c>
      <c r="AM18" s="2">
        <v>161768992</v>
      </c>
      <c r="AN18" s="2">
        <v>16214000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/>
    </row>
    <row r="19" spans="1:54" x14ac:dyDescent="0.2">
      <c r="A19" s="2" t="s">
        <v>160</v>
      </c>
      <c r="B19" s="2" t="s">
        <v>161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>
        <v>24305000</v>
      </c>
      <c r="N19" s="2">
        <v>17370000</v>
      </c>
      <c r="O19" s="2">
        <v>16553000</v>
      </c>
      <c r="P19" s="2">
        <v>9135000</v>
      </c>
      <c r="Q19" s="2">
        <v>12276000</v>
      </c>
      <c r="R19" s="2">
        <v>7413000</v>
      </c>
      <c r="S19" s="2">
        <v>97176000</v>
      </c>
      <c r="T19" s="2">
        <v>89783000</v>
      </c>
      <c r="U19" s="2">
        <v>80573000</v>
      </c>
      <c r="V19" s="2">
        <v>117706000</v>
      </c>
      <c r="W19" s="2">
        <v>181951008</v>
      </c>
      <c r="X19" s="2">
        <v>62636000</v>
      </c>
      <c r="Y19" s="2">
        <v>132094000</v>
      </c>
      <c r="Z19" s="2">
        <v>21838000</v>
      </c>
      <c r="AA19" s="2">
        <v>5699000</v>
      </c>
      <c r="AB19" s="2">
        <v>61077000</v>
      </c>
      <c r="AC19" s="2">
        <v>23715000</v>
      </c>
      <c r="AD19" s="2">
        <v>2894000</v>
      </c>
      <c r="AE19" s="2">
        <v>0</v>
      </c>
      <c r="AF19" s="2">
        <v>0</v>
      </c>
      <c r="AG19" s="2">
        <v>24300000</v>
      </c>
      <c r="AH19" s="2">
        <v>0</v>
      </c>
      <c r="AI19" s="2">
        <v>45240000</v>
      </c>
      <c r="AJ19" s="2">
        <v>43406000</v>
      </c>
      <c r="AK19" s="2">
        <v>30096000</v>
      </c>
      <c r="AL19" s="2">
        <v>82000000</v>
      </c>
      <c r="AM19" s="2">
        <v>180512000</v>
      </c>
      <c r="AN19" s="2">
        <v>498068000</v>
      </c>
      <c r="AO19" s="2">
        <v>27129000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/>
    </row>
    <row r="20" spans="1:54" x14ac:dyDescent="0.2">
      <c r="A20" s="2" t="s">
        <v>162</v>
      </c>
      <c r="B20" s="2" t="s">
        <v>163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>
        <v>42031000</v>
      </c>
      <c r="N20" s="2">
        <v>55077000</v>
      </c>
      <c r="O20" s="2">
        <v>51790000</v>
      </c>
      <c r="P20" s="2">
        <v>114896000</v>
      </c>
      <c r="Q20" s="2">
        <v>98272000</v>
      </c>
      <c r="R20" s="2">
        <v>93581000</v>
      </c>
      <c r="S20" s="2">
        <v>352363008</v>
      </c>
      <c r="T20" s="2">
        <v>270975008</v>
      </c>
      <c r="U20" s="2">
        <v>350296992</v>
      </c>
      <c r="V20" s="2">
        <v>690966976</v>
      </c>
      <c r="W20" s="2">
        <v>604617024</v>
      </c>
      <c r="X20" s="2">
        <v>260008992</v>
      </c>
      <c r="Y20" s="2">
        <v>632796992</v>
      </c>
      <c r="Z20" s="2">
        <v>227530000</v>
      </c>
      <c r="AA20" s="2">
        <v>379584992</v>
      </c>
      <c r="AB20" s="2">
        <v>409784992</v>
      </c>
      <c r="AC20" s="2">
        <v>204156992</v>
      </c>
      <c r="AD20" s="2">
        <v>448703008</v>
      </c>
      <c r="AE20" s="2">
        <v>0</v>
      </c>
      <c r="AF20" s="2">
        <v>12586000</v>
      </c>
      <c r="AG20" s="2">
        <v>41600000</v>
      </c>
      <c r="AH20" s="2">
        <v>9289000</v>
      </c>
      <c r="AI20" s="2">
        <v>45240000</v>
      </c>
      <c r="AJ20" s="2">
        <v>43406000</v>
      </c>
      <c r="AK20" s="2">
        <v>37271000</v>
      </c>
      <c r="AL20" s="2">
        <v>117674000</v>
      </c>
      <c r="AM20" s="2">
        <v>342280992</v>
      </c>
      <c r="AN20" s="2">
        <v>514281984</v>
      </c>
      <c r="AO20" s="2">
        <v>27129000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/>
    </row>
    <row r="21" spans="1:54" x14ac:dyDescent="0.2">
      <c r="A21" s="2" t="s">
        <v>164</v>
      </c>
      <c r="B21" s="2" t="s">
        <v>165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>
        <v>45.858100891113281</v>
      </c>
      <c r="N21" s="2">
        <v>45.990398406982422</v>
      </c>
      <c r="O21" s="2">
        <v>54.369300842285156</v>
      </c>
      <c r="P21" s="2">
        <v>62.470500946044922</v>
      </c>
      <c r="Q21" s="2">
        <v>65.539802551269531</v>
      </c>
      <c r="R21" s="2">
        <v>68.919898986816406</v>
      </c>
      <c r="S21" s="2">
        <v>76.564201354980469</v>
      </c>
      <c r="T21" s="2">
        <v>66.671798706054687</v>
      </c>
      <c r="U21" s="2">
        <v>66.002098083496094</v>
      </c>
      <c r="V21" s="2">
        <v>66.149200439453125</v>
      </c>
      <c r="W21" s="2">
        <v>72.687896728515625</v>
      </c>
      <c r="X21" s="2">
        <v>70.807701110839844</v>
      </c>
      <c r="Y21" s="2">
        <v>72.13079833984375</v>
      </c>
      <c r="Z21" s="2">
        <v>74.390296936035156</v>
      </c>
      <c r="AA21" s="2">
        <v>77.44219970703125</v>
      </c>
      <c r="AB21" s="2">
        <v>80.310401916503906</v>
      </c>
      <c r="AC21" s="2">
        <v>84.013999938964844</v>
      </c>
      <c r="AD21" s="2">
        <v>85.876197814941406</v>
      </c>
      <c r="AE21" s="2">
        <v>86.255096435546875</v>
      </c>
      <c r="AF21" s="2">
        <v>88.560203552246094</v>
      </c>
      <c r="AG21" s="2">
        <v>87.583999633789063</v>
      </c>
      <c r="AH21" s="2">
        <v>86.527603149414063</v>
      </c>
      <c r="AI21" s="2">
        <v>86.49530029296875</v>
      </c>
      <c r="AJ21" s="2">
        <v>86.588600158691406</v>
      </c>
      <c r="AK21" s="2">
        <v>86.63580322265625</v>
      </c>
      <c r="AL21" s="2">
        <v>84.673500061035156</v>
      </c>
      <c r="AM21" s="2">
        <v>83.534103393554688</v>
      </c>
      <c r="AN21" s="2">
        <v>74.119796752929688</v>
      </c>
      <c r="AO21" s="2">
        <v>77.456100463867187</v>
      </c>
      <c r="AP21" s="2">
        <v>78.350997924804688</v>
      </c>
      <c r="AQ21" s="2">
        <v>69.816001892089844</v>
      </c>
      <c r="AR21" s="2">
        <v>69.619300842285156</v>
      </c>
      <c r="AS21" s="2">
        <v>65.906600952148438</v>
      </c>
      <c r="AT21" s="2">
        <v>65.882499694824219</v>
      </c>
      <c r="AU21" s="2">
        <v>64.462699890136719</v>
      </c>
      <c r="AV21" s="2">
        <v>63.573699951171875</v>
      </c>
      <c r="AW21" s="2">
        <v>62.378200531005859</v>
      </c>
      <c r="AX21" s="2">
        <v>61.673900604248047</v>
      </c>
      <c r="AY21" s="2">
        <v>62.869899749755859</v>
      </c>
      <c r="AZ21" s="2">
        <v>63.719200134277344</v>
      </c>
      <c r="BA21" s="2">
        <v>60.607200622558594</v>
      </c>
      <c r="BB21" s="2"/>
    </row>
    <row r="22" spans="1:54" x14ac:dyDescent="0.2">
      <c r="A22" s="2" t="s">
        <v>166</v>
      </c>
      <c r="B22" s="2" t="s">
        <v>167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>
        <v>17.218399047851563</v>
      </c>
      <c r="N22" s="2">
        <v>14.566900253295898</v>
      </c>
      <c r="O22" s="2">
        <v>16.998699188232422</v>
      </c>
      <c r="P22" s="2">
        <v>14.208100318908691</v>
      </c>
      <c r="Q22" s="2">
        <v>13.489800453186035</v>
      </c>
      <c r="R22" s="2">
        <v>10.253199577331543</v>
      </c>
      <c r="S22" s="2">
        <v>7.6942000389099121</v>
      </c>
      <c r="T22" s="2">
        <v>6.4152998924255371</v>
      </c>
      <c r="U22" s="2">
        <v>4.6451001167297363</v>
      </c>
      <c r="V22" s="2">
        <v>8.3262996673583984</v>
      </c>
      <c r="W22" s="2">
        <v>7.0001001358032227</v>
      </c>
      <c r="X22" s="2">
        <v>5.6156997680664062</v>
      </c>
      <c r="Y22" s="2">
        <v>3.7651000022888184</v>
      </c>
      <c r="Z22" s="2">
        <v>2.8684999942779541</v>
      </c>
      <c r="AA22" s="2">
        <v>2.4440999031066895</v>
      </c>
      <c r="AB22" s="2">
        <v>2.563499927520752</v>
      </c>
      <c r="AC22" s="2">
        <v>2.3520998954772949</v>
      </c>
      <c r="AD22" s="2">
        <v>2.6401998996734619</v>
      </c>
      <c r="AE22" s="2">
        <v>2.4737999439239502</v>
      </c>
      <c r="AF22" s="2">
        <v>3.0127999782562256</v>
      </c>
      <c r="AG22" s="2">
        <v>2.635699987411499</v>
      </c>
      <c r="AH22" s="2">
        <v>2.5416998863220215</v>
      </c>
      <c r="AI22" s="2">
        <v>2.2811000347137451</v>
      </c>
      <c r="AJ22" s="2">
        <v>1.8711999654769897</v>
      </c>
      <c r="AK22" s="2">
        <v>1.9876999855041504</v>
      </c>
      <c r="AL22" s="2">
        <v>2.2486000061035156</v>
      </c>
      <c r="AM22" s="2">
        <v>2.3566000461578369</v>
      </c>
      <c r="AN22" s="2">
        <v>2.0573000907897949</v>
      </c>
      <c r="AO22" s="2">
        <v>2.3097000122070312</v>
      </c>
      <c r="AP22" s="2">
        <v>2.4177999496459961</v>
      </c>
      <c r="AQ22" s="2">
        <v>2.3498001098632813</v>
      </c>
      <c r="AR22" s="2">
        <v>2.5016999244689941</v>
      </c>
      <c r="AS22" s="2">
        <v>2.5657999515533447</v>
      </c>
      <c r="AT22" s="2">
        <v>2.4999001026153564</v>
      </c>
      <c r="AU22" s="2">
        <v>2.6928999423980713</v>
      </c>
      <c r="AV22" s="2">
        <v>2.8715000152587891</v>
      </c>
      <c r="AW22" s="2">
        <v>2.9888999462127686</v>
      </c>
      <c r="AX22" s="2">
        <v>3.0223000049591064</v>
      </c>
      <c r="AY22" s="2">
        <v>2.6896998882293701</v>
      </c>
      <c r="AZ22" s="2">
        <v>2.7370998859405518</v>
      </c>
      <c r="BA22" s="2">
        <v>2.6710000038146973</v>
      </c>
      <c r="BB22" s="2"/>
    </row>
    <row r="23" spans="1:54" x14ac:dyDescent="0.2">
      <c r="A23" s="2" t="s">
        <v>168</v>
      </c>
      <c r="B23" s="2" t="s">
        <v>169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>
        <v>15.373299598693848</v>
      </c>
      <c r="N23" s="2">
        <v>18.284700393676758</v>
      </c>
      <c r="O23" s="2">
        <v>22.141000747680664</v>
      </c>
      <c r="P23" s="2">
        <v>19.282800674438477</v>
      </c>
      <c r="Q23" s="2">
        <v>17.647899627685547</v>
      </c>
      <c r="R23" s="2">
        <v>17.050399780273438</v>
      </c>
      <c r="S23" s="2">
        <v>15.216699600219727</v>
      </c>
      <c r="T23" s="2">
        <v>14.751399993896484</v>
      </c>
      <c r="U23" s="2">
        <v>11.577699661254883</v>
      </c>
      <c r="V23" s="2">
        <v>12.219699859619141</v>
      </c>
      <c r="W23" s="2">
        <v>11.58489990234375</v>
      </c>
      <c r="X23" s="2">
        <v>11.428999900817871</v>
      </c>
      <c r="Y23" s="2">
        <v>11.816399574279785</v>
      </c>
      <c r="Z23" s="2">
        <v>13.23169994354248</v>
      </c>
      <c r="AA23" s="2">
        <v>11.262999534606934</v>
      </c>
      <c r="AB23" s="2">
        <v>12.977199554443359</v>
      </c>
      <c r="AC23" s="2">
        <v>13.442999839782715</v>
      </c>
      <c r="AD23" s="2">
        <v>12.847100257873535</v>
      </c>
      <c r="AE23" s="2">
        <v>11.586700439453125</v>
      </c>
      <c r="AF23" s="2">
        <v>13.800999641418457</v>
      </c>
      <c r="AG23" s="2">
        <v>12.39009952545166</v>
      </c>
      <c r="AH23" s="2">
        <v>12.652899742126465</v>
      </c>
      <c r="AI23" s="2">
        <v>11.786299705505371</v>
      </c>
      <c r="AJ23" s="2">
        <v>10.562899589538574</v>
      </c>
      <c r="AK23" s="2">
        <v>11.178899765014648</v>
      </c>
      <c r="AL23" s="2">
        <v>11.99470043182373</v>
      </c>
      <c r="AM23" s="2">
        <v>11.979000091552734</v>
      </c>
      <c r="AN23" s="2">
        <v>10.312700271606445</v>
      </c>
      <c r="AO23" s="2">
        <v>10.481300354003906</v>
      </c>
      <c r="AP23" s="2">
        <v>8.824000358581543</v>
      </c>
      <c r="AQ23" s="2">
        <v>8.2867002487182617</v>
      </c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</row>
    <row r="24" spans="1:54" x14ac:dyDescent="0.2">
      <c r="A24" s="2" t="s">
        <v>170</v>
      </c>
      <c r="B24" s="2" t="s">
        <v>171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>
        <v>10.276700019836426</v>
      </c>
      <c r="AS24" s="2">
        <v>11.741700172424316</v>
      </c>
      <c r="AT24" s="2">
        <v>11.905900001525879</v>
      </c>
      <c r="AU24" s="2">
        <v>11.817999839782715</v>
      </c>
      <c r="AV24" s="2">
        <v>11.045599937438965</v>
      </c>
      <c r="AW24" s="2">
        <v>11.87339973449707</v>
      </c>
      <c r="AX24" s="2">
        <v>12.579999923706055</v>
      </c>
      <c r="AY24" s="2">
        <v>10.64900016784668</v>
      </c>
      <c r="AZ24" s="2">
        <v>10.336799621582031</v>
      </c>
      <c r="BA24" s="2">
        <v>13.101200103759766</v>
      </c>
      <c r="BB24" s="2"/>
    </row>
    <row r="25" spans="1:54" x14ac:dyDescent="0.2">
      <c r="A25" s="2" t="s">
        <v>172</v>
      </c>
      <c r="B25" s="2" t="s">
        <v>173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>
        <v>0</v>
      </c>
      <c r="N25" s="2">
        <v>4.0482997894287109</v>
      </c>
      <c r="O25" s="2">
        <v>2.938499927520752</v>
      </c>
      <c r="P25" s="2">
        <v>3.3970999717712402</v>
      </c>
      <c r="Q25" s="2">
        <v>5.7595000267028809</v>
      </c>
      <c r="R25" s="2">
        <v>4.4657998085021973</v>
      </c>
      <c r="S25" s="2">
        <v>3.2841999530792236</v>
      </c>
      <c r="T25" s="2">
        <v>5.1863999366760254</v>
      </c>
      <c r="U25" s="2">
        <v>4.7005000114440918</v>
      </c>
      <c r="V25" s="2">
        <v>2.7551000118255615</v>
      </c>
      <c r="W25" s="2">
        <v>2.6215000152587891</v>
      </c>
      <c r="X25" s="2">
        <v>2.45989990234375</v>
      </c>
      <c r="Y25" s="2">
        <v>2.8173999786376953</v>
      </c>
      <c r="Z25" s="2">
        <v>2.472599983215332</v>
      </c>
      <c r="AA25" s="2">
        <v>2.2873001098632812</v>
      </c>
      <c r="AB25" s="2">
        <v>2.197700023651123</v>
      </c>
      <c r="AC25" s="2">
        <v>2.5000998973846436</v>
      </c>
      <c r="AD25" s="2">
        <v>2.7681999206542969</v>
      </c>
      <c r="AE25" s="2">
        <v>2.6019999980926514</v>
      </c>
      <c r="AF25" s="2">
        <v>3.1196000576019287</v>
      </c>
      <c r="AG25" s="2">
        <v>3.0067000389099121</v>
      </c>
      <c r="AH25" s="2">
        <v>1.4630000591278076</v>
      </c>
      <c r="AI25" s="2">
        <v>1.3609000444412231</v>
      </c>
      <c r="AJ25" s="2">
        <v>1.2121000289916992</v>
      </c>
      <c r="AK25" s="2">
        <v>1.2501000165939331</v>
      </c>
      <c r="AL25" s="2">
        <v>1.3787000179290771</v>
      </c>
      <c r="AM25" s="2">
        <v>1.3760000467300415</v>
      </c>
      <c r="AN25" s="2">
        <v>1.1898000240325928</v>
      </c>
      <c r="AO25" s="2">
        <v>1.208899974822998</v>
      </c>
      <c r="AP25" s="2">
        <v>1.0178999900817871</v>
      </c>
      <c r="AQ25" s="2">
        <v>0.94999998807907104</v>
      </c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</row>
    <row r="26" spans="1:54" x14ac:dyDescent="0.2">
      <c r="A26" s="2" t="s">
        <v>174</v>
      </c>
      <c r="B26" s="2" t="s">
        <v>175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>
        <v>0</v>
      </c>
      <c r="N26" s="2">
        <v>5.6419000625610352</v>
      </c>
      <c r="O26" s="2">
        <v>11.689299583435059</v>
      </c>
      <c r="P26" s="2">
        <v>31.660900115966797</v>
      </c>
      <c r="Q26" s="2">
        <v>36.977699279785156</v>
      </c>
      <c r="R26" s="2">
        <v>38.327598571777344</v>
      </c>
      <c r="S26" s="2">
        <v>39.884601593017578</v>
      </c>
      <c r="T26" s="2">
        <v>39.756500244140625</v>
      </c>
      <c r="U26" s="2">
        <v>41.689201354980469</v>
      </c>
      <c r="V26" s="2">
        <v>38.903999328613281</v>
      </c>
      <c r="W26" s="2">
        <v>42.812400817871094</v>
      </c>
      <c r="X26" s="2">
        <v>38.582599639892578</v>
      </c>
      <c r="Y26" s="2">
        <v>37.431499481201172</v>
      </c>
      <c r="Z26" s="2">
        <v>37.330299377441406</v>
      </c>
      <c r="AA26" s="2">
        <v>36.360599517822266</v>
      </c>
      <c r="AB26" s="2">
        <v>43.620700836181641</v>
      </c>
      <c r="AC26" s="2">
        <v>47.750701904296875</v>
      </c>
      <c r="AD26" s="2">
        <v>50.215599060058594</v>
      </c>
      <c r="AE26" s="2">
        <v>50.866600036621094</v>
      </c>
      <c r="AF26" s="2">
        <v>45.287899017333984</v>
      </c>
      <c r="AG26" s="2">
        <v>46.842601776123047</v>
      </c>
      <c r="AH26" s="2">
        <v>48.711498260498047</v>
      </c>
      <c r="AI26" s="2">
        <v>52.190799713134766</v>
      </c>
      <c r="AJ26" s="2">
        <v>55.091800689697266</v>
      </c>
      <c r="AK26" s="2">
        <v>55.893501281738281</v>
      </c>
      <c r="AL26" s="2">
        <v>52.290000915527344</v>
      </c>
      <c r="AM26" s="2">
        <v>50.114299774169922</v>
      </c>
      <c r="AN26" s="2">
        <v>44.531299591064453</v>
      </c>
      <c r="AO26" s="2">
        <v>48.782798767089844</v>
      </c>
      <c r="AP26" s="2">
        <v>52.514400482177734</v>
      </c>
      <c r="AQ26" s="2">
        <v>44.948799133300781</v>
      </c>
      <c r="AR26" s="2">
        <v>43.606201171875</v>
      </c>
      <c r="AS26" s="2">
        <v>44.592201232910156</v>
      </c>
      <c r="AT26" s="2">
        <v>46.707199096679688</v>
      </c>
      <c r="AU26" s="2">
        <v>46.308101654052734</v>
      </c>
      <c r="AV26" s="2">
        <v>45.372299194335937</v>
      </c>
      <c r="AW26" s="2">
        <v>44.521198272705078</v>
      </c>
      <c r="AX26" s="2">
        <v>47.176998138427734</v>
      </c>
      <c r="AY26" s="2">
        <v>48.921600341796875</v>
      </c>
      <c r="AZ26" s="2">
        <v>49.842800140380859</v>
      </c>
      <c r="BA26" s="2">
        <v>41.608100891113281</v>
      </c>
      <c r="BB26" s="2"/>
    </row>
    <row r="27" spans="1:54" x14ac:dyDescent="0.2">
      <c r="A27" s="2" t="s">
        <v>176</v>
      </c>
      <c r="B27" s="2" t="s">
        <v>177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>
        <v>14.00409984588623</v>
      </c>
      <c r="N27" s="2">
        <v>9.1108999252319336</v>
      </c>
      <c r="O27" s="2">
        <v>5.6226000785827637</v>
      </c>
      <c r="P27" s="2">
        <v>2.9774000644683838</v>
      </c>
      <c r="Q27" s="2">
        <v>1.6274000406265259</v>
      </c>
      <c r="R27" s="2">
        <v>2.073699951171875</v>
      </c>
      <c r="S27" s="2">
        <v>3.9089999198913574</v>
      </c>
      <c r="T27" s="2">
        <v>5.8039999008178711</v>
      </c>
      <c r="U27" s="2">
        <v>10.564599990844727</v>
      </c>
      <c r="V27" s="2">
        <v>9.0424003601074219</v>
      </c>
      <c r="W27" s="2">
        <v>7.694699764251709</v>
      </c>
      <c r="X27" s="2">
        <v>7.8902997970581055</v>
      </c>
      <c r="Y27" s="2">
        <v>7.0443000793457031</v>
      </c>
      <c r="Z27" s="2">
        <v>6.5268998146057129</v>
      </c>
      <c r="AA27" s="2">
        <v>7.6669001579284668</v>
      </c>
      <c r="AB27" s="2">
        <v>6.3060002326965332</v>
      </c>
      <c r="AC27" s="2">
        <v>5.7369999885559082</v>
      </c>
      <c r="AD27" s="2">
        <v>5.376500129699707</v>
      </c>
      <c r="AE27" s="2">
        <v>5.8699002265930176</v>
      </c>
      <c r="AF27" s="2">
        <v>6.3189001083374023</v>
      </c>
      <c r="AG27" s="2">
        <v>7.6167998313903809</v>
      </c>
      <c r="AH27" s="2">
        <v>7.382500171661377</v>
      </c>
      <c r="AI27" s="2">
        <v>7.2595000267028809</v>
      </c>
      <c r="AJ27" s="2">
        <v>7.2406997680664062</v>
      </c>
      <c r="AK27" s="2">
        <v>7.0764999389648437</v>
      </c>
      <c r="AL27" s="2">
        <v>7.0188999176025391</v>
      </c>
      <c r="AM27" s="2">
        <v>6.8192000389099121</v>
      </c>
      <c r="AN27" s="2">
        <v>6.0015997886657715</v>
      </c>
      <c r="AO27" s="2">
        <v>6.362299919128418</v>
      </c>
      <c r="AP27" s="2">
        <v>6.9078998565673828</v>
      </c>
      <c r="AQ27" s="2">
        <v>6.0543999671936035</v>
      </c>
      <c r="AR27" s="2">
        <v>5.9210000038146973</v>
      </c>
      <c r="AS27" s="2">
        <v>6.0729999542236328</v>
      </c>
      <c r="AT27" s="2">
        <v>6.250999927520752</v>
      </c>
      <c r="AU27" s="2">
        <v>5.8551998138427734</v>
      </c>
      <c r="AV27" s="2">
        <v>5.8561000823974609</v>
      </c>
      <c r="AW27" s="2">
        <v>5.7944002151489258</v>
      </c>
      <c r="AX27" s="2">
        <v>5.4622998237609863</v>
      </c>
      <c r="AY27" s="2">
        <v>6.0824999809265137</v>
      </c>
      <c r="AZ27" s="2">
        <v>6.1483001708984375</v>
      </c>
      <c r="BA27" s="2">
        <v>9.7063999176025391</v>
      </c>
      <c r="BB27" s="2"/>
    </row>
    <row r="28" spans="1:54" x14ac:dyDescent="0.2">
      <c r="A28" s="2" t="s">
        <v>178</v>
      </c>
      <c r="B28" s="2" t="s">
        <v>179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>
        <v>31.221599578857422</v>
      </c>
      <c r="N28" s="2">
        <v>27.903099060058594</v>
      </c>
      <c r="O28" s="2">
        <v>19.547000885009766</v>
      </c>
      <c r="P28" s="2">
        <v>14.621800422668457</v>
      </c>
      <c r="Q28" s="2">
        <v>11.83549976348877</v>
      </c>
      <c r="R28" s="2">
        <v>10.977999687194824</v>
      </c>
      <c r="S28" s="2">
        <v>8.9666996002197266</v>
      </c>
      <c r="T28" s="2">
        <v>6.8787999153137207</v>
      </c>
      <c r="U28" s="2">
        <v>6.2005000114440918</v>
      </c>
      <c r="V28" s="2">
        <v>4.8888998031616211</v>
      </c>
      <c r="W28" s="2">
        <v>4.2740001678466797</v>
      </c>
      <c r="X28" s="2">
        <v>4.2831997871398926</v>
      </c>
      <c r="Y28" s="2">
        <v>4.0872001647949219</v>
      </c>
      <c r="Z28" s="2">
        <v>4.2203998565673828</v>
      </c>
      <c r="AA28" s="2">
        <v>3.3733000755310059</v>
      </c>
      <c r="AB28" s="2">
        <v>2.5590999126434326</v>
      </c>
      <c r="AC28" s="2">
        <v>2.1633999347686768</v>
      </c>
      <c r="AD28" s="2">
        <v>2.4595000743865967</v>
      </c>
      <c r="AE28" s="2">
        <v>2.1215000152587891</v>
      </c>
      <c r="AF28" s="2">
        <v>1.9119999408721924</v>
      </c>
      <c r="AG28" s="2">
        <v>1.7216000556945801</v>
      </c>
      <c r="AH28" s="2">
        <v>1.6825000047683716</v>
      </c>
      <c r="AI28" s="2">
        <v>1.3315000534057617</v>
      </c>
      <c r="AJ28" s="2">
        <v>1.2184000015258789</v>
      </c>
      <c r="AK28" s="2">
        <v>1.1612999439239502</v>
      </c>
      <c r="AL28" s="2">
        <v>1.2568000555038452</v>
      </c>
      <c r="AM28" s="2">
        <v>1.5026999711990356</v>
      </c>
      <c r="AN28" s="2">
        <v>1.4682999849319458</v>
      </c>
      <c r="AO28" s="2">
        <v>1.4128999710083008</v>
      </c>
      <c r="AP28" s="2">
        <v>1.3242000341415405</v>
      </c>
      <c r="AQ28" s="2">
        <v>1.194599986076355</v>
      </c>
      <c r="AR28" s="2">
        <v>1.2374999523162842</v>
      </c>
      <c r="AS28" s="2">
        <v>1.2668000459671021</v>
      </c>
      <c r="AT28" s="2">
        <v>1.3408999443054199</v>
      </c>
      <c r="AU28" s="2">
        <v>1.4077999591827393</v>
      </c>
      <c r="AV28" s="2">
        <v>1.3937000036239624</v>
      </c>
      <c r="AW28" s="2">
        <v>1.5468000173568726</v>
      </c>
      <c r="AX28" s="2">
        <v>1.4163000583648682</v>
      </c>
      <c r="AY28" s="2">
        <v>1.0379999876022339</v>
      </c>
      <c r="AZ28" s="2">
        <v>1.0621000528335571</v>
      </c>
      <c r="BA28" s="2">
        <v>1.6220999956130981</v>
      </c>
      <c r="BB28" s="2"/>
    </row>
    <row r="29" spans="1:54" x14ac:dyDescent="0.2">
      <c r="A29" s="2" t="s">
        <v>180</v>
      </c>
      <c r="B29" s="2" t="s">
        <v>181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/>
    </row>
    <row r="30" spans="1:54" x14ac:dyDescent="0.2">
      <c r="A30" s="2" t="s">
        <v>182</v>
      </c>
      <c r="B30" s="2" t="s">
        <v>183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>
        <v>0</v>
      </c>
      <c r="N30" s="2">
        <v>6.8099997937679291E-2</v>
      </c>
      <c r="O30" s="2">
        <v>1.8933000564575195</v>
      </c>
      <c r="P30" s="2">
        <v>1.1819000244140625</v>
      </c>
      <c r="Q30" s="2">
        <v>0.94099998474121094</v>
      </c>
      <c r="R30" s="2">
        <v>0.51160001754760742</v>
      </c>
      <c r="S30" s="2">
        <v>8.6800001561641693E-2</v>
      </c>
      <c r="T30" s="2">
        <v>4.9199998378753662E-2</v>
      </c>
      <c r="U30" s="2">
        <v>0.1859000027179718</v>
      </c>
      <c r="V30" s="2">
        <v>0.20900000631809235</v>
      </c>
      <c r="W30" s="2">
        <v>0.1632000058889389</v>
      </c>
      <c r="X30" s="2">
        <v>0.10379999876022339</v>
      </c>
      <c r="Y30" s="2">
        <v>0.618399977684021</v>
      </c>
      <c r="Z30" s="2">
        <v>0.756600022315979</v>
      </c>
      <c r="AA30" s="2">
        <v>0.52209997177124023</v>
      </c>
      <c r="AB30" s="2">
        <v>0.44150000810623169</v>
      </c>
      <c r="AC30" s="2">
        <v>0.28949999809265137</v>
      </c>
      <c r="AD30" s="2">
        <v>0.1859000027179718</v>
      </c>
      <c r="AE30" s="2">
        <v>9.1499999165534973E-2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/>
    </row>
    <row r="31" spans="1:54" x14ac:dyDescent="0.2">
      <c r="A31" s="2" t="s">
        <v>184</v>
      </c>
      <c r="B31" s="2" t="s">
        <v>185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>
        <v>21.712400436401367</v>
      </c>
      <c r="N31" s="2">
        <v>20.096500396728516</v>
      </c>
      <c r="O31" s="2">
        <v>19.057399749755859</v>
      </c>
      <c r="P31" s="2">
        <v>12.670000076293945</v>
      </c>
      <c r="Q31" s="2">
        <v>11.06879997253418</v>
      </c>
      <c r="R31" s="2">
        <v>15.233599662780762</v>
      </c>
      <c r="S31" s="2">
        <v>18.299900054931641</v>
      </c>
      <c r="T31" s="2">
        <v>17.669099807739258</v>
      </c>
      <c r="U31" s="2">
        <v>18.598899841308594</v>
      </c>
      <c r="V31" s="2">
        <v>22.616899490356445</v>
      </c>
      <c r="W31" s="2">
        <v>23.324100494384766</v>
      </c>
      <c r="X31" s="2">
        <v>27.538799285888672</v>
      </c>
      <c r="Y31" s="2">
        <v>30.0802001953125</v>
      </c>
      <c r="Z31" s="2">
        <v>30.361499786376953</v>
      </c>
      <c r="AA31" s="2">
        <v>33.639999389648438</v>
      </c>
      <c r="AB31" s="2">
        <v>26.548799514770508</v>
      </c>
      <c r="AC31" s="2">
        <v>23.198999404907227</v>
      </c>
      <c r="AD31" s="2">
        <v>21.138700485229492</v>
      </c>
      <c r="AE31" s="2">
        <v>22.405899047851563</v>
      </c>
      <c r="AF31" s="2">
        <v>24.820199966430664</v>
      </c>
      <c r="AG31" s="2">
        <v>24.282199859619141</v>
      </c>
      <c r="AH31" s="2">
        <v>24.056299209594727</v>
      </c>
      <c r="AI31" s="2">
        <v>22.509000778198242</v>
      </c>
      <c r="AJ31" s="2">
        <v>21.674900054931641</v>
      </c>
      <c r="AK31" s="2">
        <v>20.284999847412109</v>
      </c>
      <c r="AL31" s="2">
        <v>22.595699310302734</v>
      </c>
      <c r="AM31" s="2">
        <v>24.695100784301758</v>
      </c>
      <c r="AN31" s="2">
        <v>33.444301605224609</v>
      </c>
      <c r="AO31" s="2">
        <v>28.448999404907227</v>
      </c>
      <c r="AP31" s="2">
        <v>26.165700912475586</v>
      </c>
      <c r="AQ31" s="2">
        <v>35.442901611328125</v>
      </c>
      <c r="AR31" s="2">
        <v>36.456901550292969</v>
      </c>
      <c r="AS31" s="2">
        <v>33.760501861572266</v>
      </c>
      <c r="AT31" s="2">
        <v>31.295099258422852</v>
      </c>
      <c r="AU31" s="2">
        <v>31.917999267578125</v>
      </c>
      <c r="AV31" s="2">
        <v>33.460800170898438</v>
      </c>
      <c r="AW31" s="2">
        <v>33.275299072265625</v>
      </c>
      <c r="AX31" s="2">
        <v>30.342100143432617</v>
      </c>
      <c r="AY31" s="2">
        <v>30.619199752807617</v>
      </c>
      <c r="AZ31" s="2">
        <v>29.872900009155273</v>
      </c>
      <c r="BA31" s="2">
        <v>31.291200637817383</v>
      </c>
      <c r="BB31" s="2"/>
    </row>
    <row r="32" spans="1:54" x14ac:dyDescent="0.2">
      <c r="A32" s="2" t="s">
        <v>186</v>
      </c>
      <c r="B32" s="2" t="s">
        <v>187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/>
    </row>
    <row r="33" spans="1:54" x14ac:dyDescent="0.2">
      <c r="A33" s="2" t="s">
        <v>188</v>
      </c>
      <c r="B33" s="2" t="s">
        <v>189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>
        <v>18170000</v>
      </c>
      <c r="AR33" s="2">
        <v>32780000</v>
      </c>
      <c r="AS33" s="2">
        <v>20020000</v>
      </c>
      <c r="AT33" s="2">
        <v>3870000</v>
      </c>
      <c r="AU33" s="2">
        <v>4170000</v>
      </c>
      <c r="AV33" s="2">
        <v>4080000</v>
      </c>
      <c r="AW33" s="2">
        <v>3880000</v>
      </c>
      <c r="AX33" s="2">
        <v>4100000</v>
      </c>
      <c r="AY33" s="2">
        <v>4220000</v>
      </c>
      <c r="AZ33" s="2">
        <v>3710000</v>
      </c>
      <c r="BA33" s="2">
        <v>2950000</v>
      </c>
      <c r="BB33" s="2"/>
    </row>
    <row r="34" spans="1:54" x14ac:dyDescent="0.2">
      <c r="A34" s="2" t="s">
        <v>190</v>
      </c>
      <c r="B34" s="2" t="s">
        <v>191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>
        <v>0</v>
      </c>
      <c r="AG34" s="2">
        <v>0</v>
      </c>
      <c r="AH34" s="2">
        <v>-71486000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/>
    </row>
    <row r="35" spans="1:54" x14ac:dyDescent="0.2">
      <c r="A35" s="2" t="s">
        <v>192</v>
      </c>
      <c r="B35" s="2" t="s">
        <v>193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>
        <v>20.848466873168945</v>
      </c>
      <c r="T35" s="2">
        <v>19.399019241333008</v>
      </c>
      <c r="U35" s="2">
        <v>24.436346054077148</v>
      </c>
      <c r="V35" s="2">
        <v>28.958490371704102</v>
      </c>
      <c r="W35" s="2">
        <v>27.604496002197266</v>
      </c>
      <c r="X35" s="2">
        <v>24.671388626098633</v>
      </c>
      <c r="Y35" s="2">
        <v>26.962326049804688</v>
      </c>
      <c r="Z35" s="2">
        <v>37.959636688232422</v>
      </c>
      <c r="AA35" s="2">
        <v>40.296115875244141</v>
      </c>
      <c r="AB35" s="2">
        <v>57.216686248779297</v>
      </c>
      <c r="AC35" s="2">
        <v>69.198760986328125</v>
      </c>
      <c r="AD35" s="2">
        <v>72.673065185546875</v>
      </c>
      <c r="AE35" s="2">
        <v>57.492527008056641</v>
      </c>
      <c r="AF35" s="2">
        <v>66.944427490234375</v>
      </c>
      <c r="AG35" s="2">
        <v>18.248374938964844</v>
      </c>
      <c r="AH35" s="2">
        <v>25.199676513671875</v>
      </c>
      <c r="AI35" s="2">
        <v>7.9892020225524902</v>
      </c>
      <c r="AJ35" s="2">
        <v>12.434602737426758</v>
      </c>
      <c r="AK35" s="2">
        <v>14.211976051330566</v>
      </c>
      <c r="AL35" s="2">
        <v>18.748710632324219</v>
      </c>
      <c r="AM35" s="2">
        <v>11.31939697265625</v>
      </c>
      <c r="AN35" s="2">
        <v>7.5264792442321777</v>
      </c>
      <c r="AO35" s="2">
        <v>5.0853796005249023</v>
      </c>
      <c r="AP35" s="2">
        <v>4.7459025382995605</v>
      </c>
      <c r="AQ35" s="2">
        <v>1.0966938734054565</v>
      </c>
      <c r="AR35" s="2">
        <v>1.0795536041259766</v>
      </c>
      <c r="AS35" s="2">
        <v>1.836824893951416</v>
      </c>
      <c r="AT35" s="2">
        <v>1.1852463483810425</v>
      </c>
      <c r="AU35" s="2">
        <v>1.0744185447692871</v>
      </c>
      <c r="AV35" s="2">
        <v>0.65597212314605713</v>
      </c>
      <c r="AW35" s="2">
        <v>0.21330180764198303</v>
      </c>
      <c r="AX35" s="2"/>
      <c r="AY35" s="2"/>
      <c r="AZ35" s="2"/>
      <c r="BA35" s="2"/>
      <c r="BB35" s="2"/>
    </row>
    <row r="36" spans="1:54" x14ac:dyDescent="0.2">
      <c r="A36" s="2" t="s">
        <v>194</v>
      </c>
      <c r="B36" s="2" t="s">
        <v>195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>
        <v>23200000</v>
      </c>
      <c r="N36" s="2">
        <v>20012000</v>
      </c>
      <c r="O36" s="2">
        <v>22662000</v>
      </c>
      <c r="P36" s="2">
        <v>43356000</v>
      </c>
      <c r="Q36" s="2">
        <v>30070000</v>
      </c>
      <c r="R36" s="2">
        <v>33466000</v>
      </c>
      <c r="S36" s="2">
        <v>34042000</v>
      </c>
      <c r="T36" s="2">
        <v>33304000</v>
      </c>
      <c r="U36" s="2">
        <v>47156000</v>
      </c>
      <c r="V36" s="2">
        <v>94299000</v>
      </c>
      <c r="W36" s="2">
        <v>111510000</v>
      </c>
      <c r="X36" s="2">
        <v>136279008</v>
      </c>
      <c r="Y36" s="2">
        <v>119386000</v>
      </c>
      <c r="Z36" s="2">
        <v>148868000</v>
      </c>
      <c r="AA36" s="2">
        <v>154496992</v>
      </c>
      <c r="AB36" s="2">
        <v>185030000</v>
      </c>
      <c r="AC36" s="2">
        <v>229520992</v>
      </c>
      <c r="AD36" s="2">
        <v>167434000</v>
      </c>
      <c r="AE36" s="2">
        <v>104090000</v>
      </c>
      <c r="AF36" s="2">
        <v>184891008</v>
      </c>
      <c r="AG36" s="2">
        <v>56949000</v>
      </c>
      <c r="AH36" s="2">
        <v>77698000</v>
      </c>
      <c r="AI36" s="2">
        <v>52223000</v>
      </c>
      <c r="AJ36" s="2">
        <v>110830000</v>
      </c>
      <c r="AK36" s="2">
        <v>162150000</v>
      </c>
      <c r="AL36" s="2">
        <v>247996000</v>
      </c>
      <c r="AM36" s="2">
        <v>157108000</v>
      </c>
      <c r="AN36" s="2">
        <v>114164000</v>
      </c>
      <c r="AO36" s="2">
        <v>87540000</v>
      </c>
      <c r="AP36" s="2">
        <v>88165000</v>
      </c>
      <c r="AQ36" s="2">
        <v>23852000</v>
      </c>
      <c r="AR36" s="2">
        <v>32021000</v>
      </c>
      <c r="AS36" s="2">
        <v>52969000</v>
      </c>
      <c r="AT36" s="2">
        <v>35418000</v>
      </c>
      <c r="AU36" s="2">
        <v>34615000</v>
      </c>
      <c r="AV36" s="2">
        <v>26911000</v>
      </c>
      <c r="AW36" s="2">
        <v>10520000</v>
      </c>
      <c r="AX36" s="2">
        <v>13539000</v>
      </c>
      <c r="AY36" s="2">
        <v>12242000</v>
      </c>
      <c r="AZ36" s="2">
        <v>10842000</v>
      </c>
      <c r="BA36" s="2">
        <v>671091968</v>
      </c>
      <c r="BB36" s="2"/>
    </row>
    <row r="37" spans="1:54" x14ac:dyDescent="0.2">
      <c r="A37" s="2" t="s">
        <v>196</v>
      </c>
      <c r="B37" s="2" t="s">
        <v>197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/>
    </row>
    <row r="38" spans="1:54" x14ac:dyDescent="0.2">
      <c r="A38" s="2" t="s">
        <v>198</v>
      </c>
      <c r="B38" s="2" t="s">
        <v>199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>
        <v>23200000</v>
      </c>
      <c r="N38" s="2">
        <v>20012000</v>
      </c>
      <c r="O38" s="2">
        <v>22662000</v>
      </c>
      <c r="P38" s="2">
        <v>43356000</v>
      </c>
      <c r="Q38" s="2">
        <v>30070000</v>
      </c>
      <c r="R38" s="2">
        <v>33466000</v>
      </c>
      <c r="S38" s="2">
        <v>34042000</v>
      </c>
      <c r="T38" s="2">
        <v>33304000</v>
      </c>
      <c r="U38" s="2">
        <v>47156000</v>
      </c>
      <c r="V38" s="2">
        <v>94299000</v>
      </c>
      <c r="W38" s="2">
        <v>111510000</v>
      </c>
      <c r="X38" s="2">
        <v>136279008</v>
      </c>
      <c r="Y38" s="2">
        <v>119386000</v>
      </c>
      <c r="Z38" s="2">
        <v>148868000</v>
      </c>
      <c r="AA38" s="2">
        <v>154496992</v>
      </c>
      <c r="AB38" s="2">
        <v>185030000</v>
      </c>
      <c r="AC38" s="2">
        <v>229520992</v>
      </c>
      <c r="AD38" s="2">
        <v>167434000</v>
      </c>
      <c r="AE38" s="2">
        <v>104090000</v>
      </c>
      <c r="AF38" s="2">
        <v>184891008</v>
      </c>
      <c r="AG38" s="2">
        <v>56949000</v>
      </c>
      <c r="AH38" s="2">
        <v>77698000</v>
      </c>
      <c r="AI38" s="2">
        <v>52223000</v>
      </c>
      <c r="AJ38" s="2">
        <v>110830000</v>
      </c>
      <c r="AK38" s="2">
        <v>162150000</v>
      </c>
      <c r="AL38" s="2">
        <v>247996000</v>
      </c>
      <c r="AM38" s="2">
        <v>157108000</v>
      </c>
      <c r="AN38" s="2">
        <v>114164000</v>
      </c>
      <c r="AO38" s="2">
        <v>87540000</v>
      </c>
      <c r="AP38" s="2">
        <v>88165000</v>
      </c>
      <c r="AQ38" s="2">
        <v>23852000</v>
      </c>
      <c r="AR38" s="2">
        <v>32021000</v>
      </c>
      <c r="AS38" s="2">
        <v>52969000</v>
      </c>
      <c r="AT38" s="2">
        <v>35418000</v>
      </c>
      <c r="AU38" s="2">
        <v>34615000</v>
      </c>
      <c r="AV38" s="2">
        <v>26911000</v>
      </c>
      <c r="AW38" s="2">
        <v>10520000</v>
      </c>
      <c r="AX38" s="2">
        <v>13539000</v>
      </c>
      <c r="AY38" s="2">
        <v>12242000</v>
      </c>
      <c r="AZ38" s="2">
        <v>10842000</v>
      </c>
      <c r="BA38" s="2">
        <v>671091968</v>
      </c>
      <c r="BB38" s="2"/>
    </row>
    <row r="39" spans="1:54" x14ac:dyDescent="0.2">
      <c r="A39" s="2" t="s">
        <v>200</v>
      </c>
      <c r="B39" s="2" t="s">
        <v>201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>
        <v>23200000</v>
      </c>
      <c r="N39" s="2">
        <v>25134000</v>
      </c>
      <c r="O39" s="2">
        <v>33670000</v>
      </c>
      <c r="P39" s="2">
        <v>51198000</v>
      </c>
      <c r="Q39" s="2">
        <v>43208000</v>
      </c>
      <c r="R39" s="2">
        <v>39681000</v>
      </c>
      <c r="S39" s="2">
        <v>42801000</v>
      </c>
      <c r="T39" s="2">
        <v>49134000</v>
      </c>
      <c r="U39" s="2">
        <v>76166000</v>
      </c>
      <c r="V39" s="2">
        <v>122816000</v>
      </c>
      <c r="W39" s="2">
        <v>141186000</v>
      </c>
      <c r="X39" s="2">
        <v>157428000</v>
      </c>
      <c r="Y39" s="2">
        <v>142744992</v>
      </c>
      <c r="Z39" s="2">
        <v>174036000</v>
      </c>
      <c r="AA39" s="2">
        <v>178402000</v>
      </c>
      <c r="AB39" s="2">
        <v>223142000</v>
      </c>
      <c r="AC39" s="2">
        <v>285660992</v>
      </c>
      <c r="AD39" s="2">
        <v>222402000</v>
      </c>
      <c r="AE39" s="2">
        <v>127492000</v>
      </c>
      <c r="AF39" s="2">
        <v>191700992</v>
      </c>
      <c r="AG39" s="2">
        <v>60401000</v>
      </c>
      <c r="AH39" s="2">
        <v>79991000</v>
      </c>
      <c r="AI39" s="2">
        <v>53994000</v>
      </c>
      <c r="AJ39" s="2">
        <v>111309000</v>
      </c>
      <c r="AK39" s="2">
        <v>162991008</v>
      </c>
      <c r="AL39" s="2">
        <v>249866000</v>
      </c>
      <c r="AM39" s="2">
        <v>157836992</v>
      </c>
      <c r="AN39" s="2">
        <v>115921000</v>
      </c>
      <c r="AO39" s="2">
        <v>93011000</v>
      </c>
      <c r="AP39" s="2">
        <v>96412000</v>
      </c>
      <c r="AQ39" s="2">
        <v>36120000</v>
      </c>
      <c r="AR39" s="2">
        <v>40214000</v>
      </c>
      <c r="AS39" s="2">
        <v>63837000</v>
      </c>
      <c r="AT39" s="2">
        <v>49771000</v>
      </c>
      <c r="AU39" s="2">
        <v>65002000</v>
      </c>
      <c r="AV39" s="2">
        <v>71176000</v>
      </c>
      <c r="AW39" s="2">
        <v>64477000</v>
      </c>
      <c r="AX39" s="2">
        <v>53747000</v>
      </c>
      <c r="AY39" s="2">
        <v>33345000</v>
      </c>
      <c r="AZ39" s="2">
        <v>28842000</v>
      </c>
      <c r="BA39" s="2">
        <v>687091968</v>
      </c>
      <c r="BB39" s="2"/>
    </row>
    <row r="40" spans="1:54" x14ac:dyDescent="0.2">
      <c r="A40" s="2" t="s">
        <v>202</v>
      </c>
      <c r="B40" s="2" t="s">
        <v>203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/>
    </row>
    <row r="41" spans="1:54" x14ac:dyDescent="0.2">
      <c r="A41" s="2" t="s">
        <v>204</v>
      </c>
      <c r="B41" s="2" t="s">
        <v>205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/>
    </row>
    <row r="42" spans="1:54" x14ac:dyDescent="0.2">
      <c r="A42" s="2" t="s">
        <v>206</v>
      </c>
      <c r="B42" s="2" t="s">
        <v>207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>
        <v>21560000</v>
      </c>
      <c r="N42" s="2">
        <v>35728000</v>
      </c>
      <c r="O42" s="2">
        <v>58397000</v>
      </c>
      <c r="P42" s="2">
        <v>80937000</v>
      </c>
      <c r="Q42" s="2">
        <v>66471000</v>
      </c>
      <c r="R42" s="2">
        <v>48784000</v>
      </c>
      <c r="S42" s="2">
        <v>47655000</v>
      </c>
      <c r="T42" s="2">
        <v>153544992</v>
      </c>
      <c r="U42" s="2">
        <v>334380992</v>
      </c>
      <c r="V42" s="2">
        <v>443187008</v>
      </c>
      <c r="W42" s="2">
        <v>268556000</v>
      </c>
      <c r="X42" s="2">
        <v>430400000</v>
      </c>
      <c r="Y42" s="2">
        <v>397267008</v>
      </c>
      <c r="Z42" s="2">
        <v>332871008</v>
      </c>
      <c r="AA42" s="2">
        <v>306633984</v>
      </c>
      <c r="AB42" s="2">
        <v>309985984</v>
      </c>
      <c r="AC42" s="2">
        <v>377332992</v>
      </c>
      <c r="AD42" s="2">
        <v>347703008</v>
      </c>
      <c r="AE42" s="2">
        <v>287300000</v>
      </c>
      <c r="AF42" s="2">
        <v>214668992</v>
      </c>
      <c r="AG42" s="2">
        <v>122161000</v>
      </c>
      <c r="AH42" s="2">
        <v>59283000</v>
      </c>
      <c r="AI42" s="2">
        <v>78169000</v>
      </c>
      <c r="AJ42" s="2">
        <v>72170000</v>
      </c>
      <c r="AK42" s="2">
        <v>58666000</v>
      </c>
      <c r="AL42" s="2">
        <v>85687000</v>
      </c>
      <c r="AM42" s="2">
        <v>143539008</v>
      </c>
      <c r="AN42" s="2">
        <v>615398016</v>
      </c>
      <c r="AO42" s="2">
        <v>214190000</v>
      </c>
      <c r="AP42" s="2">
        <v>63803000</v>
      </c>
      <c r="AQ42" s="2">
        <v>14493000</v>
      </c>
      <c r="AR42" s="2">
        <v>8985000</v>
      </c>
      <c r="AS42" s="2">
        <v>5341000</v>
      </c>
      <c r="AT42" s="2">
        <v>3087000</v>
      </c>
      <c r="AU42" s="2">
        <v>1902000</v>
      </c>
      <c r="AV42" s="2">
        <v>1331000</v>
      </c>
      <c r="AW42" s="2">
        <v>6000</v>
      </c>
      <c r="AX42" s="2">
        <v>1031000</v>
      </c>
      <c r="AY42" s="2">
        <v>526000</v>
      </c>
      <c r="AZ42" s="2">
        <v>277000</v>
      </c>
      <c r="BA42" s="2">
        <v>587000</v>
      </c>
      <c r="BB42" s="2">
        <v>310000</v>
      </c>
    </row>
    <row r="43" spans="1:54" x14ac:dyDescent="0.2">
      <c r="A43" s="2" t="s">
        <v>208</v>
      </c>
      <c r="B43" s="2" t="s">
        <v>209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>
        <v>21560000</v>
      </c>
      <c r="N43" s="2">
        <v>42387000</v>
      </c>
      <c r="O43" s="2">
        <v>58397000</v>
      </c>
      <c r="P43" s="2">
        <v>115319000</v>
      </c>
      <c r="Q43" s="2">
        <v>84045000</v>
      </c>
      <c r="R43" s="2">
        <v>60138000</v>
      </c>
      <c r="S43" s="2">
        <v>47655000</v>
      </c>
      <c r="T43" s="2">
        <v>219372992</v>
      </c>
      <c r="U43" s="2">
        <v>391087008</v>
      </c>
      <c r="V43" s="2">
        <v>473116000</v>
      </c>
      <c r="W43" s="2">
        <v>282047008</v>
      </c>
      <c r="X43" s="2">
        <v>461537984</v>
      </c>
      <c r="Y43" s="2">
        <v>425249984</v>
      </c>
      <c r="Z43" s="2">
        <v>363721984</v>
      </c>
      <c r="AA43" s="2">
        <v>306633984</v>
      </c>
      <c r="AB43" s="2">
        <v>309985984</v>
      </c>
      <c r="AC43" s="2">
        <v>377332992</v>
      </c>
      <c r="AD43" s="2">
        <v>347703008</v>
      </c>
      <c r="AE43" s="2">
        <v>287300000</v>
      </c>
      <c r="AF43" s="2">
        <v>214668992</v>
      </c>
      <c r="AG43" s="2">
        <v>122161000</v>
      </c>
      <c r="AH43" s="2">
        <v>59283000</v>
      </c>
      <c r="AI43" s="2">
        <v>78169000</v>
      </c>
      <c r="AJ43" s="2">
        <v>72170000</v>
      </c>
      <c r="AK43" s="2">
        <v>58666000</v>
      </c>
      <c r="AL43" s="2">
        <v>85687000</v>
      </c>
      <c r="AM43" s="2">
        <v>143539008</v>
      </c>
      <c r="AN43" s="2">
        <v>615398016</v>
      </c>
      <c r="AO43" s="2">
        <v>214190000</v>
      </c>
      <c r="AP43" s="2">
        <v>63803000</v>
      </c>
      <c r="AQ43" s="2">
        <v>14493000</v>
      </c>
      <c r="AR43" s="2">
        <v>8985000</v>
      </c>
      <c r="AS43" s="2">
        <v>5341000</v>
      </c>
      <c r="AT43" s="2">
        <v>3087000</v>
      </c>
      <c r="AU43" s="2">
        <v>1902000</v>
      </c>
      <c r="AV43" s="2">
        <v>1331000</v>
      </c>
      <c r="AW43" s="2">
        <v>6000</v>
      </c>
      <c r="AX43" s="2">
        <v>1031000</v>
      </c>
      <c r="AY43" s="2">
        <v>526000</v>
      </c>
      <c r="AZ43" s="2">
        <v>277000</v>
      </c>
      <c r="BA43" s="2">
        <v>587000</v>
      </c>
      <c r="BB43" s="2"/>
    </row>
    <row r="44" spans="1:54" x14ac:dyDescent="0.2">
      <c r="A44" s="2" t="s">
        <v>210</v>
      </c>
      <c r="B44" s="2" t="s">
        <v>211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/>
    </row>
    <row r="45" spans="1:54" x14ac:dyDescent="0.2">
      <c r="A45" s="2" t="s">
        <v>212</v>
      </c>
      <c r="B45" s="2" t="s">
        <v>213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>
        <v>21560000</v>
      </c>
      <c r="N45" s="2">
        <v>35728000</v>
      </c>
      <c r="O45" s="2">
        <v>58397000</v>
      </c>
      <c r="P45" s="2">
        <v>80937000</v>
      </c>
      <c r="Q45" s="2">
        <v>66471000</v>
      </c>
      <c r="R45" s="2">
        <v>48784000</v>
      </c>
      <c r="S45" s="2">
        <v>47655000</v>
      </c>
      <c r="T45" s="2">
        <v>153544992</v>
      </c>
      <c r="U45" s="2">
        <v>334380992</v>
      </c>
      <c r="V45" s="2">
        <v>443187008</v>
      </c>
      <c r="W45" s="2">
        <v>268556000</v>
      </c>
      <c r="X45" s="2">
        <v>430400000</v>
      </c>
      <c r="Y45" s="2">
        <v>397267008</v>
      </c>
      <c r="Z45" s="2">
        <v>332871008</v>
      </c>
      <c r="AA45" s="2">
        <v>306633984</v>
      </c>
      <c r="AB45" s="2">
        <v>309985984</v>
      </c>
      <c r="AC45" s="2">
        <v>377332992</v>
      </c>
      <c r="AD45" s="2">
        <v>347703008</v>
      </c>
      <c r="AE45" s="2">
        <v>287300000</v>
      </c>
      <c r="AF45" s="2">
        <v>214668992</v>
      </c>
      <c r="AG45" s="2">
        <v>122161000</v>
      </c>
      <c r="AH45" s="2">
        <v>59283000</v>
      </c>
      <c r="AI45" s="2">
        <v>78169000</v>
      </c>
      <c r="AJ45" s="2">
        <v>72170000</v>
      </c>
      <c r="AK45" s="2">
        <v>58666000</v>
      </c>
      <c r="AL45" s="2">
        <v>85687000</v>
      </c>
      <c r="AM45" s="2">
        <v>143539008</v>
      </c>
      <c r="AN45" s="2">
        <v>615398016</v>
      </c>
      <c r="AO45" s="2">
        <v>214190000</v>
      </c>
      <c r="AP45" s="2">
        <v>63803000</v>
      </c>
      <c r="AQ45" s="2">
        <v>14493000</v>
      </c>
      <c r="AR45" s="2">
        <v>8985000</v>
      </c>
      <c r="AS45" s="2">
        <v>5341000</v>
      </c>
      <c r="AT45" s="2">
        <v>3087000</v>
      </c>
      <c r="AU45" s="2">
        <v>1902000</v>
      </c>
      <c r="AV45" s="2">
        <v>1331000</v>
      </c>
      <c r="AW45" s="2">
        <v>6000</v>
      </c>
      <c r="AX45" s="2">
        <v>1031000</v>
      </c>
      <c r="AY45" s="2">
        <v>526000</v>
      </c>
      <c r="AZ45" s="2">
        <v>277000</v>
      </c>
      <c r="BA45" s="2">
        <v>587000</v>
      </c>
      <c r="BB45" s="2"/>
    </row>
    <row r="46" spans="1:54" x14ac:dyDescent="0.2">
      <c r="A46" s="2" t="s">
        <v>214</v>
      </c>
      <c r="B46" s="2" t="s">
        <v>215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/>
    </row>
    <row r="47" spans="1:54" x14ac:dyDescent="0.2">
      <c r="A47" s="2" t="s">
        <v>216</v>
      </c>
      <c r="B47" s="2" t="s">
        <v>217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>
        <v>169.40007019042969</v>
      </c>
      <c r="T47" s="2">
        <v>240.04217529296875</v>
      </c>
      <c r="U47" s="2">
        <v>310.845947265625</v>
      </c>
      <c r="V47" s="2">
        <v>307.87860107421875</v>
      </c>
      <c r="W47" s="2">
        <v>300.35440063476562</v>
      </c>
      <c r="X47" s="2">
        <v>271.6995849609375</v>
      </c>
      <c r="Y47" s="2">
        <v>390.94180297851562</v>
      </c>
      <c r="Z47" s="2">
        <v>519.960205078125</v>
      </c>
      <c r="AA47" s="2">
        <v>537.65411376953125</v>
      </c>
      <c r="AB47" s="2">
        <v>807.32733154296875</v>
      </c>
      <c r="AC47" s="2">
        <v>938.22698974609375</v>
      </c>
      <c r="AD47" s="2">
        <v>1476.587158203125</v>
      </c>
      <c r="AE47" s="2">
        <v>2038.808349609375</v>
      </c>
      <c r="AF47" s="2">
        <v>1471.15771484375</v>
      </c>
      <c r="AG47" s="2">
        <v>1459.9112548828125</v>
      </c>
      <c r="AH47" s="2">
        <v>1581.13525390625</v>
      </c>
      <c r="AI47" s="2">
        <v>819.21746826171875</v>
      </c>
      <c r="AJ47" s="2">
        <v>645.35577392578125</v>
      </c>
      <c r="AK47" s="2">
        <v>574.5628662109375</v>
      </c>
      <c r="AL47" s="2">
        <v>436.2694091796875</v>
      </c>
      <c r="AM47" s="2">
        <v>373.55999755859375</v>
      </c>
      <c r="AN47" s="2">
        <v>362.85333251953125</v>
      </c>
      <c r="AO47" s="2">
        <v>328.0665283203125</v>
      </c>
      <c r="AP47" s="2">
        <v>323.17117309570312</v>
      </c>
      <c r="AQ47" s="2">
        <v>274.72216796875</v>
      </c>
      <c r="AR47" s="2">
        <v>194.2967529296875</v>
      </c>
      <c r="AS47" s="2">
        <v>233.29624938964844</v>
      </c>
      <c r="AT47" s="2">
        <v>251.30010986328125</v>
      </c>
      <c r="AU47" s="2">
        <v>232.26420593261719</v>
      </c>
      <c r="AV47" s="2">
        <v>170.96699523925781</v>
      </c>
      <c r="AW47" s="2">
        <v>147.28924560546875</v>
      </c>
      <c r="AX47" s="2"/>
      <c r="AY47" s="2"/>
      <c r="AZ47" s="2"/>
      <c r="BA47" s="2"/>
      <c r="BB47" s="2"/>
    </row>
    <row r="48" spans="1:54" x14ac:dyDescent="0.2">
      <c r="A48" s="2" t="s">
        <v>218</v>
      </c>
      <c r="B48" s="2" t="s">
        <v>219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>
        <v>56217000</v>
      </c>
      <c r="N48" s="2">
        <v>71137000</v>
      </c>
      <c r="O48" s="2">
        <v>104165000</v>
      </c>
      <c r="P48" s="2">
        <v>167263008</v>
      </c>
      <c r="Q48" s="2">
        <v>210260992</v>
      </c>
      <c r="R48" s="2">
        <v>225987008</v>
      </c>
      <c r="S48" s="2">
        <v>266268000</v>
      </c>
      <c r="T48" s="2">
        <v>396112000</v>
      </c>
      <c r="U48" s="2">
        <v>629238016</v>
      </c>
      <c r="V48" s="2">
        <v>847212992</v>
      </c>
      <c r="W48" s="2">
        <v>1090400000</v>
      </c>
      <c r="X48" s="2">
        <v>1215593984</v>
      </c>
      <c r="Y48" s="2">
        <v>1476269952</v>
      </c>
      <c r="Z48" s="2">
        <v>1731089024</v>
      </c>
      <c r="AA48" s="2">
        <v>1810459008</v>
      </c>
      <c r="AB48" s="2">
        <v>2487884032</v>
      </c>
      <c r="AC48" s="2">
        <v>3195513088</v>
      </c>
      <c r="AD48" s="2">
        <v>3780779008</v>
      </c>
      <c r="AE48" s="2">
        <v>3822629888</v>
      </c>
      <c r="AF48" s="2">
        <v>3711581952</v>
      </c>
      <c r="AG48" s="2">
        <v>4112079872</v>
      </c>
      <c r="AH48" s="2">
        <v>4218310912</v>
      </c>
      <c r="AI48" s="2">
        <v>4631801856</v>
      </c>
      <c r="AJ48" s="2">
        <v>4980640768</v>
      </c>
      <c r="AK48" s="2">
        <v>5679333888</v>
      </c>
      <c r="AL48" s="2">
        <v>4886247936</v>
      </c>
      <c r="AM48" s="2">
        <v>4331106816</v>
      </c>
      <c r="AN48" s="2">
        <v>4079461120</v>
      </c>
      <c r="AO48" s="2">
        <v>4374220800</v>
      </c>
      <c r="AP48" s="2">
        <v>4703863808</v>
      </c>
      <c r="AQ48" s="2">
        <v>4171459072</v>
      </c>
      <c r="AR48" s="2">
        <v>4012229120</v>
      </c>
      <c r="AS48" s="2">
        <v>4433946112</v>
      </c>
      <c r="AT48" s="2">
        <v>4947409920</v>
      </c>
      <c r="AU48" s="2">
        <v>4823712768</v>
      </c>
      <c r="AV48" s="2">
        <v>4458967040</v>
      </c>
      <c r="AW48" s="2">
        <v>4531323904</v>
      </c>
      <c r="AX48" s="2">
        <v>5082742784</v>
      </c>
      <c r="AY48" s="2">
        <v>5030626816</v>
      </c>
      <c r="AZ48" s="2">
        <v>5215989760</v>
      </c>
      <c r="BA48" s="2">
        <v>3849644032</v>
      </c>
      <c r="BB48" s="2"/>
    </row>
    <row r="49" spans="1:54" x14ac:dyDescent="0.2">
      <c r="A49" s="2" t="s">
        <v>220</v>
      </c>
      <c r="B49" s="2" t="s">
        <v>221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>
        <v>106119000</v>
      </c>
      <c r="N49" s="2">
        <v>135168000</v>
      </c>
      <c r="O49" s="2">
        <v>181960992</v>
      </c>
      <c r="P49" s="2">
        <v>231579008</v>
      </c>
      <c r="Q49" s="2">
        <v>277800000</v>
      </c>
      <c r="R49" s="2">
        <v>281089984</v>
      </c>
      <c r="S49" s="2">
        <v>307772992</v>
      </c>
      <c r="T49" s="2">
        <v>492284000</v>
      </c>
      <c r="U49" s="2">
        <v>822414976</v>
      </c>
      <c r="V49" s="2">
        <v>1126862976</v>
      </c>
      <c r="W49" s="2">
        <v>1390375936</v>
      </c>
      <c r="X49" s="2">
        <v>1581848960</v>
      </c>
      <c r="Y49" s="2">
        <v>1900983040</v>
      </c>
      <c r="Z49" s="2">
        <v>2169843968</v>
      </c>
      <c r="AA49" s="2">
        <v>2201238016</v>
      </c>
      <c r="AB49" s="2">
        <v>2903388928</v>
      </c>
      <c r="AC49" s="2">
        <v>3628877056</v>
      </c>
      <c r="AD49" s="2">
        <v>4260088064</v>
      </c>
      <c r="AE49" s="2">
        <v>4237710080</v>
      </c>
      <c r="AF49" s="2">
        <v>4064646912</v>
      </c>
      <c r="AG49" s="2">
        <v>4466138112</v>
      </c>
      <c r="AH49" s="2">
        <v>4579742208</v>
      </c>
      <c r="AI49" s="2">
        <v>5002995200</v>
      </c>
      <c r="AJ49" s="2">
        <v>5389766144</v>
      </c>
      <c r="AK49" s="2">
        <v>6153815040</v>
      </c>
      <c r="AL49" s="2">
        <v>5377715200</v>
      </c>
      <c r="AM49" s="2">
        <v>4803993088</v>
      </c>
      <c r="AN49" s="2">
        <v>5069541888</v>
      </c>
      <c r="AO49" s="2">
        <v>5053140992</v>
      </c>
      <c r="AP49" s="2">
        <v>5337145856</v>
      </c>
      <c r="AQ49" s="2">
        <v>5287123968</v>
      </c>
      <c r="AR49" s="2">
        <v>5095336960</v>
      </c>
      <c r="AS49" s="2">
        <v>5525106176</v>
      </c>
      <c r="AT49" s="2">
        <v>6061322240</v>
      </c>
      <c r="AU49" s="2">
        <v>5924765184</v>
      </c>
      <c r="AV49" s="2">
        <v>5515389952</v>
      </c>
      <c r="AW49" s="2">
        <v>5608698880</v>
      </c>
      <c r="AX49" s="2">
        <v>6220724224</v>
      </c>
      <c r="AY49" s="2">
        <v>6120983040</v>
      </c>
      <c r="AZ49" s="2">
        <v>6320118784</v>
      </c>
      <c r="BA49" s="2">
        <v>4395382784</v>
      </c>
      <c r="BB49" s="2"/>
    </row>
    <row r="50" spans="1:54" x14ac:dyDescent="0.2">
      <c r="A50" s="2" t="s">
        <v>222</v>
      </c>
      <c r="B50" s="2" t="s">
        <v>223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19560000</v>
      </c>
      <c r="AC50" s="2">
        <v>38477000</v>
      </c>
      <c r="AD50" s="2">
        <v>46380000</v>
      </c>
      <c r="AE50" s="2">
        <v>56063000</v>
      </c>
      <c r="AF50" s="2">
        <v>49975000</v>
      </c>
      <c r="AG50" s="2">
        <v>75922000</v>
      </c>
      <c r="AH50" s="2">
        <v>80367000</v>
      </c>
      <c r="AI50" s="2">
        <v>97147000</v>
      </c>
      <c r="AJ50" s="2">
        <v>110151000</v>
      </c>
      <c r="AK50" s="2">
        <v>127163000</v>
      </c>
      <c r="AL50" s="2">
        <v>106906000</v>
      </c>
      <c r="AM50" s="2">
        <v>91592000</v>
      </c>
      <c r="AN50" s="2">
        <v>86043000</v>
      </c>
      <c r="AO50" s="2">
        <v>94369000</v>
      </c>
      <c r="AP50" s="2">
        <v>107341000</v>
      </c>
      <c r="AQ50" s="2">
        <v>93636000</v>
      </c>
      <c r="AR50" s="2">
        <v>88499000</v>
      </c>
      <c r="AS50" s="2">
        <v>98444000</v>
      </c>
      <c r="AT50" s="2">
        <v>113557000</v>
      </c>
      <c r="AU50" s="2">
        <v>110396000</v>
      </c>
      <c r="AV50" s="2">
        <v>100962000</v>
      </c>
      <c r="AW50" s="2">
        <v>100749000</v>
      </c>
      <c r="AX50" s="2">
        <v>118411000</v>
      </c>
      <c r="AY50" s="2">
        <v>120826000</v>
      </c>
      <c r="AZ50" s="2">
        <v>127110000</v>
      </c>
      <c r="BA50" s="2">
        <v>27908000</v>
      </c>
      <c r="BB50" s="2"/>
    </row>
    <row r="51" spans="1:54" x14ac:dyDescent="0.2">
      <c r="A51" s="2" t="s">
        <v>224</v>
      </c>
      <c r="B51" s="2" t="s">
        <v>225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>
        <v>106119000</v>
      </c>
      <c r="N51" s="2">
        <v>135168000</v>
      </c>
      <c r="O51" s="2">
        <v>181960992</v>
      </c>
      <c r="P51" s="2">
        <v>231579008</v>
      </c>
      <c r="Q51" s="2">
        <v>277800000</v>
      </c>
      <c r="R51" s="2">
        <v>281089984</v>
      </c>
      <c r="S51" s="2">
        <v>307772992</v>
      </c>
      <c r="T51" s="2">
        <v>492284000</v>
      </c>
      <c r="U51" s="2">
        <v>822414976</v>
      </c>
      <c r="V51" s="2">
        <v>1126862976</v>
      </c>
      <c r="W51" s="2">
        <v>1390375936</v>
      </c>
      <c r="X51" s="2">
        <v>1581848960</v>
      </c>
      <c r="Y51" s="2">
        <v>1900983040</v>
      </c>
      <c r="Z51" s="2">
        <v>2169843968</v>
      </c>
      <c r="AA51" s="2">
        <v>2201238016</v>
      </c>
      <c r="AB51" s="2">
        <v>2883828992</v>
      </c>
      <c r="AC51" s="2">
        <v>3590400000</v>
      </c>
      <c r="AD51" s="2">
        <v>4213708032</v>
      </c>
      <c r="AE51" s="2">
        <v>4181647104</v>
      </c>
      <c r="AF51" s="2">
        <v>4014671872</v>
      </c>
      <c r="AG51" s="2">
        <v>4390216192</v>
      </c>
      <c r="AH51" s="2">
        <v>4499375104</v>
      </c>
      <c r="AI51" s="2">
        <v>4905847808</v>
      </c>
      <c r="AJ51" s="2">
        <v>5279614976</v>
      </c>
      <c r="AK51" s="2">
        <v>6026652160</v>
      </c>
      <c r="AL51" s="2">
        <v>5270809088</v>
      </c>
      <c r="AM51" s="2">
        <v>4712400896</v>
      </c>
      <c r="AN51" s="2">
        <v>4983498752</v>
      </c>
      <c r="AO51" s="2">
        <v>4958772224</v>
      </c>
      <c r="AP51" s="2">
        <v>5229805056</v>
      </c>
      <c r="AQ51" s="2">
        <v>5193487872</v>
      </c>
      <c r="AR51" s="2">
        <v>5006837760</v>
      </c>
      <c r="AS51" s="2">
        <v>5426661888</v>
      </c>
      <c r="AT51" s="2">
        <v>5947765248</v>
      </c>
      <c r="AU51" s="2">
        <v>5814368768</v>
      </c>
      <c r="AV51" s="2">
        <v>5414428160</v>
      </c>
      <c r="AW51" s="2">
        <v>5507950080</v>
      </c>
      <c r="AX51" s="2">
        <v>6102312960</v>
      </c>
      <c r="AY51" s="2">
        <v>6000157184</v>
      </c>
      <c r="AZ51" s="2">
        <v>6193009152</v>
      </c>
      <c r="BA51" s="2">
        <v>4367475200</v>
      </c>
      <c r="BB51" s="2"/>
    </row>
    <row r="52" spans="1:54" x14ac:dyDescent="0.2">
      <c r="A52" s="2" t="s">
        <v>226</v>
      </c>
      <c r="B52" s="2" t="s">
        <v>227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/>
    </row>
    <row r="53" spans="1:54" x14ac:dyDescent="0.2">
      <c r="A53" s="2" t="s">
        <v>228</v>
      </c>
      <c r="B53" s="2" t="s">
        <v>229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>
        <v>106119000</v>
      </c>
      <c r="N53" s="2">
        <v>135168000</v>
      </c>
      <c r="O53" s="2">
        <v>181960992</v>
      </c>
      <c r="P53" s="2">
        <v>231579008</v>
      </c>
      <c r="Q53" s="2">
        <v>277800000</v>
      </c>
      <c r="R53" s="2">
        <v>281089984</v>
      </c>
      <c r="S53" s="2">
        <v>307772992</v>
      </c>
      <c r="T53" s="2">
        <v>492284000</v>
      </c>
      <c r="U53" s="2">
        <v>822414976</v>
      </c>
      <c r="V53" s="2">
        <v>1126862976</v>
      </c>
      <c r="W53" s="2">
        <v>1390375936</v>
      </c>
      <c r="X53" s="2">
        <v>1581848960</v>
      </c>
      <c r="Y53" s="2">
        <v>1900983040</v>
      </c>
      <c r="Z53" s="2">
        <v>2169843968</v>
      </c>
      <c r="AA53" s="2">
        <v>2201238016</v>
      </c>
      <c r="AB53" s="2">
        <v>2903388928</v>
      </c>
      <c r="AC53" s="2">
        <v>3628877056</v>
      </c>
      <c r="AD53" s="2">
        <v>4260088064</v>
      </c>
      <c r="AE53" s="2">
        <v>4237710080</v>
      </c>
      <c r="AF53" s="2">
        <v>4064646912</v>
      </c>
      <c r="AG53" s="2">
        <v>4466138112</v>
      </c>
      <c r="AH53" s="2">
        <v>4579742208</v>
      </c>
      <c r="AI53" s="2">
        <v>5002995200</v>
      </c>
      <c r="AJ53" s="2">
        <v>5389766144</v>
      </c>
      <c r="AK53" s="2">
        <v>6153815040</v>
      </c>
      <c r="AL53" s="2">
        <v>5377715200</v>
      </c>
      <c r="AM53" s="2">
        <v>4803993088</v>
      </c>
      <c r="AN53" s="2">
        <v>5069541888</v>
      </c>
      <c r="AO53" s="2">
        <v>5053140992</v>
      </c>
      <c r="AP53" s="2">
        <v>5337145856</v>
      </c>
      <c r="AQ53" s="2">
        <v>5287123968</v>
      </c>
      <c r="AR53" s="2">
        <v>5095336960</v>
      </c>
      <c r="AS53" s="2">
        <v>5525106176</v>
      </c>
      <c r="AT53" s="2">
        <v>6061322240</v>
      </c>
      <c r="AU53" s="2">
        <v>5924765184</v>
      </c>
      <c r="AV53" s="2">
        <v>5515389952</v>
      </c>
      <c r="AW53" s="2">
        <v>5608698880</v>
      </c>
      <c r="AX53" s="2">
        <v>6220724224</v>
      </c>
      <c r="AY53" s="2">
        <v>6120983040</v>
      </c>
      <c r="AZ53" s="2">
        <v>6320118784</v>
      </c>
      <c r="BA53" s="2">
        <v>4395382784</v>
      </c>
      <c r="BB53" s="2"/>
    </row>
    <row r="54" spans="1:54" x14ac:dyDescent="0.2">
      <c r="A54" s="2" t="s">
        <v>230</v>
      </c>
      <c r="B54" s="2" t="s">
        <v>231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30000</v>
      </c>
      <c r="T54" s="2">
        <v>16062000</v>
      </c>
      <c r="U54" s="2">
        <v>8096000</v>
      </c>
      <c r="V54" s="2">
        <v>26130000</v>
      </c>
      <c r="W54" s="2">
        <v>4164000</v>
      </c>
      <c r="X54" s="2">
        <v>15198000</v>
      </c>
      <c r="Y54" s="2">
        <v>13232000</v>
      </c>
      <c r="Z54" s="2">
        <v>11229000</v>
      </c>
      <c r="AA54" s="2">
        <v>15227000</v>
      </c>
      <c r="AB54" s="2">
        <v>86227000</v>
      </c>
      <c r="AC54" s="2">
        <v>102127000</v>
      </c>
      <c r="AD54" s="2">
        <v>113072000</v>
      </c>
      <c r="AE54" s="2">
        <v>186606000</v>
      </c>
      <c r="AF54" s="2">
        <v>124752000</v>
      </c>
      <c r="AG54" s="2">
        <v>228875008</v>
      </c>
      <c r="AH54" s="2">
        <v>295361984</v>
      </c>
      <c r="AI54" s="2">
        <v>351982016</v>
      </c>
      <c r="AJ54" s="2">
        <v>362310016</v>
      </c>
      <c r="AK54" s="2">
        <v>401598016</v>
      </c>
      <c r="AL54" s="2">
        <v>392979008</v>
      </c>
      <c r="AM54" s="2">
        <v>380847008</v>
      </c>
      <c r="AN54" s="2">
        <v>434331008</v>
      </c>
      <c r="AO54" s="2">
        <v>594214016</v>
      </c>
      <c r="AP54" s="2">
        <v>666430016</v>
      </c>
      <c r="AQ54" s="2">
        <v>687809984</v>
      </c>
      <c r="AR54" s="2">
        <v>667763968</v>
      </c>
      <c r="AS54" s="2">
        <v>1202519040</v>
      </c>
      <c r="AT54" s="2">
        <v>1448126976</v>
      </c>
      <c r="AU54" s="2">
        <v>1558189952</v>
      </c>
      <c r="AV54" s="2">
        <v>1498464000</v>
      </c>
      <c r="AW54" s="2">
        <v>1655575040</v>
      </c>
      <c r="AX54" s="2">
        <v>2020590976</v>
      </c>
      <c r="AY54" s="2">
        <v>1880669056</v>
      </c>
      <c r="AZ54" s="2">
        <v>1865780992</v>
      </c>
      <c r="BA54" s="2">
        <v>1956412032</v>
      </c>
      <c r="BB54" s="2"/>
    </row>
    <row r="55" spans="1:54" x14ac:dyDescent="0.2">
      <c r="A55" s="2" t="s">
        <v>232</v>
      </c>
      <c r="B55" s="2" t="s">
        <v>233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>
        <v>122589000</v>
      </c>
      <c r="N55" s="2">
        <v>154678000</v>
      </c>
      <c r="O55" s="2">
        <v>191588000</v>
      </c>
      <c r="P55" s="2">
        <v>267747008</v>
      </c>
      <c r="Q55" s="2">
        <v>320814016</v>
      </c>
      <c r="R55" s="2">
        <v>327897984</v>
      </c>
      <c r="S55" s="2">
        <v>347771008</v>
      </c>
      <c r="T55" s="2">
        <v>594121984</v>
      </c>
      <c r="U55" s="2">
        <v>953361024</v>
      </c>
      <c r="V55" s="2">
        <v>1280760960</v>
      </c>
      <c r="W55" s="2">
        <v>1500113024</v>
      </c>
      <c r="X55" s="2">
        <v>1716754048</v>
      </c>
      <c r="Y55" s="2">
        <v>2046656000</v>
      </c>
      <c r="Z55" s="2">
        <v>2327035904</v>
      </c>
      <c r="AA55" s="2">
        <v>2337819904</v>
      </c>
      <c r="AB55" s="2">
        <v>3097836032</v>
      </c>
      <c r="AC55" s="2">
        <v>3803547904</v>
      </c>
      <c r="AD55" s="2">
        <v>4402591744</v>
      </c>
      <c r="AE55" s="2">
        <v>4431775232</v>
      </c>
      <c r="AF55" s="2">
        <v>4191027968</v>
      </c>
      <c r="AG55" s="2">
        <v>4695012864</v>
      </c>
      <c r="AH55" s="2">
        <v>4875104256</v>
      </c>
      <c r="AI55" s="2">
        <v>5354976768</v>
      </c>
      <c r="AJ55" s="2">
        <v>5752075776</v>
      </c>
      <c r="AK55" s="2">
        <v>6555412992</v>
      </c>
      <c r="AL55" s="2">
        <v>5770694144</v>
      </c>
      <c r="AM55" s="2">
        <v>5184840192</v>
      </c>
      <c r="AN55" s="2">
        <v>5503873024</v>
      </c>
      <c r="AO55" s="2">
        <v>5647354880</v>
      </c>
      <c r="AP55" s="2">
        <v>6003575808</v>
      </c>
      <c r="AQ55" s="2">
        <v>5974934016</v>
      </c>
      <c r="AR55" s="2">
        <v>5763101184</v>
      </c>
      <c r="AS55" s="2">
        <v>6727625216</v>
      </c>
      <c r="AT55" s="2">
        <v>7509449216</v>
      </c>
      <c r="AU55" s="2">
        <v>7482954752</v>
      </c>
      <c r="AV55" s="2">
        <v>7013854208</v>
      </c>
      <c r="AW55" s="2">
        <v>7264273920</v>
      </c>
      <c r="AX55" s="2">
        <v>8241314816</v>
      </c>
      <c r="AY55" s="2">
        <v>8001652224</v>
      </c>
      <c r="AZ55" s="2">
        <v>8185900032</v>
      </c>
      <c r="BA55" s="2">
        <v>6351795200</v>
      </c>
      <c r="BB55" s="2"/>
    </row>
    <row r="56" spans="1:54" x14ac:dyDescent="0.2">
      <c r="A56" s="2" t="s">
        <v>234</v>
      </c>
      <c r="B56" s="2" t="s">
        <v>235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38751000</v>
      </c>
      <c r="V56" s="2">
        <v>64310000</v>
      </c>
      <c r="W56" s="2">
        <v>69467000</v>
      </c>
      <c r="X56" s="2">
        <v>49332000</v>
      </c>
      <c r="Y56" s="2">
        <v>44217000</v>
      </c>
      <c r="Z56" s="2">
        <v>37555000</v>
      </c>
      <c r="AA56" s="2">
        <v>24166000</v>
      </c>
      <c r="AB56" s="2">
        <v>16369000</v>
      </c>
      <c r="AC56" s="2">
        <v>10925000</v>
      </c>
      <c r="AD56" s="2">
        <v>10384000</v>
      </c>
      <c r="AE56" s="2">
        <v>5267000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440000000</v>
      </c>
      <c r="AO56" s="2">
        <v>38000000</v>
      </c>
      <c r="AP56" s="2">
        <v>4225000</v>
      </c>
      <c r="AQ56" s="2">
        <v>546182016</v>
      </c>
      <c r="AR56" s="2">
        <v>546182016</v>
      </c>
      <c r="AS56" s="2">
        <v>546182016</v>
      </c>
      <c r="AT56" s="2">
        <v>546182016</v>
      </c>
      <c r="AU56" s="2">
        <v>546182016</v>
      </c>
      <c r="AV56" s="2">
        <v>546182016</v>
      </c>
      <c r="AW56" s="2">
        <v>546182016</v>
      </c>
      <c r="AX56" s="2">
        <v>546182016</v>
      </c>
      <c r="AY56" s="2">
        <v>546182016</v>
      </c>
      <c r="AZ56" s="2">
        <v>546182016</v>
      </c>
      <c r="BA56" s="2">
        <v>0</v>
      </c>
      <c r="BB56" s="2"/>
    </row>
    <row r="57" spans="1:54" x14ac:dyDescent="0.2">
      <c r="A57" s="2" t="s">
        <v>236</v>
      </c>
      <c r="B57" s="2" t="s">
        <v>237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>
        <v>14861000</v>
      </c>
      <c r="N57" s="2">
        <v>12315000</v>
      </c>
      <c r="O57" s="2">
        <v>10231000</v>
      </c>
      <c r="P57" s="2">
        <v>6895000</v>
      </c>
      <c r="Q57" s="2">
        <v>8803000</v>
      </c>
      <c r="R57" s="2">
        <v>24164000</v>
      </c>
      <c r="S57" s="2">
        <v>41412000</v>
      </c>
      <c r="T57" s="2">
        <v>62667000</v>
      </c>
      <c r="U57" s="2">
        <v>85590000</v>
      </c>
      <c r="V57" s="2">
        <v>123567000</v>
      </c>
      <c r="W57" s="2">
        <v>146223008</v>
      </c>
      <c r="X57" s="2">
        <v>185120000</v>
      </c>
      <c r="Y57" s="2">
        <v>233014000</v>
      </c>
      <c r="Z57" s="2">
        <v>285339008</v>
      </c>
      <c r="AA57" s="2">
        <v>359124992</v>
      </c>
      <c r="AB57" s="2">
        <v>411120992</v>
      </c>
      <c r="AC57" s="2">
        <v>487532000</v>
      </c>
      <c r="AD57" s="2">
        <v>553048000</v>
      </c>
      <c r="AE57" s="2">
        <v>593660992</v>
      </c>
      <c r="AF57" s="2">
        <v>652854976</v>
      </c>
      <c r="AG57" s="2">
        <v>716161024</v>
      </c>
      <c r="AH57" s="2">
        <v>748641024</v>
      </c>
      <c r="AI57" s="2">
        <v>764995968</v>
      </c>
      <c r="AJ57" s="2">
        <v>760899968</v>
      </c>
      <c r="AK57" s="2">
        <v>817494976</v>
      </c>
      <c r="AL57" s="2">
        <v>776630976</v>
      </c>
      <c r="AM57" s="2">
        <v>742137984</v>
      </c>
      <c r="AN57" s="2">
        <v>723819008</v>
      </c>
      <c r="AO57" s="2">
        <v>726764032</v>
      </c>
      <c r="AP57" s="2">
        <v>722537024</v>
      </c>
      <c r="AQ57" s="2">
        <v>683846016</v>
      </c>
      <c r="AR57" s="2">
        <v>692841984</v>
      </c>
      <c r="AS57" s="2">
        <v>729019008</v>
      </c>
      <c r="AT57" s="2">
        <v>762472000</v>
      </c>
      <c r="AU57" s="2">
        <v>774238016</v>
      </c>
      <c r="AV57" s="2">
        <v>752209984</v>
      </c>
      <c r="AW57" s="2">
        <v>775878016</v>
      </c>
      <c r="AX57" s="2">
        <v>792824000</v>
      </c>
      <c r="AY57" s="2">
        <v>770329984</v>
      </c>
      <c r="AZ57" s="2">
        <v>777441024</v>
      </c>
      <c r="BA57" s="2">
        <v>798547008</v>
      </c>
      <c r="BB57" s="2"/>
    </row>
    <row r="58" spans="1:54" x14ac:dyDescent="0.2">
      <c r="A58" s="2" t="s">
        <v>238</v>
      </c>
      <c r="B58" s="2" t="s">
        <v>239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/>
    </row>
    <row r="59" spans="1:54" x14ac:dyDescent="0.2">
      <c r="A59" s="2" t="s">
        <v>240</v>
      </c>
      <c r="B59" s="2" t="s">
        <v>241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/>
    </row>
    <row r="60" spans="1:54" x14ac:dyDescent="0.2">
      <c r="A60" s="2" t="s">
        <v>242</v>
      </c>
      <c r="B60" s="2" t="s">
        <v>243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>
        <v>0</v>
      </c>
      <c r="N60" s="2">
        <v>0</v>
      </c>
      <c r="O60" s="2">
        <v>0</v>
      </c>
      <c r="P60" s="2">
        <v>0</v>
      </c>
      <c r="Q60" s="2">
        <v>1018000</v>
      </c>
      <c r="R60" s="2">
        <v>2032000</v>
      </c>
      <c r="S60" s="2">
        <v>1846000</v>
      </c>
      <c r="T60" s="2">
        <v>2283000</v>
      </c>
      <c r="U60" s="2">
        <v>3670000</v>
      </c>
      <c r="V60" s="2">
        <v>4271000</v>
      </c>
      <c r="W60" s="2">
        <v>3783000</v>
      </c>
      <c r="X60" s="2">
        <v>3002000</v>
      </c>
      <c r="Y60" s="2">
        <v>3875000</v>
      </c>
      <c r="Z60" s="2">
        <v>5379000</v>
      </c>
      <c r="AA60" s="2">
        <v>5902000</v>
      </c>
      <c r="AB60" s="2">
        <v>5630000</v>
      </c>
      <c r="AC60" s="2">
        <v>4318000</v>
      </c>
      <c r="AD60" s="2">
        <v>2181000</v>
      </c>
      <c r="AE60" s="2">
        <v>323000</v>
      </c>
      <c r="AF60" s="2">
        <v>28000</v>
      </c>
      <c r="AG60" s="2">
        <v>6000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/>
    </row>
    <row r="61" spans="1:54" x14ac:dyDescent="0.2">
      <c r="A61" s="2" t="s">
        <v>244</v>
      </c>
      <c r="B61" s="2" t="s">
        <v>245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>
        <v>0</v>
      </c>
      <c r="N61" s="2">
        <v>6659000</v>
      </c>
      <c r="O61" s="2">
        <v>0</v>
      </c>
      <c r="P61" s="2">
        <v>34382000</v>
      </c>
      <c r="Q61" s="2">
        <v>17574000</v>
      </c>
      <c r="R61" s="2">
        <v>11354000</v>
      </c>
      <c r="S61" s="2">
        <v>0</v>
      </c>
      <c r="T61" s="2">
        <v>65828000</v>
      </c>
      <c r="U61" s="2">
        <v>56706000</v>
      </c>
      <c r="V61" s="2">
        <v>29929000</v>
      </c>
      <c r="W61" s="2">
        <v>13491000</v>
      </c>
      <c r="X61" s="2">
        <v>31138000</v>
      </c>
      <c r="Y61" s="2">
        <v>27983000</v>
      </c>
      <c r="Z61" s="2">
        <v>30851000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/>
    </row>
    <row r="62" spans="1:54" x14ac:dyDescent="0.2">
      <c r="A62" s="2" t="s">
        <v>246</v>
      </c>
      <c r="B62" s="2" t="s">
        <v>247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>
        <v>0</v>
      </c>
      <c r="N62" s="2">
        <v>5122000</v>
      </c>
      <c r="O62" s="2">
        <v>11008000</v>
      </c>
      <c r="P62" s="2">
        <v>7842000</v>
      </c>
      <c r="Q62" s="2">
        <v>12120000</v>
      </c>
      <c r="R62" s="2">
        <v>4183000</v>
      </c>
      <c r="S62" s="2">
        <v>6913000</v>
      </c>
      <c r="T62" s="2">
        <v>12427000</v>
      </c>
      <c r="U62" s="2">
        <v>24120000</v>
      </c>
      <c r="V62" s="2">
        <v>21896000</v>
      </c>
      <c r="W62" s="2">
        <v>22577000</v>
      </c>
      <c r="X62" s="2">
        <v>16607000</v>
      </c>
      <c r="Y62" s="2">
        <v>17892000</v>
      </c>
      <c r="Z62" s="2">
        <v>15638000</v>
      </c>
      <c r="AA62" s="2">
        <v>14816000</v>
      </c>
      <c r="AB62" s="2">
        <v>28889000</v>
      </c>
      <c r="AC62" s="2">
        <v>46691000</v>
      </c>
      <c r="AD62" s="2">
        <v>47067000</v>
      </c>
      <c r="AE62" s="2">
        <v>20559000</v>
      </c>
      <c r="AF62" s="2">
        <v>5792000</v>
      </c>
      <c r="AG62" s="2">
        <v>1731000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/>
    </row>
    <row r="63" spans="1:54" x14ac:dyDescent="0.2">
      <c r="A63" s="2" t="s">
        <v>248</v>
      </c>
      <c r="B63" s="2" t="s">
        <v>249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>
        <v>0</v>
      </c>
      <c r="N63" s="2">
        <v>5122000</v>
      </c>
      <c r="O63" s="2">
        <v>11008000</v>
      </c>
      <c r="P63" s="2">
        <v>7842000</v>
      </c>
      <c r="Q63" s="2">
        <v>13138000</v>
      </c>
      <c r="R63" s="2">
        <v>6215000</v>
      </c>
      <c r="S63" s="2">
        <v>8759000</v>
      </c>
      <c r="T63" s="2">
        <v>14710000</v>
      </c>
      <c r="U63" s="2">
        <v>27790000</v>
      </c>
      <c r="V63" s="2">
        <v>26167000</v>
      </c>
      <c r="W63" s="2">
        <v>26360000</v>
      </c>
      <c r="X63" s="2">
        <v>19609000</v>
      </c>
      <c r="Y63" s="2">
        <v>21767000</v>
      </c>
      <c r="Z63" s="2">
        <v>21017000</v>
      </c>
      <c r="AA63" s="2">
        <v>20718000</v>
      </c>
      <c r="AB63" s="2">
        <v>34519000</v>
      </c>
      <c r="AC63" s="2">
        <v>51009000</v>
      </c>
      <c r="AD63" s="2">
        <v>49248000</v>
      </c>
      <c r="AE63" s="2">
        <v>20882000</v>
      </c>
      <c r="AF63" s="2">
        <v>5820000</v>
      </c>
      <c r="AG63" s="2">
        <v>1737000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/>
    </row>
    <row r="64" spans="1:54" x14ac:dyDescent="0.2">
      <c r="A64" s="2" t="s">
        <v>250</v>
      </c>
      <c r="B64" s="2" t="s">
        <v>251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30000</v>
      </c>
      <c r="T64" s="2">
        <v>62000</v>
      </c>
      <c r="U64" s="2">
        <v>96000</v>
      </c>
      <c r="V64" s="2">
        <v>130000</v>
      </c>
      <c r="W64" s="2">
        <v>164000</v>
      </c>
      <c r="X64" s="2">
        <v>198000</v>
      </c>
      <c r="Y64" s="2">
        <v>232000</v>
      </c>
      <c r="Z64" s="2">
        <v>229000</v>
      </c>
      <c r="AA64" s="2">
        <v>227000</v>
      </c>
      <c r="AB64" s="2">
        <v>227000</v>
      </c>
      <c r="AC64" s="2">
        <v>227000</v>
      </c>
      <c r="AD64" s="2">
        <v>22913000</v>
      </c>
      <c r="AE64" s="2">
        <v>69749000</v>
      </c>
      <c r="AF64" s="2">
        <v>93402000</v>
      </c>
      <c r="AG64" s="2">
        <v>168346000</v>
      </c>
      <c r="AH64" s="2">
        <v>203422000</v>
      </c>
      <c r="AI64" s="2">
        <v>286180992</v>
      </c>
      <c r="AJ64" s="2">
        <v>299472992</v>
      </c>
      <c r="AK64" s="2">
        <v>312604000</v>
      </c>
      <c r="AL64" s="2">
        <v>284766016</v>
      </c>
      <c r="AM64" s="2">
        <v>305081984</v>
      </c>
      <c r="AN64" s="2">
        <v>332467008</v>
      </c>
      <c r="AO64" s="2">
        <v>400934016</v>
      </c>
      <c r="AP64" s="2">
        <v>459023008</v>
      </c>
      <c r="AQ64" s="2">
        <v>442023008</v>
      </c>
      <c r="AR64" s="2">
        <v>455495008</v>
      </c>
      <c r="AS64" s="2">
        <v>583918016</v>
      </c>
      <c r="AT64" s="2">
        <v>703433024</v>
      </c>
      <c r="AU64" s="2">
        <v>739432000</v>
      </c>
      <c r="AV64" s="2">
        <v>695635968</v>
      </c>
      <c r="AW64" s="2">
        <v>736374016</v>
      </c>
      <c r="AX64" s="2">
        <v>878328000</v>
      </c>
      <c r="AY64" s="2">
        <v>882094016</v>
      </c>
      <c r="AZ64" s="2">
        <v>939560000</v>
      </c>
      <c r="BA64" s="2">
        <v>1043315968</v>
      </c>
      <c r="BB64" s="2"/>
    </row>
    <row r="65" spans="1:54" x14ac:dyDescent="0.2">
      <c r="A65" s="2" t="s">
        <v>252</v>
      </c>
      <c r="B65" s="2" t="s">
        <v>253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9359000</v>
      </c>
      <c r="AE65" s="2">
        <v>20457000</v>
      </c>
      <c r="AF65" s="2">
        <v>17150000</v>
      </c>
      <c r="AG65" s="2">
        <v>31859000</v>
      </c>
      <c r="AH65" s="2">
        <v>44878000</v>
      </c>
      <c r="AI65" s="2">
        <v>53801000</v>
      </c>
      <c r="AJ65" s="2">
        <v>54837000</v>
      </c>
      <c r="AK65" s="2">
        <v>67994000</v>
      </c>
      <c r="AL65" s="2">
        <v>66883000</v>
      </c>
      <c r="AM65" s="2">
        <v>61185000</v>
      </c>
      <c r="AN65" s="2">
        <v>57864000</v>
      </c>
      <c r="AO65" s="2">
        <v>54920000</v>
      </c>
      <c r="AP65" s="2">
        <v>50347000</v>
      </c>
      <c r="AQ65" s="2">
        <v>47917000</v>
      </c>
      <c r="AR65" s="2">
        <v>48409000</v>
      </c>
      <c r="AS65" s="2">
        <v>57911000</v>
      </c>
      <c r="AT65" s="2">
        <v>64694000</v>
      </c>
      <c r="AU65" s="2">
        <v>67758000</v>
      </c>
      <c r="AV65" s="2">
        <v>63828000</v>
      </c>
      <c r="AW65" s="2">
        <v>69201000</v>
      </c>
      <c r="AX65" s="2">
        <v>79263000</v>
      </c>
      <c r="AY65" s="2">
        <v>67575000</v>
      </c>
      <c r="AZ65" s="2">
        <v>69221000</v>
      </c>
      <c r="BA65" s="2">
        <v>73096000</v>
      </c>
      <c r="BB65" s="2"/>
    </row>
    <row r="66" spans="1:54" x14ac:dyDescent="0.2">
      <c r="A66" s="2" t="s">
        <v>254</v>
      </c>
      <c r="B66" s="2" t="s">
        <v>255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30000</v>
      </c>
      <c r="T66" s="2">
        <v>62000</v>
      </c>
      <c r="U66" s="2">
        <v>96000</v>
      </c>
      <c r="V66" s="2">
        <v>130000</v>
      </c>
      <c r="W66" s="2">
        <v>164000</v>
      </c>
      <c r="X66" s="2">
        <v>198000</v>
      </c>
      <c r="Y66" s="2">
        <v>232000</v>
      </c>
      <c r="Z66" s="2">
        <v>229000</v>
      </c>
      <c r="AA66" s="2">
        <v>227000</v>
      </c>
      <c r="AB66" s="2">
        <v>227000</v>
      </c>
      <c r="AC66" s="2">
        <v>227000</v>
      </c>
      <c r="AD66" s="2">
        <v>32272000</v>
      </c>
      <c r="AE66" s="2">
        <v>90206000</v>
      </c>
      <c r="AF66" s="2">
        <v>110552000</v>
      </c>
      <c r="AG66" s="2">
        <v>200204992</v>
      </c>
      <c r="AH66" s="2">
        <v>248300000</v>
      </c>
      <c r="AI66" s="2">
        <v>339982016</v>
      </c>
      <c r="AJ66" s="2">
        <v>354310016</v>
      </c>
      <c r="AK66" s="2">
        <v>380598016</v>
      </c>
      <c r="AL66" s="2">
        <v>351648992</v>
      </c>
      <c r="AM66" s="2">
        <v>366267008</v>
      </c>
      <c r="AN66" s="2">
        <v>390331008</v>
      </c>
      <c r="AO66" s="2">
        <v>455854016</v>
      </c>
      <c r="AP66" s="2">
        <v>509369984</v>
      </c>
      <c r="AQ66" s="2">
        <v>489940000</v>
      </c>
      <c r="AR66" s="2">
        <v>503904000</v>
      </c>
      <c r="AS66" s="2">
        <v>641828992</v>
      </c>
      <c r="AT66" s="2">
        <v>768126976</v>
      </c>
      <c r="AU66" s="2">
        <v>807190016</v>
      </c>
      <c r="AV66" s="2">
        <v>759464000</v>
      </c>
      <c r="AW66" s="2">
        <v>805574976</v>
      </c>
      <c r="AX66" s="2">
        <v>957590976</v>
      </c>
      <c r="AY66" s="2">
        <v>949668992</v>
      </c>
      <c r="AZ66" s="2">
        <v>1008780992</v>
      </c>
      <c r="BA66" s="2">
        <v>1116412032</v>
      </c>
      <c r="BB66" s="2"/>
    </row>
    <row r="67" spans="1:54" x14ac:dyDescent="0.2">
      <c r="A67" s="2" t="s">
        <v>256</v>
      </c>
      <c r="B67" s="2" t="s">
        <v>257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>
        <v>0</v>
      </c>
      <c r="AG67" s="2">
        <v>0</v>
      </c>
      <c r="AH67" s="2">
        <v>4475000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/>
    </row>
    <row r="68" spans="1:54" x14ac:dyDescent="0.2">
      <c r="A68" s="2" t="s">
        <v>258</v>
      </c>
      <c r="B68" s="2" t="s">
        <v>259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>
        <v>4.7443766593933105</v>
      </c>
      <c r="T68" s="2">
        <v>5.6963963508605957</v>
      </c>
      <c r="U68" s="2">
        <v>7.9074306488037109</v>
      </c>
      <c r="V68" s="2">
        <v>9.7308759689331055</v>
      </c>
      <c r="W68" s="2">
        <v>10.47517204284668</v>
      </c>
      <c r="X68" s="2">
        <v>9.1357631683349609</v>
      </c>
      <c r="Y68" s="2">
        <v>10.922996520996094</v>
      </c>
      <c r="Z68" s="2">
        <v>16.291908264160156</v>
      </c>
      <c r="AA68" s="2">
        <v>16.386835098266602</v>
      </c>
      <c r="AB68" s="2">
        <v>20.637712478637695</v>
      </c>
      <c r="AC68" s="2">
        <v>24.36720085144043</v>
      </c>
      <c r="AD68" s="2">
        <v>25.984708786010742</v>
      </c>
      <c r="AE68" s="2">
        <v>19.357700347900391</v>
      </c>
      <c r="AF68" s="2">
        <v>24.731502532958984</v>
      </c>
      <c r="AG68" s="2">
        <v>4.5106315612792969</v>
      </c>
      <c r="AH68" s="2">
        <v>16.573835372924805</v>
      </c>
      <c r="AI68" s="2">
        <v>4.2412853240966797</v>
      </c>
      <c r="AJ68" s="2">
        <v>10.028238296508789</v>
      </c>
      <c r="AK68" s="2">
        <v>10.607751846313477</v>
      </c>
      <c r="AL68" s="2">
        <v>5.2673382759094238</v>
      </c>
      <c r="AM68" s="2">
        <v>1.3275657892227173</v>
      </c>
      <c r="AN68" s="2">
        <v>0.99068361520767212</v>
      </c>
      <c r="AO68" s="2">
        <v>0.82101517915725708</v>
      </c>
      <c r="AP68" s="2">
        <v>1.7248677015304565</v>
      </c>
      <c r="AQ68" s="2">
        <v>0.65451270341873169</v>
      </c>
      <c r="AR68" s="2">
        <v>0.35912072658538818</v>
      </c>
      <c r="AS68" s="2">
        <v>0.45746368169784546</v>
      </c>
      <c r="AT68" s="2">
        <v>0.57558977603912354</v>
      </c>
      <c r="AU68" s="2">
        <v>1.0159718990325928</v>
      </c>
      <c r="AV68" s="2">
        <v>1.1135998964309692</v>
      </c>
      <c r="AW68" s="2">
        <v>1.1169552803039551</v>
      </c>
      <c r="AX68" s="2"/>
      <c r="AY68" s="2"/>
      <c r="AZ68" s="2"/>
      <c r="BA68" s="2"/>
      <c r="BB68" s="2"/>
    </row>
    <row r="69" spans="1:54" x14ac:dyDescent="0.2">
      <c r="A69" s="2" t="s">
        <v>260</v>
      </c>
      <c r="B69" s="2" t="s">
        <v>261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>
        <v>2875000</v>
      </c>
      <c r="N69" s="2">
        <v>3615000</v>
      </c>
      <c r="O69" s="2">
        <v>4957000</v>
      </c>
      <c r="P69" s="2">
        <v>10267000</v>
      </c>
      <c r="Q69" s="2">
        <v>7993000</v>
      </c>
      <c r="R69" s="2">
        <v>9656000</v>
      </c>
      <c r="S69" s="2">
        <v>7894000</v>
      </c>
      <c r="T69" s="2">
        <v>10696000</v>
      </c>
      <c r="U69" s="2">
        <v>19362000</v>
      </c>
      <c r="V69" s="2">
        <v>33859000</v>
      </c>
      <c r="W69" s="2">
        <v>45219000</v>
      </c>
      <c r="X69" s="2">
        <v>53183000</v>
      </c>
      <c r="Y69" s="2">
        <v>51717000</v>
      </c>
      <c r="Z69" s="2">
        <v>63383000</v>
      </c>
      <c r="AA69" s="2">
        <v>62164000</v>
      </c>
      <c r="AB69" s="2">
        <v>69967000</v>
      </c>
      <c r="AC69" s="2">
        <v>89335000</v>
      </c>
      <c r="AD69" s="2">
        <v>69575000</v>
      </c>
      <c r="AE69" s="2">
        <v>39235000</v>
      </c>
      <c r="AF69" s="2">
        <v>69437000</v>
      </c>
      <c r="AG69" s="2">
        <v>12785000</v>
      </c>
      <c r="AH69" s="2">
        <v>48809000</v>
      </c>
      <c r="AI69" s="2">
        <v>25953000</v>
      </c>
      <c r="AJ69" s="2">
        <v>88903000</v>
      </c>
      <c r="AK69" s="2">
        <v>120187000</v>
      </c>
      <c r="AL69" s="2">
        <v>67803000</v>
      </c>
      <c r="AM69" s="2">
        <v>17697000</v>
      </c>
      <c r="AN69" s="2">
        <v>13270000</v>
      </c>
      <c r="AO69" s="2">
        <v>8662000</v>
      </c>
      <c r="AP69" s="2">
        <v>23796000</v>
      </c>
      <c r="AQ69" s="2">
        <v>1967000</v>
      </c>
      <c r="AR69" s="2">
        <v>2459000</v>
      </c>
      <c r="AS69" s="2">
        <v>2324000</v>
      </c>
      <c r="AT69" s="2">
        <v>2847000</v>
      </c>
      <c r="AU69" s="2">
        <v>2345000</v>
      </c>
      <c r="AV69" s="2">
        <v>1420000</v>
      </c>
      <c r="AW69" s="2">
        <v>1131000</v>
      </c>
      <c r="AX69" s="2">
        <v>2154000</v>
      </c>
      <c r="AY69" s="2">
        <v>2095000</v>
      </c>
      <c r="AZ69" s="2">
        <v>1949000</v>
      </c>
      <c r="BA69" s="2">
        <v>19736000</v>
      </c>
      <c r="BB69" s="2">
        <v>19872000</v>
      </c>
    </row>
    <row r="70" spans="1:54" x14ac:dyDescent="0.2">
      <c r="A70" s="2" t="s">
        <v>262</v>
      </c>
      <c r="B70" s="2" t="s">
        <v>263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/>
    </row>
    <row r="71" spans="1:54" x14ac:dyDescent="0.2">
      <c r="A71" s="2" t="s">
        <v>264</v>
      </c>
      <c r="B71" s="2" t="s">
        <v>265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>
        <v>2875000</v>
      </c>
      <c r="N71" s="2">
        <v>3615000</v>
      </c>
      <c r="O71" s="2">
        <v>4957000</v>
      </c>
      <c r="P71" s="2">
        <v>10267000</v>
      </c>
      <c r="Q71" s="2">
        <v>7993000</v>
      </c>
      <c r="R71" s="2">
        <v>9656000</v>
      </c>
      <c r="S71" s="2">
        <v>7894000</v>
      </c>
      <c r="T71" s="2">
        <v>10696000</v>
      </c>
      <c r="U71" s="2">
        <v>19362000</v>
      </c>
      <c r="V71" s="2">
        <v>33859000</v>
      </c>
      <c r="W71" s="2">
        <v>45219000</v>
      </c>
      <c r="X71" s="2">
        <v>53183000</v>
      </c>
      <c r="Y71" s="2">
        <v>51717000</v>
      </c>
      <c r="Z71" s="2">
        <v>63383000</v>
      </c>
      <c r="AA71" s="2">
        <v>62164000</v>
      </c>
      <c r="AB71" s="2">
        <v>69967000</v>
      </c>
      <c r="AC71" s="2">
        <v>89335000</v>
      </c>
      <c r="AD71" s="2">
        <v>69575000</v>
      </c>
      <c r="AE71" s="2">
        <v>39235000</v>
      </c>
      <c r="AF71" s="2">
        <v>69437000</v>
      </c>
      <c r="AG71" s="2">
        <v>12785000</v>
      </c>
      <c r="AH71" s="2">
        <v>48809000</v>
      </c>
      <c r="AI71" s="2">
        <v>25953000</v>
      </c>
      <c r="AJ71" s="2">
        <v>88903000</v>
      </c>
      <c r="AK71" s="2">
        <v>120187000</v>
      </c>
      <c r="AL71" s="2">
        <v>67803000</v>
      </c>
      <c r="AM71" s="2">
        <v>17697000</v>
      </c>
      <c r="AN71" s="2">
        <v>13270000</v>
      </c>
      <c r="AO71" s="2">
        <v>8662000</v>
      </c>
      <c r="AP71" s="2">
        <v>23796000</v>
      </c>
      <c r="AQ71" s="2">
        <v>1967000</v>
      </c>
      <c r="AR71" s="2">
        <v>2459000</v>
      </c>
      <c r="AS71" s="2">
        <v>2324000</v>
      </c>
      <c r="AT71" s="2">
        <v>2847000</v>
      </c>
      <c r="AU71" s="2">
        <v>2345000</v>
      </c>
      <c r="AV71" s="2">
        <v>1420000</v>
      </c>
      <c r="AW71" s="2">
        <v>1131000</v>
      </c>
      <c r="AX71" s="2">
        <v>2154000</v>
      </c>
      <c r="AY71" s="2">
        <v>2095000</v>
      </c>
      <c r="AZ71" s="2">
        <v>1949000</v>
      </c>
      <c r="BA71" s="2">
        <v>19736000</v>
      </c>
      <c r="BB71" s="2"/>
    </row>
    <row r="72" spans="1:54" x14ac:dyDescent="0.2">
      <c r="A72" s="2" t="s">
        <v>266</v>
      </c>
      <c r="B72" s="2" t="s">
        <v>267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1120000</v>
      </c>
      <c r="U72" s="2">
        <v>1220000</v>
      </c>
      <c r="V72" s="2">
        <v>2350000</v>
      </c>
      <c r="W72" s="2">
        <v>3316000</v>
      </c>
      <c r="X72" s="2">
        <v>1540000</v>
      </c>
      <c r="Y72" s="2">
        <v>1592000</v>
      </c>
      <c r="Z72" s="2">
        <v>4151000</v>
      </c>
      <c r="AA72" s="2">
        <v>3187000</v>
      </c>
      <c r="AB72" s="2">
        <v>3593000</v>
      </c>
      <c r="AC72" s="2">
        <v>5131000</v>
      </c>
      <c r="AD72" s="2">
        <v>5720000</v>
      </c>
      <c r="AE72" s="2">
        <v>2520000</v>
      </c>
      <c r="AF72" s="2">
        <v>990000</v>
      </c>
      <c r="AG72" s="2">
        <v>1715000</v>
      </c>
      <c r="AH72" s="2">
        <v>2293000</v>
      </c>
      <c r="AI72" s="2">
        <v>1771000</v>
      </c>
      <c r="AJ72" s="2">
        <v>479000</v>
      </c>
      <c r="AK72" s="2">
        <v>841000</v>
      </c>
      <c r="AL72" s="2">
        <v>1870000</v>
      </c>
      <c r="AM72" s="2">
        <v>729000</v>
      </c>
      <c r="AN72" s="2">
        <v>1757000</v>
      </c>
      <c r="AO72" s="2">
        <v>5471000</v>
      </c>
      <c r="AP72" s="2">
        <v>8247000</v>
      </c>
      <c r="AQ72" s="2">
        <v>12268000</v>
      </c>
      <c r="AR72" s="2">
        <v>8193000</v>
      </c>
      <c r="AS72" s="2">
        <v>10868000</v>
      </c>
      <c r="AT72" s="2">
        <v>14353000</v>
      </c>
      <c r="AU72" s="2">
        <v>30387000</v>
      </c>
      <c r="AV72" s="2">
        <v>44265000</v>
      </c>
      <c r="AW72" s="2">
        <v>53957000</v>
      </c>
      <c r="AX72" s="2">
        <v>40208000</v>
      </c>
      <c r="AY72" s="2">
        <v>21103000</v>
      </c>
      <c r="AZ72" s="2">
        <v>18000000</v>
      </c>
      <c r="BA72" s="2">
        <v>16000000</v>
      </c>
      <c r="BB72" s="2"/>
    </row>
    <row r="73" spans="1:54" x14ac:dyDescent="0.2">
      <c r="A73" s="2" t="s">
        <v>268</v>
      </c>
      <c r="B73" s="2" t="s">
        <v>269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>
        <v>2875000</v>
      </c>
      <c r="N73" s="2">
        <v>3615000</v>
      </c>
      <c r="O73" s="2">
        <v>4957000</v>
      </c>
      <c r="P73" s="2">
        <v>10267000</v>
      </c>
      <c r="Q73" s="2">
        <v>9011000</v>
      </c>
      <c r="R73" s="2">
        <v>11688000</v>
      </c>
      <c r="S73" s="2">
        <v>9740000</v>
      </c>
      <c r="T73" s="2">
        <v>14099000</v>
      </c>
      <c r="U73" s="2">
        <v>24252000</v>
      </c>
      <c r="V73" s="2">
        <v>40480000</v>
      </c>
      <c r="W73" s="2">
        <v>52318000</v>
      </c>
      <c r="X73" s="2">
        <v>57725000</v>
      </c>
      <c r="Y73" s="2">
        <v>57184000</v>
      </c>
      <c r="Z73" s="2">
        <v>72913000</v>
      </c>
      <c r="AA73" s="2">
        <v>71253000</v>
      </c>
      <c r="AB73" s="2">
        <v>79190000</v>
      </c>
      <c r="AC73" s="2">
        <v>98784000</v>
      </c>
      <c r="AD73" s="2">
        <v>77476000</v>
      </c>
      <c r="AE73" s="2">
        <v>42078000</v>
      </c>
      <c r="AF73" s="2">
        <v>70455000</v>
      </c>
      <c r="AG73" s="2">
        <v>14506000</v>
      </c>
      <c r="AH73" s="2">
        <v>51102000</v>
      </c>
      <c r="AI73" s="2">
        <v>27724000</v>
      </c>
      <c r="AJ73" s="2">
        <v>89382000</v>
      </c>
      <c r="AK73" s="2">
        <v>121028000</v>
      </c>
      <c r="AL73" s="2">
        <v>69673000</v>
      </c>
      <c r="AM73" s="2">
        <v>18426000</v>
      </c>
      <c r="AN73" s="2">
        <v>15027000</v>
      </c>
      <c r="AO73" s="2">
        <v>14133000</v>
      </c>
      <c r="AP73" s="2">
        <v>32043000</v>
      </c>
      <c r="AQ73" s="2">
        <v>14235000</v>
      </c>
      <c r="AR73" s="2">
        <v>10652000</v>
      </c>
      <c r="AS73" s="2">
        <v>13192000</v>
      </c>
      <c r="AT73" s="2">
        <v>17200000</v>
      </c>
      <c r="AU73" s="2">
        <v>32732000</v>
      </c>
      <c r="AV73" s="2">
        <v>45685000</v>
      </c>
      <c r="AW73" s="2">
        <v>55088000</v>
      </c>
      <c r="AX73" s="2">
        <v>42362000</v>
      </c>
      <c r="AY73" s="2">
        <v>23198000</v>
      </c>
      <c r="AZ73" s="2">
        <v>19949000</v>
      </c>
      <c r="BA73" s="2">
        <v>35736000</v>
      </c>
      <c r="BB73" s="2"/>
    </row>
    <row r="74" spans="1:54" x14ac:dyDescent="0.2">
      <c r="A74" s="2" t="s">
        <v>270</v>
      </c>
      <c r="B74" s="2" t="s">
        <v>271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/>
    </row>
    <row r="75" spans="1:54" x14ac:dyDescent="0.2">
      <c r="A75" s="2" t="s">
        <v>272</v>
      </c>
      <c r="B75" s="2" t="s">
        <v>273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/>
    </row>
    <row r="76" spans="1:54" x14ac:dyDescent="0.2">
      <c r="A76" s="2" t="s">
        <v>274</v>
      </c>
      <c r="B76" s="2" t="s">
        <v>275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/>
    </row>
    <row r="77" spans="1:54" x14ac:dyDescent="0.2">
      <c r="A77" s="2" t="s">
        <v>276</v>
      </c>
      <c r="B77" s="2" t="s">
        <v>277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>
        <v>12.122599601745605</v>
      </c>
      <c r="N77" s="2">
        <v>7.9616999626159668</v>
      </c>
      <c r="O77" s="2">
        <v>5.3400998115539551</v>
      </c>
      <c r="P77" s="2">
        <v>2.575200080871582</v>
      </c>
      <c r="Q77" s="2">
        <v>2.7439999580383301</v>
      </c>
      <c r="R77" s="2">
        <v>8.5306997299194336</v>
      </c>
      <c r="S77" s="2">
        <v>15.367300033569336</v>
      </c>
      <c r="T77" s="2">
        <v>15.735699653625488</v>
      </c>
      <c r="U77" s="2">
        <v>18.380800247192383</v>
      </c>
      <c r="V77" s="2">
        <v>18.87299919128418</v>
      </c>
      <c r="W77" s="2">
        <v>18.667499542236328</v>
      </c>
      <c r="X77" s="2">
        <v>20.479900360107422</v>
      </c>
      <c r="Y77" s="2">
        <v>21.430400848388672</v>
      </c>
      <c r="Z77" s="2">
        <v>21.990200042724609</v>
      </c>
      <c r="AA77" s="2">
        <v>26.699800491333008</v>
      </c>
      <c r="AB77" s="2">
        <v>22.505100250244141</v>
      </c>
      <c r="AC77" s="2">
        <v>21.297199249267578</v>
      </c>
      <c r="AD77" s="2">
        <v>20.580699920654297</v>
      </c>
      <c r="AE77" s="2">
        <v>22.206499099731445</v>
      </c>
      <c r="AF77" s="2">
        <v>25.227300643920898</v>
      </c>
      <c r="AG77" s="2">
        <v>26.285900115966797</v>
      </c>
      <c r="AH77" s="2">
        <v>25.811399459838867</v>
      </c>
      <c r="AI77" s="2">
        <v>24.388799667358398</v>
      </c>
      <c r="AJ77" s="2">
        <v>23.346799850463867</v>
      </c>
      <c r="AK77" s="2">
        <v>22.243600845336914</v>
      </c>
      <c r="AL77" s="2">
        <v>23.063600540161133</v>
      </c>
      <c r="AM77" s="2">
        <v>23.601200103759766</v>
      </c>
      <c r="AN77" s="2">
        <v>21.289699554443359</v>
      </c>
      <c r="AO77" s="2">
        <v>21.231399536132812</v>
      </c>
      <c r="AP77" s="2">
        <v>20.829099655151367</v>
      </c>
      <c r="AQ77" s="2">
        <v>19.209999084472656</v>
      </c>
      <c r="AR77" s="2">
        <v>19.659599304199219</v>
      </c>
      <c r="AS77" s="2">
        <v>18.07659912109375</v>
      </c>
      <c r="AT77" s="2">
        <v>17.411699295043945</v>
      </c>
      <c r="AU77" s="2">
        <v>17.175399780273438</v>
      </c>
      <c r="AV77" s="2">
        <v>17.50309944152832</v>
      </c>
      <c r="AW77" s="2">
        <v>17.245000839233398</v>
      </c>
      <c r="AX77" s="2">
        <v>15.65779972076416</v>
      </c>
      <c r="AY77" s="2">
        <v>16.381099700927734</v>
      </c>
      <c r="AZ77" s="2">
        <v>16.379899978637695</v>
      </c>
      <c r="BA77" s="2">
        <v>22.277399063110352</v>
      </c>
      <c r="BB77" s="2"/>
    </row>
    <row r="78" spans="1:54" x14ac:dyDescent="0.2">
      <c r="A78" s="2" t="s">
        <v>278</v>
      </c>
      <c r="B78" s="2" t="s">
        <v>279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>
        <v>14.004310607910156</v>
      </c>
      <c r="N78" s="2">
        <v>16.235258102416992</v>
      </c>
      <c r="O78" s="2">
        <v>11.817138671875</v>
      </c>
      <c r="P78" s="2">
        <v>9.7425966262817383</v>
      </c>
      <c r="Q78" s="2">
        <v>9.3515129089355469</v>
      </c>
      <c r="R78" s="2">
        <v>8.5400104522705078</v>
      </c>
      <c r="S78" s="2">
        <v>7.0941777229309082</v>
      </c>
      <c r="T78" s="2">
        <v>1.5763871669769287</v>
      </c>
      <c r="U78" s="2">
        <v>2.0612435340881348</v>
      </c>
      <c r="V78" s="2">
        <v>1.9247287511825562</v>
      </c>
      <c r="W78" s="2">
        <v>2.3719844818115234</v>
      </c>
      <c r="X78" s="2">
        <v>2.3980216979980469</v>
      </c>
      <c r="Y78" s="2">
        <v>3.3504765033721924</v>
      </c>
      <c r="Z78" s="2">
        <v>3.3344976902008057</v>
      </c>
      <c r="AA78" s="2">
        <v>4.919189453125</v>
      </c>
      <c r="AB78" s="2">
        <v>5.2040209770202637</v>
      </c>
      <c r="AC78" s="2">
        <v>6.175905704498291</v>
      </c>
      <c r="AD78" s="2">
        <v>9.664703369140625</v>
      </c>
      <c r="AE78" s="2">
        <v>18.265924453735352</v>
      </c>
      <c r="AF78" s="2">
        <v>11.631176948547363</v>
      </c>
      <c r="AG78" s="2">
        <v>43.639045715332031</v>
      </c>
      <c r="AH78" s="2">
        <v>34.464206695556641</v>
      </c>
      <c r="AI78" s="2">
        <v>58.642742156982422</v>
      </c>
      <c r="AJ78" s="2">
        <v>23.344762802124023</v>
      </c>
      <c r="AK78" s="2">
        <v>21.49244499206543</v>
      </c>
      <c r="AL78" s="2">
        <v>14.9776611328125</v>
      </c>
      <c r="AM78" s="2">
        <v>24.135625839233398</v>
      </c>
      <c r="AN78" s="2">
        <v>22.492204666137695</v>
      </c>
      <c r="AO78" s="2">
        <v>3.2499427795410156</v>
      </c>
      <c r="AP78" s="2">
        <v>5.1086030006408691</v>
      </c>
      <c r="AQ78" s="2">
        <v>8.6785173416137695</v>
      </c>
      <c r="AR78" s="2">
        <v>6.4426469802856445</v>
      </c>
      <c r="AS78" s="2">
        <v>4.725405216217041</v>
      </c>
      <c r="AT78" s="2">
        <v>7.0416173934936523</v>
      </c>
      <c r="AU78" s="2">
        <v>7.1356348991394043</v>
      </c>
      <c r="AV78" s="2">
        <v>9.0929355621337891</v>
      </c>
      <c r="AW78" s="2">
        <v>22.395437240600586</v>
      </c>
      <c r="AX78" s="2">
        <v>12.82960319519043</v>
      </c>
      <c r="AY78" s="2">
        <v>7.5886292457580566</v>
      </c>
      <c r="AZ78" s="2">
        <v>8.4301786422729492</v>
      </c>
      <c r="BA78" s="2">
        <v>0.13381175696849823</v>
      </c>
      <c r="BB78" s="2"/>
    </row>
    <row r="79" spans="1:54" x14ac:dyDescent="0.2">
      <c r="A79" s="2" t="s">
        <v>280</v>
      </c>
      <c r="B79" s="2" t="s">
        <v>281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>
        <v>3249000</v>
      </c>
      <c r="N79" s="2">
        <v>3249000</v>
      </c>
      <c r="O79" s="2">
        <v>2678000</v>
      </c>
      <c r="P79" s="2">
        <v>4224000</v>
      </c>
      <c r="Q79" s="2">
        <v>2812000</v>
      </c>
      <c r="R79" s="2">
        <v>2858000</v>
      </c>
      <c r="S79" s="2">
        <v>2415000</v>
      </c>
      <c r="T79" s="2">
        <v>525000</v>
      </c>
      <c r="U79" s="2">
        <v>972000</v>
      </c>
      <c r="V79" s="2">
        <v>1815000</v>
      </c>
      <c r="W79" s="2">
        <v>2645000</v>
      </c>
      <c r="X79" s="2">
        <v>3268000</v>
      </c>
      <c r="Y79" s="2">
        <v>4000000</v>
      </c>
      <c r="Z79" s="2">
        <v>4964000</v>
      </c>
      <c r="AA79" s="2">
        <v>7600000</v>
      </c>
      <c r="AB79" s="2">
        <v>9629000</v>
      </c>
      <c r="AC79" s="2">
        <v>14175000</v>
      </c>
      <c r="AD79" s="2">
        <v>16182000</v>
      </c>
      <c r="AE79" s="2">
        <v>19013000</v>
      </c>
      <c r="AF79" s="2">
        <v>21505000</v>
      </c>
      <c r="AG79" s="2">
        <v>24852000</v>
      </c>
      <c r="AH79" s="2">
        <v>26778000</v>
      </c>
      <c r="AI79" s="2">
        <v>30625000</v>
      </c>
      <c r="AJ79" s="2">
        <v>25873000</v>
      </c>
      <c r="AK79" s="2">
        <v>34850000</v>
      </c>
      <c r="AL79" s="2">
        <v>37144000</v>
      </c>
      <c r="AM79" s="2">
        <v>37919000</v>
      </c>
      <c r="AN79" s="2">
        <v>25678000</v>
      </c>
      <c r="AO79" s="2">
        <v>2845000</v>
      </c>
      <c r="AP79" s="2">
        <v>4504000</v>
      </c>
      <c r="AQ79" s="2">
        <v>2070000</v>
      </c>
      <c r="AR79" s="2">
        <v>2063000</v>
      </c>
      <c r="AS79" s="2">
        <v>2503000</v>
      </c>
      <c r="AT79" s="2">
        <v>2494000</v>
      </c>
      <c r="AU79" s="2">
        <v>2470000</v>
      </c>
      <c r="AV79" s="2">
        <v>2447000</v>
      </c>
      <c r="AW79" s="2">
        <v>2356000</v>
      </c>
      <c r="AX79" s="2">
        <v>1737000</v>
      </c>
      <c r="AY79" s="2">
        <v>929000</v>
      </c>
      <c r="AZ79" s="2">
        <v>914000</v>
      </c>
      <c r="BA79" s="2">
        <v>898000</v>
      </c>
      <c r="BB79" s="2"/>
    </row>
    <row r="80" spans="1:54" x14ac:dyDescent="0.2">
      <c r="A80" s="2" t="s">
        <v>282</v>
      </c>
      <c r="B80" s="2" t="s">
        <v>283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>
        <v>20346000</v>
      </c>
      <c r="AG80" s="2">
        <v>89653000</v>
      </c>
      <c r="AH80" s="2">
        <v>48095000</v>
      </c>
      <c r="AI80" s="2">
        <v>91682000</v>
      </c>
      <c r="AJ80" s="2">
        <v>14328000</v>
      </c>
      <c r="AK80" s="2">
        <v>26288000</v>
      </c>
      <c r="AL80" s="2">
        <v>-28949000</v>
      </c>
      <c r="AM80" s="2">
        <v>14618000</v>
      </c>
      <c r="AN80" s="2">
        <v>24064000</v>
      </c>
      <c r="AO80" s="2">
        <v>65523000</v>
      </c>
      <c r="AP80" s="2">
        <v>53516000</v>
      </c>
      <c r="AQ80" s="2">
        <v>-19430000</v>
      </c>
      <c r="AR80" s="2">
        <v>13964000</v>
      </c>
      <c r="AS80" s="2">
        <v>137924992</v>
      </c>
      <c r="AT80" s="2">
        <v>126298000</v>
      </c>
      <c r="AU80" s="2">
        <v>39063000</v>
      </c>
      <c r="AV80" s="2">
        <v>-47726000</v>
      </c>
      <c r="AW80" s="2">
        <v>46111000</v>
      </c>
      <c r="AX80" s="2">
        <v>152016000</v>
      </c>
      <c r="AY80" s="2">
        <v>-7922000</v>
      </c>
      <c r="AZ80" s="2">
        <v>59112000</v>
      </c>
      <c r="BA80" s="2">
        <v>107631000</v>
      </c>
      <c r="BB80" s="2"/>
    </row>
    <row r="81" spans="1:54" x14ac:dyDescent="0.2">
      <c r="A81" s="2" t="s">
        <v>284</v>
      </c>
      <c r="B81" s="2" t="s">
        <v>285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>
        <v>-2766000</v>
      </c>
      <c r="N81" s="2">
        <v>8102000</v>
      </c>
      <c r="O81" s="2">
        <v>30703000</v>
      </c>
      <c r="P81" s="2">
        <v>64305000</v>
      </c>
      <c r="Q81" s="2">
        <v>40505000</v>
      </c>
      <c r="R81" s="2">
        <v>11187000</v>
      </c>
      <c r="S81" s="2">
        <v>4936000</v>
      </c>
      <c r="T81" s="2">
        <v>56828000</v>
      </c>
      <c r="U81" s="2">
        <v>138131008</v>
      </c>
      <c r="V81" s="2">
        <v>221124992</v>
      </c>
      <c r="W81" s="2">
        <v>135100000</v>
      </c>
      <c r="X81" s="2">
        <v>184180000</v>
      </c>
      <c r="Y81" s="2">
        <v>186500000</v>
      </c>
      <c r="Z81" s="2">
        <v>158295008</v>
      </c>
      <c r="AA81" s="2">
        <v>110597000</v>
      </c>
      <c r="AB81" s="2">
        <v>190542000</v>
      </c>
      <c r="AC81" s="2">
        <v>199202000</v>
      </c>
      <c r="AD81" s="2">
        <v>164850000</v>
      </c>
      <c r="AE81" s="2">
        <v>155800000</v>
      </c>
      <c r="AF81" s="2">
        <v>96171000</v>
      </c>
      <c r="AG81" s="2">
        <v>32997000</v>
      </c>
      <c r="AH81" s="2">
        <v>10713000</v>
      </c>
      <c r="AI81" s="2">
        <v>51201000</v>
      </c>
      <c r="AJ81" s="2">
        <v>20515000</v>
      </c>
      <c r="AK81" s="2">
        <v>17472000</v>
      </c>
      <c r="AL81" s="2">
        <v>-105614000</v>
      </c>
      <c r="AM81" s="2">
        <v>11805000</v>
      </c>
      <c r="AN81" s="2">
        <v>-9383000</v>
      </c>
      <c r="AO81" s="2">
        <v>54354000</v>
      </c>
      <c r="AP81" s="2">
        <v>16712000</v>
      </c>
      <c r="AQ81" s="2">
        <v>11009000</v>
      </c>
      <c r="AR81" s="2">
        <v>5549000</v>
      </c>
      <c r="AS81" s="2">
        <v>-2850000</v>
      </c>
      <c r="AT81" s="2">
        <v>-6195000</v>
      </c>
      <c r="AU81" s="2">
        <v>-7328000</v>
      </c>
      <c r="AV81" s="2">
        <v>-4912000</v>
      </c>
      <c r="AW81" s="2">
        <v>-6097000</v>
      </c>
      <c r="AX81" s="2">
        <v>-8463000</v>
      </c>
      <c r="AY81" s="2">
        <v>-8918000</v>
      </c>
      <c r="AZ81" s="2">
        <v>-7852000</v>
      </c>
      <c r="BA81" s="2">
        <v>-103566000</v>
      </c>
      <c r="BB81" s="2"/>
    </row>
    <row r="82" spans="1:54" x14ac:dyDescent="0.2">
      <c r="A82" s="2" t="s">
        <v>286</v>
      </c>
      <c r="B82" s="2" t="s">
        <v>287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>
        <v>-2424000</v>
      </c>
      <c r="N82" s="2">
        <v>-2545000</v>
      </c>
      <c r="O82" s="2">
        <v>-2085000</v>
      </c>
      <c r="P82" s="2">
        <v>-3336000</v>
      </c>
      <c r="Q82" s="2">
        <v>-2375000</v>
      </c>
      <c r="R82" s="2">
        <v>-2500000</v>
      </c>
      <c r="S82" s="2">
        <v>-2021000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/>
    </row>
    <row r="83" spans="1:54" x14ac:dyDescent="0.2">
      <c r="A83" s="2" t="s">
        <v>288</v>
      </c>
      <c r="B83" s="2" t="s">
        <v>289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>
        <v>0</v>
      </c>
      <c r="N83" s="2">
        <v>0</v>
      </c>
      <c r="O83" s="2">
        <v>0</v>
      </c>
      <c r="P83" s="2">
        <v>0</v>
      </c>
      <c r="Q83" s="2">
        <v>4282000</v>
      </c>
      <c r="R83" s="2">
        <v>17861000</v>
      </c>
      <c r="S83" s="2">
        <v>19269000</v>
      </c>
      <c r="T83" s="2">
        <v>21256000</v>
      </c>
      <c r="U83" s="2">
        <v>22924000</v>
      </c>
      <c r="V83" s="2">
        <v>37982000</v>
      </c>
      <c r="W83" s="2">
        <v>22657000</v>
      </c>
      <c r="X83" s="2">
        <v>38895000</v>
      </c>
      <c r="Y83" s="2">
        <v>47978000</v>
      </c>
      <c r="Z83" s="2">
        <v>52266000</v>
      </c>
      <c r="AA83" s="2">
        <v>76580000</v>
      </c>
      <c r="AB83" s="2">
        <v>39722000</v>
      </c>
      <c r="AC83" s="2">
        <v>57207000</v>
      </c>
      <c r="AD83" s="2">
        <v>55713000</v>
      </c>
      <c r="AE83" s="2">
        <v>57887000</v>
      </c>
      <c r="AF83" s="2">
        <v>56719000</v>
      </c>
      <c r="AG83" s="2">
        <v>53336000</v>
      </c>
      <c r="AH83" s="2">
        <v>27017000</v>
      </c>
      <c r="AI83" s="2">
        <v>9674000</v>
      </c>
      <c r="AJ83" s="2">
        <v>-4096000</v>
      </c>
      <c r="AK83" s="2">
        <v>-1722000</v>
      </c>
      <c r="AL83" s="2">
        <v>-9489000</v>
      </c>
      <c r="AM83" s="2">
        <v>-10797000</v>
      </c>
      <c r="AN83" s="2">
        <v>-7033000</v>
      </c>
      <c r="AO83" s="2">
        <v>-10000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/>
    </row>
    <row r="84" spans="1:54" x14ac:dyDescent="0.2">
      <c r="A84" s="2" t="s">
        <v>290</v>
      </c>
      <c r="B84" s="2" t="s">
        <v>291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12285000</v>
      </c>
      <c r="U84" s="2">
        <v>28142000</v>
      </c>
      <c r="V84" s="2">
        <v>20212000</v>
      </c>
      <c r="W84" s="2">
        <v>13491000</v>
      </c>
      <c r="X84" s="2">
        <v>0</v>
      </c>
      <c r="Y84" s="2">
        <v>-702000</v>
      </c>
      <c r="Z84" s="2">
        <v>-3731000</v>
      </c>
      <c r="AA84" s="2">
        <v>-7199000</v>
      </c>
      <c r="AB84" s="2">
        <v>-11249000</v>
      </c>
      <c r="AC84" s="2">
        <v>-14109000</v>
      </c>
      <c r="AD84" s="2">
        <v>-14754000</v>
      </c>
      <c r="AE84" s="2">
        <v>-10858000</v>
      </c>
      <c r="AF84" s="2">
        <v>-5792000</v>
      </c>
      <c r="AG84" s="2">
        <v>-1731000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/>
    </row>
    <row r="85" spans="1:54" x14ac:dyDescent="0.2">
      <c r="A85" s="2" t="s">
        <v>292</v>
      </c>
      <c r="B85" s="2" t="s">
        <v>293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>
        <v>0</v>
      </c>
      <c r="N85" s="2">
        <v>1537000</v>
      </c>
      <c r="O85" s="2">
        <v>-11008000</v>
      </c>
      <c r="P85" s="2">
        <v>26540000</v>
      </c>
      <c r="Q85" s="2">
        <v>5454000</v>
      </c>
      <c r="R85" s="2">
        <v>7171000</v>
      </c>
      <c r="S85" s="2">
        <v>-6913000</v>
      </c>
      <c r="T85" s="2">
        <v>41116000</v>
      </c>
      <c r="U85" s="2">
        <v>4444000</v>
      </c>
      <c r="V85" s="2">
        <v>-12179000</v>
      </c>
      <c r="W85" s="2">
        <v>-22577000</v>
      </c>
      <c r="X85" s="2">
        <v>14531000</v>
      </c>
      <c r="Y85" s="2">
        <v>10793000</v>
      </c>
      <c r="Z85" s="2">
        <v>18944000</v>
      </c>
      <c r="AA85" s="2">
        <v>-7617000</v>
      </c>
      <c r="AB85" s="2">
        <v>-17640000</v>
      </c>
      <c r="AC85" s="2">
        <v>-32582000</v>
      </c>
      <c r="AD85" s="2">
        <v>-32313000</v>
      </c>
      <c r="AE85" s="2">
        <v>-9701000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/>
    </row>
    <row r="86" spans="1:54" x14ac:dyDescent="0.2">
      <c r="A86" s="2" t="s">
        <v>294</v>
      </c>
      <c r="B86" s="2" t="s">
        <v>295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>
        <v>-2424000</v>
      </c>
      <c r="N86" s="2">
        <v>-2545000</v>
      </c>
      <c r="O86" s="2">
        <v>-2085000</v>
      </c>
      <c r="P86" s="2">
        <v>-3336000</v>
      </c>
      <c r="Q86" s="2">
        <v>1907000</v>
      </c>
      <c r="R86" s="2">
        <v>19169000</v>
      </c>
      <c r="S86" s="2">
        <v>25471000</v>
      </c>
      <c r="T86" s="2">
        <v>40047000</v>
      </c>
      <c r="U86" s="2">
        <v>81747000</v>
      </c>
      <c r="V86" s="2">
        <v>66490000</v>
      </c>
      <c r="W86" s="2">
        <v>38317000</v>
      </c>
      <c r="X86" s="2">
        <v>71557000</v>
      </c>
      <c r="Y86" s="2">
        <v>87097000</v>
      </c>
      <c r="Z86" s="2">
        <v>73054000</v>
      </c>
      <c r="AA86" s="2">
        <v>115464000</v>
      </c>
      <c r="AB86" s="2">
        <v>60480000</v>
      </c>
      <c r="AC86" s="2">
        <v>92691000</v>
      </c>
      <c r="AD86" s="2">
        <v>84656000</v>
      </c>
      <c r="AE86" s="2">
        <v>97452000</v>
      </c>
      <c r="AF86" s="2">
        <v>69559000</v>
      </c>
      <c r="AG86" s="2">
        <v>53130000</v>
      </c>
      <c r="AH86" s="2">
        <v>22069000</v>
      </c>
      <c r="AI86" s="2">
        <v>1519000</v>
      </c>
      <c r="AJ86" s="2">
        <v>-3390000</v>
      </c>
      <c r="AK86" s="2">
        <v>-10319000</v>
      </c>
      <c r="AL86" s="2">
        <v>-24414000</v>
      </c>
      <c r="AM86" s="2">
        <v>-26896000</v>
      </c>
      <c r="AN86" s="2">
        <v>-18507000</v>
      </c>
      <c r="AO86" s="2">
        <v>-2342000</v>
      </c>
      <c r="AP86" s="2">
        <v>-3786000</v>
      </c>
      <c r="AQ86" s="2">
        <v>-1200000</v>
      </c>
      <c r="AR86" s="2">
        <v>-207000</v>
      </c>
      <c r="AS86" s="2">
        <v>-874000</v>
      </c>
      <c r="AT86" s="2">
        <v>-1360000</v>
      </c>
      <c r="AU86" s="2">
        <v>-1706000</v>
      </c>
      <c r="AV86" s="2">
        <v>-1866000</v>
      </c>
      <c r="AW86" s="2">
        <v>-2176000</v>
      </c>
      <c r="AX86" s="2">
        <v>-1335000</v>
      </c>
      <c r="AY86" s="2">
        <v>-703000</v>
      </c>
      <c r="AZ86" s="2">
        <v>-764000</v>
      </c>
      <c r="BA86" s="2">
        <v>-788000</v>
      </c>
      <c r="BB86" s="2"/>
    </row>
    <row r="87" spans="1:54" x14ac:dyDescent="0.2">
      <c r="A87" s="2" t="s">
        <v>296</v>
      </c>
      <c r="B87" s="2" t="s">
        <v>297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2250000</v>
      </c>
      <c r="U87" s="2">
        <v>303000</v>
      </c>
      <c r="V87" s="2">
        <v>12508000</v>
      </c>
      <c r="W87" s="2">
        <v>198000</v>
      </c>
      <c r="X87" s="2">
        <v>1056000</v>
      </c>
      <c r="Y87" s="2">
        <v>16848000</v>
      </c>
      <c r="Z87" s="2">
        <v>2179000</v>
      </c>
      <c r="AA87" s="2">
        <v>3827000</v>
      </c>
      <c r="AB87" s="2">
        <v>180000</v>
      </c>
      <c r="AC87" s="2">
        <v>-1991000</v>
      </c>
      <c r="AD87" s="2">
        <v>3624000</v>
      </c>
      <c r="AE87" s="2">
        <v>-3143000</v>
      </c>
      <c r="AF87" s="2">
        <v>-3271000</v>
      </c>
      <c r="AG87" s="2">
        <v>-3028000</v>
      </c>
      <c r="AH87" s="2">
        <v>-3195000</v>
      </c>
      <c r="AI87" s="2">
        <v>-2095000</v>
      </c>
      <c r="AJ87" s="2">
        <v>7539000</v>
      </c>
      <c r="AK87" s="2">
        <v>1953000</v>
      </c>
      <c r="AL87" s="2">
        <v>-3688000</v>
      </c>
      <c r="AM87" s="2">
        <v>-3979000</v>
      </c>
      <c r="AN87" s="2">
        <v>-2551000</v>
      </c>
      <c r="AO87" s="2">
        <v>-2332000</v>
      </c>
      <c r="AP87" s="2">
        <v>-3786000</v>
      </c>
      <c r="AQ87" s="2">
        <v>-1200000</v>
      </c>
      <c r="AR87" s="2">
        <v>-207000</v>
      </c>
      <c r="AS87" s="2">
        <v>-874000</v>
      </c>
      <c r="AT87" s="2">
        <v>-1360000</v>
      </c>
      <c r="AU87" s="2">
        <v>-1706000</v>
      </c>
      <c r="AV87" s="2">
        <v>-1866000</v>
      </c>
      <c r="AW87" s="2">
        <v>-2176000</v>
      </c>
      <c r="AX87" s="2">
        <v>-1335000</v>
      </c>
      <c r="AY87" s="2">
        <v>-703000</v>
      </c>
      <c r="AZ87" s="2">
        <v>-764000</v>
      </c>
      <c r="BA87" s="2">
        <v>-788000</v>
      </c>
      <c r="BB87" s="2"/>
    </row>
    <row r="88" spans="1:54" x14ac:dyDescent="0.2">
      <c r="A88" s="2" t="s">
        <v>298</v>
      </c>
      <c r="B88" s="2" t="s">
        <v>299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2982000</v>
      </c>
      <c r="S88" s="2">
        <v>7251000</v>
      </c>
      <c r="T88" s="2">
        <v>15391000</v>
      </c>
      <c r="U88" s="2">
        <v>56016000</v>
      </c>
      <c r="V88" s="2">
        <v>15632000</v>
      </c>
      <c r="W88" s="2">
        <v>14968000</v>
      </c>
      <c r="X88" s="2">
        <v>31744000</v>
      </c>
      <c r="Y88" s="2">
        <v>22466000</v>
      </c>
      <c r="Z88" s="2">
        <v>18741000</v>
      </c>
      <c r="AA88" s="2">
        <v>35282000</v>
      </c>
      <c r="AB88" s="2">
        <v>20819000</v>
      </c>
      <c r="AC88" s="2">
        <v>37735000</v>
      </c>
      <c r="AD88" s="2">
        <v>25602000</v>
      </c>
      <c r="AE88" s="2">
        <v>42931000</v>
      </c>
      <c r="AF88" s="2">
        <v>16441000</v>
      </c>
      <c r="AG88" s="2">
        <v>3329000</v>
      </c>
      <c r="AH88" s="2">
        <v>-1247000</v>
      </c>
      <c r="AI88" s="2">
        <v>-5507000</v>
      </c>
      <c r="AJ88" s="2">
        <v>-6269000</v>
      </c>
      <c r="AK88" s="2">
        <v>-9816000</v>
      </c>
      <c r="AL88" s="2">
        <v>-10345000</v>
      </c>
      <c r="AM88" s="2">
        <v>-11257000</v>
      </c>
      <c r="AN88" s="2">
        <v>-8084000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/>
    </row>
    <row r="89" spans="1:54" x14ac:dyDescent="0.2">
      <c r="A89" s="2" t="s">
        <v>300</v>
      </c>
      <c r="B89" s="2" t="s">
        <v>301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826000</v>
      </c>
      <c r="S89" s="2">
        <v>972000</v>
      </c>
      <c r="T89" s="2">
        <v>1150000</v>
      </c>
      <c r="U89" s="2">
        <v>2504000</v>
      </c>
      <c r="V89" s="2">
        <v>368000</v>
      </c>
      <c r="W89" s="2">
        <v>494000</v>
      </c>
      <c r="X89" s="2">
        <v>-138000</v>
      </c>
      <c r="Y89" s="2">
        <v>-195000</v>
      </c>
      <c r="Z89" s="2">
        <v>-132000</v>
      </c>
      <c r="AA89" s="2">
        <v>-225000</v>
      </c>
      <c r="AB89" s="2">
        <v>-241000</v>
      </c>
      <c r="AC89" s="2">
        <v>-260000</v>
      </c>
      <c r="AD89" s="2">
        <v>-283000</v>
      </c>
      <c r="AE89" s="2">
        <v>-223000</v>
      </c>
      <c r="AF89" s="2">
        <v>-330000</v>
      </c>
      <c r="AG89" s="2">
        <v>-507000</v>
      </c>
      <c r="AH89" s="2">
        <v>-506000</v>
      </c>
      <c r="AI89" s="2">
        <v>-553000</v>
      </c>
      <c r="AJ89" s="2">
        <v>-564000</v>
      </c>
      <c r="AK89" s="2">
        <v>-734000</v>
      </c>
      <c r="AL89" s="2">
        <v>-892000</v>
      </c>
      <c r="AM89" s="2">
        <v>-863000</v>
      </c>
      <c r="AN89" s="2">
        <v>-839000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/>
    </row>
    <row r="90" spans="1:54" x14ac:dyDescent="0.2">
      <c r="A90" s="2" t="s">
        <v>302</v>
      </c>
      <c r="B90" s="2" t="s">
        <v>303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>
        <v>1235000</v>
      </c>
      <c r="N90" s="2">
        <v>19331000</v>
      </c>
      <c r="O90" s="2">
        <v>40692000</v>
      </c>
      <c r="P90" s="2">
        <v>47848000</v>
      </c>
      <c r="Q90" s="2">
        <v>44394000</v>
      </c>
      <c r="R90" s="2">
        <v>24974000</v>
      </c>
      <c r="S90" s="2">
        <v>21507000</v>
      </c>
      <c r="T90" s="2">
        <v>130937000</v>
      </c>
      <c r="U90" s="2">
        <v>306587008</v>
      </c>
      <c r="V90" s="2">
        <v>382747008</v>
      </c>
      <c r="W90" s="2">
        <v>202264992</v>
      </c>
      <c r="X90" s="2">
        <v>347304000</v>
      </c>
      <c r="Y90" s="2">
        <v>329598016</v>
      </c>
      <c r="Z90" s="2">
        <v>247386000</v>
      </c>
      <c r="AA90" s="2">
        <v>214300992</v>
      </c>
      <c r="AB90" s="2">
        <v>194923008</v>
      </c>
      <c r="AC90" s="2">
        <v>237147008</v>
      </c>
      <c r="AD90" s="2">
        <v>249844000</v>
      </c>
      <c r="AE90" s="2">
        <v>222444992</v>
      </c>
      <c r="AF90" s="2">
        <v>99215000</v>
      </c>
      <c r="AG90" s="2">
        <v>77997000</v>
      </c>
      <c r="AH90" s="2">
        <v>30394000</v>
      </c>
      <c r="AI90" s="2">
        <v>51899000</v>
      </c>
      <c r="AJ90" s="2">
        <v>50243000</v>
      </c>
      <c r="AK90" s="2">
        <v>16703000</v>
      </c>
      <c r="AL90" s="2">
        <v>-94506000</v>
      </c>
      <c r="AM90" s="2">
        <v>4128000</v>
      </c>
      <c r="AN90" s="2">
        <v>514504000</v>
      </c>
      <c r="AO90" s="2">
        <v>135312000</v>
      </c>
      <c r="AP90" s="2">
        <v>-566000</v>
      </c>
      <c r="AQ90" s="2">
        <v>-7392000</v>
      </c>
      <c r="AR90" s="2">
        <v>-20577000</v>
      </c>
      <c r="AS90" s="2">
        <v>-45304000</v>
      </c>
      <c r="AT90" s="2">
        <v>-29484000</v>
      </c>
      <c r="AU90" s="2">
        <v>-30368000</v>
      </c>
      <c r="AV90" s="2">
        <v>-24160000</v>
      </c>
      <c r="AW90" s="2">
        <v>-9383000</v>
      </c>
      <c r="AX90" s="2">
        <v>-10354000</v>
      </c>
      <c r="AY90" s="2">
        <v>-9621000</v>
      </c>
      <c r="AZ90" s="2">
        <v>-8616000</v>
      </c>
      <c r="BA90" s="2">
        <v>-650769024</v>
      </c>
      <c r="BB90" s="2"/>
    </row>
    <row r="91" spans="1:54" x14ac:dyDescent="0.2">
      <c r="A91" s="2" t="s">
        <v>304</v>
      </c>
      <c r="B91" s="2" t="s">
        <v>305</v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/>
    </row>
    <row r="92" spans="1:54" x14ac:dyDescent="0.2">
      <c r="A92" s="2" t="s">
        <v>306</v>
      </c>
      <c r="B92" s="2" t="s">
        <v>307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>
        <v>1235000</v>
      </c>
      <c r="N92" s="2">
        <v>19331000</v>
      </c>
      <c r="O92" s="2">
        <v>40692000</v>
      </c>
      <c r="P92" s="2">
        <v>47848000</v>
      </c>
      <c r="Q92" s="2">
        <v>44394000</v>
      </c>
      <c r="R92" s="2">
        <v>24974000</v>
      </c>
      <c r="S92" s="2">
        <v>21507000</v>
      </c>
      <c r="T92" s="2">
        <v>130937000</v>
      </c>
      <c r="U92" s="2">
        <v>306587008</v>
      </c>
      <c r="V92" s="2">
        <v>382747008</v>
      </c>
      <c r="W92" s="2">
        <v>202264992</v>
      </c>
      <c r="X92" s="2">
        <v>347304000</v>
      </c>
      <c r="Y92" s="2">
        <v>329598016</v>
      </c>
      <c r="Z92" s="2">
        <v>247386000</v>
      </c>
      <c r="AA92" s="2">
        <v>214300992</v>
      </c>
      <c r="AB92" s="2">
        <v>194923008</v>
      </c>
      <c r="AC92" s="2">
        <v>237147008</v>
      </c>
      <c r="AD92" s="2">
        <v>249844000</v>
      </c>
      <c r="AE92" s="2">
        <v>222444992</v>
      </c>
      <c r="AF92" s="2">
        <v>99215000</v>
      </c>
      <c r="AG92" s="2">
        <v>77997000</v>
      </c>
      <c r="AH92" s="2">
        <v>30394000</v>
      </c>
      <c r="AI92" s="2">
        <v>51899000</v>
      </c>
      <c r="AJ92" s="2">
        <v>50243000</v>
      </c>
      <c r="AK92" s="2">
        <v>16703000</v>
      </c>
      <c r="AL92" s="2">
        <v>-94506000</v>
      </c>
      <c r="AM92" s="2">
        <v>4128000</v>
      </c>
      <c r="AN92" s="2">
        <v>514504000</v>
      </c>
      <c r="AO92" s="2">
        <v>135312000</v>
      </c>
      <c r="AP92" s="2">
        <v>-566000</v>
      </c>
      <c r="AQ92" s="2">
        <v>-7392000</v>
      </c>
      <c r="AR92" s="2">
        <v>-20577000</v>
      </c>
      <c r="AS92" s="2">
        <v>-45304000</v>
      </c>
      <c r="AT92" s="2">
        <v>-29484000</v>
      </c>
      <c r="AU92" s="2">
        <v>-30368000</v>
      </c>
      <c r="AV92" s="2">
        <v>-24160000</v>
      </c>
      <c r="AW92" s="2">
        <v>-9383000</v>
      </c>
      <c r="AX92" s="2">
        <v>-10354000</v>
      </c>
      <c r="AY92" s="2">
        <v>-9621000</v>
      </c>
      <c r="AZ92" s="2">
        <v>-8616000</v>
      </c>
      <c r="BA92" s="2">
        <v>-650769024</v>
      </c>
      <c r="BB92" s="2"/>
    </row>
    <row r="93" spans="1:54" x14ac:dyDescent="0.2">
      <c r="A93" s="2" t="s">
        <v>308</v>
      </c>
      <c r="B93" s="2" t="s">
        <v>309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-8000000</v>
      </c>
      <c r="V93" s="2">
        <v>18000000</v>
      </c>
      <c r="W93" s="2">
        <v>-22000000</v>
      </c>
      <c r="X93" s="2">
        <v>11000000</v>
      </c>
      <c r="Y93" s="2">
        <v>-2000000</v>
      </c>
      <c r="Z93" s="2">
        <v>-2000000</v>
      </c>
      <c r="AA93" s="2">
        <v>4000000</v>
      </c>
      <c r="AB93" s="2">
        <v>71000000</v>
      </c>
      <c r="AC93" s="2">
        <v>15900000</v>
      </c>
      <c r="AD93" s="2">
        <v>-21100000</v>
      </c>
      <c r="AE93" s="2">
        <v>15600000</v>
      </c>
      <c r="AF93" s="2">
        <v>-82200000</v>
      </c>
      <c r="AG93" s="2">
        <v>14470000</v>
      </c>
      <c r="AH93" s="2">
        <v>18392000</v>
      </c>
      <c r="AI93" s="2">
        <v>-35062000</v>
      </c>
      <c r="AJ93" s="2">
        <v>-4000000</v>
      </c>
      <c r="AK93" s="2">
        <v>13000000</v>
      </c>
      <c r="AL93" s="2">
        <v>20330000</v>
      </c>
      <c r="AM93" s="2">
        <v>-26750000</v>
      </c>
      <c r="AN93" s="2">
        <v>29420000</v>
      </c>
      <c r="AO93" s="2">
        <v>94360000</v>
      </c>
      <c r="AP93" s="2">
        <v>18700000</v>
      </c>
      <c r="AQ93" s="2">
        <v>40810000</v>
      </c>
      <c r="AR93" s="2">
        <v>-34010000</v>
      </c>
      <c r="AS93" s="2">
        <v>396830016</v>
      </c>
      <c r="AT93" s="2">
        <v>119310000</v>
      </c>
      <c r="AU93" s="2">
        <v>71000000</v>
      </c>
      <c r="AV93" s="2">
        <v>-12000000</v>
      </c>
      <c r="AW93" s="2">
        <v>111000000</v>
      </c>
      <c r="AX93" s="2">
        <v>213000000</v>
      </c>
      <c r="AY93" s="2">
        <v>-132000000</v>
      </c>
      <c r="AZ93" s="2">
        <v>-74000000</v>
      </c>
      <c r="BA93" s="2">
        <v>-17000000</v>
      </c>
      <c r="BB93" s="2"/>
    </row>
    <row r="94" spans="1:54" x14ac:dyDescent="0.2">
      <c r="A94" s="2" t="s">
        <v>310</v>
      </c>
      <c r="B94" s="2" t="s">
        <v>311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>
        <v>1235000</v>
      </c>
      <c r="N94" s="2">
        <v>20868000</v>
      </c>
      <c r="O94" s="2">
        <v>29684000</v>
      </c>
      <c r="P94" s="2">
        <v>74388000</v>
      </c>
      <c r="Q94" s="2">
        <v>49848000</v>
      </c>
      <c r="R94" s="2">
        <v>32145000</v>
      </c>
      <c r="S94" s="2">
        <v>14594000</v>
      </c>
      <c r="T94" s="2">
        <v>184338000</v>
      </c>
      <c r="U94" s="2">
        <v>331172992</v>
      </c>
      <c r="V94" s="2">
        <v>408780000</v>
      </c>
      <c r="W94" s="2">
        <v>171179008</v>
      </c>
      <c r="X94" s="2">
        <v>372835008</v>
      </c>
      <c r="Y94" s="2">
        <v>337688992</v>
      </c>
      <c r="Z94" s="2">
        <v>260599008</v>
      </c>
      <c r="AA94" s="2">
        <v>203484992</v>
      </c>
      <c r="AB94" s="2">
        <v>237034000</v>
      </c>
      <c r="AC94" s="2">
        <v>206356000</v>
      </c>
      <c r="AD94" s="2">
        <v>181676992</v>
      </c>
      <c r="AE94" s="2">
        <v>217486000</v>
      </c>
      <c r="AF94" s="2">
        <v>11223000</v>
      </c>
      <c r="AG94" s="2">
        <v>90736000</v>
      </c>
      <c r="AH94" s="2">
        <v>48786000</v>
      </c>
      <c r="AI94" s="2">
        <v>16837000</v>
      </c>
      <c r="AJ94" s="2">
        <v>46243000</v>
      </c>
      <c r="AK94" s="2">
        <v>29703000</v>
      </c>
      <c r="AL94" s="2">
        <v>-74176000</v>
      </c>
      <c r="AM94" s="2">
        <v>-22622000</v>
      </c>
      <c r="AN94" s="2">
        <v>543923968</v>
      </c>
      <c r="AO94" s="2">
        <v>229672000</v>
      </c>
      <c r="AP94" s="2">
        <v>18134000</v>
      </c>
      <c r="AQ94" s="2">
        <v>33418000</v>
      </c>
      <c r="AR94" s="2">
        <v>-54587000</v>
      </c>
      <c r="AS94" s="2">
        <v>351526016</v>
      </c>
      <c r="AT94" s="2">
        <v>89826000</v>
      </c>
      <c r="AU94" s="2">
        <v>40632000</v>
      </c>
      <c r="AV94" s="2">
        <v>-36160000</v>
      </c>
      <c r="AW94" s="2">
        <v>101617000</v>
      </c>
      <c r="AX94" s="2">
        <v>202646000</v>
      </c>
      <c r="AY94" s="2">
        <v>-141620992</v>
      </c>
      <c r="AZ94" s="2">
        <v>-82616000</v>
      </c>
      <c r="BA94" s="2">
        <v>-667769024</v>
      </c>
      <c r="BB94" s="2"/>
    </row>
    <row r="95" spans="1:54" x14ac:dyDescent="0.2">
      <c r="A95" s="2" t="s">
        <v>312</v>
      </c>
      <c r="B95" s="2" t="s">
        <v>313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>
        <v>27.651060104370117</v>
      </c>
      <c r="T95" s="2">
        <v>28.167140960693359</v>
      </c>
      <c r="U95" s="2">
        <v>49.506965637207031</v>
      </c>
      <c r="V95" s="2">
        <v>43.356182098388672</v>
      </c>
      <c r="W95" s="2">
        <v>33.061763763427734</v>
      </c>
      <c r="X95" s="2">
        <v>27.291904449462891</v>
      </c>
      <c r="Y95" s="2">
        <v>28.913061141967773</v>
      </c>
      <c r="Z95" s="2">
        <v>33.780647277832031</v>
      </c>
      <c r="AA95" s="2">
        <v>36.987789154052734</v>
      </c>
      <c r="AB95" s="2">
        <v>51.148208618164063</v>
      </c>
      <c r="AC95" s="2">
        <v>50.141777038574219</v>
      </c>
      <c r="AD95" s="2">
        <v>59.544898986816406</v>
      </c>
      <c r="AE95" s="2">
        <v>89.183143615722656</v>
      </c>
      <c r="AF95" s="2">
        <v>42.613994598388672</v>
      </c>
      <c r="AG95" s="2">
        <v>20.180948257446289</v>
      </c>
      <c r="AH95" s="2">
        <v>27.906356811523438</v>
      </c>
      <c r="AI95" s="2">
        <v>13.593626022338867</v>
      </c>
      <c r="AJ95" s="2">
        <v>6.8168826103210449</v>
      </c>
      <c r="AK95" s="2">
        <v>9.9552192687988281</v>
      </c>
      <c r="AL95" s="2">
        <v>6.9986705780029297</v>
      </c>
      <c r="AM95" s="2">
        <v>1.7331573963165283</v>
      </c>
      <c r="AN95" s="2">
        <v>1.903382420539856</v>
      </c>
      <c r="AO95" s="2">
        <v>2.5238142013549805</v>
      </c>
      <c r="AP95" s="2">
        <v>3.207427978515625</v>
      </c>
      <c r="AQ95" s="2">
        <v>3.9680819511413574</v>
      </c>
      <c r="AR95" s="2">
        <v>3.746495246887207</v>
      </c>
      <c r="AS95" s="2">
        <v>4.0331435203552246</v>
      </c>
      <c r="AT95" s="2">
        <v>4.0296711921691895</v>
      </c>
      <c r="AU95" s="2">
        <v>3.8053066730499268</v>
      </c>
      <c r="AV95" s="2">
        <v>3.9263534545898438</v>
      </c>
      <c r="AW95" s="2">
        <v>3.4265501499176025</v>
      </c>
      <c r="AX95" s="2">
        <v>3.8103742599487305</v>
      </c>
      <c r="AY95" s="2">
        <v>8.2917947769165039</v>
      </c>
      <c r="AZ95" s="2">
        <v>5.504951000213623</v>
      </c>
      <c r="BA95" s="2">
        <v>5.0687360763549805</v>
      </c>
      <c r="BB95" s="2"/>
    </row>
    <row r="96" spans="1:54" x14ac:dyDescent="0.2">
      <c r="A96" s="2" t="s">
        <v>314</v>
      </c>
      <c r="B96" s="2" t="s">
        <v>315</v>
      </c>
      <c r="C96" s="2">
        <v>1.7015471458435059</v>
      </c>
      <c r="D96" s="2">
        <v>0.99873626232147217</v>
      </c>
      <c r="E96" s="2">
        <v>1.3061347007751465</v>
      </c>
      <c r="F96" s="2">
        <v>1.8802791833877563</v>
      </c>
      <c r="G96" s="2">
        <v>0.93585115671157837</v>
      </c>
      <c r="H96" s="2">
        <v>0.73338472843170166</v>
      </c>
      <c r="I96" s="2">
        <v>0.70342683792114258</v>
      </c>
      <c r="J96" s="2">
        <v>0.52547305822372437</v>
      </c>
      <c r="K96" s="2">
        <v>0.62138080596923828</v>
      </c>
      <c r="L96" s="2">
        <v>1.12059485912323</v>
      </c>
      <c r="M96" s="2">
        <v>0.88021266460418701</v>
      </c>
      <c r="N96" s="2">
        <v>1.5234502553939819</v>
      </c>
      <c r="O96" s="2">
        <v>1.6137733459472656</v>
      </c>
      <c r="P96" s="2">
        <v>2.5031397342681885</v>
      </c>
      <c r="Q96" s="2">
        <v>2.3119802474975586</v>
      </c>
      <c r="R96" s="2">
        <v>1.9516239166259766</v>
      </c>
      <c r="S96" s="2">
        <v>2.3415393829345703</v>
      </c>
      <c r="T96" s="2">
        <v>3.2859246730804443</v>
      </c>
      <c r="U96" s="2">
        <v>8.6736946105957031</v>
      </c>
      <c r="V96" s="2">
        <v>11.265201568603516</v>
      </c>
      <c r="W96" s="2">
        <v>9.3689613342285156</v>
      </c>
      <c r="X96" s="2">
        <v>8.4121694564819336</v>
      </c>
      <c r="Y96" s="2">
        <v>9.2574625015258789</v>
      </c>
      <c r="Z96" s="2">
        <v>8.571558952331543</v>
      </c>
      <c r="AA96" s="2">
        <v>7.5407290458679199</v>
      </c>
      <c r="AB96" s="2">
        <v>9.5242595672607422</v>
      </c>
      <c r="AC96" s="2">
        <v>10.863346099853516</v>
      </c>
      <c r="AD96" s="2">
        <v>9.3631906509399414</v>
      </c>
      <c r="AE96" s="2">
        <v>11.446324348449707</v>
      </c>
      <c r="AF96" s="2">
        <v>4.5153312683105469</v>
      </c>
      <c r="AG96" s="2">
        <v>4.0941414833068848</v>
      </c>
      <c r="AH96" s="2">
        <v>4.441251277923584</v>
      </c>
      <c r="AI96" s="2">
        <v>2.8195362091064453</v>
      </c>
      <c r="AJ96" s="2">
        <v>2.4435195922851562</v>
      </c>
      <c r="AK96" s="2">
        <v>4.0206813812255859</v>
      </c>
      <c r="AL96" s="2">
        <v>3.5639355182647705</v>
      </c>
      <c r="AM96" s="2">
        <v>0.91070884466171265</v>
      </c>
      <c r="AN96" s="2">
        <v>1.1390427350997925</v>
      </c>
      <c r="AO96" s="2">
        <v>1.6413164138793945</v>
      </c>
      <c r="AP96" s="2">
        <v>1.8214839696884155</v>
      </c>
      <c r="AQ96" s="2">
        <v>2.3497664928436279</v>
      </c>
      <c r="AR96" s="2">
        <v>2.7727091312408447</v>
      </c>
      <c r="AS96" s="2">
        <v>2.6097753047943115</v>
      </c>
      <c r="AT96" s="2">
        <v>2.7270936965942383</v>
      </c>
      <c r="AU96" s="2">
        <v>2.6796035766601562</v>
      </c>
      <c r="AV96" s="2">
        <v>3.1266486644744873</v>
      </c>
      <c r="AW96" s="2">
        <v>3.1264698505401611</v>
      </c>
      <c r="AX96" s="2">
        <v>4.1753501892089844</v>
      </c>
      <c r="AY96" s="2">
        <v>11.310612678527832</v>
      </c>
      <c r="AZ96" s="2">
        <v>7.4752044677734375</v>
      </c>
      <c r="BA96" s="2">
        <v>7.4622106552124023</v>
      </c>
      <c r="BB96" s="2"/>
    </row>
    <row r="97" spans="1:54" x14ac:dyDescent="0.2">
      <c r="A97" s="2" t="s">
        <v>316</v>
      </c>
      <c r="B97" s="2" t="s">
        <v>317</v>
      </c>
      <c r="C97" s="2">
        <v>412030016</v>
      </c>
      <c r="D97" s="2">
        <v>240900000</v>
      </c>
      <c r="E97" s="2">
        <v>353929984</v>
      </c>
      <c r="F97" s="2">
        <v>452710016</v>
      </c>
      <c r="G97" s="2">
        <v>229930000</v>
      </c>
      <c r="H97" s="2">
        <v>168470000</v>
      </c>
      <c r="I97" s="2">
        <v>158230000</v>
      </c>
      <c r="J97" s="2">
        <v>114000000</v>
      </c>
      <c r="K97" s="2">
        <v>139600000</v>
      </c>
      <c r="L97" s="2">
        <v>225600000</v>
      </c>
      <c r="M97" s="2">
        <v>170940000</v>
      </c>
      <c r="N97" s="2">
        <v>296420000</v>
      </c>
      <c r="O97" s="2">
        <v>275270016</v>
      </c>
      <c r="P97" s="2">
        <v>357480000</v>
      </c>
      <c r="Q97" s="2">
        <v>296230016</v>
      </c>
      <c r="R97" s="2">
        <v>225890000</v>
      </c>
      <c r="S97" s="2">
        <v>265260000</v>
      </c>
      <c r="T97" s="2">
        <v>333080000</v>
      </c>
      <c r="U97" s="2">
        <v>749660032</v>
      </c>
      <c r="V97" s="2">
        <v>929900032</v>
      </c>
      <c r="W97" s="2">
        <v>753369984</v>
      </c>
      <c r="X97" s="2">
        <v>693750016</v>
      </c>
      <c r="Y97" s="2">
        <v>817640000</v>
      </c>
      <c r="Z97" s="2">
        <v>771889984</v>
      </c>
      <c r="AA97" s="2">
        <v>689369984</v>
      </c>
      <c r="AB97" s="2">
        <v>901809984</v>
      </c>
      <c r="AC97" s="2">
        <v>759129984</v>
      </c>
      <c r="AD97" s="2">
        <v>581160000</v>
      </c>
      <c r="AE97" s="2">
        <v>638129984</v>
      </c>
      <c r="AF97" s="2">
        <v>273390016</v>
      </c>
      <c r="AG97" s="2">
        <v>239100000</v>
      </c>
      <c r="AH97" s="2">
        <v>246120000</v>
      </c>
      <c r="AI97" s="2">
        <v>144870000</v>
      </c>
      <c r="AJ97" s="2">
        <v>117020000</v>
      </c>
      <c r="AK97" s="2">
        <v>172390000</v>
      </c>
      <c r="AL97" s="2">
        <v>146880000</v>
      </c>
      <c r="AM97" s="2">
        <v>41740000</v>
      </c>
      <c r="AN97" s="2">
        <v>60050000</v>
      </c>
      <c r="AO97" s="2">
        <v>101680000</v>
      </c>
      <c r="AP97" s="2">
        <v>103580000</v>
      </c>
      <c r="AQ97" s="2">
        <v>135610000</v>
      </c>
      <c r="AR97" s="2">
        <v>172200000</v>
      </c>
      <c r="AS97" s="2">
        <v>164300000</v>
      </c>
      <c r="AT97" s="2">
        <v>155350000</v>
      </c>
      <c r="AU97" s="2">
        <v>142920000</v>
      </c>
      <c r="AV97" s="2">
        <v>163060000</v>
      </c>
      <c r="AW97" s="2">
        <v>160730000</v>
      </c>
      <c r="AX97" s="2">
        <v>202910000</v>
      </c>
      <c r="AY97" s="2">
        <v>511900000</v>
      </c>
      <c r="AZ97" s="2">
        <v>355830016</v>
      </c>
      <c r="BA97" s="2">
        <v>345400000</v>
      </c>
      <c r="BB97" s="2"/>
    </row>
    <row r="98" spans="1:54" x14ac:dyDescent="0.2">
      <c r="A98" s="2" t="s">
        <v>318</v>
      </c>
      <c r="B98" s="2" t="s">
        <v>319</v>
      </c>
      <c r="C98" s="2">
        <v>35660000</v>
      </c>
      <c r="D98" s="2">
        <v>21380000</v>
      </c>
      <c r="E98" s="2">
        <v>28560000</v>
      </c>
      <c r="F98" s="2">
        <v>42000000</v>
      </c>
      <c r="G98" s="2">
        <v>21360000</v>
      </c>
      <c r="H98" s="2">
        <v>17110000</v>
      </c>
      <c r="I98" s="2">
        <v>16780000</v>
      </c>
      <c r="J98" s="2">
        <v>12820000</v>
      </c>
      <c r="K98" s="2">
        <v>15510000</v>
      </c>
      <c r="L98" s="2">
        <v>28630000</v>
      </c>
      <c r="M98" s="2">
        <v>23030000</v>
      </c>
      <c r="N98" s="2">
        <v>40840000</v>
      </c>
      <c r="O98" s="2">
        <v>44340000</v>
      </c>
      <c r="P98" s="2">
        <v>70490000</v>
      </c>
      <c r="Q98" s="2">
        <v>66700000</v>
      </c>
      <c r="R98" s="2">
        <v>57640000</v>
      </c>
      <c r="S98" s="2">
        <v>70740000</v>
      </c>
      <c r="T98" s="2">
        <v>101470000</v>
      </c>
      <c r="U98" s="2">
        <v>273600000</v>
      </c>
      <c r="V98" s="2">
        <v>362790016</v>
      </c>
      <c r="W98" s="2">
        <v>307910016</v>
      </c>
      <c r="X98" s="2">
        <v>282009984</v>
      </c>
      <c r="Y98" s="2">
        <v>316420000</v>
      </c>
      <c r="Z98" s="2">
        <v>298569984</v>
      </c>
      <c r="AA98" s="2">
        <v>267560000</v>
      </c>
      <c r="AB98" s="2">
        <v>344089984</v>
      </c>
      <c r="AC98" s="2">
        <v>399449984</v>
      </c>
      <c r="AD98" s="2">
        <v>350270016</v>
      </c>
      <c r="AE98" s="2">
        <v>435430016</v>
      </c>
      <c r="AF98" s="2">
        <v>174570000</v>
      </c>
      <c r="AG98" s="2">
        <v>160770000</v>
      </c>
      <c r="AH98" s="2">
        <v>177010000</v>
      </c>
      <c r="AI98" s="2">
        <v>113980000</v>
      </c>
      <c r="AJ98" s="2">
        <v>100150000</v>
      </c>
      <c r="AK98" s="2">
        <v>167070000</v>
      </c>
      <c r="AL98" s="2">
        <v>150160000</v>
      </c>
      <c r="AM98" s="2">
        <v>38920000</v>
      </c>
      <c r="AN98" s="2">
        <v>49380000</v>
      </c>
      <c r="AO98" s="2">
        <v>72140000</v>
      </c>
      <c r="AP98" s="2">
        <v>81050000</v>
      </c>
      <c r="AQ98" s="2">
        <v>105640000</v>
      </c>
      <c r="AR98" s="2">
        <v>125670000</v>
      </c>
      <c r="AS98" s="2">
        <v>119030000</v>
      </c>
      <c r="AT98" s="2">
        <v>125020000</v>
      </c>
      <c r="AU98" s="2">
        <v>123450000</v>
      </c>
      <c r="AV98" s="2">
        <v>144830000</v>
      </c>
      <c r="AW98" s="2">
        <v>145710000</v>
      </c>
      <c r="AX98" s="2">
        <v>195890000</v>
      </c>
      <c r="AY98" s="2">
        <v>534429984</v>
      </c>
      <c r="AZ98" s="2">
        <v>355830016</v>
      </c>
      <c r="BA98" s="2">
        <v>357910016</v>
      </c>
      <c r="BB98" s="2"/>
    </row>
    <row r="99" spans="1:54" x14ac:dyDescent="0.2">
      <c r="A99" s="2" t="s">
        <v>320</v>
      </c>
      <c r="B99" s="2" t="s">
        <v>321</v>
      </c>
      <c r="C99" s="2">
        <v>412030016</v>
      </c>
      <c r="D99" s="2">
        <v>240900000</v>
      </c>
      <c r="E99" s="2">
        <v>353929984</v>
      </c>
      <c r="F99" s="2">
        <v>452710016</v>
      </c>
      <c r="G99" s="2">
        <v>229930000</v>
      </c>
      <c r="H99" s="2">
        <v>168470000</v>
      </c>
      <c r="I99" s="2">
        <v>158230000</v>
      </c>
      <c r="J99" s="2">
        <v>114000000</v>
      </c>
      <c r="K99" s="2">
        <v>139600000</v>
      </c>
      <c r="L99" s="2">
        <v>225600000</v>
      </c>
      <c r="M99" s="2">
        <v>170940000</v>
      </c>
      <c r="N99" s="2">
        <v>296420000</v>
      </c>
      <c r="O99" s="2">
        <v>275270016</v>
      </c>
      <c r="P99" s="2">
        <v>357480000</v>
      </c>
      <c r="Q99" s="2">
        <v>296230016</v>
      </c>
      <c r="R99" s="2">
        <v>225890000</v>
      </c>
      <c r="S99" s="2">
        <v>265260000</v>
      </c>
      <c r="T99" s="2">
        <v>333080000</v>
      </c>
      <c r="U99" s="2">
        <v>749660032</v>
      </c>
      <c r="V99" s="2">
        <v>929900032</v>
      </c>
      <c r="W99" s="2">
        <v>753369984</v>
      </c>
      <c r="X99" s="2">
        <v>693750016</v>
      </c>
      <c r="Y99" s="2">
        <v>817640000</v>
      </c>
      <c r="Z99" s="2">
        <v>771889984</v>
      </c>
      <c r="AA99" s="2">
        <v>689369984</v>
      </c>
      <c r="AB99" s="2">
        <v>901809984</v>
      </c>
      <c r="AC99" s="2">
        <v>759129984</v>
      </c>
      <c r="AD99" s="2">
        <v>581160000</v>
      </c>
      <c r="AE99" s="2">
        <v>638129984</v>
      </c>
      <c r="AF99" s="2">
        <v>273390016</v>
      </c>
      <c r="AG99" s="2">
        <v>239100000</v>
      </c>
      <c r="AH99" s="2">
        <v>246120000</v>
      </c>
      <c r="AI99" s="2">
        <v>144870000</v>
      </c>
      <c r="AJ99" s="2">
        <v>117020000</v>
      </c>
      <c r="AK99" s="2">
        <v>172390000</v>
      </c>
      <c r="AL99" s="2">
        <v>146880000</v>
      </c>
      <c r="AM99" s="2">
        <v>41740000</v>
      </c>
      <c r="AN99" s="2">
        <v>60050000</v>
      </c>
      <c r="AO99" s="2">
        <v>101680000</v>
      </c>
      <c r="AP99" s="2">
        <v>103580000</v>
      </c>
      <c r="AQ99" s="2">
        <v>135610000</v>
      </c>
      <c r="AR99" s="2">
        <v>172200000</v>
      </c>
      <c r="AS99" s="2">
        <v>164300000</v>
      </c>
      <c r="AT99" s="2">
        <v>155350000</v>
      </c>
      <c r="AU99" s="2">
        <v>142920000</v>
      </c>
      <c r="AV99" s="2">
        <v>163060000</v>
      </c>
      <c r="AW99" s="2">
        <v>160730000</v>
      </c>
      <c r="AX99" s="2">
        <v>202910000</v>
      </c>
      <c r="AY99" s="2">
        <v>511900000</v>
      </c>
      <c r="AZ99" s="2">
        <v>355830016</v>
      </c>
      <c r="BA99" s="2">
        <v>345400000</v>
      </c>
      <c r="BB99" s="2"/>
    </row>
    <row r="100" spans="1:54" x14ac:dyDescent="0.2">
      <c r="A100" s="2" t="s">
        <v>322</v>
      </c>
      <c r="B100" s="2" t="s">
        <v>323</v>
      </c>
      <c r="C100" s="2">
        <v>35660000</v>
      </c>
      <c r="D100" s="2">
        <v>21380000</v>
      </c>
      <c r="E100" s="2">
        <v>28560000</v>
      </c>
      <c r="F100" s="2">
        <v>42000000</v>
      </c>
      <c r="G100" s="2">
        <v>21360000</v>
      </c>
      <c r="H100" s="2">
        <v>17110000</v>
      </c>
      <c r="I100" s="2">
        <v>16780000</v>
      </c>
      <c r="J100" s="2">
        <v>12820000</v>
      </c>
      <c r="K100" s="2">
        <v>15510000</v>
      </c>
      <c r="L100" s="2">
        <v>28630000</v>
      </c>
      <c r="M100" s="2">
        <v>23030000</v>
      </c>
      <c r="N100" s="2">
        <v>40840000</v>
      </c>
      <c r="O100" s="2">
        <v>44340000</v>
      </c>
      <c r="P100" s="2">
        <v>70490000</v>
      </c>
      <c r="Q100" s="2">
        <v>66700000</v>
      </c>
      <c r="R100" s="2">
        <v>57640000</v>
      </c>
      <c r="S100" s="2">
        <v>70740000</v>
      </c>
      <c r="T100" s="2">
        <v>101470000</v>
      </c>
      <c r="U100" s="2">
        <v>273600000</v>
      </c>
      <c r="V100" s="2">
        <v>362790016</v>
      </c>
      <c r="W100" s="2">
        <v>307910016</v>
      </c>
      <c r="X100" s="2">
        <v>282009984</v>
      </c>
      <c r="Y100" s="2">
        <v>316420000</v>
      </c>
      <c r="Z100" s="2">
        <v>298569984</v>
      </c>
      <c r="AA100" s="2">
        <v>267560000</v>
      </c>
      <c r="AB100" s="2">
        <v>344089984</v>
      </c>
      <c r="AC100" s="2">
        <v>399449984</v>
      </c>
      <c r="AD100" s="2">
        <v>350270016</v>
      </c>
      <c r="AE100" s="2">
        <v>435430016</v>
      </c>
      <c r="AF100" s="2">
        <v>174570000</v>
      </c>
      <c r="AG100" s="2">
        <v>160770000</v>
      </c>
      <c r="AH100" s="2">
        <v>177010000</v>
      </c>
      <c r="AI100" s="2">
        <v>113980000</v>
      </c>
      <c r="AJ100" s="2">
        <v>100150000</v>
      </c>
      <c r="AK100" s="2">
        <v>167070000</v>
      </c>
      <c r="AL100" s="2">
        <v>150160000</v>
      </c>
      <c r="AM100" s="2">
        <v>38920000</v>
      </c>
      <c r="AN100" s="2">
        <v>49380000</v>
      </c>
      <c r="AO100" s="2">
        <v>72140000</v>
      </c>
      <c r="AP100" s="2">
        <v>81050000</v>
      </c>
      <c r="AQ100" s="2">
        <v>105640000</v>
      </c>
      <c r="AR100" s="2">
        <v>125670000</v>
      </c>
      <c r="AS100" s="2">
        <v>119030000</v>
      </c>
      <c r="AT100" s="2">
        <v>125020000</v>
      </c>
      <c r="AU100" s="2">
        <v>123450000</v>
      </c>
      <c r="AV100" s="2">
        <v>144830000</v>
      </c>
      <c r="AW100" s="2">
        <v>145710000</v>
      </c>
      <c r="AX100" s="2">
        <v>195890000</v>
      </c>
      <c r="AY100" s="2">
        <v>534429984</v>
      </c>
      <c r="AZ100" s="2">
        <v>355830016</v>
      </c>
      <c r="BA100" s="2">
        <v>357910016</v>
      </c>
      <c r="BB100" s="2"/>
    </row>
    <row r="101" spans="1:54" x14ac:dyDescent="0.2">
      <c r="A101" s="2" t="s">
        <v>324</v>
      </c>
      <c r="B101" s="2" t="s">
        <v>325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>
        <v>560000</v>
      </c>
      <c r="AX101" s="2">
        <v>320000</v>
      </c>
      <c r="AY101" s="2">
        <v>420000</v>
      </c>
      <c r="AZ101" s="2">
        <v>240000</v>
      </c>
      <c r="BA101" s="2">
        <v>450000</v>
      </c>
      <c r="BB101" s="2"/>
    </row>
    <row r="102" spans="1:54" x14ac:dyDescent="0.2">
      <c r="A102" s="2" t="s">
        <v>326</v>
      </c>
      <c r="B102" s="2" t="s">
        <v>327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-360000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/>
    </row>
    <row r="103" spans="1:54" x14ac:dyDescent="0.2">
      <c r="A103" s="2" t="s">
        <v>328</v>
      </c>
      <c r="B103" s="2" t="s">
        <v>329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>
        <v>780000</v>
      </c>
      <c r="AW103" s="2">
        <v>340000</v>
      </c>
      <c r="AX103" s="2">
        <v>1260000</v>
      </c>
      <c r="AY103" s="2">
        <v>970000</v>
      </c>
      <c r="AZ103" s="2">
        <v>580000</v>
      </c>
      <c r="BA103" s="2">
        <v>640000</v>
      </c>
      <c r="BB103" s="2"/>
    </row>
    <row r="104" spans="1:54" x14ac:dyDescent="0.2">
      <c r="A104" s="2" t="s">
        <v>330</v>
      </c>
      <c r="B104" s="2" t="s">
        <v>331</v>
      </c>
      <c r="C104" s="2"/>
      <c r="D104" s="2"/>
      <c r="E104" s="2"/>
      <c r="F104" s="2"/>
      <c r="G104" s="2"/>
      <c r="H104" s="2"/>
      <c r="I104" s="2"/>
      <c r="J104" s="2"/>
      <c r="K104" s="2">
        <v>0</v>
      </c>
      <c r="L104" s="2">
        <v>880000</v>
      </c>
      <c r="M104" s="2">
        <v>1320000</v>
      </c>
      <c r="N104" s="2">
        <v>1160000</v>
      </c>
      <c r="O104" s="2">
        <v>2580000</v>
      </c>
      <c r="P104" s="2">
        <v>2110000</v>
      </c>
      <c r="Q104" s="2">
        <v>2360000</v>
      </c>
      <c r="R104" s="2">
        <v>5540000</v>
      </c>
      <c r="S104" s="2">
        <v>3960000</v>
      </c>
      <c r="T104" s="2">
        <v>4800000</v>
      </c>
      <c r="U104" s="2">
        <v>4580000</v>
      </c>
      <c r="V104" s="2">
        <v>7090000</v>
      </c>
      <c r="W104" s="2">
        <v>9200000</v>
      </c>
      <c r="X104" s="2">
        <v>10180000</v>
      </c>
      <c r="Y104" s="2">
        <v>10980000</v>
      </c>
      <c r="Z104" s="2">
        <v>8750000</v>
      </c>
      <c r="AA104" s="2">
        <v>7680000</v>
      </c>
      <c r="AB104" s="2">
        <v>12350000</v>
      </c>
      <c r="AC104" s="2">
        <v>11810000</v>
      </c>
      <c r="AD104" s="2">
        <v>11180000</v>
      </c>
      <c r="AE104" s="2">
        <v>11310000</v>
      </c>
      <c r="AF104" s="2">
        <v>7360000</v>
      </c>
      <c r="AG104" s="2">
        <v>12740000</v>
      </c>
      <c r="AH104" s="2">
        <v>17680000</v>
      </c>
      <c r="AI104" s="2">
        <v>12540000</v>
      </c>
      <c r="AJ104" s="2">
        <v>8470000</v>
      </c>
      <c r="AK104" s="2">
        <v>10710000</v>
      </c>
      <c r="AL104" s="2">
        <v>14190000</v>
      </c>
      <c r="AM104" s="2">
        <v>5720000</v>
      </c>
      <c r="AN104" s="2">
        <v>13810000</v>
      </c>
      <c r="AO104" s="2">
        <v>16650000</v>
      </c>
      <c r="AP104" s="2">
        <v>15570000</v>
      </c>
      <c r="AQ104" s="2">
        <v>14940000</v>
      </c>
      <c r="AR104" s="2">
        <v>15610000</v>
      </c>
      <c r="AS104" s="2">
        <v>6480000</v>
      </c>
      <c r="AT104" s="2">
        <v>5790000</v>
      </c>
      <c r="AU104" s="2">
        <v>7520000</v>
      </c>
      <c r="AV104" s="2">
        <v>11530000</v>
      </c>
      <c r="AW104" s="2">
        <v>11770000</v>
      </c>
      <c r="AX104" s="2">
        <v>13000000</v>
      </c>
      <c r="AY104" s="2">
        <v>14800000</v>
      </c>
      <c r="AZ104" s="2">
        <v>8560000</v>
      </c>
      <c r="BA104" s="2">
        <v>10290000</v>
      </c>
      <c r="BB104" s="2"/>
    </row>
    <row r="105" spans="1:54" x14ac:dyDescent="0.2">
      <c r="A105" s="2" t="s">
        <v>332</v>
      </c>
      <c r="B105" s="2" t="s">
        <v>333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>
        <v>50000</v>
      </c>
      <c r="U105" s="2"/>
      <c r="V105" s="2">
        <v>0</v>
      </c>
      <c r="W105" s="2">
        <v>110000</v>
      </c>
      <c r="X105" s="2">
        <v>90000</v>
      </c>
      <c r="Y105" s="2">
        <v>40000</v>
      </c>
      <c r="Z105" s="2">
        <v>230000</v>
      </c>
      <c r="AA105" s="2">
        <v>160000</v>
      </c>
      <c r="AB105" s="2">
        <v>50000</v>
      </c>
      <c r="AC105" s="2">
        <v>60000</v>
      </c>
      <c r="AD105" s="2">
        <v>140000</v>
      </c>
      <c r="AE105" s="2">
        <v>70000</v>
      </c>
      <c r="AF105" s="2">
        <v>20000</v>
      </c>
      <c r="AG105" s="2">
        <v>380000</v>
      </c>
      <c r="AH105" s="2">
        <v>240000</v>
      </c>
      <c r="AI105" s="2">
        <v>120000</v>
      </c>
      <c r="AJ105" s="2">
        <v>480000</v>
      </c>
      <c r="AK105" s="2">
        <v>60000</v>
      </c>
      <c r="AL105" s="2">
        <v>200000</v>
      </c>
      <c r="AM105" s="2">
        <v>1030000</v>
      </c>
      <c r="AN105" s="2">
        <v>950000</v>
      </c>
      <c r="AO105" s="2">
        <v>1000000</v>
      </c>
      <c r="AP105" s="2">
        <v>870000</v>
      </c>
      <c r="AQ105" s="2">
        <v>820000</v>
      </c>
      <c r="AR105" s="2">
        <v>1460000</v>
      </c>
      <c r="AS105" s="2">
        <v>1450000</v>
      </c>
      <c r="AT105" s="2">
        <v>1730000</v>
      </c>
      <c r="AU105" s="2">
        <v>3590000</v>
      </c>
      <c r="AV105" s="2">
        <v>3740000</v>
      </c>
      <c r="AW105" s="2">
        <v>3370000</v>
      </c>
      <c r="AX105" s="2">
        <v>3740000</v>
      </c>
      <c r="AY105" s="2">
        <v>6020000</v>
      </c>
      <c r="AZ105" s="2">
        <v>5730000</v>
      </c>
      <c r="BA105" s="2">
        <v>8760000</v>
      </c>
      <c r="BB105" s="2"/>
    </row>
    <row r="106" spans="1:54" x14ac:dyDescent="0.2">
      <c r="A106" s="2" t="s">
        <v>334</v>
      </c>
      <c r="B106" s="2" t="s">
        <v>335</v>
      </c>
      <c r="C106" s="2"/>
      <c r="D106" s="2"/>
      <c r="E106" s="2"/>
      <c r="F106" s="2"/>
      <c r="G106" s="2"/>
      <c r="H106" s="2"/>
      <c r="I106" s="2"/>
      <c r="J106" s="2"/>
      <c r="K106" s="2"/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150000</v>
      </c>
      <c r="AK106" s="2">
        <v>8230000</v>
      </c>
      <c r="AL106" s="2">
        <v>11520000</v>
      </c>
      <c r="AM106" s="2">
        <v>0</v>
      </c>
      <c r="AN106" s="2">
        <v>0</v>
      </c>
      <c r="AO106" s="2">
        <v>0</v>
      </c>
      <c r="AP106" s="2">
        <v>0</v>
      </c>
      <c r="AQ106" s="2">
        <v>6300000</v>
      </c>
      <c r="AR106" s="2">
        <v>4360000</v>
      </c>
      <c r="AS106" s="2">
        <v>5320000</v>
      </c>
      <c r="AT106" s="2">
        <v>3280000</v>
      </c>
      <c r="AU106" s="2">
        <v>0</v>
      </c>
      <c r="AV106" s="2">
        <v>240000</v>
      </c>
      <c r="AW106" s="2">
        <v>160000</v>
      </c>
      <c r="AX106" s="2">
        <v>650000</v>
      </c>
      <c r="AY106" s="2">
        <v>620000</v>
      </c>
      <c r="AZ106" s="2">
        <v>380000</v>
      </c>
      <c r="BA106" s="2">
        <v>0</v>
      </c>
      <c r="BB106" s="2"/>
    </row>
    <row r="107" spans="1:54" x14ac:dyDescent="0.2">
      <c r="A107" s="2" t="s">
        <v>336</v>
      </c>
      <c r="B107" s="2" t="s">
        <v>337</v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>
        <v>770000</v>
      </c>
      <c r="N107" s="2">
        <v>1090000</v>
      </c>
      <c r="O107" s="2">
        <v>1030000</v>
      </c>
      <c r="P107" s="2">
        <v>920000</v>
      </c>
      <c r="Q107" s="2">
        <v>1820000</v>
      </c>
      <c r="R107" s="2">
        <v>1820000</v>
      </c>
      <c r="S107" s="2">
        <v>1850000</v>
      </c>
      <c r="T107" s="2">
        <v>1580000</v>
      </c>
      <c r="U107" s="2">
        <v>3860000</v>
      </c>
      <c r="V107" s="2">
        <v>9940000</v>
      </c>
      <c r="W107" s="2">
        <v>7210000</v>
      </c>
      <c r="X107" s="2">
        <v>5340000</v>
      </c>
      <c r="Y107" s="2">
        <v>3340000</v>
      </c>
      <c r="Z107" s="2">
        <v>7040000</v>
      </c>
      <c r="AA107" s="2">
        <v>5280000</v>
      </c>
      <c r="AB107" s="2">
        <v>8700000</v>
      </c>
      <c r="AC107" s="2">
        <v>8070000</v>
      </c>
      <c r="AD107" s="2">
        <v>7270000</v>
      </c>
      <c r="AE107" s="2">
        <v>5990000</v>
      </c>
      <c r="AF107" s="2">
        <v>6570000</v>
      </c>
      <c r="AG107" s="2">
        <v>7870000</v>
      </c>
      <c r="AH107" s="2">
        <v>6440000</v>
      </c>
      <c r="AI107" s="2">
        <v>6600000</v>
      </c>
      <c r="AJ107" s="2">
        <v>7450000</v>
      </c>
      <c r="AK107" s="2">
        <v>6450000</v>
      </c>
      <c r="AL107" s="2">
        <v>6930000</v>
      </c>
      <c r="AM107" s="2">
        <v>8020000</v>
      </c>
      <c r="AN107" s="2">
        <v>6370000</v>
      </c>
      <c r="AO107" s="2">
        <v>6570000</v>
      </c>
      <c r="AP107" s="2">
        <v>7890000</v>
      </c>
      <c r="AQ107" s="2">
        <v>6260000</v>
      </c>
      <c r="AR107" s="2">
        <v>6470000</v>
      </c>
      <c r="AS107" s="2">
        <v>7420000</v>
      </c>
      <c r="AT107" s="2">
        <v>7170000</v>
      </c>
      <c r="AU107" s="2">
        <v>7040000</v>
      </c>
      <c r="AV107" s="2">
        <v>8570000</v>
      </c>
      <c r="AW107" s="2">
        <v>9940000</v>
      </c>
      <c r="AX107" s="2">
        <v>14270000</v>
      </c>
      <c r="AY107" s="2">
        <v>13860000</v>
      </c>
      <c r="AZ107" s="2">
        <v>17010000</v>
      </c>
      <c r="BA107" s="2">
        <v>18360000</v>
      </c>
      <c r="BB107" s="2"/>
    </row>
    <row r="108" spans="1:54" x14ac:dyDescent="0.2">
      <c r="A108" s="2" t="s">
        <v>338</v>
      </c>
      <c r="B108" s="2" t="s">
        <v>339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>
        <v>0</v>
      </c>
      <c r="AY108" s="2">
        <v>0</v>
      </c>
      <c r="AZ108" s="2">
        <v>0</v>
      </c>
      <c r="BA108" s="2">
        <v>0</v>
      </c>
      <c r="BB108" s="2"/>
    </row>
    <row r="109" spans="1:54" x14ac:dyDescent="0.2">
      <c r="A109" s="2" t="s">
        <v>340</v>
      </c>
      <c r="B109" s="2" t="s">
        <v>341</v>
      </c>
      <c r="C109" s="2"/>
      <c r="D109" s="2"/>
      <c r="E109" s="2"/>
      <c r="F109" s="2"/>
      <c r="G109" s="2"/>
      <c r="H109" s="2"/>
      <c r="I109" s="2"/>
      <c r="J109" s="2"/>
      <c r="K109" s="2"/>
      <c r="L109" s="2">
        <v>0</v>
      </c>
      <c r="M109" s="2">
        <v>0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/>
    </row>
    <row r="110" spans="1:54" x14ac:dyDescent="0.2">
      <c r="A110" s="2" t="s">
        <v>342</v>
      </c>
      <c r="B110" s="2" t="s">
        <v>343</v>
      </c>
      <c r="C110" s="2"/>
      <c r="D110" s="2"/>
      <c r="E110" s="2"/>
      <c r="F110" s="2"/>
      <c r="G110" s="2"/>
      <c r="H110" s="2"/>
      <c r="I110" s="2"/>
      <c r="J110" s="2"/>
      <c r="K110" s="2"/>
      <c r="L110" s="2">
        <v>230000</v>
      </c>
      <c r="M110" s="2">
        <v>420000</v>
      </c>
      <c r="N110" s="2">
        <v>410000</v>
      </c>
      <c r="O110" s="2">
        <v>460000</v>
      </c>
      <c r="P110" s="2">
        <v>600000</v>
      </c>
      <c r="Q110" s="2">
        <v>590000</v>
      </c>
      <c r="R110" s="2">
        <v>570000</v>
      </c>
      <c r="S110" s="2">
        <v>870000</v>
      </c>
      <c r="T110" s="2">
        <v>1090000</v>
      </c>
      <c r="U110" s="2">
        <v>1180000</v>
      </c>
      <c r="V110" s="2">
        <v>1320000</v>
      </c>
      <c r="W110" s="2">
        <v>260000</v>
      </c>
      <c r="X110" s="2">
        <v>1710000</v>
      </c>
      <c r="Y110" s="2">
        <v>1240000</v>
      </c>
      <c r="Z110" s="2">
        <v>2180000</v>
      </c>
      <c r="AA110" s="2">
        <v>960000</v>
      </c>
      <c r="AB110" s="2">
        <v>2590000</v>
      </c>
      <c r="AC110" s="2">
        <v>720000</v>
      </c>
      <c r="AD110" s="2">
        <v>2430000</v>
      </c>
      <c r="AE110" s="2">
        <v>1200000</v>
      </c>
      <c r="AF110" s="2">
        <v>3130000</v>
      </c>
      <c r="AG110" s="2">
        <v>1720000</v>
      </c>
      <c r="AH110" s="2">
        <v>3330000</v>
      </c>
      <c r="AI110" s="2">
        <v>2130000</v>
      </c>
      <c r="AJ110" s="2">
        <v>4330000</v>
      </c>
      <c r="AK110" s="2">
        <v>2430000</v>
      </c>
      <c r="AL110" s="2">
        <v>7900000</v>
      </c>
      <c r="AM110" s="2">
        <v>2770000</v>
      </c>
      <c r="AN110" s="2">
        <v>4220000</v>
      </c>
      <c r="AO110" s="2">
        <v>2640000</v>
      </c>
      <c r="AP110" s="2">
        <v>4170000</v>
      </c>
      <c r="AQ110" s="2">
        <v>5440000</v>
      </c>
      <c r="AR110" s="2">
        <v>3340000</v>
      </c>
      <c r="AS110" s="2">
        <v>4250000</v>
      </c>
      <c r="AT110" s="2">
        <v>4680000</v>
      </c>
      <c r="AU110" s="2">
        <v>5120000</v>
      </c>
      <c r="AV110" s="2">
        <v>6410000</v>
      </c>
      <c r="AW110" s="2">
        <v>4260000</v>
      </c>
      <c r="AX110" s="2">
        <v>4720000</v>
      </c>
      <c r="AY110" s="2">
        <v>1140000</v>
      </c>
      <c r="AZ110" s="2">
        <v>0</v>
      </c>
      <c r="BA110" s="2">
        <v>0</v>
      </c>
      <c r="BB110" s="2"/>
    </row>
    <row r="111" spans="1:54" x14ac:dyDescent="0.2">
      <c r="A111" s="2" t="s">
        <v>344</v>
      </c>
      <c r="B111" s="2" t="s">
        <v>345</v>
      </c>
      <c r="C111" s="2"/>
      <c r="D111" s="2"/>
      <c r="E111" s="2"/>
      <c r="F111" s="2"/>
      <c r="G111" s="2"/>
      <c r="H111" s="2"/>
      <c r="I111" s="2"/>
      <c r="J111" s="2"/>
      <c r="K111" s="2"/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1530000</v>
      </c>
      <c r="S111" s="2">
        <v>0</v>
      </c>
      <c r="T111" s="2">
        <v>0</v>
      </c>
      <c r="U111" s="2">
        <v>0</v>
      </c>
      <c r="V111" s="2">
        <v>3990000</v>
      </c>
      <c r="W111" s="2">
        <v>140000</v>
      </c>
      <c r="X111" s="2">
        <v>0</v>
      </c>
      <c r="Y111" s="2">
        <v>0</v>
      </c>
      <c r="Z111" s="2">
        <v>50000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10000</v>
      </c>
      <c r="AH111" s="2">
        <v>10000</v>
      </c>
      <c r="AI111" s="2">
        <v>0</v>
      </c>
      <c r="AJ111" s="2">
        <v>0</v>
      </c>
      <c r="AK111" s="2">
        <v>0</v>
      </c>
      <c r="AL111" s="2">
        <v>1250000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350000</v>
      </c>
      <c r="AS111" s="2">
        <v>760000</v>
      </c>
      <c r="AT111" s="2">
        <v>1070000</v>
      </c>
      <c r="AU111" s="2">
        <v>1320000</v>
      </c>
      <c r="AV111" s="2">
        <v>1130000</v>
      </c>
      <c r="AW111" s="2">
        <v>1120000</v>
      </c>
      <c r="AX111" s="2">
        <v>1790000</v>
      </c>
      <c r="AY111" s="2">
        <v>1290000</v>
      </c>
      <c r="AZ111" s="2">
        <v>1970000</v>
      </c>
      <c r="BA111" s="2">
        <v>1740000</v>
      </c>
      <c r="BB111" s="2"/>
    </row>
    <row r="112" spans="1:54" x14ac:dyDescent="0.2">
      <c r="A112" s="2" t="s">
        <v>346</v>
      </c>
      <c r="B112" s="2" t="s">
        <v>347</v>
      </c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>
        <v>-1640000</v>
      </c>
      <c r="N112" s="2">
        <v>15716000</v>
      </c>
      <c r="O112" s="2">
        <v>35735000</v>
      </c>
      <c r="P112" s="2">
        <v>37581000</v>
      </c>
      <c r="Q112" s="2">
        <v>36401000</v>
      </c>
      <c r="R112" s="2">
        <v>15318000</v>
      </c>
      <c r="S112" s="2">
        <v>13613000</v>
      </c>
      <c r="T112" s="2">
        <v>120241000</v>
      </c>
      <c r="U112" s="2">
        <v>287224992</v>
      </c>
      <c r="V112" s="2">
        <v>348888000</v>
      </c>
      <c r="W112" s="2">
        <v>157046000</v>
      </c>
      <c r="X112" s="2">
        <v>294120992</v>
      </c>
      <c r="Y112" s="2">
        <v>277880992</v>
      </c>
      <c r="Z112" s="2">
        <v>184003008</v>
      </c>
      <c r="AA112" s="2">
        <v>152136992</v>
      </c>
      <c r="AB112" s="2">
        <v>124956000</v>
      </c>
      <c r="AC112" s="2">
        <v>147812000</v>
      </c>
      <c r="AD112" s="2">
        <v>180268992</v>
      </c>
      <c r="AE112" s="2">
        <v>183210000</v>
      </c>
      <c r="AF112" s="2">
        <v>29778000</v>
      </c>
      <c r="AG112" s="2">
        <v>65212000</v>
      </c>
      <c r="AH112" s="2">
        <v>-18415000</v>
      </c>
      <c r="AI112" s="2">
        <v>25946000</v>
      </c>
      <c r="AJ112" s="2">
        <v>-38660000</v>
      </c>
      <c r="AK112" s="2">
        <v>-103484000</v>
      </c>
      <c r="AL112" s="2">
        <v>-162308992</v>
      </c>
      <c r="AM112" s="2">
        <v>-13569000</v>
      </c>
      <c r="AN112" s="2">
        <v>501233984</v>
      </c>
      <c r="AO112" s="2">
        <v>126650000</v>
      </c>
      <c r="AP112" s="2">
        <v>-24362000</v>
      </c>
      <c r="AQ112" s="2">
        <v>-9359000</v>
      </c>
      <c r="AR112" s="2">
        <v>-23036000</v>
      </c>
      <c r="AS112" s="2">
        <v>-47628000</v>
      </c>
      <c r="AT112" s="2">
        <v>-32331000</v>
      </c>
      <c r="AU112" s="2">
        <v>-32713000</v>
      </c>
      <c r="AV112" s="2">
        <v>-25580000</v>
      </c>
      <c r="AW112" s="2">
        <v>-10514000</v>
      </c>
      <c r="AX112" s="2">
        <v>-12508000</v>
      </c>
      <c r="AY112" s="2">
        <v>-11716000</v>
      </c>
      <c r="AZ112" s="2">
        <v>-10565000</v>
      </c>
      <c r="BA112" s="2">
        <v>-670505024</v>
      </c>
      <c r="BB112" s="2"/>
    </row>
    <row r="113" spans="1:54" x14ac:dyDescent="0.2">
      <c r="A113" s="2" t="s">
        <v>348</v>
      </c>
      <c r="B113" s="2" t="s">
        <v>349</v>
      </c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/>
    </row>
    <row r="114" spans="1:54" x14ac:dyDescent="0.2">
      <c r="A114" s="2" t="s">
        <v>350</v>
      </c>
      <c r="B114" s="2" t="s">
        <v>351</v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>
        <v>-1640000</v>
      </c>
      <c r="N114" s="2">
        <v>15716000</v>
      </c>
      <c r="O114" s="2">
        <v>35735000</v>
      </c>
      <c r="P114" s="2">
        <v>37581000</v>
      </c>
      <c r="Q114" s="2">
        <v>36401000</v>
      </c>
      <c r="R114" s="2">
        <v>15318000</v>
      </c>
      <c r="S114" s="2">
        <v>13613000</v>
      </c>
      <c r="T114" s="2">
        <v>120241000</v>
      </c>
      <c r="U114" s="2">
        <v>287224992</v>
      </c>
      <c r="V114" s="2">
        <v>348888000</v>
      </c>
      <c r="W114" s="2">
        <v>157046000</v>
      </c>
      <c r="X114" s="2">
        <v>294120992</v>
      </c>
      <c r="Y114" s="2">
        <v>277880992</v>
      </c>
      <c r="Z114" s="2">
        <v>184003008</v>
      </c>
      <c r="AA114" s="2">
        <v>152136992</v>
      </c>
      <c r="AB114" s="2">
        <v>124956000</v>
      </c>
      <c r="AC114" s="2">
        <v>147812000</v>
      </c>
      <c r="AD114" s="2">
        <v>180268992</v>
      </c>
      <c r="AE114" s="2">
        <v>183210000</v>
      </c>
      <c r="AF114" s="2">
        <v>29778000</v>
      </c>
      <c r="AG114" s="2">
        <v>65212000</v>
      </c>
      <c r="AH114" s="2">
        <v>-18415000</v>
      </c>
      <c r="AI114" s="2">
        <v>25946000</v>
      </c>
      <c r="AJ114" s="2">
        <v>-38660000</v>
      </c>
      <c r="AK114" s="2">
        <v>-103484000</v>
      </c>
      <c r="AL114" s="2">
        <v>-162308992</v>
      </c>
      <c r="AM114" s="2">
        <v>-13569000</v>
      </c>
      <c r="AN114" s="2">
        <v>501233984</v>
      </c>
      <c r="AO114" s="2">
        <v>126650000</v>
      </c>
      <c r="AP114" s="2">
        <v>-24362000</v>
      </c>
      <c r="AQ114" s="2">
        <v>-9359000</v>
      </c>
      <c r="AR114" s="2">
        <v>-23036000</v>
      </c>
      <c r="AS114" s="2">
        <v>-47628000</v>
      </c>
      <c r="AT114" s="2">
        <v>-32331000</v>
      </c>
      <c r="AU114" s="2">
        <v>-32713000</v>
      </c>
      <c r="AV114" s="2">
        <v>-25580000</v>
      </c>
      <c r="AW114" s="2">
        <v>-10514000</v>
      </c>
      <c r="AX114" s="2">
        <v>-12508000</v>
      </c>
      <c r="AY114" s="2">
        <v>-11716000</v>
      </c>
      <c r="AZ114" s="2">
        <v>-10565000</v>
      </c>
      <c r="BA114" s="2">
        <v>-670505024</v>
      </c>
      <c r="BB114" s="2"/>
    </row>
    <row r="115" spans="1:54" x14ac:dyDescent="0.2">
      <c r="A115" s="2" t="s">
        <v>352</v>
      </c>
      <c r="B115" s="2" t="s">
        <v>353</v>
      </c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>
        <v>-1640000</v>
      </c>
      <c r="N115" s="2">
        <v>17253000</v>
      </c>
      <c r="O115" s="2">
        <v>24727000</v>
      </c>
      <c r="P115" s="2">
        <v>64121000</v>
      </c>
      <c r="Q115" s="2">
        <v>40837000</v>
      </c>
      <c r="R115" s="2">
        <v>20457000</v>
      </c>
      <c r="S115" s="2">
        <v>4854000</v>
      </c>
      <c r="T115" s="2">
        <v>170239008</v>
      </c>
      <c r="U115" s="2">
        <v>306920992</v>
      </c>
      <c r="V115" s="2">
        <v>368300000</v>
      </c>
      <c r="W115" s="2">
        <v>118861000</v>
      </c>
      <c r="X115" s="2">
        <v>315110016</v>
      </c>
      <c r="Y115" s="2">
        <v>280504992</v>
      </c>
      <c r="Z115" s="2">
        <v>187686000</v>
      </c>
      <c r="AA115" s="2">
        <v>132232000</v>
      </c>
      <c r="AB115" s="2">
        <v>157844000</v>
      </c>
      <c r="AC115" s="2">
        <v>107572000</v>
      </c>
      <c r="AD115" s="2">
        <v>104201000</v>
      </c>
      <c r="AE115" s="2">
        <v>175408000</v>
      </c>
      <c r="AF115" s="2">
        <v>-59232000</v>
      </c>
      <c r="AG115" s="2">
        <v>76230000</v>
      </c>
      <c r="AH115" s="2">
        <v>-2316000</v>
      </c>
      <c r="AI115" s="2">
        <v>-10887000</v>
      </c>
      <c r="AJ115" s="2">
        <v>-43139000</v>
      </c>
      <c r="AK115" s="2">
        <v>-91325000</v>
      </c>
      <c r="AL115" s="2">
        <v>-143848992</v>
      </c>
      <c r="AM115" s="2">
        <v>-41048000</v>
      </c>
      <c r="AN115" s="2">
        <v>528896992</v>
      </c>
      <c r="AO115" s="2">
        <v>215539008</v>
      </c>
      <c r="AP115" s="2">
        <v>-13909000</v>
      </c>
      <c r="AQ115" s="2">
        <v>19183000</v>
      </c>
      <c r="AR115" s="2">
        <v>-65239000</v>
      </c>
      <c r="AS115" s="2">
        <v>338334016</v>
      </c>
      <c r="AT115" s="2">
        <v>72626000</v>
      </c>
      <c r="AU115" s="2">
        <v>7900000</v>
      </c>
      <c r="AV115" s="2">
        <v>-81845000</v>
      </c>
      <c r="AW115" s="2">
        <v>46529000</v>
      </c>
      <c r="AX115" s="2">
        <v>160284000</v>
      </c>
      <c r="AY115" s="2">
        <v>-164819008</v>
      </c>
      <c r="AZ115" s="2">
        <v>-102565000</v>
      </c>
      <c r="BA115" s="2">
        <v>-703505024</v>
      </c>
      <c r="BB115" s="2"/>
    </row>
    <row r="116" spans="1:54" x14ac:dyDescent="0.2">
      <c r="A116" s="2" t="s">
        <v>354</v>
      </c>
      <c r="B116" s="2" t="s">
        <v>355</v>
      </c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/>
    </row>
    <row r="117" spans="1:54" x14ac:dyDescent="0.2">
      <c r="A117" s="2" t="s">
        <v>356</v>
      </c>
      <c r="B117" s="2" t="s">
        <v>357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/>
    </row>
    <row r="118" spans="1:54" x14ac:dyDescent="0.2">
      <c r="A118" s="2" t="s">
        <v>358</v>
      </c>
      <c r="B118" s="2" t="s">
        <v>359</v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/>
    </row>
    <row r="119" spans="1:54" x14ac:dyDescent="0.2">
      <c r="A119" s="2" t="s">
        <v>360</v>
      </c>
      <c r="B119" s="2" t="s">
        <v>361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/>
    </row>
    <row r="120" spans="1:54" x14ac:dyDescent="0.2">
      <c r="A120" s="2" t="s">
        <v>362</v>
      </c>
      <c r="B120" s="2" t="s">
        <v>363</v>
      </c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2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/>
    </row>
    <row r="121" spans="1:54" x14ac:dyDescent="0.2">
      <c r="A121" s="2" t="s">
        <v>364</v>
      </c>
      <c r="B121" s="2" t="s">
        <v>365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/>
    </row>
    <row r="122" spans="1:54" x14ac:dyDescent="0.2">
      <c r="A122" s="2" t="s">
        <v>366</v>
      </c>
      <c r="B122" s="2" t="s">
        <v>367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/>
    </row>
    <row r="123" spans="1:54" x14ac:dyDescent="0.2">
      <c r="A123" s="2" t="s">
        <v>368</v>
      </c>
      <c r="B123" s="2" t="s">
        <v>369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/>
    </row>
    <row r="124" spans="1:54" x14ac:dyDescent="0.2">
      <c r="A124" s="2" t="s">
        <v>370</v>
      </c>
      <c r="B124" s="2" t="s">
        <v>371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/>
    </row>
    <row r="125" spans="1:54" x14ac:dyDescent="0.2">
      <c r="A125" s="2" t="s">
        <v>372</v>
      </c>
      <c r="B125" s="2" t="s">
        <v>373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/>
    </row>
    <row r="126" spans="1:54" x14ac:dyDescent="0.2">
      <c r="A126" s="2" t="s">
        <v>374</v>
      </c>
      <c r="B126" s="2" t="s">
        <v>375</v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/>
    </row>
    <row r="127" spans="1:54" x14ac:dyDescent="0.2">
      <c r="A127" s="2" t="s">
        <v>376</v>
      </c>
      <c r="B127" s="2" t="s">
        <v>377</v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/>
    </row>
    <row r="128" spans="1:54" x14ac:dyDescent="0.2">
      <c r="A128" s="2" t="s">
        <v>378</v>
      </c>
      <c r="B128" s="2" t="s">
        <v>379</v>
      </c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/>
    </row>
    <row r="129" spans="1:54" x14ac:dyDescent="0.2">
      <c r="A129" s="2" t="s">
        <v>380</v>
      </c>
      <c r="B129" s="2" t="s">
        <v>381</v>
      </c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/>
    </row>
    <row r="130" spans="1:54" x14ac:dyDescent="0.2">
      <c r="A130" s="2" t="s">
        <v>382</v>
      </c>
      <c r="B130" s="2" t="s">
        <v>383</v>
      </c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/>
    </row>
    <row r="131" spans="1:54" x14ac:dyDescent="0.2">
      <c r="A131" s="2" t="s">
        <v>384</v>
      </c>
      <c r="B131" s="2" t="s">
        <v>385</v>
      </c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>
        <v>5216000</v>
      </c>
      <c r="N131" s="2">
        <v>4877000</v>
      </c>
      <c r="O131" s="2">
        <v>2796000</v>
      </c>
      <c r="P131" s="2">
        <v>4333000</v>
      </c>
      <c r="Q131" s="2">
        <v>2993000</v>
      </c>
      <c r="R131" s="2">
        <v>5467000</v>
      </c>
      <c r="S131" s="2">
        <v>7004000</v>
      </c>
      <c r="T131" s="2">
        <v>6400000</v>
      </c>
      <c r="U131" s="2">
        <v>11570000</v>
      </c>
      <c r="V131" s="2">
        <v>24318000</v>
      </c>
      <c r="W131" s="2">
        <v>25404000</v>
      </c>
      <c r="X131" s="2">
        <v>20394000</v>
      </c>
      <c r="Y131" s="2">
        <v>18608000</v>
      </c>
      <c r="Z131" s="2">
        <v>22481000</v>
      </c>
      <c r="AA131" s="2">
        <v>26095000</v>
      </c>
      <c r="AB131" s="2">
        <v>34627000</v>
      </c>
      <c r="AC131" s="2">
        <v>52583000</v>
      </c>
      <c r="AD131" s="2">
        <v>45795000</v>
      </c>
      <c r="AE131" s="2">
        <v>18818000</v>
      </c>
      <c r="AF131" s="2">
        <v>27177000</v>
      </c>
      <c r="AG131" s="2">
        <v>18443000</v>
      </c>
      <c r="AH131" s="2">
        <v>10597000</v>
      </c>
      <c r="AI131" s="2">
        <v>2166000</v>
      </c>
      <c r="AJ131" s="2">
        <v>2523000</v>
      </c>
      <c r="AK131" s="2">
        <v>1268000</v>
      </c>
      <c r="AL131" s="2">
        <v>122051000</v>
      </c>
      <c r="AM131" s="2">
        <v>84855000</v>
      </c>
      <c r="AN131" s="2">
        <v>41997000</v>
      </c>
      <c r="AO131" s="2">
        <v>45842000</v>
      </c>
      <c r="AP131" s="2">
        <v>17733000</v>
      </c>
      <c r="AQ131" s="2">
        <v>63000</v>
      </c>
      <c r="AR131" s="2">
        <v>141000</v>
      </c>
      <c r="AS131" s="2">
        <v>6028000</v>
      </c>
      <c r="AT131" s="2">
        <v>8138000</v>
      </c>
      <c r="AU131" s="2">
        <v>8590000</v>
      </c>
      <c r="AV131" s="2">
        <v>5877000</v>
      </c>
      <c r="AW131" s="2">
        <v>6103000</v>
      </c>
      <c r="AX131" s="2">
        <v>9243000</v>
      </c>
      <c r="AY131" s="2">
        <v>9343000</v>
      </c>
      <c r="AZ131" s="2">
        <v>8089000</v>
      </c>
      <c r="BA131" s="2">
        <v>104137000</v>
      </c>
      <c r="BB131" s="2">
        <v>85564000</v>
      </c>
    </row>
    <row r="132" spans="1:54" x14ac:dyDescent="0.2">
      <c r="A132" s="2" t="s">
        <v>386</v>
      </c>
      <c r="B132" s="2" t="s">
        <v>387</v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>
        <v>2450000</v>
      </c>
      <c r="N132" s="2">
        <v>12979000</v>
      </c>
      <c r="O132" s="2">
        <v>33499000</v>
      </c>
      <c r="P132" s="2">
        <v>68638000</v>
      </c>
      <c r="Q132" s="2">
        <v>43498000</v>
      </c>
      <c r="R132" s="2">
        <v>16654000</v>
      </c>
      <c r="S132" s="2">
        <v>11940000</v>
      </c>
      <c r="T132" s="2">
        <v>63228000</v>
      </c>
      <c r="U132" s="2">
        <v>149700992</v>
      </c>
      <c r="V132" s="2">
        <v>245443008</v>
      </c>
      <c r="W132" s="2">
        <v>160504000</v>
      </c>
      <c r="X132" s="2">
        <v>204574000</v>
      </c>
      <c r="Y132" s="2">
        <v>205108000</v>
      </c>
      <c r="Z132" s="2">
        <v>180776000</v>
      </c>
      <c r="AA132" s="2">
        <v>136692000</v>
      </c>
      <c r="AB132" s="2">
        <v>225168992</v>
      </c>
      <c r="AC132" s="2">
        <v>251784992</v>
      </c>
      <c r="AD132" s="2">
        <v>210644992</v>
      </c>
      <c r="AE132" s="2">
        <v>174618000</v>
      </c>
      <c r="AF132" s="2">
        <v>123348000</v>
      </c>
      <c r="AG132" s="2">
        <v>51440000</v>
      </c>
      <c r="AH132" s="2">
        <v>21310000</v>
      </c>
      <c r="AI132" s="2">
        <v>53367000</v>
      </c>
      <c r="AJ132" s="2">
        <v>23038000</v>
      </c>
      <c r="AK132" s="2">
        <v>18740000</v>
      </c>
      <c r="AL132" s="2">
        <v>16437000</v>
      </c>
      <c r="AM132" s="2">
        <v>96660000</v>
      </c>
      <c r="AN132" s="2">
        <v>32614000</v>
      </c>
      <c r="AO132" s="2">
        <v>100196000</v>
      </c>
      <c r="AP132" s="2">
        <v>34445000</v>
      </c>
      <c r="AQ132" s="2">
        <v>11072000</v>
      </c>
      <c r="AR132" s="2">
        <v>5690000</v>
      </c>
      <c r="AS132" s="2">
        <v>3178000</v>
      </c>
      <c r="AT132" s="2">
        <v>1943000</v>
      </c>
      <c r="AU132" s="2">
        <v>1262000</v>
      </c>
      <c r="AV132" s="2">
        <v>965000</v>
      </c>
      <c r="AW132" s="2">
        <v>6000</v>
      </c>
      <c r="AX132" s="2">
        <v>780000</v>
      </c>
      <c r="AY132" s="2">
        <v>425000</v>
      </c>
      <c r="AZ132" s="2">
        <v>237000</v>
      </c>
      <c r="BA132" s="2">
        <v>571000</v>
      </c>
      <c r="BB132" s="2">
        <v>299000</v>
      </c>
    </row>
    <row r="133" spans="1:54" x14ac:dyDescent="0.2">
      <c r="A133" s="2" t="s">
        <v>388</v>
      </c>
      <c r="B133" s="2" t="s">
        <v>389</v>
      </c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>
        <v>57399000</v>
      </c>
      <c r="N133" s="2">
        <v>72882000</v>
      </c>
      <c r="O133" s="2">
        <v>107563000</v>
      </c>
      <c r="P133" s="2">
        <v>172774000</v>
      </c>
      <c r="Q133" s="2">
        <v>212386000</v>
      </c>
      <c r="R133" s="2">
        <v>205423008</v>
      </c>
      <c r="S133" s="2">
        <v>216024992</v>
      </c>
      <c r="T133" s="2">
        <v>319865984</v>
      </c>
      <c r="U133" s="2">
        <v>477827008</v>
      </c>
      <c r="V133" s="2">
        <v>631281024</v>
      </c>
      <c r="W133" s="2">
        <v>829305024</v>
      </c>
      <c r="X133" s="2">
        <v>884771008</v>
      </c>
      <c r="Y133" s="2">
        <v>1076848000</v>
      </c>
      <c r="Z133" s="2">
        <v>1266176000</v>
      </c>
      <c r="AA133" s="2">
        <v>1235051008</v>
      </c>
      <c r="AB133" s="2">
        <v>1855017984</v>
      </c>
      <c r="AC133" s="2">
        <v>2472884992</v>
      </c>
      <c r="AD133" s="2">
        <v>2979098112</v>
      </c>
      <c r="AE133" s="2">
        <v>2939308032</v>
      </c>
      <c r="AF133" s="2">
        <v>2753384960</v>
      </c>
      <c r="AG133" s="2">
        <v>2982134016</v>
      </c>
      <c r="AH133" s="2">
        <v>3068295936</v>
      </c>
      <c r="AI133" s="2">
        <v>3441391104</v>
      </c>
      <c r="AJ133" s="2">
        <v>3757542912</v>
      </c>
      <c r="AK133" s="2">
        <v>4361818112</v>
      </c>
      <c r="AL133" s="2">
        <v>3679693056</v>
      </c>
      <c r="AM133" s="2">
        <v>3214725888</v>
      </c>
      <c r="AN133" s="2">
        <v>3005959936</v>
      </c>
      <c r="AO133" s="2">
        <v>3277284096</v>
      </c>
      <c r="AP133" s="2">
        <v>3555278080</v>
      </c>
      <c r="AQ133" s="2">
        <v>3113756928</v>
      </c>
      <c r="AR133" s="2">
        <v>2965756928</v>
      </c>
      <c r="AS133" s="2">
        <v>3319738112</v>
      </c>
      <c r="AT133" s="2">
        <v>3755694080</v>
      </c>
      <c r="AU133" s="2">
        <v>3656333056</v>
      </c>
      <c r="AV133" s="2">
        <v>3340306944</v>
      </c>
      <c r="AW133" s="2">
        <v>3393423872</v>
      </c>
      <c r="AX133" s="2">
        <v>3928065024</v>
      </c>
      <c r="AY133" s="2">
        <v>3844523008</v>
      </c>
      <c r="AZ133" s="2">
        <v>4003729920</v>
      </c>
      <c r="BA133" s="2">
        <v>2574394880</v>
      </c>
      <c r="BB133" s="2"/>
    </row>
    <row r="134" spans="1:54" x14ac:dyDescent="0.2">
      <c r="A134" s="2" t="s">
        <v>390</v>
      </c>
      <c r="B134" s="2" t="s">
        <v>391</v>
      </c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>
        <v>1087000</v>
      </c>
      <c r="N134" s="2">
        <v>1002000</v>
      </c>
      <c r="O134" s="2">
        <v>1480000</v>
      </c>
      <c r="P134" s="2">
        <v>3675000</v>
      </c>
      <c r="Q134" s="2">
        <v>4042000</v>
      </c>
      <c r="R134" s="2">
        <v>6129000</v>
      </c>
      <c r="S134" s="2">
        <v>4474000</v>
      </c>
      <c r="T134" s="2">
        <v>6717000</v>
      </c>
      <c r="U134" s="2">
        <v>9420000</v>
      </c>
      <c r="V134" s="2">
        <v>13957000</v>
      </c>
      <c r="W134" s="2">
        <v>18574000</v>
      </c>
      <c r="X134" s="2">
        <v>20799000</v>
      </c>
      <c r="Y134" s="2">
        <v>22389000</v>
      </c>
      <c r="Z134" s="2">
        <v>30861000</v>
      </c>
      <c r="AA134" s="2">
        <v>30623000</v>
      </c>
      <c r="AB134" s="2">
        <v>37554000</v>
      </c>
      <c r="AC134" s="2">
        <v>54595000</v>
      </c>
      <c r="AD134" s="2">
        <v>45492000</v>
      </c>
      <c r="AE134" s="2">
        <v>21136000</v>
      </c>
      <c r="AF134" s="2">
        <v>34488000</v>
      </c>
      <c r="AG134" s="2">
        <v>487000</v>
      </c>
      <c r="AH134" s="2">
        <v>37673000</v>
      </c>
      <c r="AI134" s="2">
        <v>13365000</v>
      </c>
      <c r="AJ134" s="2">
        <v>76248000</v>
      </c>
      <c r="AK134" s="2">
        <v>106574000</v>
      </c>
      <c r="AL134" s="2">
        <v>53051000</v>
      </c>
      <c r="AM134" s="2">
        <v>3139000</v>
      </c>
      <c r="AN134" s="2">
        <v>3153000</v>
      </c>
      <c r="AO134" s="2">
        <v>2782000</v>
      </c>
      <c r="AP134" s="2">
        <v>19053000</v>
      </c>
      <c r="AQ134" s="2">
        <v>12000</v>
      </c>
      <c r="AR134" s="2">
        <v>270000</v>
      </c>
      <c r="AS134" s="2">
        <v>1296000</v>
      </c>
      <c r="AT134" s="2">
        <v>1427000</v>
      </c>
      <c r="AU134" s="2">
        <v>1415000</v>
      </c>
      <c r="AV134" s="2">
        <v>976000</v>
      </c>
      <c r="AW134" s="2">
        <v>951000</v>
      </c>
      <c r="AX134" s="2">
        <v>2003000</v>
      </c>
      <c r="AY134" s="2">
        <v>1970000</v>
      </c>
      <c r="AZ134" s="2">
        <v>1839000</v>
      </c>
      <c r="BA134" s="2">
        <v>9824000</v>
      </c>
      <c r="BB134" s="2">
        <v>8149000</v>
      </c>
    </row>
    <row r="135" spans="1:54" x14ac:dyDescent="0.2">
      <c r="A135" s="2" t="s">
        <v>392</v>
      </c>
      <c r="B135" s="2" t="s">
        <v>393</v>
      </c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>
        <v>-3853000</v>
      </c>
      <c r="N135" s="2">
        <v>7100000</v>
      </c>
      <c r="O135" s="2">
        <v>29223000</v>
      </c>
      <c r="P135" s="2">
        <v>60630000</v>
      </c>
      <c r="Q135" s="2">
        <v>36463000</v>
      </c>
      <c r="R135" s="2">
        <v>5058000</v>
      </c>
      <c r="S135" s="2">
        <v>462000</v>
      </c>
      <c r="T135" s="2">
        <v>50111000</v>
      </c>
      <c r="U135" s="2">
        <v>128711000</v>
      </c>
      <c r="V135" s="2">
        <v>207168000</v>
      </c>
      <c r="W135" s="2">
        <v>116526000</v>
      </c>
      <c r="X135" s="2">
        <v>163380992</v>
      </c>
      <c r="Y135" s="2">
        <v>164111008</v>
      </c>
      <c r="Z135" s="2">
        <v>127434000</v>
      </c>
      <c r="AA135" s="2">
        <v>79974000</v>
      </c>
      <c r="AB135" s="2">
        <v>152988000</v>
      </c>
      <c r="AC135" s="2">
        <v>144607008</v>
      </c>
      <c r="AD135" s="2">
        <v>119358000</v>
      </c>
      <c r="AE135" s="2">
        <v>134664000</v>
      </c>
      <c r="AF135" s="2">
        <v>61683000</v>
      </c>
      <c r="AG135" s="2">
        <v>32510000</v>
      </c>
      <c r="AH135" s="2">
        <v>-26960000</v>
      </c>
      <c r="AI135" s="2">
        <v>37836000</v>
      </c>
      <c r="AJ135" s="2">
        <v>-55733000</v>
      </c>
      <c r="AK135" s="2">
        <v>-89102000</v>
      </c>
      <c r="AL135" s="2">
        <v>-158664992</v>
      </c>
      <c r="AM135" s="2">
        <v>8666000</v>
      </c>
      <c r="AN135" s="2">
        <v>-12536000</v>
      </c>
      <c r="AO135" s="2">
        <v>51572000</v>
      </c>
      <c r="AP135" s="2">
        <v>-2341000</v>
      </c>
      <c r="AQ135" s="2">
        <v>10997000</v>
      </c>
      <c r="AR135" s="2">
        <v>5279000</v>
      </c>
      <c r="AS135" s="2">
        <v>-4146000</v>
      </c>
      <c r="AT135" s="2">
        <v>-7622000</v>
      </c>
      <c r="AU135" s="2">
        <v>-8743000</v>
      </c>
      <c r="AV135" s="2">
        <v>-5888000</v>
      </c>
      <c r="AW135" s="2">
        <v>-7048000</v>
      </c>
      <c r="AX135" s="2">
        <v>-10466000</v>
      </c>
      <c r="AY135" s="2">
        <v>-10888000</v>
      </c>
      <c r="AZ135" s="2">
        <v>-9691000</v>
      </c>
      <c r="BA135" s="2">
        <v>-113390000</v>
      </c>
      <c r="BB135" s="2"/>
    </row>
    <row r="136" spans="1:54" x14ac:dyDescent="0.2">
      <c r="A136" s="2" t="s">
        <v>394</v>
      </c>
      <c r="B136" s="2" t="s">
        <v>395</v>
      </c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>
        <v>6303000</v>
      </c>
      <c r="N136" s="2">
        <v>5879000</v>
      </c>
      <c r="O136" s="2">
        <v>4276000</v>
      </c>
      <c r="P136" s="2">
        <v>8008000</v>
      </c>
      <c r="Q136" s="2">
        <v>7035000</v>
      </c>
      <c r="R136" s="2">
        <v>11596000</v>
      </c>
      <c r="S136" s="2">
        <v>11478000</v>
      </c>
      <c r="T136" s="2">
        <v>13117000</v>
      </c>
      <c r="U136" s="2">
        <v>20990000</v>
      </c>
      <c r="V136" s="2">
        <v>38275000</v>
      </c>
      <c r="W136" s="2">
        <v>43978000</v>
      </c>
      <c r="X136" s="2">
        <v>41193000</v>
      </c>
      <c r="Y136" s="2">
        <v>40997000</v>
      </c>
      <c r="Z136" s="2">
        <v>53342000</v>
      </c>
      <c r="AA136" s="2">
        <v>56718000</v>
      </c>
      <c r="AB136" s="2">
        <v>72181000</v>
      </c>
      <c r="AC136" s="2">
        <v>107178000</v>
      </c>
      <c r="AD136" s="2">
        <v>91287000</v>
      </c>
      <c r="AE136" s="2">
        <v>39954000</v>
      </c>
      <c r="AF136" s="2">
        <v>61665000</v>
      </c>
      <c r="AG136" s="2">
        <v>18930000</v>
      </c>
      <c r="AH136" s="2">
        <v>48270000</v>
      </c>
      <c r="AI136" s="2">
        <v>15531000</v>
      </c>
      <c r="AJ136" s="2">
        <v>78771000</v>
      </c>
      <c r="AK136" s="2">
        <v>107842000</v>
      </c>
      <c r="AL136" s="2">
        <v>175102000</v>
      </c>
      <c r="AM136" s="2">
        <v>87994000</v>
      </c>
      <c r="AN136" s="2">
        <v>45150000</v>
      </c>
      <c r="AO136" s="2">
        <v>48624000</v>
      </c>
      <c r="AP136" s="2">
        <v>36786000</v>
      </c>
      <c r="AQ136" s="2">
        <v>75000</v>
      </c>
      <c r="AR136" s="2">
        <v>411000</v>
      </c>
      <c r="AS136" s="2">
        <v>7324000</v>
      </c>
      <c r="AT136" s="2">
        <v>9565000</v>
      </c>
      <c r="AU136" s="2">
        <v>10005000</v>
      </c>
      <c r="AV136" s="2">
        <v>6853000</v>
      </c>
      <c r="AW136" s="2">
        <v>7054000</v>
      </c>
      <c r="AX136" s="2">
        <v>11246000</v>
      </c>
      <c r="AY136" s="2">
        <v>11313000</v>
      </c>
      <c r="AZ136" s="2">
        <v>9928000</v>
      </c>
      <c r="BA136" s="2">
        <v>113961000</v>
      </c>
      <c r="BB136" s="2"/>
    </row>
    <row r="137" spans="1:54" x14ac:dyDescent="0.2">
      <c r="A137" s="2" t="s">
        <v>396</v>
      </c>
      <c r="B137" s="2" t="s">
        <v>397</v>
      </c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>
        <v>4637000</v>
      </c>
      <c r="N137" s="2">
        <v>4215000</v>
      </c>
      <c r="O137" s="2">
        <v>2547000</v>
      </c>
      <c r="P137" s="2">
        <v>3811000</v>
      </c>
      <c r="Q137" s="2">
        <v>1999000</v>
      </c>
      <c r="R137" s="2">
        <v>3752000</v>
      </c>
      <c r="S137" s="2">
        <v>3778000</v>
      </c>
      <c r="T137" s="2">
        <v>4396000</v>
      </c>
      <c r="U137" s="2">
        <v>7187000</v>
      </c>
      <c r="V137" s="2">
        <v>17067000</v>
      </c>
      <c r="W137" s="2">
        <v>18148000</v>
      </c>
      <c r="X137" s="2">
        <v>15860000</v>
      </c>
      <c r="Y137" s="2">
        <v>16064000</v>
      </c>
      <c r="Z137" s="2">
        <v>18925000</v>
      </c>
      <c r="AA137" s="2">
        <v>21717000</v>
      </c>
      <c r="AB137" s="2">
        <v>32402000</v>
      </c>
      <c r="AC137" s="2">
        <v>47870000</v>
      </c>
      <c r="AD137" s="2">
        <v>42138000</v>
      </c>
      <c r="AE137" s="2">
        <v>18120000</v>
      </c>
      <c r="AF137" s="2">
        <v>26817000</v>
      </c>
      <c r="AG137" s="2">
        <v>18443000</v>
      </c>
      <c r="AH137" s="2">
        <v>10597000</v>
      </c>
      <c r="AI137" s="2">
        <v>2166000</v>
      </c>
      <c r="AJ137" s="2">
        <v>2523000</v>
      </c>
      <c r="AK137" s="2">
        <v>1268000</v>
      </c>
      <c r="AL137" s="2">
        <v>122051000</v>
      </c>
      <c r="AM137" s="2">
        <v>84855000</v>
      </c>
      <c r="AN137" s="2">
        <v>41997000</v>
      </c>
      <c r="AO137" s="2">
        <v>45370000</v>
      </c>
      <c r="AP137" s="2">
        <v>16657000</v>
      </c>
      <c r="AQ137" s="2">
        <v>63000</v>
      </c>
      <c r="AR137" s="2">
        <v>141000</v>
      </c>
      <c r="AS137" s="2">
        <v>6028000</v>
      </c>
      <c r="AT137" s="2">
        <v>8138000</v>
      </c>
      <c r="AU137" s="2">
        <v>8590000</v>
      </c>
      <c r="AV137" s="2">
        <v>5877000</v>
      </c>
      <c r="AW137" s="2">
        <v>6103000</v>
      </c>
      <c r="AX137" s="2">
        <v>9243000</v>
      </c>
      <c r="AY137" s="2">
        <v>9343000</v>
      </c>
      <c r="AZ137" s="2">
        <v>8089000</v>
      </c>
      <c r="BA137" s="2">
        <v>104137000</v>
      </c>
      <c r="BB137" s="2"/>
    </row>
    <row r="138" spans="1:54" x14ac:dyDescent="0.2">
      <c r="A138" s="2" t="s">
        <v>398</v>
      </c>
      <c r="B138" s="2" t="s">
        <v>399</v>
      </c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>
        <v>2449000</v>
      </c>
      <c r="N138" s="2">
        <v>11852000</v>
      </c>
      <c r="O138" s="2">
        <v>31636000</v>
      </c>
      <c r="P138" s="2">
        <v>66190000</v>
      </c>
      <c r="Q138" s="2">
        <v>41762000</v>
      </c>
      <c r="R138" s="2">
        <v>16516000</v>
      </c>
      <c r="S138" s="2">
        <v>11934000</v>
      </c>
      <c r="T138" s="2">
        <v>49788000</v>
      </c>
      <c r="U138" s="2">
        <v>142248000</v>
      </c>
      <c r="V138" s="2">
        <v>235344992</v>
      </c>
      <c r="W138" s="2">
        <v>160298000</v>
      </c>
      <c r="X138" s="2">
        <v>196036000</v>
      </c>
      <c r="Y138" s="2">
        <v>184540992</v>
      </c>
      <c r="Z138" s="2">
        <v>171271008</v>
      </c>
      <c r="AA138" s="2">
        <v>124617000</v>
      </c>
      <c r="AB138" s="2">
        <v>223052000</v>
      </c>
      <c r="AC138" s="2">
        <v>239462000</v>
      </c>
      <c r="AD138" s="2">
        <v>200272992</v>
      </c>
      <c r="AE138" s="2">
        <v>168296992</v>
      </c>
      <c r="AF138" s="2">
        <v>122997000</v>
      </c>
      <c r="AG138" s="2">
        <v>51440000</v>
      </c>
      <c r="AH138" s="2">
        <v>21310000</v>
      </c>
      <c r="AI138" s="2">
        <v>53367000</v>
      </c>
      <c r="AJ138" s="2">
        <v>23038000</v>
      </c>
      <c r="AK138" s="2">
        <v>18740000</v>
      </c>
      <c r="AL138" s="2">
        <v>16437000</v>
      </c>
      <c r="AM138" s="2">
        <v>96660000</v>
      </c>
      <c r="AN138" s="2">
        <v>32614000</v>
      </c>
      <c r="AO138" s="2">
        <v>100196000</v>
      </c>
      <c r="AP138" s="2">
        <v>34445000</v>
      </c>
      <c r="AQ138" s="2">
        <v>11072000</v>
      </c>
      <c r="AR138" s="2">
        <v>5690000</v>
      </c>
      <c r="AS138" s="2">
        <v>3178000</v>
      </c>
      <c r="AT138" s="2">
        <v>1943000</v>
      </c>
      <c r="AU138" s="2">
        <v>1262000</v>
      </c>
      <c r="AV138" s="2">
        <v>965000</v>
      </c>
      <c r="AW138" s="2">
        <v>6000</v>
      </c>
      <c r="AX138" s="2">
        <v>780000</v>
      </c>
      <c r="AY138" s="2">
        <v>425000</v>
      </c>
      <c r="AZ138" s="2">
        <v>237000</v>
      </c>
      <c r="BA138" s="2">
        <v>571000</v>
      </c>
      <c r="BB138" s="2"/>
    </row>
    <row r="139" spans="1:54" x14ac:dyDescent="0.2">
      <c r="A139" s="2" t="s">
        <v>400</v>
      </c>
      <c r="B139" s="2" t="s">
        <v>401</v>
      </c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>
        <v>56217000</v>
      </c>
      <c r="N139" s="2">
        <v>71137000</v>
      </c>
      <c r="O139" s="2">
        <v>104165000</v>
      </c>
      <c r="P139" s="2">
        <v>167263008</v>
      </c>
      <c r="Q139" s="2">
        <v>205979008</v>
      </c>
      <c r="R139" s="2">
        <v>200862000</v>
      </c>
      <c r="S139" s="2">
        <v>214623008</v>
      </c>
      <c r="T139" s="2">
        <v>305571008</v>
      </c>
      <c r="U139" s="2">
        <v>459455008</v>
      </c>
      <c r="V139" s="2">
        <v>611313024</v>
      </c>
      <c r="W139" s="2">
        <v>816678016</v>
      </c>
      <c r="X139" s="2">
        <v>870177984</v>
      </c>
      <c r="Y139" s="2">
        <v>1043643008</v>
      </c>
      <c r="Z139" s="2">
        <v>1225217024</v>
      </c>
      <c r="AA139" s="2">
        <v>1191886976</v>
      </c>
      <c r="AB139" s="2">
        <v>1796093056</v>
      </c>
      <c r="AC139" s="2">
        <v>2390584064</v>
      </c>
      <c r="AD139" s="2">
        <v>2879536128</v>
      </c>
      <c r="AE139" s="2">
        <v>2843107072</v>
      </c>
      <c r="AF139" s="2">
        <v>2658587904</v>
      </c>
      <c r="AG139" s="2">
        <v>2883686912</v>
      </c>
      <c r="AH139" s="2">
        <v>2964825088</v>
      </c>
      <c r="AI139" s="2">
        <v>3330356992</v>
      </c>
      <c r="AJ139" s="2">
        <v>3641945088</v>
      </c>
      <c r="AK139" s="2">
        <v>4225276928</v>
      </c>
      <c r="AL139" s="2">
        <v>3558189056</v>
      </c>
      <c r="AM139" s="2">
        <v>3109146880</v>
      </c>
      <c r="AN139" s="2">
        <v>2908545024</v>
      </c>
      <c r="AO139" s="2">
        <v>3175208960</v>
      </c>
      <c r="AP139" s="2">
        <v>3453373952</v>
      </c>
      <c r="AQ139" s="2">
        <v>3023675904</v>
      </c>
      <c r="AR139" s="2">
        <v>2879227904</v>
      </c>
      <c r="AS139" s="2">
        <v>3217818112</v>
      </c>
      <c r="AT139" s="2">
        <v>3639886080</v>
      </c>
      <c r="AU139" s="2">
        <v>3538488064</v>
      </c>
      <c r="AV139" s="2">
        <v>3231322880</v>
      </c>
      <c r="AW139" s="2">
        <v>3278603008</v>
      </c>
      <c r="AX139" s="2">
        <v>3792333056</v>
      </c>
      <c r="AY139" s="2">
        <v>3719868928</v>
      </c>
      <c r="AZ139" s="2">
        <v>3875145984</v>
      </c>
      <c r="BA139" s="2">
        <v>2434630912</v>
      </c>
      <c r="BB139" s="2"/>
    </row>
    <row r="140" spans="1:54" x14ac:dyDescent="0.2">
      <c r="A140" s="2" t="s">
        <v>402</v>
      </c>
      <c r="B140" s="2" t="s">
        <v>403</v>
      </c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>
        <v>1005000</v>
      </c>
      <c r="N140" s="2">
        <v>950000</v>
      </c>
      <c r="O140" s="2">
        <v>1354000</v>
      </c>
      <c r="P140" s="2">
        <v>3255000</v>
      </c>
      <c r="Q140" s="2">
        <v>3737000</v>
      </c>
      <c r="R140" s="2">
        <v>5880000</v>
      </c>
      <c r="S140" s="2">
        <v>4302000</v>
      </c>
      <c r="T140" s="2">
        <v>6259000</v>
      </c>
      <c r="U140" s="2">
        <v>8586000</v>
      </c>
      <c r="V140" s="2">
        <v>12515000</v>
      </c>
      <c r="W140" s="2">
        <v>16919000</v>
      </c>
      <c r="X140" s="2">
        <v>19815000</v>
      </c>
      <c r="Y140" s="2">
        <v>21651000</v>
      </c>
      <c r="Z140" s="2">
        <v>26684000</v>
      </c>
      <c r="AA140" s="2">
        <v>27349000</v>
      </c>
      <c r="AB140" s="2">
        <v>33698000</v>
      </c>
      <c r="AC140" s="2">
        <v>49084000</v>
      </c>
      <c r="AD140" s="2">
        <v>42219000</v>
      </c>
      <c r="AE140" s="2">
        <v>20569000</v>
      </c>
      <c r="AF140" s="2">
        <v>34456000</v>
      </c>
      <c r="AG140" s="2">
        <v>487000</v>
      </c>
      <c r="AH140" s="2">
        <v>37673000</v>
      </c>
      <c r="AI140" s="2">
        <v>13365000</v>
      </c>
      <c r="AJ140" s="2">
        <v>76248000</v>
      </c>
      <c r="AK140" s="2">
        <v>106574000</v>
      </c>
      <c r="AL140" s="2">
        <v>49903000</v>
      </c>
      <c r="AM140" s="2">
        <v>460000</v>
      </c>
      <c r="AN140" s="2">
        <v>695000</v>
      </c>
      <c r="AO140" s="2">
        <v>1610000</v>
      </c>
      <c r="AP140" s="2">
        <v>17296000</v>
      </c>
      <c r="AQ140" s="2">
        <v>12000</v>
      </c>
      <c r="AR140" s="2">
        <v>270000</v>
      </c>
      <c r="AS140" s="2">
        <v>1296000</v>
      </c>
      <c r="AT140" s="2">
        <v>1427000</v>
      </c>
      <c r="AU140" s="2">
        <v>1415000</v>
      </c>
      <c r="AV140" s="2">
        <v>976000</v>
      </c>
      <c r="AW140" s="2">
        <v>951000</v>
      </c>
      <c r="AX140" s="2">
        <v>2003000</v>
      </c>
      <c r="AY140" s="2">
        <v>1970000</v>
      </c>
      <c r="AZ140" s="2">
        <v>1839000</v>
      </c>
      <c r="BA140" s="2">
        <v>9824000</v>
      </c>
      <c r="BB140" s="2"/>
    </row>
    <row r="141" spans="1:54" x14ac:dyDescent="0.2">
      <c r="A141" s="2" t="s">
        <v>404</v>
      </c>
      <c r="B141" s="2" t="s">
        <v>405</v>
      </c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>
        <v>-2188000</v>
      </c>
      <c r="N141" s="2">
        <v>7637000</v>
      </c>
      <c r="O141" s="2">
        <v>29089000</v>
      </c>
      <c r="P141" s="2">
        <v>62379000</v>
      </c>
      <c r="Q141" s="2">
        <v>39763000</v>
      </c>
      <c r="R141" s="2">
        <v>12764000</v>
      </c>
      <c r="S141" s="2">
        <v>8156000</v>
      </c>
      <c r="T141" s="2">
        <v>45392000</v>
      </c>
      <c r="U141" s="2">
        <v>135060992</v>
      </c>
      <c r="V141" s="2">
        <v>218278000</v>
      </c>
      <c r="W141" s="2">
        <v>142150000</v>
      </c>
      <c r="X141" s="2">
        <v>180176000</v>
      </c>
      <c r="Y141" s="2">
        <v>168476992</v>
      </c>
      <c r="Z141" s="2">
        <v>152346000</v>
      </c>
      <c r="AA141" s="2">
        <v>102900000</v>
      </c>
      <c r="AB141" s="2">
        <v>190650000</v>
      </c>
      <c r="AC141" s="2">
        <v>191592000</v>
      </c>
      <c r="AD141" s="2">
        <v>158135008</v>
      </c>
      <c r="AE141" s="2">
        <v>150176992</v>
      </c>
      <c r="AF141" s="2">
        <v>96180000</v>
      </c>
      <c r="AG141" s="2">
        <v>32997000</v>
      </c>
      <c r="AH141" s="2">
        <v>10713000</v>
      </c>
      <c r="AI141" s="2">
        <v>51201000</v>
      </c>
      <c r="AJ141" s="2">
        <v>20515000</v>
      </c>
      <c r="AK141" s="2">
        <v>17472000</v>
      </c>
      <c r="AL141" s="2">
        <v>-105614000</v>
      </c>
      <c r="AM141" s="2">
        <v>11805000</v>
      </c>
      <c r="AN141" s="2">
        <v>-9383000</v>
      </c>
      <c r="AO141" s="2">
        <v>54826000</v>
      </c>
      <c r="AP141" s="2">
        <v>17788000</v>
      </c>
      <c r="AQ141" s="2">
        <v>11009000</v>
      </c>
      <c r="AR141" s="2">
        <v>5549000</v>
      </c>
      <c r="AS141" s="2">
        <v>-2850000</v>
      </c>
      <c r="AT141" s="2">
        <v>-6195000</v>
      </c>
      <c r="AU141" s="2">
        <v>-7328000</v>
      </c>
      <c r="AV141" s="2">
        <v>-4912000</v>
      </c>
      <c r="AW141" s="2">
        <v>-6097000</v>
      </c>
      <c r="AX141" s="2">
        <v>-8463000</v>
      </c>
      <c r="AY141" s="2">
        <v>-8918000</v>
      </c>
      <c r="AZ141" s="2">
        <v>-7852000</v>
      </c>
      <c r="BA141" s="2">
        <v>-103566000</v>
      </c>
      <c r="BB141" s="2"/>
    </row>
    <row r="142" spans="1:54" x14ac:dyDescent="0.2">
      <c r="A142" s="2" t="s">
        <v>406</v>
      </c>
      <c r="B142" s="2" t="s">
        <v>407</v>
      </c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>
        <v>-3193000</v>
      </c>
      <c r="N142" s="2">
        <v>6687000</v>
      </c>
      <c r="O142" s="2">
        <v>27735000</v>
      </c>
      <c r="P142" s="2">
        <v>59124000</v>
      </c>
      <c r="Q142" s="2">
        <v>36026000</v>
      </c>
      <c r="R142" s="2">
        <v>6884000</v>
      </c>
      <c r="S142" s="2">
        <v>3854000</v>
      </c>
      <c r="T142" s="2">
        <v>39133000</v>
      </c>
      <c r="U142" s="2">
        <v>126475000</v>
      </c>
      <c r="V142" s="2">
        <v>205763008</v>
      </c>
      <c r="W142" s="2">
        <v>125231000</v>
      </c>
      <c r="X142" s="2">
        <v>160360992</v>
      </c>
      <c r="Y142" s="2">
        <v>146826000</v>
      </c>
      <c r="Z142" s="2">
        <v>125662000</v>
      </c>
      <c r="AA142" s="2">
        <v>75551000</v>
      </c>
      <c r="AB142" s="2">
        <v>156952000</v>
      </c>
      <c r="AC142" s="2">
        <v>142508000</v>
      </c>
      <c r="AD142" s="2">
        <v>115916000</v>
      </c>
      <c r="AE142" s="2">
        <v>129608000</v>
      </c>
      <c r="AF142" s="2">
        <v>61724000</v>
      </c>
      <c r="AG142" s="2">
        <v>32510000</v>
      </c>
      <c r="AH142" s="2">
        <v>-26960000</v>
      </c>
      <c r="AI142" s="2">
        <v>37836000</v>
      </c>
      <c r="AJ142" s="2">
        <v>-55733000</v>
      </c>
      <c r="AK142" s="2">
        <v>-89102000</v>
      </c>
      <c r="AL142" s="2">
        <v>-155516992</v>
      </c>
      <c r="AM142" s="2">
        <v>11345000</v>
      </c>
      <c r="AN142" s="2">
        <v>-10078000</v>
      </c>
      <c r="AO142" s="2">
        <v>53216000</v>
      </c>
      <c r="AP142" s="2">
        <v>492000</v>
      </c>
      <c r="AQ142" s="2">
        <v>10997000</v>
      </c>
      <c r="AR142" s="2">
        <v>5279000</v>
      </c>
      <c r="AS142" s="2">
        <v>-4146000</v>
      </c>
      <c r="AT142" s="2">
        <v>-7622000</v>
      </c>
      <c r="AU142" s="2">
        <v>-8743000</v>
      </c>
      <c r="AV142" s="2">
        <v>-5888000</v>
      </c>
      <c r="AW142" s="2">
        <v>-7048000</v>
      </c>
      <c r="AX142" s="2">
        <v>-10466000</v>
      </c>
      <c r="AY142" s="2">
        <v>-10888000</v>
      </c>
      <c r="AZ142" s="2">
        <v>-9691000</v>
      </c>
      <c r="BA142" s="2">
        <v>-113390000</v>
      </c>
      <c r="BB142" s="2"/>
    </row>
    <row r="143" spans="1:54" x14ac:dyDescent="0.2">
      <c r="A143" s="2" t="s">
        <v>408</v>
      </c>
      <c r="B143" s="2" t="s">
        <v>409</v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>
        <v>5642000</v>
      </c>
      <c r="N143" s="2">
        <v>5165000</v>
      </c>
      <c r="O143" s="2">
        <v>3901000</v>
      </c>
      <c r="P143" s="2">
        <v>7066000</v>
      </c>
      <c r="Q143" s="2">
        <v>5736000</v>
      </c>
      <c r="R143" s="2">
        <v>9632000</v>
      </c>
      <c r="S143" s="2">
        <v>8080000</v>
      </c>
      <c r="T143" s="2">
        <v>10655000</v>
      </c>
      <c r="U143" s="2">
        <v>15773000</v>
      </c>
      <c r="V143" s="2">
        <v>29582000</v>
      </c>
      <c r="W143" s="2">
        <v>35067000</v>
      </c>
      <c r="X143" s="2">
        <v>35675000</v>
      </c>
      <c r="Y143" s="2">
        <v>37715000</v>
      </c>
      <c r="Z143" s="2">
        <v>45609000</v>
      </c>
      <c r="AA143" s="2">
        <v>49066000</v>
      </c>
      <c r="AB143" s="2">
        <v>66100000</v>
      </c>
      <c r="AC143" s="2">
        <v>96954000</v>
      </c>
      <c r="AD143" s="2">
        <v>84357000</v>
      </c>
      <c r="AE143" s="2">
        <v>38689000</v>
      </c>
      <c r="AF143" s="2">
        <v>61273000</v>
      </c>
      <c r="AG143" s="2">
        <v>18930000</v>
      </c>
      <c r="AH143" s="2">
        <v>48270000</v>
      </c>
      <c r="AI143" s="2">
        <v>15531000</v>
      </c>
      <c r="AJ143" s="2">
        <v>78771000</v>
      </c>
      <c r="AK143" s="2">
        <v>107842000</v>
      </c>
      <c r="AL143" s="2">
        <v>171954000</v>
      </c>
      <c r="AM143" s="2">
        <v>85315000</v>
      </c>
      <c r="AN143" s="2">
        <v>42692000</v>
      </c>
      <c r="AO143" s="2">
        <v>46980000</v>
      </c>
      <c r="AP143" s="2">
        <v>33953000</v>
      </c>
      <c r="AQ143" s="2">
        <v>75000</v>
      </c>
      <c r="AR143" s="2">
        <v>411000</v>
      </c>
      <c r="AS143" s="2">
        <v>7324000</v>
      </c>
      <c r="AT143" s="2">
        <v>9565000</v>
      </c>
      <c r="AU143" s="2">
        <v>10005000</v>
      </c>
      <c r="AV143" s="2">
        <v>6853000</v>
      </c>
      <c r="AW143" s="2">
        <v>7054000</v>
      </c>
      <c r="AX143" s="2">
        <v>11246000</v>
      </c>
      <c r="AY143" s="2">
        <v>11313000</v>
      </c>
      <c r="AZ143" s="2">
        <v>9928000</v>
      </c>
      <c r="BA143" s="2">
        <v>113961000</v>
      </c>
      <c r="BB143" s="2"/>
    </row>
    <row r="144" spans="1:54" x14ac:dyDescent="0.2">
      <c r="A144" s="2" t="s">
        <v>410</v>
      </c>
      <c r="B144" s="2" t="s">
        <v>411</v>
      </c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/>
    </row>
    <row r="145" spans="1:54" x14ac:dyDescent="0.2">
      <c r="A145" s="2" t="s">
        <v>412</v>
      </c>
      <c r="B145" s="2" t="s">
        <v>413</v>
      </c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0</v>
      </c>
      <c r="AY145" s="2">
        <v>0</v>
      </c>
      <c r="AZ145" s="2">
        <v>0</v>
      </c>
      <c r="BA145" s="2">
        <v>0</v>
      </c>
      <c r="BB145" s="2"/>
    </row>
    <row r="146" spans="1:54" x14ac:dyDescent="0.2">
      <c r="A146" s="2" t="s">
        <v>414</v>
      </c>
      <c r="B146" s="2" t="s">
        <v>415</v>
      </c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>
        <v>0</v>
      </c>
      <c r="AZ146" s="2">
        <v>0</v>
      </c>
      <c r="BA146" s="2">
        <v>0</v>
      </c>
      <c r="BB146" s="2"/>
    </row>
    <row r="147" spans="1:54" x14ac:dyDescent="0.2">
      <c r="A147" s="2" t="s">
        <v>416</v>
      </c>
      <c r="B147" s="2" t="s">
        <v>417</v>
      </c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/>
    </row>
    <row r="148" spans="1:54" x14ac:dyDescent="0.2">
      <c r="A148" s="2" t="s">
        <v>418</v>
      </c>
      <c r="B148" s="2" t="s">
        <v>419</v>
      </c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/>
    </row>
    <row r="149" spans="1:54" x14ac:dyDescent="0.2">
      <c r="A149" s="2" t="s">
        <v>420</v>
      </c>
      <c r="B149" s="2" t="s">
        <v>421</v>
      </c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/>
    </row>
    <row r="150" spans="1:54" x14ac:dyDescent="0.2">
      <c r="A150" s="2" t="s">
        <v>422</v>
      </c>
      <c r="B150" s="2" t="s">
        <v>423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/>
    </row>
    <row r="151" spans="1:54" x14ac:dyDescent="0.2">
      <c r="A151" s="2" t="s">
        <v>424</v>
      </c>
      <c r="B151" s="2" t="s">
        <v>425</v>
      </c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10538000</v>
      </c>
      <c r="W151" s="2">
        <v>12812000</v>
      </c>
      <c r="X151" s="2">
        <v>29625000</v>
      </c>
      <c r="Y151" s="2">
        <v>5343000</v>
      </c>
      <c r="Z151" s="2">
        <v>5683000</v>
      </c>
      <c r="AA151" s="2">
        <v>5917000</v>
      </c>
      <c r="AB151" s="2">
        <v>7139000</v>
      </c>
      <c r="AC151" s="2">
        <v>8212000</v>
      </c>
      <c r="AD151" s="2">
        <v>3357000</v>
      </c>
      <c r="AE151" s="2">
        <v>5473000</v>
      </c>
      <c r="AF151" s="2">
        <v>3990000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44">
        <v>546182016</v>
      </c>
      <c r="BB151" s="2"/>
    </row>
    <row r="152" spans="1:54" x14ac:dyDescent="0.2">
      <c r="A152" s="2" t="s">
        <v>426</v>
      </c>
      <c r="B152" s="2" t="s">
        <v>427</v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38751000</v>
      </c>
      <c r="V152" s="2">
        <v>22295000</v>
      </c>
      <c r="W152" s="2">
        <v>15130000</v>
      </c>
      <c r="X152" s="2">
        <v>5170000</v>
      </c>
      <c r="Y152" s="2">
        <v>0</v>
      </c>
      <c r="Z152" s="2">
        <v>16585000</v>
      </c>
      <c r="AA152" s="2">
        <v>0</v>
      </c>
      <c r="AB152" s="2">
        <v>1293000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440000000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/>
    </row>
    <row r="153" spans="1:54" x14ac:dyDescent="0.2">
      <c r="A153" s="44" t="s">
        <v>428</v>
      </c>
      <c r="B153" s="2" t="s">
        <v>429</v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38751000</v>
      </c>
      <c r="V153" s="2">
        <v>49834000</v>
      </c>
      <c r="W153" s="2">
        <v>50527000</v>
      </c>
      <c r="X153" s="2">
        <v>23718000</v>
      </c>
      <c r="Y153" s="2">
        <v>18256000</v>
      </c>
      <c r="Z153" s="2">
        <v>28190000</v>
      </c>
      <c r="AA153" s="2">
        <v>17916000</v>
      </c>
      <c r="AB153" s="2">
        <v>17233000</v>
      </c>
      <c r="AC153" s="2">
        <v>12933000</v>
      </c>
      <c r="AD153" s="2">
        <v>10691000</v>
      </c>
      <c r="AE153" s="2">
        <v>3877000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440000000</v>
      </c>
      <c r="AO153" s="2">
        <v>38000000</v>
      </c>
      <c r="AP153" s="2">
        <v>4225000</v>
      </c>
      <c r="AQ153" s="2">
        <v>546182016</v>
      </c>
      <c r="AR153" s="2">
        <v>546182016</v>
      </c>
      <c r="AS153" s="2">
        <v>546182016</v>
      </c>
      <c r="AT153" s="2">
        <v>546182016</v>
      </c>
      <c r="AU153" s="2">
        <v>546182016</v>
      </c>
      <c r="AV153" s="2">
        <v>546182016</v>
      </c>
      <c r="AW153" s="2">
        <v>546182016</v>
      </c>
      <c r="AX153" s="2">
        <v>546182016</v>
      </c>
      <c r="AY153" s="2">
        <v>546182016</v>
      </c>
      <c r="AZ153" s="44">
        <v>546182016</v>
      </c>
      <c r="BA153" s="44">
        <v>0</v>
      </c>
      <c r="BB153" s="2"/>
    </row>
    <row r="154" spans="1:54" x14ac:dyDescent="0.2">
      <c r="A154" s="2" t="s">
        <v>430</v>
      </c>
      <c r="B154" s="2" t="s">
        <v>431</v>
      </c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3549000</v>
      </c>
      <c r="V154" s="2">
        <v>5531000</v>
      </c>
      <c r="W154" s="2">
        <v>8428000</v>
      </c>
      <c r="X154" s="2">
        <v>7515000</v>
      </c>
      <c r="Y154" s="2">
        <v>2813000</v>
      </c>
      <c r="Z154" s="2">
        <v>1699000</v>
      </c>
      <c r="AA154" s="2">
        <v>1707000</v>
      </c>
      <c r="AB154" s="2">
        <v>1450000</v>
      </c>
      <c r="AC154" s="2">
        <v>1306000</v>
      </c>
      <c r="AD154" s="2">
        <v>710000</v>
      </c>
      <c r="AE154" s="2">
        <v>441000</v>
      </c>
      <c r="AF154" s="2">
        <v>767000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9806000</v>
      </c>
      <c r="BB154" s="2"/>
    </row>
    <row r="155" spans="1:54" x14ac:dyDescent="0.2">
      <c r="A155" s="2" t="s">
        <v>432</v>
      </c>
      <c r="B155" s="2" t="s">
        <v>433</v>
      </c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38751000</v>
      </c>
      <c r="V155" s="2">
        <v>11757000</v>
      </c>
      <c r="W155" s="2">
        <v>2318000</v>
      </c>
      <c r="X155" s="2">
        <v>-24455000</v>
      </c>
      <c r="Y155" s="2">
        <v>-5343000</v>
      </c>
      <c r="Z155" s="2">
        <v>10902000</v>
      </c>
      <c r="AA155" s="2">
        <v>-5917000</v>
      </c>
      <c r="AB155" s="2">
        <v>-5846000</v>
      </c>
      <c r="AC155" s="2">
        <v>-8212000</v>
      </c>
      <c r="AD155" s="2">
        <v>-3357000</v>
      </c>
      <c r="AE155" s="2">
        <v>-5473000</v>
      </c>
      <c r="AF155" s="2">
        <v>-3990000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440000000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-546182016</v>
      </c>
      <c r="BB155" s="2"/>
    </row>
    <row r="156" spans="1:54" x14ac:dyDescent="0.2">
      <c r="A156" s="2" t="s">
        <v>434</v>
      </c>
      <c r="B156" s="2" t="s">
        <v>435</v>
      </c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35202000</v>
      </c>
      <c r="V156" s="2">
        <v>6226000</v>
      </c>
      <c r="W156" s="2">
        <v>-6110000</v>
      </c>
      <c r="X156" s="2">
        <v>-31970000</v>
      </c>
      <c r="Y156" s="2">
        <v>-8156000</v>
      </c>
      <c r="Z156" s="2">
        <v>9203000</v>
      </c>
      <c r="AA156" s="2">
        <v>-7624000</v>
      </c>
      <c r="AB156" s="2">
        <v>-7296000</v>
      </c>
      <c r="AC156" s="2">
        <v>-9518000</v>
      </c>
      <c r="AD156" s="2">
        <v>-4067000</v>
      </c>
      <c r="AE156" s="2">
        <v>-5914000</v>
      </c>
      <c r="AF156" s="2">
        <v>-4757000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440000000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-555987968</v>
      </c>
      <c r="BB156" s="2"/>
    </row>
    <row r="157" spans="1:54" x14ac:dyDescent="0.2">
      <c r="A157" s="2" t="s">
        <v>436</v>
      </c>
      <c r="B157" s="2" t="s">
        <v>437</v>
      </c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3549000</v>
      </c>
      <c r="V157" s="2">
        <v>16069000</v>
      </c>
      <c r="W157" s="2">
        <v>21240000</v>
      </c>
      <c r="X157" s="2">
        <v>37140000</v>
      </c>
      <c r="Y157" s="2">
        <v>8156000</v>
      </c>
      <c r="Z157" s="2">
        <v>7382000</v>
      </c>
      <c r="AA157" s="2">
        <v>7624000</v>
      </c>
      <c r="AB157" s="2">
        <v>8589000</v>
      </c>
      <c r="AC157" s="2">
        <v>9518000</v>
      </c>
      <c r="AD157" s="2">
        <v>4067000</v>
      </c>
      <c r="AE157" s="2">
        <v>5914000</v>
      </c>
      <c r="AF157" s="2">
        <v>4757000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555987968</v>
      </c>
      <c r="BB157" s="2"/>
    </row>
    <row r="158" spans="1:54" x14ac:dyDescent="0.2">
      <c r="A158" s="2" t="s">
        <v>438</v>
      </c>
      <c r="B158" s="2" t="s">
        <v>439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>
        <v>2424000</v>
      </c>
      <c r="N158" s="2">
        <v>2545000</v>
      </c>
      <c r="O158" s="2">
        <v>2085000</v>
      </c>
      <c r="P158" s="2">
        <v>3336000</v>
      </c>
      <c r="Q158" s="2">
        <v>2375000</v>
      </c>
      <c r="R158" s="2">
        <v>2500000</v>
      </c>
      <c r="S158" s="2">
        <v>2021000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v>0</v>
      </c>
      <c r="AV158" s="2">
        <v>0</v>
      </c>
      <c r="AW158" s="2">
        <v>0</v>
      </c>
      <c r="AX158" s="2">
        <v>0</v>
      </c>
      <c r="AY158" s="2">
        <v>0</v>
      </c>
      <c r="AZ158" s="2">
        <v>0</v>
      </c>
      <c r="BA158" s="2">
        <v>0</v>
      </c>
      <c r="BB158" s="2"/>
    </row>
    <row r="159" spans="1:54" x14ac:dyDescent="0.2">
      <c r="A159" s="2" t="s">
        <v>440</v>
      </c>
      <c r="B159" s="2" t="s">
        <v>441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0</v>
      </c>
      <c r="AV159" s="2">
        <v>0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/>
    </row>
    <row r="160" spans="1:54" x14ac:dyDescent="0.2">
      <c r="A160" s="2" t="s">
        <v>442</v>
      </c>
      <c r="B160" s="2" t="s">
        <v>443</v>
      </c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>
        <v>14861000</v>
      </c>
      <c r="N160" s="2">
        <v>12315000</v>
      </c>
      <c r="O160" s="2">
        <v>10231000</v>
      </c>
      <c r="P160" s="2">
        <v>6895000</v>
      </c>
      <c r="Q160" s="2">
        <v>4521000</v>
      </c>
      <c r="R160" s="2">
        <v>2021000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/>
    </row>
    <row r="161" spans="1:54" x14ac:dyDescent="0.2">
      <c r="A161" s="2" t="s">
        <v>444</v>
      </c>
      <c r="B161" s="2" t="s">
        <v>445</v>
      </c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>
        <v>825000</v>
      </c>
      <c r="N161" s="2">
        <v>704000</v>
      </c>
      <c r="O161" s="2">
        <v>593000</v>
      </c>
      <c r="P161" s="2">
        <v>888000</v>
      </c>
      <c r="Q161" s="2">
        <v>432000</v>
      </c>
      <c r="R161" s="2">
        <v>267000</v>
      </c>
      <c r="S161" s="2">
        <v>110000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0</v>
      </c>
      <c r="AV161" s="2">
        <v>0</v>
      </c>
      <c r="AW161" s="2">
        <v>0</v>
      </c>
      <c r="AX161" s="2">
        <v>0</v>
      </c>
      <c r="AY161" s="2">
        <v>0</v>
      </c>
      <c r="AZ161" s="2">
        <v>0</v>
      </c>
      <c r="BA161" s="2">
        <v>0</v>
      </c>
      <c r="BB161" s="2"/>
    </row>
    <row r="162" spans="1:54" x14ac:dyDescent="0.2">
      <c r="A162" s="2" t="s">
        <v>446</v>
      </c>
      <c r="B162" s="2" t="s">
        <v>447</v>
      </c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>
        <v>-3249000</v>
      </c>
      <c r="N162" s="2">
        <v>-3249000</v>
      </c>
      <c r="O162" s="2">
        <v>-2678000</v>
      </c>
      <c r="P162" s="2">
        <v>-4224000</v>
      </c>
      <c r="Q162" s="2">
        <v>-2807000</v>
      </c>
      <c r="R162" s="2">
        <v>-2767000</v>
      </c>
      <c r="S162" s="2">
        <v>-2131000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/>
    </row>
    <row r="163" spans="1:54" x14ac:dyDescent="0.2">
      <c r="A163" s="2" t="s">
        <v>448</v>
      </c>
      <c r="B163" s="2" t="s">
        <v>449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>
        <v>3249000</v>
      </c>
      <c r="N163" s="2">
        <v>3249000</v>
      </c>
      <c r="O163" s="2">
        <v>2678000</v>
      </c>
      <c r="P163" s="2">
        <v>4224000</v>
      </c>
      <c r="Q163" s="2">
        <v>2807000</v>
      </c>
      <c r="R163" s="2">
        <v>2767000</v>
      </c>
      <c r="S163" s="2">
        <v>2131000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/>
    </row>
    <row r="164" spans="1:54" x14ac:dyDescent="0.2">
      <c r="A164" s="2" t="s">
        <v>450</v>
      </c>
      <c r="B164" s="2" t="s">
        <v>451</v>
      </c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323000</v>
      </c>
      <c r="AA164" s="2">
        <v>737000</v>
      </c>
      <c r="AB164" s="2">
        <v>926000</v>
      </c>
      <c r="AC164" s="2">
        <v>1278000</v>
      </c>
      <c r="AD164" s="2">
        <v>1575000</v>
      </c>
      <c r="AE164" s="2">
        <v>1775000</v>
      </c>
      <c r="AF164" s="2">
        <v>2288000</v>
      </c>
      <c r="AG164" s="2">
        <v>3483000</v>
      </c>
      <c r="AH164" s="2">
        <v>4033000</v>
      </c>
      <c r="AI164" s="2">
        <v>5361000</v>
      </c>
      <c r="AJ164" s="2">
        <v>4096000</v>
      </c>
      <c r="AK164" s="2">
        <v>8724000</v>
      </c>
      <c r="AL164" s="2">
        <v>9489000</v>
      </c>
      <c r="AM164" s="2">
        <v>10339000</v>
      </c>
      <c r="AN164" s="2">
        <v>7033000</v>
      </c>
      <c r="AO164" s="2">
        <v>10000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/>
    </row>
    <row r="165" spans="1:54" x14ac:dyDescent="0.2">
      <c r="A165" s="2" t="s">
        <v>452</v>
      </c>
      <c r="B165" s="2" t="s">
        <v>453</v>
      </c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>
        <v>0</v>
      </c>
      <c r="N165" s="2">
        <v>0</v>
      </c>
      <c r="O165" s="2">
        <v>0</v>
      </c>
      <c r="P165" s="2">
        <v>0</v>
      </c>
      <c r="Q165" s="2">
        <v>4282000</v>
      </c>
      <c r="R165" s="2">
        <v>17861000</v>
      </c>
      <c r="S165" s="2">
        <v>19269000</v>
      </c>
      <c r="T165" s="2">
        <v>21256000</v>
      </c>
      <c r="U165" s="2">
        <v>22924000</v>
      </c>
      <c r="V165" s="2">
        <v>37982000</v>
      </c>
      <c r="W165" s="2">
        <v>22657000</v>
      </c>
      <c r="X165" s="2">
        <v>38895000</v>
      </c>
      <c r="Y165" s="2">
        <v>47978000</v>
      </c>
      <c r="Z165" s="2">
        <v>52589000</v>
      </c>
      <c r="AA165" s="2">
        <v>77317000</v>
      </c>
      <c r="AB165" s="2">
        <v>40648000</v>
      </c>
      <c r="AC165" s="2">
        <v>58485000</v>
      </c>
      <c r="AD165" s="2">
        <v>57288000</v>
      </c>
      <c r="AE165" s="2">
        <v>59662000</v>
      </c>
      <c r="AF165" s="2">
        <v>59007000</v>
      </c>
      <c r="AG165" s="2">
        <v>56819000</v>
      </c>
      <c r="AH165" s="2">
        <v>31050000</v>
      </c>
      <c r="AI165" s="2">
        <v>15035000</v>
      </c>
      <c r="AJ165" s="2">
        <v>0</v>
      </c>
      <c r="AK165" s="2">
        <v>7002000</v>
      </c>
      <c r="AL165" s="2">
        <v>0</v>
      </c>
      <c r="AM165" s="2">
        <v>-458000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"/>
    </row>
    <row r="166" spans="1:54" x14ac:dyDescent="0.2">
      <c r="A166" s="2" t="s">
        <v>454</v>
      </c>
      <c r="B166" s="2" t="s">
        <v>455</v>
      </c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>
        <v>0</v>
      </c>
      <c r="N166" s="2">
        <v>0</v>
      </c>
      <c r="O166" s="2">
        <v>0</v>
      </c>
      <c r="P166" s="2">
        <v>0</v>
      </c>
      <c r="Q166" s="2">
        <v>4282000</v>
      </c>
      <c r="R166" s="2">
        <v>22143000</v>
      </c>
      <c r="S166" s="2">
        <v>41412000</v>
      </c>
      <c r="T166" s="2">
        <v>62667000</v>
      </c>
      <c r="U166" s="2">
        <v>85590000</v>
      </c>
      <c r="V166" s="2">
        <v>123567000</v>
      </c>
      <c r="W166" s="2">
        <v>146223008</v>
      </c>
      <c r="X166" s="2">
        <v>185120000</v>
      </c>
      <c r="Y166" s="2">
        <v>233014000</v>
      </c>
      <c r="Z166" s="2">
        <v>285339008</v>
      </c>
      <c r="AA166" s="2">
        <v>359124992</v>
      </c>
      <c r="AB166" s="2">
        <v>411120992</v>
      </c>
      <c r="AC166" s="2">
        <v>487532000</v>
      </c>
      <c r="AD166" s="2">
        <v>553048000</v>
      </c>
      <c r="AE166" s="2">
        <v>593660992</v>
      </c>
      <c r="AF166" s="2">
        <v>652854976</v>
      </c>
      <c r="AG166" s="2">
        <v>716161024</v>
      </c>
      <c r="AH166" s="2">
        <v>748641024</v>
      </c>
      <c r="AI166" s="2">
        <v>764995968</v>
      </c>
      <c r="AJ166" s="2">
        <v>760899968</v>
      </c>
      <c r="AK166" s="2">
        <v>817494976</v>
      </c>
      <c r="AL166" s="2">
        <v>776630976</v>
      </c>
      <c r="AM166" s="2">
        <v>742137984</v>
      </c>
      <c r="AN166" s="2">
        <v>723819008</v>
      </c>
      <c r="AO166" s="2">
        <v>726764032</v>
      </c>
      <c r="AP166" s="2">
        <v>722537024</v>
      </c>
      <c r="AQ166" s="2">
        <v>683846016</v>
      </c>
      <c r="AR166" s="2">
        <v>692841984</v>
      </c>
      <c r="AS166" s="2">
        <v>729019008</v>
      </c>
      <c r="AT166" s="2">
        <v>762472000</v>
      </c>
      <c r="AU166" s="2">
        <v>774238016</v>
      </c>
      <c r="AV166" s="2">
        <v>752209984</v>
      </c>
      <c r="AW166" s="2">
        <v>775878016</v>
      </c>
      <c r="AX166" s="2">
        <v>792824000</v>
      </c>
      <c r="AY166" s="2">
        <v>770329984</v>
      </c>
      <c r="AZ166" s="2">
        <v>777441024</v>
      </c>
      <c r="BA166" s="2">
        <v>798547008</v>
      </c>
      <c r="BB166" s="2"/>
    </row>
    <row r="167" spans="1:54" x14ac:dyDescent="0.2">
      <c r="A167" s="2" t="s">
        <v>456</v>
      </c>
      <c r="B167" s="2" t="s">
        <v>457</v>
      </c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>
        <v>0</v>
      </c>
      <c r="N167" s="2">
        <v>0</v>
      </c>
      <c r="O167" s="2">
        <v>0</v>
      </c>
      <c r="P167" s="2">
        <v>0</v>
      </c>
      <c r="Q167" s="2">
        <v>5000</v>
      </c>
      <c r="R167" s="2">
        <v>72000</v>
      </c>
      <c r="S167" s="2">
        <v>165000</v>
      </c>
      <c r="T167" s="2">
        <v>310000</v>
      </c>
      <c r="U167" s="2">
        <v>516000</v>
      </c>
      <c r="V167" s="2">
        <v>749000</v>
      </c>
      <c r="W167" s="2">
        <v>998000</v>
      </c>
      <c r="X167" s="2">
        <v>1213000</v>
      </c>
      <c r="Y167" s="2">
        <v>1496000</v>
      </c>
      <c r="Z167" s="2">
        <v>1748000</v>
      </c>
      <c r="AA167" s="2">
        <v>2622000</v>
      </c>
      <c r="AB167" s="2">
        <v>3208000</v>
      </c>
      <c r="AC167" s="2">
        <v>4253000</v>
      </c>
      <c r="AD167" s="2">
        <v>5165000</v>
      </c>
      <c r="AE167" s="2">
        <v>4964000</v>
      </c>
      <c r="AF167" s="2">
        <v>4540000</v>
      </c>
      <c r="AG167" s="2">
        <v>5165000</v>
      </c>
      <c r="AH167" s="2">
        <v>5461000</v>
      </c>
      <c r="AI167" s="2">
        <v>5748000</v>
      </c>
      <c r="AJ167" s="2">
        <v>2175000</v>
      </c>
      <c r="AK167" s="2">
        <v>5888000</v>
      </c>
      <c r="AL167" s="2">
        <v>6033000</v>
      </c>
      <c r="AM167" s="2">
        <v>5744000</v>
      </c>
      <c r="AN167" s="2">
        <v>3585000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U167" s="2">
        <v>0</v>
      </c>
      <c r="AV167" s="2">
        <v>0</v>
      </c>
      <c r="AW167" s="2">
        <v>0</v>
      </c>
      <c r="AX167" s="2">
        <v>0</v>
      </c>
      <c r="AY167" s="2">
        <v>0</v>
      </c>
      <c r="AZ167" s="2">
        <v>0</v>
      </c>
      <c r="BA167" s="2">
        <v>0</v>
      </c>
      <c r="BB167" s="2"/>
    </row>
    <row r="168" spans="1:54" x14ac:dyDescent="0.2">
      <c r="A168" s="2" t="s">
        <v>458</v>
      </c>
      <c r="B168" s="2" t="s">
        <v>459</v>
      </c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>
        <v>0</v>
      </c>
      <c r="N168" s="2">
        <v>0</v>
      </c>
      <c r="O168" s="2">
        <v>0</v>
      </c>
      <c r="P168" s="2">
        <v>0</v>
      </c>
      <c r="Q168" s="2">
        <v>4277000</v>
      </c>
      <c r="R168" s="2">
        <v>17789000</v>
      </c>
      <c r="S168" s="2">
        <v>19104000</v>
      </c>
      <c r="T168" s="2">
        <v>20946000</v>
      </c>
      <c r="U168" s="2">
        <v>22408000</v>
      </c>
      <c r="V168" s="2">
        <v>37233000</v>
      </c>
      <c r="W168" s="2">
        <v>21659000</v>
      </c>
      <c r="X168" s="2">
        <v>37682000</v>
      </c>
      <c r="Y168" s="2">
        <v>46482000</v>
      </c>
      <c r="Z168" s="2">
        <v>50518000</v>
      </c>
      <c r="AA168" s="2">
        <v>73958000</v>
      </c>
      <c r="AB168" s="2">
        <v>36514000</v>
      </c>
      <c r="AC168" s="2">
        <v>52954000</v>
      </c>
      <c r="AD168" s="2">
        <v>50548000</v>
      </c>
      <c r="AE168" s="2">
        <v>52923000</v>
      </c>
      <c r="AF168" s="2">
        <v>52179000</v>
      </c>
      <c r="AG168" s="2">
        <v>48171000</v>
      </c>
      <c r="AH168" s="2">
        <v>21556000</v>
      </c>
      <c r="AI168" s="2">
        <v>3926000</v>
      </c>
      <c r="AJ168" s="2">
        <v>-6271000</v>
      </c>
      <c r="AK168" s="2">
        <v>-7610000</v>
      </c>
      <c r="AL168" s="2">
        <v>-15522000</v>
      </c>
      <c r="AM168" s="2">
        <v>-16541000</v>
      </c>
      <c r="AN168" s="2">
        <v>-10618000</v>
      </c>
      <c r="AO168" s="2">
        <v>-10000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/>
    </row>
    <row r="169" spans="1:54" x14ac:dyDescent="0.2">
      <c r="A169" s="2" t="s">
        <v>460</v>
      </c>
      <c r="B169" s="2" t="s">
        <v>461</v>
      </c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>
        <v>0</v>
      </c>
      <c r="N169" s="2">
        <v>0</v>
      </c>
      <c r="O169" s="2">
        <v>0</v>
      </c>
      <c r="P169" s="2">
        <v>0</v>
      </c>
      <c r="Q169" s="2">
        <v>5000</v>
      </c>
      <c r="R169" s="2">
        <v>72000</v>
      </c>
      <c r="S169" s="2">
        <v>165000</v>
      </c>
      <c r="T169" s="2">
        <v>310000</v>
      </c>
      <c r="U169" s="2">
        <v>516000</v>
      </c>
      <c r="V169" s="2">
        <v>749000</v>
      </c>
      <c r="W169" s="2">
        <v>998000</v>
      </c>
      <c r="X169" s="2">
        <v>1213000</v>
      </c>
      <c r="Y169" s="2">
        <v>1496000</v>
      </c>
      <c r="Z169" s="2">
        <v>2071000</v>
      </c>
      <c r="AA169" s="2">
        <v>3359000</v>
      </c>
      <c r="AB169" s="2">
        <v>4134000</v>
      </c>
      <c r="AC169" s="2">
        <v>5531000</v>
      </c>
      <c r="AD169" s="2">
        <v>6740000</v>
      </c>
      <c r="AE169" s="2">
        <v>6739000</v>
      </c>
      <c r="AF169" s="2">
        <v>6828000</v>
      </c>
      <c r="AG169" s="2">
        <v>8648000</v>
      </c>
      <c r="AH169" s="2">
        <v>9494000</v>
      </c>
      <c r="AI169" s="2">
        <v>11109000</v>
      </c>
      <c r="AJ169" s="2">
        <v>6271000</v>
      </c>
      <c r="AK169" s="2">
        <v>14612000</v>
      </c>
      <c r="AL169" s="2">
        <v>15522000</v>
      </c>
      <c r="AM169" s="2">
        <v>16083000</v>
      </c>
      <c r="AN169" s="2">
        <v>10618000</v>
      </c>
      <c r="AO169" s="2">
        <v>10000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/>
    </row>
    <row r="170" spans="1:54" x14ac:dyDescent="0.2">
      <c r="A170" s="2" t="s">
        <v>462</v>
      </c>
      <c r="B170" s="2" t="s">
        <v>463</v>
      </c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>
        <v>2424000</v>
      </c>
      <c r="N170" s="2">
        <v>2545000</v>
      </c>
      <c r="O170" s="2">
        <v>2085000</v>
      </c>
      <c r="P170" s="2">
        <v>3336000</v>
      </c>
      <c r="Q170" s="2">
        <v>2375000</v>
      </c>
      <c r="R170" s="2">
        <v>2500000</v>
      </c>
      <c r="S170" s="2">
        <v>2021000</v>
      </c>
      <c r="T170" s="2">
        <v>0</v>
      </c>
      <c r="U170" s="2">
        <v>0</v>
      </c>
      <c r="V170" s="2">
        <v>48000</v>
      </c>
      <c r="W170" s="2">
        <v>51000</v>
      </c>
      <c r="X170" s="2">
        <v>339000</v>
      </c>
      <c r="Y170" s="2">
        <v>560000</v>
      </c>
      <c r="Z170" s="2">
        <v>1151000</v>
      </c>
      <c r="AA170" s="2">
        <v>2396000</v>
      </c>
      <c r="AB170" s="2">
        <v>3059000</v>
      </c>
      <c r="AC170" s="2">
        <v>6174000</v>
      </c>
      <c r="AD170" s="2">
        <v>6898000</v>
      </c>
      <c r="AE170" s="2">
        <v>10035000</v>
      </c>
      <c r="AF170" s="2">
        <v>12498000</v>
      </c>
      <c r="AG170" s="2">
        <v>14862000</v>
      </c>
      <c r="AH170" s="2">
        <v>15904000</v>
      </c>
      <c r="AI170" s="2">
        <v>19293000</v>
      </c>
      <c r="AJ170" s="2">
        <v>17611000</v>
      </c>
      <c r="AK170" s="2">
        <v>22490000</v>
      </c>
      <c r="AL170" s="2">
        <v>24574000</v>
      </c>
      <c r="AM170" s="2">
        <v>26438000</v>
      </c>
      <c r="AN170" s="2">
        <v>18507000</v>
      </c>
      <c r="AO170" s="2">
        <v>2342000</v>
      </c>
      <c r="AP170" s="2">
        <v>3816000</v>
      </c>
      <c r="AQ170" s="2">
        <v>1835000</v>
      </c>
      <c r="AR170" s="2">
        <v>1805000</v>
      </c>
      <c r="AS170" s="2">
        <v>2230000</v>
      </c>
      <c r="AT170" s="2">
        <v>2232000</v>
      </c>
      <c r="AU170" s="2">
        <v>2230000</v>
      </c>
      <c r="AV170" s="2">
        <v>2232000</v>
      </c>
      <c r="AW170" s="2">
        <v>2176000</v>
      </c>
      <c r="AX170" s="2">
        <v>1586000</v>
      </c>
      <c r="AY170" s="2">
        <v>804000</v>
      </c>
      <c r="AZ170" s="2">
        <v>804000</v>
      </c>
      <c r="BA170" s="2">
        <v>804000</v>
      </c>
      <c r="BB170" s="2">
        <v>100511000</v>
      </c>
    </row>
    <row r="171" spans="1:54" x14ac:dyDescent="0.2">
      <c r="A171" s="2" t="s">
        <v>464</v>
      </c>
      <c r="B171" s="2" t="s">
        <v>465</v>
      </c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>
        <v>0</v>
      </c>
      <c r="N171" s="2">
        <v>0</v>
      </c>
      <c r="O171" s="2">
        <v>0</v>
      </c>
      <c r="P171" s="2">
        <v>0</v>
      </c>
      <c r="Q171" s="2">
        <v>4282000</v>
      </c>
      <c r="R171" s="2">
        <v>21669000</v>
      </c>
      <c r="S171" s="2">
        <v>27492000</v>
      </c>
      <c r="T171" s="2">
        <v>40047000</v>
      </c>
      <c r="U171" s="2">
        <v>81747000</v>
      </c>
      <c r="V171" s="2">
        <v>66538000</v>
      </c>
      <c r="W171" s="2">
        <v>38368000</v>
      </c>
      <c r="X171" s="2">
        <v>71896000</v>
      </c>
      <c r="Y171" s="2">
        <v>87657000</v>
      </c>
      <c r="Z171" s="2">
        <v>74205000</v>
      </c>
      <c r="AA171" s="2">
        <v>117860000</v>
      </c>
      <c r="AB171" s="2">
        <v>63539000</v>
      </c>
      <c r="AC171" s="2">
        <v>98865000</v>
      </c>
      <c r="AD171" s="2">
        <v>91554000</v>
      </c>
      <c r="AE171" s="2">
        <v>107487000</v>
      </c>
      <c r="AF171" s="2">
        <v>82057000</v>
      </c>
      <c r="AG171" s="2">
        <v>67992000</v>
      </c>
      <c r="AH171" s="2">
        <v>37973000</v>
      </c>
      <c r="AI171" s="2">
        <v>20812000</v>
      </c>
      <c r="AJ171" s="2">
        <v>14221000</v>
      </c>
      <c r="AK171" s="2">
        <v>12171000</v>
      </c>
      <c r="AL171" s="2">
        <v>160000</v>
      </c>
      <c r="AM171" s="2">
        <v>-458000</v>
      </c>
      <c r="AN171" s="2">
        <v>0</v>
      </c>
      <c r="AO171" s="2">
        <v>0</v>
      </c>
      <c r="AP171" s="2">
        <v>30000</v>
      </c>
      <c r="AQ171" s="2">
        <v>635000</v>
      </c>
      <c r="AR171" s="2">
        <v>1598000</v>
      </c>
      <c r="AS171" s="2">
        <v>1356000</v>
      </c>
      <c r="AT171" s="2">
        <v>872000</v>
      </c>
      <c r="AU171" s="2">
        <v>524000</v>
      </c>
      <c r="AV171" s="2">
        <v>366000</v>
      </c>
      <c r="AW171" s="2">
        <v>0</v>
      </c>
      <c r="AX171" s="2">
        <v>251000</v>
      </c>
      <c r="AY171" s="2">
        <v>101000</v>
      </c>
      <c r="AZ171" s="2">
        <v>40000</v>
      </c>
      <c r="BA171" s="2">
        <v>16000</v>
      </c>
      <c r="BB171" s="2">
        <v>11000</v>
      </c>
    </row>
    <row r="172" spans="1:54" x14ac:dyDescent="0.2">
      <c r="A172" s="2" t="s">
        <v>466</v>
      </c>
      <c r="B172" s="2" t="s">
        <v>467</v>
      </c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>
        <v>14861000</v>
      </c>
      <c r="N172" s="2">
        <v>12315000</v>
      </c>
      <c r="O172" s="2">
        <v>10231000</v>
      </c>
      <c r="P172" s="2">
        <v>6895000</v>
      </c>
      <c r="Q172" s="2">
        <v>8803000</v>
      </c>
      <c r="R172" s="2">
        <v>27972000</v>
      </c>
      <c r="S172" s="2">
        <v>53443000</v>
      </c>
      <c r="T172" s="2">
        <v>93489000</v>
      </c>
      <c r="U172" s="2">
        <v>175235008</v>
      </c>
      <c r="V172" s="2">
        <v>241718000</v>
      </c>
      <c r="W172" s="2">
        <v>280033984</v>
      </c>
      <c r="X172" s="2">
        <v>351590016</v>
      </c>
      <c r="Y172" s="2">
        <v>438606016</v>
      </c>
      <c r="Z172" s="2">
        <v>511719008</v>
      </c>
      <c r="AA172" s="2">
        <v>624193984</v>
      </c>
      <c r="AB172" s="2">
        <v>697171968</v>
      </c>
      <c r="AC172" s="2">
        <v>810049984</v>
      </c>
      <c r="AD172" s="2">
        <v>906084992</v>
      </c>
      <c r="AE172" s="2">
        <v>984142016</v>
      </c>
      <c r="AF172" s="2">
        <v>1057283008</v>
      </c>
      <c r="AG172" s="2">
        <v>1234125952</v>
      </c>
      <c r="AH172" s="2">
        <v>1258334976</v>
      </c>
      <c r="AI172" s="2">
        <v>1306014976</v>
      </c>
      <c r="AJ172" s="2">
        <v>1342928000</v>
      </c>
      <c r="AK172" s="2">
        <v>1458160000</v>
      </c>
      <c r="AL172" s="2">
        <v>1330930048</v>
      </c>
      <c r="AM172" s="2">
        <v>1223682048</v>
      </c>
      <c r="AN172" s="2">
        <v>1171757056</v>
      </c>
      <c r="AO172" s="2">
        <v>1199011968</v>
      </c>
      <c r="AP172" s="2">
        <v>1250489984</v>
      </c>
      <c r="AQ172" s="2">
        <v>1147783040</v>
      </c>
      <c r="AR172" s="2">
        <v>1133000960</v>
      </c>
      <c r="AS172" s="2">
        <v>1216128000</v>
      </c>
      <c r="AT172" s="2">
        <v>1307523968</v>
      </c>
      <c r="AU172" s="2">
        <v>1285224960</v>
      </c>
      <c r="AV172" s="2">
        <v>1227644032</v>
      </c>
      <c r="AW172" s="2">
        <v>1252721024</v>
      </c>
      <c r="AX172" s="2">
        <v>1290409984</v>
      </c>
      <c r="AY172" s="2">
        <v>1310758016</v>
      </c>
      <c r="AZ172" s="2">
        <v>1340844032</v>
      </c>
      <c r="BA172" s="2">
        <v>1415012992</v>
      </c>
      <c r="BB172" s="2"/>
    </row>
    <row r="173" spans="1:54" x14ac:dyDescent="0.2">
      <c r="A173" s="2" t="s">
        <v>468</v>
      </c>
      <c r="B173" s="2" t="s">
        <v>469</v>
      </c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>
        <v>825000</v>
      </c>
      <c r="N173" s="2">
        <v>704000</v>
      </c>
      <c r="O173" s="2">
        <v>593000</v>
      </c>
      <c r="P173" s="2">
        <v>888000</v>
      </c>
      <c r="Q173" s="2">
        <v>437000</v>
      </c>
      <c r="R173" s="2">
        <v>358000</v>
      </c>
      <c r="S173" s="2">
        <v>394000</v>
      </c>
      <c r="T173" s="2">
        <v>525000</v>
      </c>
      <c r="U173" s="2">
        <v>972000</v>
      </c>
      <c r="V173" s="2">
        <v>1767000</v>
      </c>
      <c r="W173" s="2">
        <v>2594000</v>
      </c>
      <c r="X173" s="2">
        <v>2929000</v>
      </c>
      <c r="Y173" s="2">
        <v>3440000</v>
      </c>
      <c r="Z173" s="2">
        <v>3813000</v>
      </c>
      <c r="AA173" s="2">
        <v>5204000</v>
      </c>
      <c r="AB173" s="2">
        <v>6570000</v>
      </c>
      <c r="AC173" s="2">
        <v>8001000</v>
      </c>
      <c r="AD173" s="2">
        <v>9284000</v>
      </c>
      <c r="AE173" s="2">
        <v>8978000</v>
      </c>
      <c r="AF173" s="2">
        <v>9007000</v>
      </c>
      <c r="AG173" s="2">
        <v>9990000</v>
      </c>
      <c r="AH173" s="2">
        <v>10874000</v>
      </c>
      <c r="AI173" s="2">
        <v>11332000</v>
      </c>
      <c r="AJ173" s="2">
        <v>8262000</v>
      </c>
      <c r="AK173" s="2">
        <v>12360000</v>
      </c>
      <c r="AL173" s="2">
        <v>12570000</v>
      </c>
      <c r="AM173" s="2">
        <v>11481000</v>
      </c>
      <c r="AN173" s="2">
        <v>7171000</v>
      </c>
      <c r="AO173" s="2">
        <v>503000</v>
      </c>
      <c r="AP173" s="2">
        <v>688000</v>
      </c>
      <c r="AQ173" s="2">
        <v>235000</v>
      </c>
      <c r="AR173" s="2">
        <v>258000</v>
      </c>
      <c r="AS173" s="2">
        <v>273000</v>
      </c>
      <c r="AT173" s="2">
        <v>262000</v>
      </c>
      <c r="AU173" s="2">
        <v>240000</v>
      </c>
      <c r="AV173" s="2">
        <v>215000</v>
      </c>
      <c r="AW173" s="2">
        <v>180000</v>
      </c>
      <c r="AX173" s="2">
        <v>151000</v>
      </c>
      <c r="AY173" s="2">
        <v>125000</v>
      </c>
      <c r="AZ173" s="2">
        <v>110000</v>
      </c>
      <c r="BA173" s="2">
        <v>94000</v>
      </c>
      <c r="BB173" s="2">
        <v>11723000</v>
      </c>
    </row>
    <row r="174" spans="1:54" x14ac:dyDescent="0.2">
      <c r="A174" s="2" t="s">
        <v>470</v>
      </c>
      <c r="B174" s="2" t="s">
        <v>471</v>
      </c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>
        <v>-3249000</v>
      </c>
      <c r="N174" s="2">
        <v>-3249000</v>
      </c>
      <c r="O174" s="2">
        <v>-2678000</v>
      </c>
      <c r="P174" s="2">
        <v>-4224000</v>
      </c>
      <c r="Q174" s="2">
        <v>1470000</v>
      </c>
      <c r="R174" s="2">
        <v>18811000</v>
      </c>
      <c r="S174" s="2">
        <v>25077000</v>
      </c>
      <c r="T174" s="2">
        <v>39522000</v>
      </c>
      <c r="U174" s="2">
        <v>80775000</v>
      </c>
      <c r="V174" s="2">
        <v>64723000</v>
      </c>
      <c r="W174" s="2">
        <v>35723000</v>
      </c>
      <c r="X174" s="2">
        <v>68628000</v>
      </c>
      <c r="Y174" s="2">
        <v>83657000</v>
      </c>
      <c r="Z174" s="2">
        <v>69241000</v>
      </c>
      <c r="AA174" s="2">
        <v>110260000</v>
      </c>
      <c r="AB174" s="2">
        <v>53910000</v>
      </c>
      <c r="AC174" s="2">
        <v>84690000</v>
      </c>
      <c r="AD174" s="2">
        <v>75372000</v>
      </c>
      <c r="AE174" s="2">
        <v>88474000</v>
      </c>
      <c r="AF174" s="2">
        <v>60552000</v>
      </c>
      <c r="AG174" s="2">
        <v>43140000</v>
      </c>
      <c r="AH174" s="2">
        <v>11195000</v>
      </c>
      <c r="AI174" s="2">
        <v>-9813000</v>
      </c>
      <c r="AJ174" s="2">
        <v>-11652000</v>
      </c>
      <c r="AK174" s="2">
        <v>-22679000</v>
      </c>
      <c r="AL174" s="2">
        <v>-36984000</v>
      </c>
      <c r="AM174" s="2">
        <v>-38377000</v>
      </c>
      <c r="AN174" s="2">
        <v>-25678000</v>
      </c>
      <c r="AO174" s="2">
        <v>-2845000</v>
      </c>
      <c r="AP174" s="2">
        <v>-4474000</v>
      </c>
      <c r="AQ174" s="2">
        <v>-1435000</v>
      </c>
      <c r="AR174" s="2">
        <v>-465000</v>
      </c>
      <c r="AS174" s="2">
        <v>-1147000</v>
      </c>
      <c r="AT174" s="2">
        <v>-1622000</v>
      </c>
      <c r="AU174" s="2">
        <v>-1946000</v>
      </c>
      <c r="AV174" s="2">
        <v>-2081000</v>
      </c>
      <c r="AW174" s="2">
        <v>-2356000</v>
      </c>
      <c r="AX174" s="2">
        <v>-1486000</v>
      </c>
      <c r="AY174" s="2">
        <v>-828000</v>
      </c>
      <c r="AZ174" s="2">
        <v>-874000</v>
      </c>
      <c r="BA174" s="2">
        <v>-882000</v>
      </c>
      <c r="BB174" s="2"/>
    </row>
    <row r="175" spans="1:54" x14ac:dyDescent="0.2">
      <c r="A175" s="2" t="s">
        <v>472</v>
      </c>
      <c r="B175" s="2" t="s">
        <v>473</v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161000</v>
      </c>
      <c r="Y175" s="2">
        <v>365000</v>
      </c>
      <c r="Z175" s="2">
        <v>945000</v>
      </c>
      <c r="AA175" s="2">
        <v>2171000</v>
      </c>
      <c r="AB175" s="2">
        <v>2818000</v>
      </c>
      <c r="AC175" s="2">
        <v>5914000</v>
      </c>
      <c r="AD175" s="2">
        <v>6615000</v>
      </c>
      <c r="AE175" s="2">
        <v>9739000</v>
      </c>
      <c r="AF175" s="2">
        <v>12168000</v>
      </c>
      <c r="AG175" s="2">
        <v>14355000</v>
      </c>
      <c r="AH175" s="2">
        <v>15398000</v>
      </c>
      <c r="AI175" s="2">
        <v>18740000</v>
      </c>
      <c r="AJ175" s="2">
        <v>17047000</v>
      </c>
      <c r="AK175" s="2">
        <v>21756000</v>
      </c>
      <c r="AL175" s="2">
        <v>23682000</v>
      </c>
      <c r="AM175" s="2">
        <v>25575000</v>
      </c>
      <c r="AN175" s="2">
        <v>17668000</v>
      </c>
      <c r="AO175" s="2">
        <v>2342000</v>
      </c>
      <c r="AP175" s="2">
        <v>3816000</v>
      </c>
      <c r="AQ175" s="2">
        <v>1835000</v>
      </c>
      <c r="AR175" s="2">
        <v>1805000</v>
      </c>
      <c r="AS175" s="2">
        <v>2230000</v>
      </c>
      <c r="AT175" s="2">
        <v>2232000</v>
      </c>
      <c r="AU175" s="2">
        <v>2230000</v>
      </c>
      <c r="AV175" s="2">
        <v>2232000</v>
      </c>
      <c r="AW175" s="2">
        <v>2176000</v>
      </c>
      <c r="AX175" s="2">
        <v>1586000</v>
      </c>
      <c r="AY175" s="2">
        <v>804000</v>
      </c>
      <c r="AZ175" s="2">
        <v>804000</v>
      </c>
      <c r="BA175" s="2">
        <v>804000</v>
      </c>
      <c r="BB175" s="2"/>
    </row>
    <row r="176" spans="1:54" x14ac:dyDescent="0.2">
      <c r="A176" s="2" t="s">
        <v>474</v>
      </c>
      <c r="B176" s="2" t="s">
        <v>475</v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>
        <v>0</v>
      </c>
      <c r="N176" s="2">
        <v>0</v>
      </c>
      <c r="O176" s="2">
        <v>0</v>
      </c>
      <c r="P176" s="2">
        <v>0</v>
      </c>
      <c r="Q176" s="2">
        <v>4282000</v>
      </c>
      <c r="R176" s="2">
        <v>20843000</v>
      </c>
      <c r="S176" s="2">
        <v>26520000</v>
      </c>
      <c r="T176" s="2">
        <v>38897000</v>
      </c>
      <c r="U176" s="2">
        <v>79243000</v>
      </c>
      <c r="V176" s="2">
        <v>66122000</v>
      </c>
      <c r="W176" s="2">
        <v>37823000</v>
      </c>
      <c r="X176" s="2">
        <v>71856000</v>
      </c>
      <c r="Y176" s="2">
        <v>87657000</v>
      </c>
      <c r="Z176" s="2">
        <v>74131000</v>
      </c>
      <c r="AA176" s="2">
        <v>117860000</v>
      </c>
      <c r="AB176" s="2">
        <v>63539000</v>
      </c>
      <c r="AC176" s="2">
        <v>98865000</v>
      </c>
      <c r="AD176" s="2">
        <v>91554000</v>
      </c>
      <c r="AE176" s="2">
        <v>107414000</v>
      </c>
      <c r="AF176" s="2">
        <v>82057000</v>
      </c>
      <c r="AG176" s="2">
        <v>67992000</v>
      </c>
      <c r="AH176" s="2">
        <v>37973000</v>
      </c>
      <c r="AI176" s="2">
        <v>20812000</v>
      </c>
      <c r="AJ176" s="2">
        <v>14221000</v>
      </c>
      <c r="AK176" s="2">
        <v>12171000</v>
      </c>
      <c r="AL176" s="2">
        <v>160000</v>
      </c>
      <c r="AM176" s="2">
        <v>-458000</v>
      </c>
      <c r="AN176" s="2">
        <v>0</v>
      </c>
      <c r="AO176" s="2">
        <v>0</v>
      </c>
      <c r="AP176" s="2">
        <v>30000</v>
      </c>
      <c r="AQ176" s="2">
        <v>635000</v>
      </c>
      <c r="AR176" s="2">
        <v>1598000</v>
      </c>
      <c r="AS176" s="2">
        <v>1356000</v>
      </c>
      <c r="AT176" s="2">
        <v>872000</v>
      </c>
      <c r="AU176" s="2">
        <v>524000</v>
      </c>
      <c r="AV176" s="2">
        <v>366000</v>
      </c>
      <c r="AW176" s="2">
        <v>0</v>
      </c>
      <c r="AX176" s="2">
        <v>251000</v>
      </c>
      <c r="AY176" s="2">
        <v>101000</v>
      </c>
      <c r="AZ176" s="2">
        <v>40000</v>
      </c>
      <c r="BA176" s="2">
        <v>16000</v>
      </c>
      <c r="BB176" s="2"/>
    </row>
    <row r="177" spans="1:54" x14ac:dyDescent="0.2">
      <c r="A177" s="2" t="s">
        <v>476</v>
      </c>
      <c r="B177" s="2" t="s">
        <v>477</v>
      </c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>
        <v>0</v>
      </c>
      <c r="N177" s="2">
        <v>0</v>
      </c>
      <c r="O177" s="2">
        <v>0</v>
      </c>
      <c r="P177" s="2">
        <v>0</v>
      </c>
      <c r="Q177" s="2">
        <v>4282000</v>
      </c>
      <c r="R177" s="2">
        <v>25125000</v>
      </c>
      <c r="S177" s="2">
        <v>51645000</v>
      </c>
      <c r="T177" s="2">
        <v>90541000</v>
      </c>
      <c r="U177" s="2">
        <v>169783008</v>
      </c>
      <c r="V177" s="2">
        <v>235900000</v>
      </c>
      <c r="W177" s="2">
        <v>273721984</v>
      </c>
      <c r="X177" s="2">
        <v>345416000</v>
      </c>
      <c r="Y177" s="2">
        <v>432627008</v>
      </c>
      <c r="Z177" s="2">
        <v>505872000</v>
      </c>
      <c r="AA177" s="2">
        <v>618572032</v>
      </c>
      <c r="AB177" s="2">
        <v>691790976</v>
      </c>
      <c r="AC177" s="2">
        <v>804929024</v>
      </c>
      <c r="AD177" s="2">
        <v>901243008</v>
      </c>
      <c r="AE177" s="2">
        <v>979523008</v>
      </c>
      <c r="AF177" s="2">
        <v>1052993984</v>
      </c>
      <c r="AG177" s="2">
        <v>1228392960</v>
      </c>
      <c r="AH177" s="2">
        <v>1253485952</v>
      </c>
      <c r="AI177" s="2">
        <v>1301444992</v>
      </c>
      <c r="AJ177" s="2">
        <v>1338695936</v>
      </c>
      <c r="AK177" s="2">
        <v>1454056960</v>
      </c>
      <c r="AL177" s="2">
        <v>1328059008</v>
      </c>
      <c r="AM177" s="2">
        <v>1221959936</v>
      </c>
      <c r="AN177" s="2">
        <v>1170915968</v>
      </c>
      <c r="AO177" s="2">
        <v>1199011968</v>
      </c>
      <c r="AP177" s="2">
        <v>1250489984</v>
      </c>
      <c r="AQ177" s="2">
        <v>1147783040</v>
      </c>
      <c r="AR177" s="2">
        <v>1133000960</v>
      </c>
      <c r="AS177" s="2">
        <v>1216128000</v>
      </c>
      <c r="AT177" s="2">
        <v>1307523968</v>
      </c>
      <c r="AU177" s="2">
        <v>1285224960</v>
      </c>
      <c r="AV177" s="2">
        <v>1227644032</v>
      </c>
      <c r="AW177" s="2">
        <v>1252721024</v>
      </c>
      <c r="AX177" s="2">
        <v>1290409984</v>
      </c>
      <c r="AY177" s="2">
        <v>1310758016</v>
      </c>
      <c r="AZ177" s="2">
        <v>1340844032</v>
      </c>
      <c r="BA177" s="2">
        <v>1415012992</v>
      </c>
      <c r="BB177" s="2"/>
    </row>
    <row r="178" spans="1:54" x14ac:dyDescent="0.2">
      <c r="A178" s="2" t="s">
        <v>478</v>
      </c>
      <c r="B178" s="2" t="s">
        <v>479</v>
      </c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>
        <v>0</v>
      </c>
      <c r="N178" s="2">
        <v>0</v>
      </c>
      <c r="O178" s="2">
        <v>0</v>
      </c>
      <c r="P178" s="2">
        <v>0</v>
      </c>
      <c r="Q178" s="2">
        <v>5000</v>
      </c>
      <c r="R178" s="2">
        <v>72000</v>
      </c>
      <c r="S178" s="2">
        <v>192000</v>
      </c>
      <c r="T178" s="2">
        <v>390000</v>
      </c>
      <c r="U178" s="2">
        <v>751000</v>
      </c>
      <c r="V178" s="2">
        <v>1548000</v>
      </c>
      <c r="W178" s="2">
        <v>2108000</v>
      </c>
      <c r="X178" s="2">
        <v>2465000</v>
      </c>
      <c r="Y178" s="2">
        <v>2977000</v>
      </c>
      <c r="Z178" s="2">
        <v>3631000</v>
      </c>
      <c r="AA178" s="2">
        <v>4782000</v>
      </c>
      <c r="AB178" s="2">
        <v>6150000</v>
      </c>
      <c r="AC178" s="2">
        <v>7599000</v>
      </c>
      <c r="AD178" s="2">
        <v>8902000</v>
      </c>
      <c r="AE178" s="2">
        <v>8619000</v>
      </c>
      <c r="AF178" s="2">
        <v>8667000</v>
      </c>
      <c r="AG178" s="2">
        <v>9675000</v>
      </c>
      <c r="AH178" s="2">
        <v>10482000</v>
      </c>
      <c r="AI178" s="2">
        <v>10966000</v>
      </c>
      <c r="AJ178" s="2">
        <v>7922000</v>
      </c>
      <c r="AK178" s="2">
        <v>12050000</v>
      </c>
      <c r="AL178" s="2">
        <v>12286000</v>
      </c>
      <c r="AM178" s="2">
        <v>11287000</v>
      </c>
      <c r="AN178" s="2">
        <v>7055000</v>
      </c>
      <c r="AO178" s="2">
        <v>468000</v>
      </c>
      <c r="AP178" s="2">
        <v>688000</v>
      </c>
      <c r="AQ178" s="2">
        <v>235000</v>
      </c>
      <c r="AR178" s="2">
        <v>258000</v>
      </c>
      <c r="AS178" s="2">
        <v>273000</v>
      </c>
      <c r="AT178" s="2">
        <v>262000</v>
      </c>
      <c r="AU178" s="2">
        <v>240000</v>
      </c>
      <c r="AV178" s="2">
        <v>215000</v>
      </c>
      <c r="AW178" s="2">
        <v>180000</v>
      </c>
      <c r="AX178" s="2">
        <v>151000</v>
      </c>
      <c r="AY178" s="2">
        <v>125000</v>
      </c>
      <c r="AZ178" s="2">
        <v>110000</v>
      </c>
      <c r="BA178" s="2">
        <v>94000</v>
      </c>
      <c r="BB178" s="2"/>
    </row>
    <row r="179" spans="1:54" x14ac:dyDescent="0.2">
      <c r="A179" s="2" t="s">
        <v>480</v>
      </c>
      <c r="B179" s="2" t="s">
        <v>481</v>
      </c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>
        <v>0</v>
      </c>
      <c r="N179" s="2">
        <v>0</v>
      </c>
      <c r="O179" s="2">
        <v>0</v>
      </c>
      <c r="P179" s="2">
        <v>0</v>
      </c>
      <c r="Q179" s="2">
        <v>4282000</v>
      </c>
      <c r="R179" s="2">
        <v>20843000</v>
      </c>
      <c r="S179" s="2">
        <v>26520000</v>
      </c>
      <c r="T179" s="2">
        <v>38897000</v>
      </c>
      <c r="U179" s="2">
        <v>79243000</v>
      </c>
      <c r="V179" s="2">
        <v>66122000</v>
      </c>
      <c r="W179" s="2">
        <v>37823000</v>
      </c>
      <c r="X179" s="2">
        <v>71695000</v>
      </c>
      <c r="Y179" s="2">
        <v>87292000</v>
      </c>
      <c r="Z179" s="2">
        <v>73186000</v>
      </c>
      <c r="AA179" s="2">
        <v>115689000</v>
      </c>
      <c r="AB179" s="2">
        <v>60721000</v>
      </c>
      <c r="AC179" s="2">
        <v>92951000</v>
      </c>
      <c r="AD179" s="2">
        <v>84939000</v>
      </c>
      <c r="AE179" s="2">
        <v>97675000</v>
      </c>
      <c r="AF179" s="2">
        <v>69889000</v>
      </c>
      <c r="AG179" s="2">
        <v>53637000</v>
      </c>
      <c r="AH179" s="2">
        <v>22575000</v>
      </c>
      <c r="AI179" s="2">
        <v>2072000</v>
      </c>
      <c r="AJ179" s="2">
        <v>-2826000</v>
      </c>
      <c r="AK179" s="2">
        <v>-9585000</v>
      </c>
      <c r="AL179" s="2">
        <v>-23522000</v>
      </c>
      <c r="AM179" s="2">
        <v>-26033000</v>
      </c>
      <c r="AN179" s="2">
        <v>-17668000</v>
      </c>
      <c r="AO179" s="2">
        <v>-2342000</v>
      </c>
      <c r="AP179" s="2">
        <v>-3786000</v>
      </c>
      <c r="AQ179" s="2">
        <v>-1200000</v>
      </c>
      <c r="AR179" s="2">
        <v>-207000</v>
      </c>
      <c r="AS179" s="2">
        <v>-874000</v>
      </c>
      <c r="AT179" s="2">
        <v>-1360000</v>
      </c>
      <c r="AU179" s="2">
        <v>-1706000</v>
      </c>
      <c r="AV179" s="2">
        <v>-1866000</v>
      </c>
      <c r="AW179" s="2">
        <v>-2176000</v>
      </c>
      <c r="AX179" s="2">
        <v>-1335000</v>
      </c>
      <c r="AY179" s="2">
        <v>-703000</v>
      </c>
      <c r="AZ179" s="2">
        <v>-764000</v>
      </c>
      <c r="BA179" s="2">
        <v>-788000</v>
      </c>
      <c r="BB179" s="2"/>
    </row>
    <row r="180" spans="1:54" x14ac:dyDescent="0.2">
      <c r="A180" s="2" t="s">
        <v>482</v>
      </c>
      <c r="B180" s="2" t="s">
        <v>483</v>
      </c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>
        <v>0</v>
      </c>
      <c r="N180" s="2">
        <v>0</v>
      </c>
      <c r="O180" s="2">
        <v>0</v>
      </c>
      <c r="P180" s="2">
        <v>0</v>
      </c>
      <c r="Q180" s="2">
        <v>4277000</v>
      </c>
      <c r="R180" s="2">
        <v>20771000</v>
      </c>
      <c r="S180" s="2">
        <v>26328000</v>
      </c>
      <c r="T180" s="2">
        <v>38507000</v>
      </c>
      <c r="U180" s="2">
        <v>78492000</v>
      </c>
      <c r="V180" s="2">
        <v>64574000</v>
      </c>
      <c r="W180" s="2">
        <v>35715000</v>
      </c>
      <c r="X180" s="2">
        <v>69230000</v>
      </c>
      <c r="Y180" s="2">
        <v>84315000</v>
      </c>
      <c r="Z180" s="2">
        <v>69555000</v>
      </c>
      <c r="AA180" s="2">
        <v>110907000</v>
      </c>
      <c r="AB180" s="2">
        <v>54571000</v>
      </c>
      <c r="AC180" s="2">
        <v>85352000</v>
      </c>
      <c r="AD180" s="2">
        <v>76037000</v>
      </c>
      <c r="AE180" s="2">
        <v>89056000</v>
      </c>
      <c r="AF180" s="2">
        <v>61222000</v>
      </c>
      <c r="AG180" s="2">
        <v>43962000</v>
      </c>
      <c r="AH180" s="2">
        <v>12093000</v>
      </c>
      <c r="AI180" s="2">
        <v>-8894000</v>
      </c>
      <c r="AJ180" s="2">
        <v>-10748000</v>
      </c>
      <c r="AK180" s="2">
        <v>-21635000</v>
      </c>
      <c r="AL180" s="2">
        <v>-35808000</v>
      </c>
      <c r="AM180" s="2">
        <v>-37320000</v>
      </c>
      <c r="AN180" s="2">
        <v>-24723000</v>
      </c>
      <c r="AO180" s="2">
        <v>-2810000</v>
      </c>
      <c r="AP180" s="2">
        <v>-4474000</v>
      </c>
      <c r="AQ180" s="2">
        <v>-1435000</v>
      </c>
      <c r="AR180" s="2">
        <v>-465000</v>
      </c>
      <c r="AS180" s="2">
        <v>-1147000</v>
      </c>
      <c r="AT180" s="2">
        <v>-1622000</v>
      </c>
      <c r="AU180" s="2">
        <v>-1946000</v>
      </c>
      <c r="AV180" s="2">
        <v>-2081000</v>
      </c>
      <c r="AW180" s="2">
        <v>-2356000</v>
      </c>
      <c r="AX180" s="2">
        <v>-1486000</v>
      </c>
      <c r="AY180" s="2">
        <v>-828000</v>
      </c>
      <c r="AZ180" s="2">
        <v>-874000</v>
      </c>
      <c r="BA180" s="2">
        <v>-882000</v>
      </c>
      <c r="BB180" s="2"/>
    </row>
    <row r="181" spans="1:54" x14ac:dyDescent="0.2">
      <c r="A181" s="2" t="s">
        <v>484</v>
      </c>
      <c r="B181" s="2" t="s">
        <v>485</v>
      </c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>
        <v>0</v>
      </c>
      <c r="N181" s="2">
        <v>0</v>
      </c>
      <c r="O181" s="2">
        <v>0</v>
      </c>
      <c r="P181" s="2">
        <v>0</v>
      </c>
      <c r="Q181" s="2">
        <v>5000</v>
      </c>
      <c r="R181" s="2">
        <v>72000</v>
      </c>
      <c r="S181" s="2">
        <v>192000</v>
      </c>
      <c r="T181" s="2">
        <v>390000</v>
      </c>
      <c r="U181" s="2">
        <v>751000</v>
      </c>
      <c r="V181" s="2">
        <v>1548000</v>
      </c>
      <c r="W181" s="2">
        <v>2108000</v>
      </c>
      <c r="X181" s="2">
        <v>2626000</v>
      </c>
      <c r="Y181" s="2">
        <v>3342000</v>
      </c>
      <c r="Z181" s="2">
        <v>4576000</v>
      </c>
      <c r="AA181" s="2">
        <v>6953000</v>
      </c>
      <c r="AB181" s="2">
        <v>8968000</v>
      </c>
      <c r="AC181" s="2">
        <v>13513000</v>
      </c>
      <c r="AD181" s="2">
        <v>15517000</v>
      </c>
      <c r="AE181" s="2">
        <v>18358000</v>
      </c>
      <c r="AF181" s="2">
        <v>20835000</v>
      </c>
      <c r="AG181" s="2">
        <v>24030000</v>
      </c>
      <c r="AH181" s="2">
        <v>25880000</v>
      </c>
      <c r="AI181" s="2">
        <v>29706000</v>
      </c>
      <c r="AJ181" s="2">
        <v>24969000</v>
      </c>
      <c r="AK181" s="2">
        <v>33806000</v>
      </c>
      <c r="AL181" s="2">
        <v>35968000</v>
      </c>
      <c r="AM181" s="2">
        <v>36862000</v>
      </c>
      <c r="AN181" s="2">
        <v>24723000</v>
      </c>
      <c r="AO181" s="2">
        <v>2810000</v>
      </c>
      <c r="AP181" s="2">
        <v>4504000</v>
      </c>
      <c r="AQ181" s="2">
        <v>2070000</v>
      </c>
      <c r="AR181" s="2">
        <v>2063000</v>
      </c>
      <c r="AS181" s="2">
        <v>2503000</v>
      </c>
      <c r="AT181" s="2">
        <v>2494000</v>
      </c>
      <c r="AU181" s="2">
        <v>2470000</v>
      </c>
      <c r="AV181" s="2">
        <v>2447000</v>
      </c>
      <c r="AW181" s="2">
        <v>2356000</v>
      </c>
      <c r="AX181" s="2">
        <v>1737000</v>
      </c>
      <c r="AY181" s="2">
        <v>929000</v>
      </c>
      <c r="AZ181" s="2">
        <v>914000</v>
      </c>
      <c r="BA181" s="2">
        <v>898000</v>
      </c>
      <c r="BB181" s="2"/>
    </row>
    <row r="182" spans="1:54" x14ac:dyDescent="0.2">
      <c r="A182" s="2" t="s">
        <v>486</v>
      </c>
      <c r="B182" s="2" t="s">
        <v>487</v>
      </c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>
        <v>7640000</v>
      </c>
      <c r="N182" s="2">
        <v>7422000</v>
      </c>
      <c r="O182" s="2">
        <v>4881000</v>
      </c>
      <c r="P182" s="2">
        <v>7669000</v>
      </c>
      <c r="Q182" s="2">
        <v>5368000</v>
      </c>
      <c r="R182" s="2">
        <v>7967000</v>
      </c>
      <c r="S182" s="2">
        <v>9025000</v>
      </c>
      <c r="T182" s="2">
        <v>6400000</v>
      </c>
      <c r="U182" s="2">
        <v>11570000</v>
      </c>
      <c r="V182" s="2">
        <v>24366000</v>
      </c>
      <c r="W182" s="2">
        <v>25455000</v>
      </c>
      <c r="X182" s="2">
        <v>20733000</v>
      </c>
      <c r="Y182" s="2">
        <v>19168000</v>
      </c>
      <c r="Z182" s="2">
        <v>23632000</v>
      </c>
      <c r="AA182" s="2">
        <v>28491000</v>
      </c>
      <c r="AB182" s="2">
        <v>37686000</v>
      </c>
      <c r="AC182" s="2">
        <v>58757000</v>
      </c>
      <c r="AD182" s="2">
        <v>52693000</v>
      </c>
      <c r="AE182" s="2">
        <v>28853000</v>
      </c>
      <c r="AF182" s="2">
        <v>39675000</v>
      </c>
      <c r="AG182" s="2">
        <v>33305000</v>
      </c>
      <c r="AH182" s="2">
        <v>26501000</v>
      </c>
      <c r="AI182" s="2">
        <v>21459000</v>
      </c>
      <c r="AJ182" s="2">
        <v>20134000</v>
      </c>
      <c r="AK182" s="2">
        <v>23758000</v>
      </c>
      <c r="AL182" s="2">
        <v>146624992</v>
      </c>
      <c r="AM182" s="2">
        <v>111293000</v>
      </c>
      <c r="AN182" s="2">
        <v>60504000</v>
      </c>
      <c r="AO182" s="2">
        <v>48184000</v>
      </c>
      <c r="AP182" s="2">
        <v>21549000</v>
      </c>
      <c r="AQ182" s="2">
        <v>1898000</v>
      </c>
      <c r="AR182" s="2">
        <v>1946000</v>
      </c>
      <c r="AS182" s="2">
        <v>8258000</v>
      </c>
      <c r="AT182" s="2">
        <v>10370000</v>
      </c>
      <c r="AU182" s="2">
        <v>10820000</v>
      </c>
      <c r="AV182" s="2">
        <v>8109000</v>
      </c>
      <c r="AW182" s="2">
        <v>8279000</v>
      </c>
      <c r="AX182" s="2">
        <v>10829000</v>
      </c>
      <c r="AY182" s="2">
        <v>10147000</v>
      </c>
      <c r="AZ182" s="2">
        <v>8893000</v>
      </c>
      <c r="BA182" s="2">
        <v>104941000</v>
      </c>
      <c r="BB182" s="2">
        <v>186075008</v>
      </c>
    </row>
    <row r="183" spans="1:54" x14ac:dyDescent="0.2">
      <c r="A183" s="2" t="s">
        <v>488</v>
      </c>
      <c r="B183" s="2" t="s">
        <v>489</v>
      </c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>
        <v>2450000</v>
      </c>
      <c r="N183" s="2">
        <v>12979000</v>
      </c>
      <c r="O183" s="2">
        <v>33499000</v>
      </c>
      <c r="P183" s="2">
        <v>68638000</v>
      </c>
      <c r="Q183" s="2">
        <v>47780000</v>
      </c>
      <c r="R183" s="2">
        <v>38323000</v>
      </c>
      <c r="S183" s="2">
        <v>39432000</v>
      </c>
      <c r="T183" s="2">
        <v>103275000</v>
      </c>
      <c r="U183" s="2">
        <v>231448000</v>
      </c>
      <c r="V183" s="2">
        <v>311980992</v>
      </c>
      <c r="W183" s="2">
        <v>198872000</v>
      </c>
      <c r="X183" s="2">
        <v>276470016</v>
      </c>
      <c r="Y183" s="2">
        <v>292764992</v>
      </c>
      <c r="Z183" s="2">
        <v>254980992</v>
      </c>
      <c r="AA183" s="2">
        <v>254552000</v>
      </c>
      <c r="AB183" s="2">
        <v>288708000</v>
      </c>
      <c r="AC183" s="2">
        <v>350649984</v>
      </c>
      <c r="AD183" s="2">
        <v>302199008</v>
      </c>
      <c r="AE183" s="2">
        <v>282104992</v>
      </c>
      <c r="AF183" s="2">
        <v>205404992</v>
      </c>
      <c r="AG183" s="2">
        <v>119432000</v>
      </c>
      <c r="AH183" s="2">
        <v>59283000</v>
      </c>
      <c r="AI183" s="2">
        <v>74179000</v>
      </c>
      <c r="AJ183" s="2">
        <v>37259000</v>
      </c>
      <c r="AK183" s="2">
        <v>30911000</v>
      </c>
      <c r="AL183" s="2">
        <v>16597000</v>
      </c>
      <c r="AM183" s="2">
        <v>96202000</v>
      </c>
      <c r="AN183" s="2">
        <v>32614000</v>
      </c>
      <c r="AO183" s="2">
        <v>100196000</v>
      </c>
      <c r="AP183" s="2">
        <v>34475000</v>
      </c>
      <c r="AQ183" s="2">
        <v>11707000</v>
      </c>
      <c r="AR183" s="2">
        <v>7288000</v>
      </c>
      <c r="AS183" s="2">
        <v>4534000</v>
      </c>
      <c r="AT183" s="2">
        <v>2815000</v>
      </c>
      <c r="AU183" s="2">
        <v>1786000</v>
      </c>
      <c r="AV183" s="2">
        <v>1331000</v>
      </c>
      <c r="AW183" s="2">
        <v>6000</v>
      </c>
      <c r="AX183" s="2">
        <v>1031000</v>
      </c>
      <c r="AY183" s="2">
        <v>526000</v>
      </c>
      <c r="AZ183" s="2">
        <v>277000</v>
      </c>
      <c r="BA183" s="2">
        <v>587000</v>
      </c>
      <c r="BB183" s="2">
        <v>310000</v>
      </c>
    </row>
    <row r="184" spans="1:54" x14ac:dyDescent="0.2">
      <c r="A184" s="2" t="s">
        <v>490</v>
      </c>
      <c r="B184" s="2" t="s">
        <v>491</v>
      </c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>
        <v>72260000</v>
      </c>
      <c r="N184" s="2">
        <v>85197000</v>
      </c>
      <c r="O184" s="2">
        <v>117794000</v>
      </c>
      <c r="P184" s="2">
        <v>179668992</v>
      </c>
      <c r="Q184" s="2">
        <v>221188992</v>
      </c>
      <c r="R184" s="2">
        <v>233395008</v>
      </c>
      <c r="S184" s="2">
        <v>269468000</v>
      </c>
      <c r="T184" s="2">
        <v>413355008</v>
      </c>
      <c r="U184" s="2">
        <v>653062016</v>
      </c>
      <c r="V184" s="2">
        <v>872998976</v>
      </c>
      <c r="W184" s="2">
        <v>1109339008</v>
      </c>
      <c r="X184" s="2">
        <v>1236360960</v>
      </c>
      <c r="Y184" s="2">
        <v>1515453952</v>
      </c>
      <c r="Z184" s="2">
        <v>1777895040</v>
      </c>
      <c r="AA184" s="2">
        <v>1859245056</v>
      </c>
      <c r="AB184" s="2">
        <v>2552189952</v>
      </c>
      <c r="AC184" s="2">
        <v>3282935040</v>
      </c>
      <c r="AD184" s="2">
        <v>3885182976</v>
      </c>
      <c r="AE184" s="2">
        <v>3923450112</v>
      </c>
      <c r="AF184" s="2">
        <v>3810668032</v>
      </c>
      <c r="AG184" s="2">
        <v>4216260096</v>
      </c>
      <c r="AH184" s="2">
        <v>4326630912</v>
      </c>
      <c r="AI184" s="2">
        <v>4747405824</v>
      </c>
      <c r="AJ184" s="2">
        <v>5100470784</v>
      </c>
      <c r="AK184" s="2">
        <v>5819978240</v>
      </c>
      <c r="AL184" s="2">
        <v>5010622976</v>
      </c>
      <c r="AM184" s="2">
        <v>4438408192</v>
      </c>
      <c r="AN184" s="2">
        <v>4177716992</v>
      </c>
      <c r="AO184" s="2">
        <v>4476296192</v>
      </c>
      <c r="AP184" s="2">
        <v>4805768192</v>
      </c>
      <c r="AQ184" s="2">
        <v>4261540096</v>
      </c>
      <c r="AR184" s="2">
        <v>4098757888</v>
      </c>
      <c r="AS184" s="2">
        <v>4535865856</v>
      </c>
      <c r="AT184" s="2">
        <v>5063218176</v>
      </c>
      <c r="AU184" s="2">
        <v>4941557760</v>
      </c>
      <c r="AV184" s="2">
        <v>4567950848</v>
      </c>
      <c r="AW184" s="2">
        <v>4646145024</v>
      </c>
      <c r="AX184" s="2">
        <v>5218475008</v>
      </c>
      <c r="AY184" s="2">
        <v>5155280896</v>
      </c>
      <c r="AZ184" s="2">
        <v>5344573952</v>
      </c>
      <c r="BA184" s="2">
        <v>3989408000</v>
      </c>
      <c r="BB184" s="2"/>
    </row>
    <row r="185" spans="1:54" x14ac:dyDescent="0.2">
      <c r="A185" s="2" t="s">
        <v>492</v>
      </c>
      <c r="B185" s="2" t="s">
        <v>493</v>
      </c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>
        <v>1912000</v>
      </c>
      <c r="N185" s="2">
        <v>1706000</v>
      </c>
      <c r="O185" s="2">
        <v>2073000</v>
      </c>
      <c r="P185" s="2">
        <v>4563000</v>
      </c>
      <c r="Q185" s="2">
        <v>4479000</v>
      </c>
      <c r="R185" s="2">
        <v>6487000</v>
      </c>
      <c r="S185" s="2">
        <v>4868000</v>
      </c>
      <c r="T185" s="2">
        <v>7242000</v>
      </c>
      <c r="U185" s="2">
        <v>10392000</v>
      </c>
      <c r="V185" s="2">
        <v>15724000</v>
      </c>
      <c r="W185" s="2">
        <v>21168000</v>
      </c>
      <c r="X185" s="2">
        <v>23728000</v>
      </c>
      <c r="Y185" s="2">
        <v>25829000</v>
      </c>
      <c r="Z185" s="2">
        <v>34674000</v>
      </c>
      <c r="AA185" s="2">
        <v>35827000</v>
      </c>
      <c r="AB185" s="2">
        <v>44124000</v>
      </c>
      <c r="AC185" s="2">
        <v>62596000</v>
      </c>
      <c r="AD185" s="2">
        <v>54776000</v>
      </c>
      <c r="AE185" s="2">
        <v>30114000</v>
      </c>
      <c r="AF185" s="2">
        <v>43495000</v>
      </c>
      <c r="AG185" s="2">
        <v>10477000</v>
      </c>
      <c r="AH185" s="2">
        <v>48547000</v>
      </c>
      <c r="AI185" s="2">
        <v>24697000</v>
      </c>
      <c r="AJ185" s="2">
        <v>84510000</v>
      </c>
      <c r="AK185" s="2">
        <v>118934000</v>
      </c>
      <c r="AL185" s="2">
        <v>65621000</v>
      </c>
      <c r="AM185" s="2">
        <v>14620000</v>
      </c>
      <c r="AN185" s="2">
        <v>10324000</v>
      </c>
      <c r="AO185" s="2">
        <v>3285000</v>
      </c>
      <c r="AP185" s="2">
        <v>19741000</v>
      </c>
      <c r="AQ185" s="2">
        <v>247000</v>
      </c>
      <c r="AR185" s="2">
        <v>528000</v>
      </c>
      <c r="AS185" s="2">
        <v>1569000</v>
      </c>
      <c r="AT185" s="2">
        <v>1689000</v>
      </c>
      <c r="AU185" s="2">
        <v>1655000</v>
      </c>
      <c r="AV185" s="2">
        <v>1191000</v>
      </c>
      <c r="AW185" s="2">
        <v>1131000</v>
      </c>
      <c r="AX185" s="2">
        <v>2154000</v>
      </c>
      <c r="AY185" s="2">
        <v>2095000</v>
      </c>
      <c r="AZ185" s="2">
        <v>1949000</v>
      </c>
      <c r="BA185" s="2">
        <v>9918000</v>
      </c>
      <c r="BB185" s="2">
        <v>19872000</v>
      </c>
    </row>
    <row r="186" spans="1:54" x14ac:dyDescent="0.2">
      <c r="A186" s="2" t="s">
        <v>494</v>
      </c>
      <c r="B186" s="2" t="s">
        <v>495</v>
      </c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>
        <v>-5190000</v>
      </c>
      <c r="N186" s="2">
        <v>5557000</v>
      </c>
      <c r="O186" s="2">
        <v>28618000</v>
      </c>
      <c r="P186" s="2">
        <v>60969000</v>
      </c>
      <c r="Q186" s="2">
        <v>42412000</v>
      </c>
      <c r="R186" s="2">
        <v>30356000</v>
      </c>
      <c r="S186" s="2">
        <v>30407000</v>
      </c>
      <c r="T186" s="2">
        <v>96875000</v>
      </c>
      <c r="U186" s="2">
        <v>219878000</v>
      </c>
      <c r="V186" s="2">
        <v>287615008</v>
      </c>
      <c r="W186" s="2">
        <v>173416992</v>
      </c>
      <c r="X186" s="2">
        <v>255736992</v>
      </c>
      <c r="Y186" s="2">
        <v>273596992</v>
      </c>
      <c r="Z186" s="2">
        <v>231348992</v>
      </c>
      <c r="AA186" s="2">
        <v>226060992</v>
      </c>
      <c r="AB186" s="2">
        <v>251022000</v>
      </c>
      <c r="AC186" s="2">
        <v>291892992</v>
      </c>
      <c r="AD186" s="2">
        <v>249506000</v>
      </c>
      <c r="AE186" s="2">
        <v>253252000</v>
      </c>
      <c r="AF186" s="2">
        <v>165730000</v>
      </c>
      <c r="AG186" s="2">
        <v>86127000</v>
      </c>
      <c r="AH186" s="2">
        <v>32782000</v>
      </c>
      <c r="AI186" s="2">
        <v>52720000</v>
      </c>
      <c r="AJ186" s="2">
        <v>17125000</v>
      </c>
      <c r="AK186" s="2">
        <v>7153000</v>
      </c>
      <c r="AL186" s="2">
        <v>-130028000</v>
      </c>
      <c r="AM186" s="2">
        <v>-15091000</v>
      </c>
      <c r="AN186" s="2">
        <v>-27890000</v>
      </c>
      <c r="AO186" s="2">
        <v>52012000</v>
      </c>
      <c r="AP186" s="2">
        <v>12926000</v>
      </c>
      <c r="AQ186" s="2">
        <v>9809000</v>
      </c>
      <c r="AR186" s="2">
        <v>5342000</v>
      </c>
      <c r="AS186" s="2">
        <v>-3724000</v>
      </c>
      <c r="AT186" s="2">
        <v>-7555000</v>
      </c>
      <c r="AU186" s="2">
        <v>-9034000</v>
      </c>
      <c r="AV186" s="2">
        <v>-6778000</v>
      </c>
      <c r="AW186" s="2">
        <v>-8273000</v>
      </c>
      <c r="AX186" s="2">
        <v>-9798000</v>
      </c>
      <c r="AY186" s="2">
        <v>-9621000</v>
      </c>
      <c r="AZ186" s="2">
        <v>-8616000</v>
      </c>
      <c r="BA186" s="2">
        <v>-104354000</v>
      </c>
      <c r="BB186" s="2"/>
    </row>
    <row r="187" spans="1:54" x14ac:dyDescent="0.2">
      <c r="A187" s="2" t="s">
        <v>496</v>
      </c>
      <c r="B187" s="2" t="s">
        <v>497</v>
      </c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>
        <v>-7102000</v>
      </c>
      <c r="N187" s="2">
        <v>3851000</v>
      </c>
      <c r="O187" s="2">
        <v>26545000</v>
      </c>
      <c r="P187" s="2">
        <v>56406000</v>
      </c>
      <c r="Q187" s="2">
        <v>37933000</v>
      </c>
      <c r="R187" s="2">
        <v>23869000</v>
      </c>
      <c r="S187" s="2">
        <v>25539000</v>
      </c>
      <c r="T187" s="2">
        <v>89633000</v>
      </c>
      <c r="U187" s="2">
        <v>209486000</v>
      </c>
      <c r="V187" s="2">
        <v>271891008</v>
      </c>
      <c r="W187" s="2">
        <v>152248992</v>
      </c>
      <c r="X187" s="2">
        <v>232008992</v>
      </c>
      <c r="Y187" s="2">
        <v>247768000</v>
      </c>
      <c r="Z187" s="2">
        <v>196675008</v>
      </c>
      <c r="AA187" s="2">
        <v>190234000</v>
      </c>
      <c r="AB187" s="2">
        <v>206898000</v>
      </c>
      <c r="AC187" s="2">
        <v>229296992</v>
      </c>
      <c r="AD187" s="2">
        <v>194730000</v>
      </c>
      <c r="AE187" s="2">
        <v>223138000</v>
      </c>
      <c r="AF187" s="2">
        <v>122235000</v>
      </c>
      <c r="AG187" s="2">
        <v>75650000</v>
      </c>
      <c r="AH187" s="2">
        <v>-15765000</v>
      </c>
      <c r="AI187" s="2">
        <v>28023000</v>
      </c>
      <c r="AJ187" s="2">
        <v>-67385000</v>
      </c>
      <c r="AK187" s="2">
        <v>-111781000</v>
      </c>
      <c r="AL187" s="2">
        <v>-195648992</v>
      </c>
      <c r="AM187" s="2">
        <v>-29711000</v>
      </c>
      <c r="AN187" s="2">
        <v>-38214000</v>
      </c>
      <c r="AO187" s="2">
        <v>48727000</v>
      </c>
      <c r="AP187" s="2">
        <v>-6815000</v>
      </c>
      <c r="AQ187" s="2">
        <v>9562000</v>
      </c>
      <c r="AR187" s="2">
        <v>4814000</v>
      </c>
      <c r="AS187" s="2">
        <v>-5293000</v>
      </c>
      <c r="AT187" s="2">
        <v>-9244000</v>
      </c>
      <c r="AU187" s="2">
        <v>-10689000</v>
      </c>
      <c r="AV187" s="2">
        <v>-7969000</v>
      </c>
      <c r="AW187" s="2">
        <v>-9404000</v>
      </c>
      <c r="AX187" s="2">
        <v>-11952000</v>
      </c>
      <c r="AY187" s="2">
        <v>-11716000</v>
      </c>
      <c r="AZ187" s="2">
        <v>-10565000</v>
      </c>
      <c r="BA187" s="2">
        <v>-114272000</v>
      </c>
      <c r="BB187" s="2"/>
    </row>
    <row r="188" spans="1:54" x14ac:dyDescent="0.2">
      <c r="A188" s="2" t="s">
        <v>498</v>
      </c>
      <c r="B188" s="2" t="s">
        <v>499</v>
      </c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>
        <v>9552000</v>
      </c>
      <c r="N188" s="2">
        <v>9128000</v>
      </c>
      <c r="O188" s="2">
        <v>6954000</v>
      </c>
      <c r="P188" s="2">
        <v>12232000</v>
      </c>
      <c r="Q188" s="2">
        <v>9847000</v>
      </c>
      <c r="R188" s="2">
        <v>14454000</v>
      </c>
      <c r="S188" s="2">
        <v>13893000</v>
      </c>
      <c r="T188" s="2">
        <v>13642000</v>
      </c>
      <c r="U188" s="2">
        <v>21962000</v>
      </c>
      <c r="V188" s="2">
        <v>40090000</v>
      </c>
      <c r="W188" s="2">
        <v>46623000</v>
      </c>
      <c r="X188" s="2">
        <v>44461000</v>
      </c>
      <c r="Y188" s="2">
        <v>44997000</v>
      </c>
      <c r="Z188" s="2">
        <v>58306000</v>
      </c>
      <c r="AA188" s="2">
        <v>64318000</v>
      </c>
      <c r="AB188" s="2">
        <v>81810000</v>
      </c>
      <c r="AC188" s="2">
        <v>121353000</v>
      </c>
      <c r="AD188" s="2">
        <v>107469000</v>
      </c>
      <c r="AE188" s="2">
        <v>58967000</v>
      </c>
      <c r="AF188" s="2">
        <v>83170000</v>
      </c>
      <c r="AG188" s="2">
        <v>43782000</v>
      </c>
      <c r="AH188" s="2">
        <v>75048000</v>
      </c>
      <c r="AI188" s="2">
        <v>46156000</v>
      </c>
      <c r="AJ188" s="2">
        <v>104644000</v>
      </c>
      <c r="AK188" s="2">
        <v>142692000</v>
      </c>
      <c r="AL188" s="2">
        <v>212246000</v>
      </c>
      <c r="AM188" s="2">
        <v>125913000</v>
      </c>
      <c r="AN188" s="2">
        <v>70828000</v>
      </c>
      <c r="AO188" s="2">
        <v>51469000</v>
      </c>
      <c r="AP188" s="2">
        <v>41290000</v>
      </c>
      <c r="AQ188" s="2">
        <v>2145000</v>
      </c>
      <c r="AR188" s="2">
        <v>2474000</v>
      </c>
      <c r="AS188" s="2">
        <v>9827000</v>
      </c>
      <c r="AT188" s="2">
        <v>12059000</v>
      </c>
      <c r="AU188" s="2">
        <v>12475000</v>
      </c>
      <c r="AV188" s="2">
        <v>9300000</v>
      </c>
      <c r="AW188" s="2">
        <v>9410000</v>
      </c>
      <c r="AX188" s="2">
        <v>12983000</v>
      </c>
      <c r="AY188" s="2">
        <v>12242000</v>
      </c>
      <c r="AZ188" s="2">
        <v>10842000</v>
      </c>
      <c r="BA188" s="2">
        <v>114859000</v>
      </c>
      <c r="BB188" s="2"/>
    </row>
    <row r="189" spans="1:54" x14ac:dyDescent="0.2">
      <c r="A189" s="2" t="s">
        <v>500</v>
      </c>
      <c r="B189" s="2" t="s">
        <v>501</v>
      </c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>
        <v>12685000</v>
      </c>
      <c r="N189" s="2">
        <v>8975000</v>
      </c>
      <c r="O189" s="2">
        <v>12824000</v>
      </c>
      <c r="P189" s="2">
        <v>25420000</v>
      </c>
      <c r="Q189" s="2">
        <v>16709000</v>
      </c>
      <c r="R189" s="2">
        <v>15843000</v>
      </c>
      <c r="S189" s="2">
        <v>17123000</v>
      </c>
      <c r="T189" s="2">
        <v>16208000</v>
      </c>
      <c r="U189" s="2">
        <v>16224000</v>
      </c>
      <c r="V189" s="2">
        <v>25536000</v>
      </c>
      <c r="W189" s="2">
        <v>28024000</v>
      </c>
      <c r="X189" s="2">
        <v>32738000</v>
      </c>
      <c r="Y189" s="2">
        <v>43158000</v>
      </c>
      <c r="Z189" s="2">
        <v>56170000</v>
      </c>
      <c r="AA189" s="2">
        <v>57925000</v>
      </c>
      <c r="AB189" s="2">
        <v>70238000</v>
      </c>
      <c r="AC189" s="2">
        <v>73217000</v>
      </c>
      <c r="AD189" s="2">
        <v>41809000</v>
      </c>
      <c r="AE189" s="2">
        <v>30529000</v>
      </c>
      <c r="AF189" s="2">
        <v>71789000</v>
      </c>
      <c r="AG189" s="2">
        <v>10859000</v>
      </c>
      <c r="AH189" s="2">
        <v>2388000</v>
      </c>
      <c r="AI189" s="2">
        <v>4811000</v>
      </c>
      <c r="AJ189" s="2">
        <v>1793000</v>
      </c>
      <c r="AK189" s="2">
        <v>18205000</v>
      </c>
      <c r="AL189" s="2">
        <v>33568000</v>
      </c>
      <c r="AM189" s="2">
        <v>28118000</v>
      </c>
      <c r="AN189" s="2">
        <v>40390000</v>
      </c>
      <c r="AO189" s="2">
        <v>30694000</v>
      </c>
      <c r="AP189" s="2">
        <v>42820000</v>
      </c>
      <c r="AQ189" s="2">
        <v>19987000</v>
      </c>
      <c r="AR189" s="2">
        <v>27616000</v>
      </c>
      <c r="AS189" s="2">
        <v>42387000</v>
      </c>
      <c r="AT189" s="2">
        <v>22201000</v>
      </c>
      <c r="AU189" s="2">
        <v>21450000</v>
      </c>
      <c r="AV189" s="2">
        <v>17382000</v>
      </c>
      <c r="AW189" s="2">
        <v>1110000</v>
      </c>
      <c r="AX189" s="2">
        <v>556000</v>
      </c>
      <c r="AY189" s="2">
        <v>0</v>
      </c>
      <c r="AZ189" s="2">
        <v>0</v>
      </c>
      <c r="BA189" s="2">
        <v>233000</v>
      </c>
      <c r="BB189" s="2"/>
    </row>
    <row r="190" spans="1:54" x14ac:dyDescent="0.2">
      <c r="A190" s="2" t="s">
        <v>502</v>
      </c>
      <c r="B190" s="2" t="s">
        <v>503</v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>
        <v>19110000</v>
      </c>
      <c r="N190" s="2">
        <v>22749000</v>
      </c>
      <c r="O190" s="2">
        <v>24898000</v>
      </c>
      <c r="P190" s="2">
        <v>12299000</v>
      </c>
      <c r="Q190" s="2">
        <v>18691000</v>
      </c>
      <c r="R190" s="2">
        <v>10461000</v>
      </c>
      <c r="S190" s="2">
        <v>8223000</v>
      </c>
      <c r="T190" s="2">
        <v>50270000</v>
      </c>
      <c r="U190" s="2">
        <v>64182000</v>
      </c>
      <c r="V190" s="2">
        <v>108911000</v>
      </c>
      <c r="W190" s="2">
        <v>54554000</v>
      </c>
      <c r="X190" s="2">
        <v>148760000</v>
      </c>
      <c r="Y190" s="2">
        <v>104502000</v>
      </c>
      <c r="Z190" s="2">
        <v>61305000</v>
      </c>
      <c r="AA190" s="2">
        <v>52082000</v>
      </c>
      <c r="AB190" s="2">
        <v>19985000</v>
      </c>
      <c r="AC190" s="2">
        <v>26683000</v>
      </c>
      <c r="AD190" s="2">
        <v>45504000</v>
      </c>
      <c r="AE190" s="2">
        <v>5195000</v>
      </c>
      <c r="AF190" s="2">
        <v>9264000</v>
      </c>
      <c r="AG190" s="2">
        <v>2729000</v>
      </c>
      <c r="AH190" s="2">
        <v>0</v>
      </c>
      <c r="AI190" s="2">
        <v>3990000</v>
      </c>
      <c r="AJ190" s="2">
        <v>34911000</v>
      </c>
      <c r="AK190" s="2">
        <v>27755000</v>
      </c>
      <c r="AL190" s="2">
        <v>69090000</v>
      </c>
      <c r="AM190" s="2">
        <v>47337000</v>
      </c>
      <c r="AN190" s="2">
        <v>142784000</v>
      </c>
      <c r="AO190" s="2">
        <v>113994000</v>
      </c>
      <c r="AP190" s="2">
        <v>29328000</v>
      </c>
      <c r="AQ190" s="2">
        <v>2786000</v>
      </c>
      <c r="AR190" s="2">
        <v>1697000</v>
      </c>
      <c r="AS190" s="2">
        <v>807000</v>
      </c>
      <c r="AT190" s="2">
        <v>272000</v>
      </c>
      <c r="AU190" s="2">
        <v>116000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/>
    </row>
    <row r="191" spans="1:54" x14ac:dyDescent="0.2">
      <c r="A191" s="44" t="s">
        <v>504</v>
      </c>
      <c r="B191" s="2" t="s">
        <v>505</v>
      </c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>
        <v>33859000</v>
      </c>
      <c r="N191" s="2">
        <v>49971000</v>
      </c>
      <c r="O191" s="2">
        <v>64167000</v>
      </c>
      <c r="P191" s="2">
        <v>51910000</v>
      </c>
      <c r="Q191" s="2">
        <v>56611000</v>
      </c>
      <c r="R191" s="2">
        <v>47695000</v>
      </c>
      <c r="S191" s="2">
        <v>38305000</v>
      </c>
      <c r="T191" s="2">
        <v>78929000</v>
      </c>
      <c r="U191" s="2">
        <v>130602000</v>
      </c>
      <c r="V191" s="2">
        <v>204030000</v>
      </c>
      <c r="W191" s="2">
        <v>230510000</v>
      </c>
      <c r="X191" s="2">
        <v>321769984</v>
      </c>
      <c r="Y191" s="2">
        <v>367272992</v>
      </c>
      <c r="Z191" s="2">
        <v>363759008</v>
      </c>
      <c r="AA191" s="2">
        <v>324076992</v>
      </c>
      <c r="AB191" s="2">
        <v>333966016</v>
      </c>
      <c r="AC191" s="2">
        <v>333008992</v>
      </c>
      <c r="AD191" s="2">
        <v>364214016</v>
      </c>
      <c r="AE191" s="2">
        <v>310383008</v>
      </c>
      <c r="AF191" s="2">
        <v>253979008</v>
      </c>
      <c r="AG191" s="2">
        <v>249878000</v>
      </c>
      <c r="AH191" s="2">
        <v>253111008</v>
      </c>
      <c r="AI191" s="2">
        <v>255588992</v>
      </c>
      <c r="AJ191" s="2">
        <v>289295008</v>
      </c>
      <c r="AK191" s="2">
        <v>333836992</v>
      </c>
      <c r="AL191" s="2">
        <v>367092000</v>
      </c>
      <c r="AM191" s="2">
        <v>365584992</v>
      </c>
      <c r="AN191" s="2">
        <v>451824992</v>
      </c>
      <c r="AO191" s="2">
        <v>538844992</v>
      </c>
      <c r="AP191" s="2">
        <v>527152992</v>
      </c>
      <c r="AQ191" s="2">
        <v>479401984</v>
      </c>
      <c r="AR191" s="2">
        <v>450396992</v>
      </c>
      <c r="AS191" s="2">
        <v>443057984</v>
      </c>
      <c r="AT191" s="2">
        <v>451921984</v>
      </c>
      <c r="AU191" s="2">
        <v>437024992</v>
      </c>
      <c r="AV191" s="2">
        <v>401256992</v>
      </c>
      <c r="AW191" s="2">
        <v>416372000</v>
      </c>
      <c r="AX191" s="2">
        <v>456067008</v>
      </c>
      <c r="AY191" s="2">
        <v>419520000</v>
      </c>
      <c r="AZ191" s="2">
        <v>429363008</v>
      </c>
      <c r="BA191" s="2">
        <v>405975008</v>
      </c>
      <c r="BB191" s="2"/>
    </row>
    <row r="192" spans="1:54" x14ac:dyDescent="0.2">
      <c r="A192" s="2" t="s">
        <v>506</v>
      </c>
      <c r="B192" s="2" t="s">
        <v>507</v>
      </c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>
        <v>963000</v>
      </c>
      <c r="N192" s="2">
        <v>1909000</v>
      </c>
      <c r="O192" s="2">
        <v>2884000</v>
      </c>
      <c r="P192" s="2">
        <v>5704000</v>
      </c>
      <c r="Q192" s="2">
        <v>3514000</v>
      </c>
      <c r="R192" s="2">
        <v>3169000</v>
      </c>
      <c r="S192" s="2">
        <v>3026000</v>
      </c>
      <c r="T192" s="2">
        <v>3454000</v>
      </c>
      <c r="U192" s="2">
        <v>5421000</v>
      </c>
      <c r="V192" s="2">
        <v>12604000</v>
      </c>
      <c r="W192" s="2">
        <v>15623000</v>
      </c>
      <c r="X192" s="2">
        <v>21940000</v>
      </c>
      <c r="Y192" s="2">
        <v>23075000</v>
      </c>
      <c r="Z192" s="2">
        <v>27010000</v>
      </c>
      <c r="AA192" s="2">
        <v>24630000</v>
      </c>
      <c r="AB192" s="2">
        <v>24393000</v>
      </c>
      <c r="AC192" s="2">
        <v>25433000</v>
      </c>
      <c r="AD192" s="2">
        <v>14089000</v>
      </c>
      <c r="AE192" s="2">
        <v>8680000</v>
      </c>
      <c r="AF192" s="2">
        <v>25175000</v>
      </c>
      <c r="AG192" s="2">
        <v>2308000</v>
      </c>
      <c r="AH192" s="2">
        <v>262000</v>
      </c>
      <c r="AI192" s="2">
        <v>1256000</v>
      </c>
      <c r="AJ192" s="2">
        <v>4393000</v>
      </c>
      <c r="AK192" s="2">
        <v>1253000</v>
      </c>
      <c r="AL192" s="2">
        <v>2182000</v>
      </c>
      <c r="AM192" s="2">
        <v>3077000</v>
      </c>
      <c r="AN192" s="2">
        <v>2946000</v>
      </c>
      <c r="AO192" s="2">
        <v>5377000</v>
      </c>
      <c r="AP192" s="2">
        <v>4055000</v>
      </c>
      <c r="AQ192" s="2">
        <v>1720000</v>
      </c>
      <c r="AR192" s="2">
        <v>1931000</v>
      </c>
      <c r="AS192" s="2">
        <v>755000</v>
      </c>
      <c r="AT192" s="2">
        <v>1158000</v>
      </c>
      <c r="AU192" s="2">
        <v>690000</v>
      </c>
      <c r="AV192" s="2">
        <v>229000</v>
      </c>
      <c r="AW192" s="2">
        <v>0</v>
      </c>
      <c r="AX192" s="2">
        <v>0</v>
      </c>
      <c r="AY192" s="2">
        <v>0</v>
      </c>
      <c r="AZ192" s="2">
        <v>0</v>
      </c>
      <c r="BA192" s="2">
        <v>12000</v>
      </c>
      <c r="BB192" s="2"/>
    </row>
    <row r="193" spans="1:54" x14ac:dyDescent="0.2">
      <c r="A193" s="2" t="s">
        <v>508</v>
      </c>
      <c r="B193" s="2" t="s">
        <v>509</v>
      </c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>
        <v>6425000</v>
      </c>
      <c r="N193" s="2">
        <v>13774000</v>
      </c>
      <c r="O193" s="2">
        <v>12074000</v>
      </c>
      <c r="P193" s="2">
        <v>-13121000</v>
      </c>
      <c r="Q193" s="2">
        <v>1982000</v>
      </c>
      <c r="R193" s="2">
        <v>-5382000</v>
      </c>
      <c r="S193" s="2">
        <v>-8900000</v>
      </c>
      <c r="T193" s="2">
        <v>34062000</v>
      </c>
      <c r="U193" s="2">
        <v>47958000</v>
      </c>
      <c r="V193" s="2">
        <v>83375000</v>
      </c>
      <c r="W193" s="2">
        <v>26530000</v>
      </c>
      <c r="X193" s="2">
        <v>116022000</v>
      </c>
      <c r="Y193" s="2">
        <v>61344000</v>
      </c>
      <c r="Z193" s="2">
        <v>5135000</v>
      </c>
      <c r="AA193" s="2">
        <v>-5843000</v>
      </c>
      <c r="AB193" s="2">
        <v>-50253000</v>
      </c>
      <c r="AC193" s="2">
        <v>-46534000</v>
      </c>
      <c r="AD193" s="2">
        <v>3695000</v>
      </c>
      <c r="AE193" s="2">
        <v>-25334000</v>
      </c>
      <c r="AF193" s="2">
        <v>-62525000</v>
      </c>
      <c r="AG193" s="2">
        <v>-8130000</v>
      </c>
      <c r="AH193" s="2">
        <v>-2388000</v>
      </c>
      <c r="AI193" s="2">
        <v>-821000</v>
      </c>
      <c r="AJ193" s="2">
        <v>33118000</v>
      </c>
      <c r="AK193" s="2">
        <v>9550000</v>
      </c>
      <c r="AL193" s="2">
        <v>35522000</v>
      </c>
      <c r="AM193" s="2">
        <v>19219000</v>
      </c>
      <c r="AN193" s="2">
        <v>102394000</v>
      </c>
      <c r="AO193" s="2">
        <v>83300000</v>
      </c>
      <c r="AP193" s="2">
        <v>-13492000</v>
      </c>
      <c r="AQ193" s="2">
        <v>-17201000</v>
      </c>
      <c r="AR193" s="2">
        <v>-25919000</v>
      </c>
      <c r="AS193" s="2">
        <v>-41580000</v>
      </c>
      <c r="AT193" s="2">
        <v>-21929000</v>
      </c>
      <c r="AU193" s="2">
        <v>-21334000</v>
      </c>
      <c r="AV193" s="2">
        <v>-17382000</v>
      </c>
      <c r="AW193" s="2">
        <v>-1110000</v>
      </c>
      <c r="AX193" s="2">
        <v>-556000</v>
      </c>
      <c r="AY193" s="2">
        <v>0</v>
      </c>
      <c r="AZ193" s="2">
        <v>0</v>
      </c>
      <c r="BA193" s="2">
        <v>-233000</v>
      </c>
      <c r="BB193" s="2"/>
    </row>
    <row r="194" spans="1:54" x14ac:dyDescent="0.2">
      <c r="A194" s="2" t="s">
        <v>510</v>
      </c>
      <c r="B194" s="2" t="s">
        <v>511</v>
      </c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>
        <v>5462000</v>
      </c>
      <c r="N194" s="2">
        <v>11865000</v>
      </c>
      <c r="O194" s="2">
        <v>9190000</v>
      </c>
      <c r="P194" s="2">
        <v>-18825000</v>
      </c>
      <c r="Q194" s="2">
        <v>-1532000</v>
      </c>
      <c r="R194" s="2">
        <v>-8551000</v>
      </c>
      <c r="S194" s="2">
        <v>-11926000</v>
      </c>
      <c r="T194" s="2">
        <v>30608000</v>
      </c>
      <c r="U194" s="2">
        <v>42537000</v>
      </c>
      <c r="V194" s="2">
        <v>70771000</v>
      </c>
      <c r="W194" s="2">
        <v>10907000</v>
      </c>
      <c r="X194" s="2">
        <v>94082000</v>
      </c>
      <c r="Y194" s="2">
        <v>38269000</v>
      </c>
      <c r="Z194" s="2">
        <v>-21875000</v>
      </c>
      <c r="AA194" s="2">
        <v>-30473000</v>
      </c>
      <c r="AB194" s="2">
        <v>-74646000</v>
      </c>
      <c r="AC194" s="2">
        <v>-71967000</v>
      </c>
      <c r="AD194" s="2">
        <v>-10394000</v>
      </c>
      <c r="AE194" s="2">
        <v>-34014000</v>
      </c>
      <c r="AF194" s="2">
        <v>-87700000</v>
      </c>
      <c r="AG194" s="2">
        <v>-10438000</v>
      </c>
      <c r="AH194" s="2">
        <v>-2650000</v>
      </c>
      <c r="AI194" s="2">
        <v>-2077000</v>
      </c>
      <c r="AJ194" s="2">
        <v>28725000</v>
      </c>
      <c r="AK194" s="2">
        <v>8297000</v>
      </c>
      <c r="AL194" s="2">
        <v>33340000</v>
      </c>
      <c r="AM194" s="2">
        <v>16142000</v>
      </c>
      <c r="AN194" s="2">
        <v>99448000</v>
      </c>
      <c r="AO194" s="2">
        <v>77923000</v>
      </c>
      <c r="AP194" s="2">
        <v>-17547000</v>
      </c>
      <c r="AQ194" s="2">
        <v>-18921000</v>
      </c>
      <c r="AR194" s="2">
        <v>-27850000</v>
      </c>
      <c r="AS194" s="2">
        <v>-42335000</v>
      </c>
      <c r="AT194" s="2">
        <v>-23087000</v>
      </c>
      <c r="AU194" s="2">
        <v>-22024000</v>
      </c>
      <c r="AV194" s="2">
        <v>-17611000</v>
      </c>
      <c r="AW194" s="2">
        <v>-1110000</v>
      </c>
      <c r="AX194" s="2">
        <v>-556000</v>
      </c>
      <c r="AY194" s="2">
        <v>0</v>
      </c>
      <c r="AZ194" s="2">
        <v>0</v>
      </c>
      <c r="BA194" s="2">
        <v>-245000</v>
      </c>
      <c r="BB194" s="2"/>
    </row>
    <row r="195" spans="1:54" x14ac:dyDescent="0.2">
      <c r="A195" s="2" t="s">
        <v>512</v>
      </c>
      <c r="B195" s="2" t="s">
        <v>513</v>
      </c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>
        <v>13648000</v>
      </c>
      <c r="N195" s="2">
        <v>10884000</v>
      </c>
      <c r="O195" s="2">
        <v>15708000</v>
      </c>
      <c r="P195" s="2">
        <v>31124000</v>
      </c>
      <c r="Q195" s="2">
        <v>20223000</v>
      </c>
      <c r="R195" s="2">
        <v>19012000</v>
      </c>
      <c r="S195" s="2">
        <v>20149000</v>
      </c>
      <c r="T195" s="2">
        <v>19662000</v>
      </c>
      <c r="U195" s="2">
        <v>21645000</v>
      </c>
      <c r="V195" s="2">
        <v>38140000</v>
      </c>
      <c r="W195" s="2">
        <v>43647000</v>
      </c>
      <c r="X195" s="2">
        <v>54678000</v>
      </c>
      <c r="Y195" s="2">
        <v>66233000</v>
      </c>
      <c r="Z195" s="2">
        <v>83180000</v>
      </c>
      <c r="AA195" s="2">
        <v>82555000</v>
      </c>
      <c r="AB195" s="2">
        <v>94631000</v>
      </c>
      <c r="AC195" s="2">
        <v>98650000</v>
      </c>
      <c r="AD195" s="2">
        <v>55898000</v>
      </c>
      <c r="AE195" s="2">
        <v>39209000</v>
      </c>
      <c r="AF195" s="2">
        <v>96964000</v>
      </c>
      <c r="AG195" s="2">
        <v>13167000</v>
      </c>
      <c r="AH195" s="2">
        <v>2650000</v>
      </c>
      <c r="AI195" s="2">
        <v>6067000</v>
      </c>
      <c r="AJ195" s="2">
        <v>6186000</v>
      </c>
      <c r="AK195" s="2">
        <v>19458000</v>
      </c>
      <c r="AL195" s="2">
        <v>35750000</v>
      </c>
      <c r="AM195" s="2">
        <v>31195000</v>
      </c>
      <c r="AN195" s="2">
        <v>43336000</v>
      </c>
      <c r="AO195" s="2">
        <v>36071000</v>
      </c>
      <c r="AP195" s="2">
        <v>46875000</v>
      </c>
      <c r="AQ195" s="2">
        <v>21707000</v>
      </c>
      <c r="AR195" s="2">
        <v>29547000</v>
      </c>
      <c r="AS195" s="2">
        <v>43142000</v>
      </c>
      <c r="AT195" s="2">
        <v>23359000</v>
      </c>
      <c r="AU195" s="2">
        <v>22140000</v>
      </c>
      <c r="AV195" s="2">
        <v>17611000</v>
      </c>
      <c r="AW195" s="2">
        <v>1110000</v>
      </c>
      <c r="AX195" s="2">
        <v>556000</v>
      </c>
      <c r="AY195" s="2">
        <v>0</v>
      </c>
      <c r="AZ195" s="2">
        <v>0</v>
      </c>
      <c r="BA195" s="2">
        <v>245000</v>
      </c>
      <c r="BB195" s="2"/>
    </row>
    <row r="196" spans="1:54" x14ac:dyDescent="0.2">
      <c r="A196" s="2" t="s">
        <v>514</v>
      </c>
      <c r="B196" s="2" t="s">
        <v>515</v>
      </c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>
        <v>12685000</v>
      </c>
      <c r="N196" s="2">
        <v>8975000</v>
      </c>
      <c r="O196" s="2">
        <v>12824000</v>
      </c>
      <c r="P196" s="2">
        <v>25420000</v>
      </c>
      <c r="Q196" s="2">
        <v>16709000</v>
      </c>
      <c r="R196" s="2">
        <v>15843000</v>
      </c>
      <c r="S196" s="2">
        <v>17123000</v>
      </c>
      <c r="T196" s="2">
        <v>16208000</v>
      </c>
      <c r="U196" s="2">
        <v>16224000</v>
      </c>
      <c r="V196" s="2">
        <v>36074000</v>
      </c>
      <c r="W196" s="2">
        <v>40836000</v>
      </c>
      <c r="X196" s="2">
        <v>62363000</v>
      </c>
      <c r="Y196" s="2">
        <v>48501000</v>
      </c>
      <c r="Z196" s="2">
        <v>61853000</v>
      </c>
      <c r="AA196" s="2">
        <v>63842000</v>
      </c>
      <c r="AB196" s="2">
        <v>77377000</v>
      </c>
      <c r="AC196" s="2">
        <v>81429000</v>
      </c>
      <c r="AD196" s="2">
        <v>45166000</v>
      </c>
      <c r="AE196" s="2">
        <v>36002000</v>
      </c>
      <c r="AF196" s="2">
        <v>75779000</v>
      </c>
      <c r="AG196" s="2">
        <v>10859000</v>
      </c>
      <c r="AH196" s="2">
        <v>2388000</v>
      </c>
      <c r="AI196" s="2">
        <v>4811000</v>
      </c>
      <c r="AJ196" s="2">
        <v>1793000</v>
      </c>
      <c r="AK196" s="2">
        <v>18205000</v>
      </c>
      <c r="AL196" s="2">
        <v>33568000</v>
      </c>
      <c r="AM196" s="2">
        <v>28118000</v>
      </c>
      <c r="AN196" s="2">
        <v>40390000</v>
      </c>
      <c r="AO196" s="2">
        <v>30694000</v>
      </c>
      <c r="AP196" s="2">
        <v>42820000</v>
      </c>
      <c r="AQ196" s="2">
        <v>19987000</v>
      </c>
      <c r="AR196" s="2">
        <v>27616000</v>
      </c>
      <c r="AS196" s="2">
        <v>42387000</v>
      </c>
      <c r="AT196" s="2">
        <v>22201000</v>
      </c>
      <c r="AU196" s="2">
        <v>21450000</v>
      </c>
      <c r="AV196" s="2">
        <v>17382000</v>
      </c>
      <c r="AW196" s="2">
        <v>1110000</v>
      </c>
      <c r="AX196" s="2">
        <v>556000</v>
      </c>
      <c r="AY196" s="2">
        <v>0</v>
      </c>
      <c r="AZ196" s="2">
        <v>0</v>
      </c>
      <c r="BA196" s="2">
        <v>546414976</v>
      </c>
      <c r="BB196" s="2"/>
    </row>
    <row r="197" spans="1:54" x14ac:dyDescent="0.2">
      <c r="A197" s="2" t="s">
        <v>516</v>
      </c>
      <c r="B197" s="2" t="s">
        <v>517</v>
      </c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>
        <v>19110000</v>
      </c>
      <c r="N197" s="2">
        <v>22749000</v>
      </c>
      <c r="O197" s="2">
        <v>24898000</v>
      </c>
      <c r="P197" s="2">
        <v>12299000</v>
      </c>
      <c r="Q197" s="2">
        <v>18691000</v>
      </c>
      <c r="R197" s="2">
        <v>10461000</v>
      </c>
      <c r="S197" s="2">
        <v>8223000</v>
      </c>
      <c r="T197" s="2">
        <v>50270000</v>
      </c>
      <c r="U197" s="2">
        <v>102933000</v>
      </c>
      <c r="V197" s="2">
        <v>131206000</v>
      </c>
      <c r="W197" s="2">
        <v>69684000</v>
      </c>
      <c r="X197" s="2">
        <v>153930000</v>
      </c>
      <c r="Y197" s="2">
        <v>104502000</v>
      </c>
      <c r="Z197" s="2">
        <v>77890000</v>
      </c>
      <c r="AA197" s="2">
        <v>52082000</v>
      </c>
      <c r="AB197" s="2">
        <v>21278000</v>
      </c>
      <c r="AC197" s="2">
        <v>26683000</v>
      </c>
      <c r="AD197" s="2">
        <v>45504000</v>
      </c>
      <c r="AE197" s="2">
        <v>5195000</v>
      </c>
      <c r="AF197" s="2">
        <v>9264000</v>
      </c>
      <c r="AG197" s="2">
        <v>2729000</v>
      </c>
      <c r="AH197" s="2">
        <v>0</v>
      </c>
      <c r="AI197" s="2">
        <v>3990000</v>
      </c>
      <c r="AJ197" s="2">
        <v>34911000</v>
      </c>
      <c r="AK197" s="2">
        <v>27755000</v>
      </c>
      <c r="AL197" s="2">
        <v>69090000</v>
      </c>
      <c r="AM197" s="2">
        <v>47337000</v>
      </c>
      <c r="AN197" s="2">
        <v>582784000</v>
      </c>
      <c r="AO197" s="2">
        <v>113994000</v>
      </c>
      <c r="AP197" s="2">
        <v>29328000</v>
      </c>
      <c r="AQ197" s="2">
        <v>2786000</v>
      </c>
      <c r="AR197" s="2">
        <v>1697000</v>
      </c>
      <c r="AS197" s="2">
        <v>807000</v>
      </c>
      <c r="AT197" s="2">
        <v>272000</v>
      </c>
      <c r="AU197" s="2">
        <v>116000</v>
      </c>
      <c r="AV197" s="2">
        <v>0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2"/>
    </row>
    <row r="198" spans="1:54" x14ac:dyDescent="0.2">
      <c r="A198" s="44" t="s">
        <v>518</v>
      </c>
      <c r="B198" s="2" t="s">
        <v>519</v>
      </c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>
        <v>33859000</v>
      </c>
      <c r="N198" s="2">
        <v>49971000</v>
      </c>
      <c r="O198" s="2">
        <v>64167000</v>
      </c>
      <c r="P198" s="2">
        <v>51910000</v>
      </c>
      <c r="Q198" s="2">
        <v>56611000</v>
      </c>
      <c r="R198" s="2">
        <v>47695000</v>
      </c>
      <c r="S198" s="2">
        <v>38305000</v>
      </c>
      <c r="T198" s="2">
        <v>78929000</v>
      </c>
      <c r="U198" s="2">
        <v>169352992</v>
      </c>
      <c r="V198" s="2">
        <v>253864000</v>
      </c>
      <c r="W198" s="2">
        <v>281036992</v>
      </c>
      <c r="X198" s="2">
        <v>345488000</v>
      </c>
      <c r="Y198" s="2">
        <v>385528992</v>
      </c>
      <c r="Z198" s="2">
        <v>391948992</v>
      </c>
      <c r="AA198" s="2">
        <v>341992992</v>
      </c>
      <c r="AB198" s="2">
        <v>351199008</v>
      </c>
      <c r="AC198" s="2">
        <v>345942016</v>
      </c>
      <c r="AD198" s="2">
        <v>374904992</v>
      </c>
      <c r="AE198" s="2">
        <v>314260000</v>
      </c>
      <c r="AF198" s="2">
        <v>253979008</v>
      </c>
      <c r="AG198" s="2">
        <v>249878000</v>
      </c>
      <c r="AH198" s="2">
        <v>253111008</v>
      </c>
      <c r="AI198" s="2">
        <v>255588992</v>
      </c>
      <c r="AJ198" s="2">
        <v>289295008</v>
      </c>
      <c r="AK198" s="2">
        <v>333836992</v>
      </c>
      <c r="AL198" s="2">
        <v>367092000</v>
      </c>
      <c r="AM198" s="2">
        <v>365584992</v>
      </c>
      <c r="AN198" s="2">
        <v>891825024</v>
      </c>
      <c r="AO198" s="2">
        <v>576844992</v>
      </c>
      <c r="AP198" s="2">
        <v>531377984</v>
      </c>
      <c r="AQ198" s="2">
        <v>1025584000</v>
      </c>
      <c r="AR198" s="2">
        <v>996579008</v>
      </c>
      <c r="AS198" s="2">
        <v>989240000</v>
      </c>
      <c r="AT198" s="2">
        <v>998104000</v>
      </c>
      <c r="AU198" s="2">
        <v>983206976</v>
      </c>
      <c r="AV198" s="2">
        <v>947438976</v>
      </c>
      <c r="AW198" s="2">
        <v>962553984</v>
      </c>
      <c r="AX198" s="2">
        <v>1002249024</v>
      </c>
      <c r="AY198" s="2">
        <v>965702016</v>
      </c>
      <c r="AZ198" s="2">
        <v>975545024</v>
      </c>
      <c r="BA198" s="2">
        <v>405975008</v>
      </c>
      <c r="BB198" s="2"/>
    </row>
    <row r="199" spans="1:54" x14ac:dyDescent="0.2">
      <c r="A199" s="2" t="s">
        <v>520</v>
      </c>
      <c r="B199" s="2" t="s">
        <v>521</v>
      </c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>
        <v>963000</v>
      </c>
      <c r="N199" s="2">
        <v>1909000</v>
      </c>
      <c r="O199" s="2">
        <v>2884000</v>
      </c>
      <c r="P199" s="2">
        <v>5704000</v>
      </c>
      <c r="Q199" s="2">
        <v>3514000</v>
      </c>
      <c r="R199" s="2">
        <v>3169000</v>
      </c>
      <c r="S199" s="2">
        <v>3026000</v>
      </c>
      <c r="T199" s="2">
        <v>3454000</v>
      </c>
      <c r="U199" s="2">
        <v>8970000</v>
      </c>
      <c r="V199" s="2">
        <v>18135000</v>
      </c>
      <c r="W199" s="2">
        <v>24051000</v>
      </c>
      <c r="X199" s="2">
        <v>29455000</v>
      </c>
      <c r="Y199" s="2">
        <v>25888000</v>
      </c>
      <c r="Z199" s="2">
        <v>28709000</v>
      </c>
      <c r="AA199" s="2">
        <v>26337000</v>
      </c>
      <c r="AB199" s="2">
        <v>25843000</v>
      </c>
      <c r="AC199" s="2">
        <v>26739000</v>
      </c>
      <c r="AD199" s="2">
        <v>14799000</v>
      </c>
      <c r="AE199" s="2">
        <v>9121000</v>
      </c>
      <c r="AF199" s="2">
        <v>25942000</v>
      </c>
      <c r="AG199" s="2">
        <v>2308000</v>
      </c>
      <c r="AH199" s="2">
        <v>262000</v>
      </c>
      <c r="AI199" s="2">
        <v>1256000</v>
      </c>
      <c r="AJ199" s="2">
        <v>4393000</v>
      </c>
      <c r="AK199" s="2">
        <v>1253000</v>
      </c>
      <c r="AL199" s="2">
        <v>2182000</v>
      </c>
      <c r="AM199" s="2">
        <v>3077000</v>
      </c>
      <c r="AN199" s="2">
        <v>2946000</v>
      </c>
      <c r="AO199" s="2">
        <v>5377000</v>
      </c>
      <c r="AP199" s="2">
        <v>4055000</v>
      </c>
      <c r="AQ199" s="2">
        <v>1720000</v>
      </c>
      <c r="AR199" s="2">
        <v>1931000</v>
      </c>
      <c r="AS199" s="2">
        <v>755000</v>
      </c>
      <c r="AT199" s="2">
        <v>1158000</v>
      </c>
      <c r="AU199" s="2">
        <v>690000</v>
      </c>
      <c r="AV199" s="2">
        <v>229000</v>
      </c>
      <c r="AW199" s="2">
        <v>0</v>
      </c>
      <c r="AX199" s="2">
        <v>0</v>
      </c>
      <c r="AY199" s="2">
        <v>0</v>
      </c>
      <c r="AZ199" s="2">
        <v>0</v>
      </c>
      <c r="BA199" s="2">
        <v>9818000</v>
      </c>
      <c r="BB199" s="2"/>
    </row>
    <row r="200" spans="1:54" x14ac:dyDescent="0.2">
      <c r="A200" s="2" t="s">
        <v>522</v>
      </c>
      <c r="B200" s="2" t="s">
        <v>523</v>
      </c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>
        <v>6425000</v>
      </c>
      <c r="N200" s="2">
        <v>13774000</v>
      </c>
      <c r="O200" s="2">
        <v>12074000</v>
      </c>
      <c r="P200" s="2">
        <v>-13121000</v>
      </c>
      <c r="Q200" s="2">
        <v>1982000</v>
      </c>
      <c r="R200" s="2">
        <v>-5382000</v>
      </c>
      <c r="S200" s="2">
        <v>-8900000</v>
      </c>
      <c r="T200" s="2">
        <v>34062000</v>
      </c>
      <c r="U200" s="2">
        <v>86709000</v>
      </c>
      <c r="V200" s="2">
        <v>95132000</v>
      </c>
      <c r="W200" s="2">
        <v>28848000</v>
      </c>
      <c r="X200" s="2">
        <v>91567000</v>
      </c>
      <c r="Y200" s="2">
        <v>56001000</v>
      </c>
      <c r="Z200" s="2">
        <v>16037000</v>
      </c>
      <c r="AA200" s="2">
        <v>-11760000</v>
      </c>
      <c r="AB200" s="2">
        <v>-56099000</v>
      </c>
      <c r="AC200" s="2">
        <v>-54746000</v>
      </c>
      <c r="AD200" s="2">
        <v>338000</v>
      </c>
      <c r="AE200" s="2">
        <v>-30807000</v>
      </c>
      <c r="AF200" s="2">
        <v>-66515000</v>
      </c>
      <c r="AG200" s="2">
        <v>-8130000</v>
      </c>
      <c r="AH200" s="2">
        <v>-2388000</v>
      </c>
      <c r="AI200" s="2">
        <v>-821000</v>
      </c>
      <c r="AJ200" s="2">
        <v>33118000</v>
      </c>
      <c r="AK200" s="2">
        <v>9550000</v>
      </c>
      <c r="AL200" s="2">
        <v>35522000</v>
      </c>
      <c r="AM200" s="2">
        <v>19219000</v>
      </c>
      <c r="AN200" s="2">
        <v>542393984</v>
      </c>
      <c r="AO200" s="2">
        <v>83300000</v>
      </c>
      <c r="AP200" s="2">
        <v>-13492000</v>
      </c>
      <c r="AQ200" s="2">
        <v>-17201000</v>
      </c>
      <c r="AR200" s="2">
        <v>-25919000</v>
      </c>
      <c r="AS200" s="2">
        <v>-41580000</v>
      </c>
      <c r="AT200" s="2">
        <v>-21929000</v>
      </c>
      <c r="AU200" s="2">
        <v>-21334000</v>
      </c>
      <c r="AV200" s="2">
        <v>-17382000</v>
      </c>
      <c r="AW200" s="2">
        <v>-1110000</v>
      </c>
      <c r="AX200" s="2">
        <v>-556000</v>
      </c>
      <c r="AY200" s="2">
        <v>0</v>
      </c>
      <c r="AZ200" s="2">
        <v>0</v>
      </c>
      <c r="BA200" s="2">
        <v>-546414976</v>
      </c>
      <c r="BB200" s="2"/>
    </row>
    <row r="201" spans="1:54" x14ac:dyDescent="0.2">
      <c r="A201" s="2" t="s">
        <v>524</v>
      </c>
      <c r="B201" s="2" t="s">
        <v>525</v>
      </c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>
        <v>5462000</v>
      </c>
      <c r="N201" s="2">
        <v>11865000</v>
      </c>
      <c r="O201" s="2">
        <v>9190000</v>
      </c>
      <c r="P201" s="2">
        <v>-18825000</v>
      </c>
      <c r="Q201" s="2">
        <v>-1532000</v>
      </c>
      <c r="R201" s="2">
        <v>-8551000</v>
      </c>
      <c r="S201" s="2">
        <v>-11926000</v>
      </c>
      <c r="T201" s="2">
        <v>30608000</v>
      </c>
      <c r="U201" s="2">
        <v>77739000</v>
      </c>
      <c r="V201" s="2">
        <v>76997000</v>
      </c>
      <c r="W201" s="2">
        <v>4797000</v>
      </c>
      <c r="X201" s="2">
        <v>62112000</v>
      </c>
      <c r="Y201" s="2">
        <v>30113000</v>
      </c>
      <c r="Z201" s="2">
        <v>-12672000</v>
      </c>
      <c r="AA201" s="2">
        <v>-38097000</v>
      </c>
      <c r="AB201" s="2">
        <v>-81942000</v>
      </c>
      <c r="AC201" s="2">
        <v>-81485000</v>
      </c>
      <c r="AD201" s="2">
        <v>-14461000</v>
      </c>
      <c r="AE201" s="2">
        <v>-39928000</v>
      </c>
      <c r="AF201" s="2">
        <v>-92457000</v>
      </c>
      <c r="AG201" s="2">
        <v>-10438000</v>
      </c>
      <c r="AH201" s="2">
        <v>-2650000</v>
      </c>
      <c r="AI201" s="2">
        <v>-2077000</v>
      </c>
      <c r="AJ201" s="2">
        <v>28725000</v>
      </c>
      <c r="AK201" s="2">
        <v>8297000</v>
      </c>
      <c r="AL201" s="2">
        <v>33340000</v>
      </c>
      <c r="AM201" s="2">
        <v>16142000</v>
      </c>
      <c r="AN201" s="2">
        <v>539448000</v>
      </c>
      <c r="AO201" s="2">
        <v>77923000</v>
      </c>
      <c r="AP201" s="2">
        <v>-17547000</v>
      </c>
      <c r="AQ201" s="2">
        <v>-18921000</v>
      </c>
      <c r="AR201" s="2">
        <v>-27850000</v>
      </c>
      <c r="AS201" s="2">
        <v>-42335000</v>
      </c>
      <c r="AT201" s="2">
        <v>-23087000</v>
      </c>
      <c r="AU201" s="2">
        <v>-22024000</v>
      </c>
      <c r="AV201" s="2">
        <v>-17611000</v>
      </c>
      <c r="AW201" s="2">
        <v>-1110000</v>
      </c>
      <c r="AX201" s="2">
        <v>-556000</v>
      </c>
      <c r="AY201" s="2">
        <v>0</v>
      </c>
      <c r="AZ201" s="2">
        <v>0</v>
      </c>
      <c r="BA201" s="2">
        <v>-556233024</v>
      </c>
      <c r="BB201" s="2"/>
    </row>
    <row r="202" spans="1:54" x14ac:dyDescent="0.2">
      <c r="A202" s="2" t="s">
        <v>526</v>
      </c>
      <c r="B202" s="2" t="s">
        <v>527</v>
      </c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>
        <v>13648000</v>
      </c>
      <c r="N202" s="2">
        <v>10884000</v>
      </c>
      <c r="O202" s="2">
        <v>15708000</v>
      </c>
      <c r="P202" s="2">
        <v>31124000</v>
      </c>
      <c r="Q202" s="2">
        <v>20223000</v>
      </c>
      <c r="R202" s="2">
        <v>19012000</v>
      </c>
      <c r="S202" s="2">
        <v>20149000</v>
      </c>
      <c r="T202" s="2">
        <v>19662000</v>
      </c>
      <c r="U202" s="2">
        <v>25194000</v>
      </c>
      <c r="V202" s="2">
        <v>54209000</v>
      </c>
      <c r="W202" s="2">
        <v>64887000</v>
      </c>
      <c r="X202" s="2">
        <v>91818000</v>
      </c>
      <c r="Y202" s="2">
        <v>74389000</v>
      </c>
      <c r="Z202" s="2">
        <v>90562000</v>
      </c>
      <c r="AA202" s="2">
        <v>90179000</v>
      </c>
      <c r="AB202" s="2">
        <v>103220000</v>
      </c>
      <c r="AC202" s="2">
        <v>108168000</v>
      </c>
      <c r="AD202" s="2">
        <v>59965000</v>
      </c>
      <c r="AE202" s="2">
        <v>45123000</v>
      </c>
      <c r="AF202" s="2">
        <v>101721000</v>
      </c>
      <c r="AG202" s="2">
        <v>13167000</v>
      </c>
      <c r="AH202" s="2">
        <v>2650000</v>
      </c>
      <c r="AI202" s="2">
        <v>6067000</v>
      </c>
      <c r="AJ202" s="2">
        <v>6186000</v>
      </c>
      <c r="AK202" s="2">
        <v>19458000</v>
      </c>
      <c r="AL202" s="2">
        <v>35750000</v>
      </c>
      <c r="AM202" s="2">
        <v>31195000</v>
      </c>
      <c r="AN202" s="2">
        <v>43336000</v>
      </c>
      <c r="AO202" s="2">
        <v>36071000</v>
      </c>
      <c r="AP202" s="2">
        <v>46875000</v>
      </c>
      <c r="AQ202" s="2">
        <v>21707000</v>
      </c>
      <c r="AR202" s="2">
        <v>29547000</v>
      </c>
      <c r="AS202" s="2">
        <v>43142000</v>
      </c>
      <c r="AT202" s="2">
        <v>23359000</v>
      </c>
      <c r="AU202" s="2">
        <v>22140000</v>
      </c>
      <c r="AV202" s="2">
        <v>17611000</v>
      </c>
      <c r="AW202" s="2">
        <v>1110000</v>
      </c>
      <c r="AX202" s="2">
        <v>556000</v>
      </c>
      <c r="AY202" s="2">
        <v>0</v>
      </c>
      <c r="AZ202" s="2">
        <v>0</v>
      </c>
      <c r="BA202" s="2">
        <v>556233024</v>
      </c>
      <c r="BB202" s="2"/>
    </row>
    <row r="203" spans="1:54" x14ac:dyDescent="0.2">
      <c r="A203" s="2" t="s">
        <v>528</v>
      </c>
      <c r="B203" s="2" t="s">
        <v>529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>
        <v>4206134784</v>
      </c>
      <c r="BB203" s="2"/>
    </row>
    <row r="204" spans="1:54" x14ac:dyDescent="0.2">
      <c r="A204" s="2" t="s">
        <v>530</v>
      </c>
      <c r="B204" s="2" t="s">
        <v>531</v>
      </c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3710000</v>
      </c>
      <c r="AC204" s="2">
        <v>57683000</v>
      </c>
      <c r="AD204" s="2">
        <v>46841000</v>
      </c>
      <c r="AE204" s="2">
        <v>108283000</v>
      </c>
      <c r="AF204" s="2">
        <v>180871008</v>
      </c>
      <c r="AG204" s="2">
        <v>291286016</v>
      </c>
      <c r="AH204" s="2">
        <v>430049984</v>
      </c>
      <c r="AI204" s="2">
        <v>616542976</v>
      </c>
      <c r="AJ204" s="2">
        <v>841254016</v>
      </c>
      <c r="AK204" s="2">
        <v>1178269056</v>
      </c>
      <c r="AL204" s="2">
        <v>1099917952</v>
      </c>
      <c r="AM204" s="2">
        <v>1042358016</v>
      </c>
      <c r="AN204" s="2">
        <v>1113067008</v>
      </c>
      <c r="AO204" s="2">
        <v>1290226944</v>
      </c>
      <c r="AP204" s="2">
        <v>1562302976</v>
      </c>
      <c r="AQ204" s="2">
        <v>1516353024</v>
      </c>
      <c r="AR204" s="2">
        <v>1587127040</v>
      </c>
      <c r="AS204" s="2">
        <v>1988662016</v>
      </c>
      <c r="AT204" s="2">
        <v>2427501056</v>
      </c>
      <c r="AU204" s="2">
        <v>2580056064</v>
      </c>
      <c r="AV204" s="2">
        <v>2522077952</v>
      </c>
      <c r="AW204" s="2">
        <v>2712904960</v>
      </c>
      <c r="AX204" s="2">
        <v>3302189056</v>
      </c>
      <c r="AY204" s="2">
        <v>3420704000</v>
      </c>
      <c r="AZ204" s="2">
        <v>3717989120</v>
      </c>
      <c r="BA204" s="2">
        <v>4111350016</v>
      </c>
      <c r="BB204" s="2"/>
    </row>
    <row r="205" spans="1:54" x14ac:dyDescent="0.2">
      <c r="A205" s="2" t="s">
        <v>532</v>
      </c>
      <c r="B205" s="2" t="s">
        <v>533</v>
      </c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30677000</v>
      </c>
      <c r="AE205" s="2">
        <v>58341000</v>
      </c>
      <c r="AF205" s="2">
        <v>40159000</v>
      </c>
      <c r="AG205" s="2">
        <v>85206000</v>
      </c>
      <c r="AH205" s="2">
        <v>130434000</v>
      </c>
      <c r="AI205" s="2">
        <v>170367008</v>
      </c>
      <c r="AJ205" s="2">
        <v>203344992</v>
      </c>
      <c r="AK205" s="2">
        <v>252434000</v>
      </c>
      <c r="AL205" s="2">
        <v>258899008</v>
      </c>
      <c r="AM205" s="2">
        <v>246948992</v>
      </c>
      <c r="AN205" s="2">
        <v>236250000</v>
      </c>
      <c r="AO205" s="2">
        <v>241390000</v>
      </c>
      <c r="AP205" s="2">
        <v>240611008</v>
      </c>
      <c r="AQ205" s="2">
        <v>267400992</v>
      </c>
      <c r="AR205" s="2">
        <v>302526016</v>
      </c>
      <c r="AS205" s="2">
        <v>349460992</v>
      </c>
      <c r="AT205" s="2">
        <v>390296992</v>
      </c>
      <c r="AU205" s="2">
        <v>407744992</v>
      </c>
      <c r="AV205" s="2">
        <v>391979008</v>
      </c>
      <c r="AW205" s="2">
        <v>414928000</v>
      </c>
      <c r="AX205" s="2">
        <v>455276000</v>
      </c>
      <c r="AY205" s="2">
        <v>419076992</v>
      </c>
      <c r="AZ205" s="2">
        <v>429139008</v>
      </c>
      <c r="BA205" s="2">
        <v>450542016</v>
      </c>
      <c r="BB205" s="2"/>
    </row>
    <row r="206" spans="1:54" x14ac:dyDescent="0.2">
      <c r="A206" s="2" t="s">
        <v>534</v>
      </c>
      <c r="B206" s="2" t="s">
        <v>535</v>
      </c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3710000</v>
      </c>
      <c r="AC206" s="2">
        <v>57683000</v>
      </c>
      <c r="AD206" s="2">
        <v>77518000</v>
      </c>
      <c r="AE206" s="2">
        <v>166624000</v>
      </c>
      <c r="AF206" s="2">
        <v>221030000</v>
      </c>
      <c r="AG206" s="2">
        <v>376492000</v>
      </c>
      <c r="AH206" s="2">
        <v>560483968</v>
      </c>
      <c r="AI206" s="2">
        <v>786910016</v>
      </c>
      <c r="AJ206" s="2">
        <v>1044598976</v>
      </c>
      <c r="AK206" s="2">
        <v>1430702976</v>
      </c>
      <c r="AL206" s="2">
        <v>1358817024</v>
      </c>
      <c r="AM206" s="2">
        <v>1289307008</v>
      </c>
      <c r="AN206" s="2">
        <v>1349316992</v>
      </c>
      <c r="AO206" s="2">
        <v>1531617024</v>
      </c>
      <c r="AP206" s="2">
        <v>1802914048</v>
      </c>
      <c r="AQ206" s="2">
        <v>1783753984</v>
      </c>
      <c r="AR206" s="2">
        <v>1889652992</v>
      </c>
      <c r="AS206" s="2">
        <v>2338123008</v>
      </c>
      <c r="AT206" s="2">
        <v>2817797888</v>
      </c>
      <c r="AU206" s="2">
        <v>2987801088</v>
      </c>
      <c r="AV206" s="2">
        <v>2914056960</v>
      </c>
      <c r="AW206" s="2">
        <v>3127833088</v>
      </c>
      <c r="AX206" s="2">
        <v>3757465088</v>
      </c>
      <c r="AY206" s="2">
        <v>3839781120</v>
      </c>
      <c r="AZ206" s="2">
        <v>4147128064</v>
      </c>
      <c r="BA206" s="2">
        <v>4561891840</v>
      </c>
      <c r="BB206" s="2"/>
    </row>
    <row r="207" spans="1:54" x14ac:dyDescent="0.2">
      <c r="A207" s="2" t="s">
        <v>536</v>
      </c>
      <c r="B207" s="2" t="s">
        <v>537</v>
      </c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>
        <v>0</v>
      </c>
      <c r="AG207" s="2">
        <v>0</v>
      </c>
      <c r="AH207" s="2">
        <v>71486000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T207" s="2">
        <v>0</v>
      </c>
      <c r="AU207" s="2">
        <v>0</v>
      </c>
      <c r="AV207" s="2">
        <v>0</v>
      </c>
      <c r="AW207" s="2">
        <v>0</v>
      </c>
      <c r="AX207" s="2">
        <v>0</v>
      </c>
      <c r="AY207" s="2">
        <v>0</v>
      </c>
      <c r="AZ207" s="2">
        <v>0</v>
      </c>
      <c r="BA207" s="2">
        <v>0</v>
      </c>
      <c r="BB207" s="2"/>
    </row>
    <row r="208" spans="1:54" x14ac:dyDescent="0.2">
      <c r="A208" s="2" t="s">
        <v>538</v>
      </c>
      <c r="B208" s="2" t="s">
        <v>539</v>
      </c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>
        <v>20325000</v>
      </c>
      <c r="N208" s="2">
        <v>16397000</v>
      </c>
      <c r="O208" s="2">
        <v>17705000</v>
      </c>
      <c r="P208" s="2">
        <v>33089000</v>
      </c>
      <c r="Q208" s="2">
        <v>22077000</v>
      </c>
      <c r="R208" s="2">
        <v>23810000</v>
      </c>
      <c r="S208" s="2">
        <v>26148000</v>
      </c>
      <c r="T208" s="2">
        <v>22608000</v>
      </c>
      <c r="U208" s="2">
        <v>27794000</v>
      </c>
      <c r="V208" s="2">
        <v>60440000</v>
      </c>
      <c r="W208" s="2">
        <v>66291000</v>
      </c>
      <c r="X208" s="2">
        <v>83096000</v>
      </c>
      <c r="Y208" s="2">
        <v>67669000</v>
      </c>
      <c r="Z208" s="2">
        <v>85485000</v>
      </c>
      <c r="AA208" s="2">
        <v>92333000</v>
      </c>
      <c r="AB208" s="2">
        <v>115063000</v>
      </c>
      <c r="AC208" s="2">
        <v>140186000</v>
      </c>
      <c r="AD208" s="2">
        <v>97859000</v>
      </c>
      <c r="AE208" s="2">
        <v>64855000</v>
      </c>
      <c r="AF208" s="2">
        <v>115454000</v>
      </c>
      <c r="AG208" s="2">
        <v>44164000</v>
      </c>
      <c r="AH208" s="2">
        <v>28889000</v>
      </c>
      <c r="AI208" s="2">
        <v>26270000</v>
      </c>
      <c r="AJ208" s="2">
        <v>21927000</v>
      </c>
      <c r="AK208" s="2">
        <v>41963000</v>
      </c>
      <c r="AL208" s="2">
        <v>180192992</v>
      </c>
      <c r="AM208" s="2">
        <v>139411008</v>
      </c>
      <c r="AN208" s="2">
        <v>100894000</v>
      </c>
      <c r="AO208" s="2">
        <v>78878000</v>
      </c>
      <c r="AP208" s="2">
        <v>64369000</v>
      </c>
      <c r="AQ208" s="2">
        <v>21885000</v>
      </c>
      <c r="AR208" s="2">
        <v>29562000</v>
      </c>
      <c r="AS208" s="2">
        <v>50645000</v>
      </c>
      <c r="AT208" s="2">
        <v>32571000</v>
      </c>
      <c r="AU208" s="2">
        <v>32270000</v>
      </c>
      <c r="AV208" s="2">
        <v>25491000</v>
      </c>
      <c r="AW208" s="2">
        <v>9389000</v>
      </c>
      <c r="AX208" s="2">
        <v>11385000</v>
      </c>
      <c r="AY208" s="2">
        <v>10147000</v>
      </c>
      <c r="AZ208" s="2">
        <v>8893000</v>
      </c>
      <c r="BA208" s="2">
        <v>651356032</v>
      </c>
      <c r="BB208" s="2">
        <v>186075008</v>
      </c>
    </row>
    <row r="209" spans="1:54" x14ac:dyDescent="0.2">
      <c r="A209" s="2" t="s">
        <v>540</v>
      </c>
      <c r="B209" s="2" t="s">
        <v>541</v>
      </c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>
        <v>20325000</v>
      </c>
      <c r="N209" s="2">
        <v>21519000</v>
      </c>
      <c r="O209" s="2">
        <v>28713000</v>
      </c>
      <c r="P209" s="2">
        <v>40931000</v>
      </c>
      <c r="Q209" s="2">
        <v>34197000</v>
      </c>
      <c r="R209" s="2">
        <v>27993000</v>
      </c>
      <c r="S209" s="2">
        <v>33061000</v>
      </c>
      <c r="T209" s="2">
        <v>35035000</v>
      </c>
      <c r="U209" s="2">
        <v>51914000</v>
      </c>
      <c r="V209" s="2">
        <v>82336000</v>
      </c>
      <c r="W209" s="2">
        <v>88868000</v>
      </c>
      <c r="X209" s="2">
        <v>99703000</v>
      </c>
      <c r="Y209" s="2">
        <v>85561000</v>
      </c>
      <c r="Z209" s="2">
        <v>101123000</v>
      </c>
      <c r="AA209" s="2">
        <v>107149000</v>
      </c>
      <c r="AB209" s="2">
        <v>143952000</v>
      </c>
      <c r="AC209" s="2">
        <v>186876992</v>
      </c>
      <c r="AD209" s="2">
        <v>144926000</v>
      </c>
      <c r="AE209" s="2">
        <v>85414000</v>
      </c>
      <c r="AF209" s="2">
        <v>121246000</v>
      </c>
      <c r="AG209" s="2">
        <v>45895000</v>
      </c>
      <c r="AH209" s="2">
        <v>28889000</v>
      </c>
      <c r="AI209" s="2">
        <v>26270000</v>
      </c>
      <c r="AJ209" s="2">
        <v>21927000</v>
      </c>
      <c r="AK209" s="2">
        <v>41963000</v>
      </c>
      <c r="AL209" s="2">
        <v>180192992</v>
      </c>
      <c r="AM209" s="2">
        <v>139411008</v>
      </c>
      <c r="AN209" s="2">
        <v>100894000</v>
      </c>
      <c r="AO209" s="2">
        <v>78878000</v>
      </c>
      <c r="AP209" s="2">
        <v>64369000</v>
      </c>
      <c r="AQ209" s="2">
        <v>21885000</v>
      </c>
      <c r="AR209" s="2">
        <v>29562000</v>
      </c>
      <c r="AS209" s="2">
        <v>50645000</v>
      </c>
      <c r="AT209" s="2">
        <v>32571000</v>
      </c>
      <c r="AU209" s="2">
        <v>32270000</v>
      </c>
      <c r="AV209" s="2">
        <v>25491000</v>
      </c>
      <c r="AW209" s="2">
        <v>9389000</v>
      </c>
      <c r="AX209" s="2">
        <v>11385000</v>
      </c>
      <c r="AY209" s="2">
        <v>10147000</v>
      </c>
      <c r="AZ209" s="2">
        <v>8893000</v>
      </c>
      <c r="BA209" s="2">
        <v>651356032</v>
      </c>
      <c r="BB209" s="2"/>
    </row>
    <row r="210" spans="1:54" x14ac:dyDescent="0.2">
      <c r="A210" s="2" t="s">
        <v>542</v>
      </c>
      <c r="B210" s="2" t="s">
        <v>543</v>
      </c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U210" s="2">
        <v>0</v>
      </c>
      <c r="AV210" s="2">
        <v>0</v>
      </c>
      <c r="AW210" s="2">
        <v>0</v>
      </c>
      <c r="AX210" s="2">
        <v>0</v>
      </c>
      <c r="AY210" s="2">
        <v>0</v>
      </c>
      <c r="AZ210" s="2">
        <v>0</v>
      </c>
      <c r="BA210" s="2">
        <v>0</v>
      </c>
      <c r="BB210" s="2"/>
    </row>
    <row r="211" spans="1:54" x14ac:dyDescent="0.2">
      <c r="A211" s="2" t="s">
        <v>544</v>
      </c>
      <c r="B211" s="2" t="s">
        <v>545</v>
      </c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>
        <v>20325000</v>
      </c>
      <c r="N211" s="2">
        <v>16397000</v>
      </c>
      <c r="O211" s="2">
        <v>17705000</v>
      </c>
      <c r="P211" s="2">
        <v>33089000</v>
      </c>
      <c r="Q211" s="2">
        <v>22077000</v>
      </c>
      <c r="R211" s="2">
        <v>23810000</v>
      </c>
      <c r="S211" s="2">
        <v>26148000</v>
      </c>
      <c r="T211" s="2">
        <v>22608000</v>
      </c>
      <c r="U211" s="2">
        <v>27794000</v>
      </c>
      <c r="V211" s="2">
        <v>60440000</v>
      </c>
      <c r="W211" s="2">
        <v>66291000</v>
      </c>
      <c r="X211" s="2">
        <v>83096000</v>
      </c>
      <c r="Y211" s="2">
        <v>67669000</v>
      </c>
      <c r="Z211" s="2">
        <v>85485000</v>
      </c>
      <c r="AA211" s="2">
        <v>92333000</v>
      </c>
      <c r="AB211" s="2">
        <v>115063000</v>
      </c>
      <c r="AC211" s="2">
        <v>140186000</v>
      </c>
      <c r="AD211" s="2">
        <v>97859000</v>
      </c>
      <c r="AE211" s="2">
        <v>64855000</v>
      </c>
      <c r="AF211" s="2">
        <v>115454000</v>
      </c>
      <c r="AG211" s="2">
        <v>44164000</v>
      </c>
      <c r="AH211" s="2">
        <v>28889000</v>
      </c>
      <c r="AI211" s="2">
        <v>26270000</v>
      </c>
      <c r="AJ211" s="2">
        <v>21927000</v>
      </c>
      <c r="AK211" s="2">
        <v>41963000</v>
      </c>
      <c r="AL211" s="2">
        <v>180192992</v>
      </c>
      <c r="AM211" s="2">
        <v>139411008</v>
      </c>
      <c r="AN211" s="2">
        <v>100894000</v>
      </c>
      <c r="AO211" s="2">
        <v>78878000</v>
      </c>
      <c r="AP211" s="2">
        <v>64369000</v>
      </c>
      <c r="AQ211" s="2">
        <v>21885000</v>
      </c>
      <c r="AR211" s="2">
        <v>29562000</v>
      </c>
      <c r="AS211" s="2">
        <v>50645000</v>
      </c>
      <c r="AT211" s="2">
        <v>32571000</v>
      </c>
      <c r="AU211" s="2">
        <v>32270000</v>
      </c>
      <c r="AV211" s="2">
        <v>25491000</v>
      </c>
      <c r="AW211" s="2">
        <v>9389000</v>
      </c>
      <c r="AX211" s="2">
        <v>11385000</v>
      </c>
      <c r="AY211" s="2">
        <v>10147000</v>
      </c>
      <c r="AZ211" s="2">
        <v>8893000</v>
      </c>
      <c r="BA211" s="2">
        <v>651356032</v>
      </c>
      <c r="BB211" s="2"/>
    </row>
    <row r="212" spans="1:54" x14ac:dyDescent="0.2">
      <c r="A212" s="2" t="s">
        <v>546</v>
      </c>
      <c r="B212" s="2" t="s">
        <v>547</v>
      </c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AX212" s="2">
        <v>0</v>
      </c>
      <c r="AY212" s="2">
        <v>0</v>
      </c>
      <c r="AZ212" s="2">
        <v>0</v>
      </c>
      <c r="BA212" s="2">
        <v>0</v>
      </c>
      <c r="BB212" s="2"/>
    </row>
    <row r="213" spans="1:54" x14ac:dyDescent="0.2">
      <c r="A213" s="2" t="s">
        <v>548</v>
      </c>
      <c r="B213" s="2" t="s">
        <v>549</v>
      </c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0</v>
      </c>
      <c r="AX213" s="2">
        <v>0</v>
      </c>
      <c r="AY213" s="2">
        <v>0</v>
      </c>
      <c r="AZ213" s="2">
        <v>0</v>
      </c>
      <c r="BA213" s="2">
        <v>0</v>
      </c>
      <c r="BB213" s="2"/>
    </row>
    <row r="214" spans="1:54" x14ac:dyDescent="0.2">
      <c r="A214" s="2" t="s">
        <v>550</v>
      </c>
      <c r="B214" s="2" t="s">
        <v>551</v>
      </c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0</v>
      </c>
      <c r="AW214" s="2">
        <v>0</v>
      </c>
      <c r="AX214" s="2">
        <v>0</v>
      </c>
      <c r="AY214" s="2">
        <v>0</v>
      </c>
      <c r="AZ214" s="2">
        <v>0</v>
      </c>
      <c r="BA214" s="2">
        <v>0</v>
      </c>
      <c r="BB214" s="2"/>
    </row>
    <row r="215" spans="1:54" x14ac:dyDescent="0.2">
      <c r="A215" s="2" t="s">
        <v>552</v>
      </c>
      <c r="B215" s="2" t="s">
        <v>553</v>
      </c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>
        <v>16.581937789916992</v>
      </c>
      <c r="T215" s="2">
        <v>13.455761909484863</v>
      </c>
      <c r="U215" s="2">
        <v>15.37534236907959</v>
      </c>
      <c r="V215" s="2">
        <v>22.668275833129883</v>
      </c>
      <c r="W215" s="2">
        <v>22.326665878295898</v>
      </c>
      <c r="X215" s="2">
        <v>21.567998886108398</v>
      </c>
      <c r="Y215" s="2">
        <v>22.804506301879883</v>
      </c>
      <c r="Z215" s="2">
        <v>33.263530731201172</v>
      </c>
      <c r="AA215" s="2">
        <v>35.5313720703125</v>
      </c>
      <c r="AB215" s="2">
        <v>48.220684051513672</v>
      </c>
      <c r="AC215" s="2">
        <v>56.616294860839844</v>
      </c>
      <c r="AD215" s="2">
        <v>56.15576171875</v>
      </c>
      <c r="AE215" s="2">
        <v>47.885906219482422</v>
      </c>
      <c r="AF215" s="2">
        <v>64.901458740234375</v>
      </c>
      <c r="AG215" s="2">
        <v>17.708255767822266</v>
      </c>
      <c r="AH215" s="2">
        <v>25.199676513671875</v>
      </c>
      <c r="AI215" s="2">
        <v>7.9892020225524902</v>
      </c>
      <c r="AJ215" s="2">
        <v>12.434602737426758</v>
      </c>
      <c r="AK215" s="2">
        <v>14.211976051330566</v>
      </c>
      <c r="AL215" s="2">
        <v>18.748710632324219</v>
      </c>
      <c r="AM215" s="2">
        <v>11.31939697265625</v>
      </c>
      <c r="AN215" s="2">
        <v>7.5264792442321777</v>
      </c>
      <c r="AO215" s="2">
        <v>5.0853796005249023</v>
      </c>
      <c r="AP215" s="2">
        <v>4.7459025382995605</v>
      </c>
      <c r="AQ215" s="2">
        <v>1.0966938734054565</v>
      </c>
      <c r="AR215" s="2">
        <v>1.0795536041259766</v>
      </c>
      <c r="AS215" s="2">
        <v>1.836824893951416</v>
      </c>
      <c r="AT215" s="2">
        <v>1.1852463483810425</v>
      </c>
      <c r="AU215" s="2">
        <v>1.0744185447692871</v>
      </c>
      <c r="AV215" s="2">
        <v>0.65597212314605713</v>
      </c>
      <c r="AW215" s="2">
        <v>0.21330180764198303</v>
      </c>
      <c r="AX215" s="2">
        <v>0.19951657950878143</v>
      </c>
      <c r="AY215" s="2">
        <v>0.15936210751533508</v>
      </c>
      <c r="AZ215" s="2">
        <v>0.15243154764175415</v>
      </c>
      <c r="BA215" s="2">
        <v>8.0399665832519531</v>
      </c>
      <c r="BB215" s="2"/>
    </row>
    <row r="216" spans="1:54" x14ac:dyDescent="0.2">
      <c r="A216" s="2" t="s">
        <v>95</v>
      </c>
      <c r="B216" s="2" t="s">
        <v>96</v>
      </c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>
        <v>3299022.25</v>
      </c>
      <c r="AG216" s="2">
        <v>17940996</v>
      </c>
      <c r="AH216" s="2">
        <v>26937328</v>
      </c>
      <c r="AI216" s="2">
        <v>35540508</v>
      </c>
      <c r="AJ216" s="2">
        <v>45028504</v>
      </c>
      <c r="AK216" s="2">
        <v>41775808</v>
      </c>
      <c r="AL216" s="2">
        <v>73188280</v>
      </c>
      <c r="AM216" s="2">
        <v>49041248</v>
      </c>
      <c r="AN216" s="2">
        <v>46625460</v>
      </c>
      <c r="AO216" s="2">
        <v>-367277632</v>
      </c>
      <c r="AP216" s="2">
        <v>-15524514</v>
      </c>
      <c r="AQ216" s="2">
        <v>534315232</v>
      </c>
      <c r="AR216" s="2">
        <v>2253066</v>
      </c>
      <c r="AS216" s="2">
        <v>6224641.5</v>
      </c>
      <c r="AT216" s="2">
        <v>4871710</v>
      </c>
      <c r="AU216" s="2">
        <v>-83859296</v>
      </c>
      <c r="AV216" s="2">
        <v>-40003752</v>
      </c>
      <c r="AW216" s="2">
        <v>288506.5</v>
      </c>
      <c r="AX216" s="2">
        <v>475811.40625</v>
      </c>
      <c r="AY216" s="2">
        <v>824461.3125</v>
      </c>
      <c r="AZ216" s="2">
        <v>292740.59375</v>
      </c>
      <c r="BA216" s="2">
        <v>-1780031232</v>
      </c>
      <c r="BB216" s="2"/>
    </row>
    <row r="217" spans="1:54" x14ac:dyDescent="0.2">
      <c r="A217" s="2" t="s">
        <v>554</v>
      </c>
      <c r="B217" s="2" t="s">
        <v>555</v>
      </c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>
        <v>1.4613069593906403E-2</v>
      </c>
      <c r="T217" s="2">
        <v>6.489504337310791</v>
      </c>
      <c r="U217" s="2">
        <v>2.6397228240966797</v>
      </c>
      <c r="V217" s="2">
        <v>6.2813186645507813</v>
      </c>
      <c r="W217" s="2">
        <v>0.83372104167938232</v>
      </c>
      <c r="X217" s="2">
        <v>2.4052894115447998</v>
      </c>
      <c r="Y217" s="2">
        <v>2.5275092124938965</v>
      </c>
      <c r="Z217" s="2">
        <v>2.5090429782867432</v>
      </c>
      <c r="AA217" s="2">
        <v>3.5019204616546631</v>
      </c>
      <c r="AB217" s="2">
        <v>22.471626281738281</v>
      </c>
      <c r="AC217" s="2">
        <v>25.191823959350586</v>
      </c>
      <c r="AD217" s="2">
        <v>37.923267364501953</v>
      </c>
      <c r="AE217" s="2">
        <v>85.846832275390625</v>
      </c>
      <c r="AF217" s="2">
        <v>43.791133880615234</v>
      </c>
      <c r="AG217" s="2">
        <v>71.168533325195312</v>
      </c>
      <c r="AH217" s="2">
        <v>95.794319152832031</v>
      </c>
      <c r="AI217" s="2">
        <v>53.847064971923828</v>
      </c>
      <c r="AJ217" s="2">
        <v>40.649471282958984</v>
      </c>
      <c r="AK217" s="2">
        <v>35.198898315429687</v>
      </c>
      <c r="AL217" s="2">
        <v>29.709548950195313</v>
      </c>
      <c r="AM217" s="2">
        <v>27.439458847045898</v>
      </c>
      <c r="AN217" s="2">
        <v>28.634099960327148</v>
      </c>
      <c r="AO217" s="2">
        <v>34.519119262695313</v>
      </c>
      <c r="AP217" s="2">
        <v>35.873779296875</v>
      </c>
      <c r="AQ217" s="2">
        <v>31.624895095825195</v>
      </c>
      <c r="AR217" s="2">
        <v>22.512945175170898</v>
      </c>
      <c r="AS217" s="2">
        <v>41.700180053710937</v>
      </c>
      <c r="AT217" s="2">
        <v>48.46087646484375</v>
      </c>
      <c r="AU217" s="2">
        <v>48.364818572998047</v>
      </c>
      <c r="AV217" s="2">
        <v>36.525978088378906</v>
      </c>
      <c r="AW217" s="2">
        <v>33.568168640136719</v>
      </c>
      <c r="AX217" s="2">
        <v>29.77630615234375</v>
      </c>
      <c r="AY217" s="2">
        <v>24.481895446777344</v>
      </c>
      <c r="AZ217" s="2">
        <v>26.231679916381836</v>
      </c>
      <c r="BA217" s="2">
        <v>23.438644409179688</v>
      </c>
      <c r="BB217" s="2"/>
    </row>
    <row r="218" spans="1:54" x14ac:dyDescent="0.2">
      <c r="A218" s="2" t="s">
        <v>556</v>
      </c>
      <c r="B218" s="2" t="s">
        <v>557</v>
      </c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8.6000002920627594E-3</v>
      </c>
      <c r="T218" s="2">
        <v>2.7035000324249268</v>
      </c>
      <c r="U218" s="2">
        <v>0.84920001029968262</v>
      </c>
      <c r="V218" s="2">
        <v>2.0401999950408936</v>
      </c>
      <c r="W218" s="2">
        <v>0.2775999903678894</v>
      </c>
      <c r="X218" s="2">
        <v>0.88529998064041138</v>
      </c>
      <c r="Y218" s="2">
        <v>0.64649999141693115</v>
      </c>
      <c r="Z218" s="2">
        <v>0.48249998688697815</v>
      </c>
      <c r="AA218" s="2">
        <v>0.65130001306533813</v>
      </c>
      <c r="AB218" s="2">
        <v>2.7834999561309814</v>
      </c>
      <c r="AC218" s="2">
        <v>2.684999942779541</v>
      </c>
      <c r="AD218" s="2">
        <v>2.5683000087738037</v>
      </c>
      <c r="AE218" s="2">
        <v>4.2105998992919922</v>
      </c>
      <c r="AF218" s="2">
        <v>2.9765999317169189</v>
      </c>
      <c r="AG218" s="2">
        <v>4.8748998641967773</v>
      </c>
      <c r="AH218" s="2">
        <v>6.0585999488830566</v>
      </c>
      <c r="AI218" s="2">
        <v>6.5729999542236328</v>
      </c>
      <c r="AJ218" s="2">
        <v>6.298799991607666</v>
      </c>
      <c r="AK218" s="2">
        <v>6.1262001991271973</v>
      </c>
      <c r="AL218" s="2">
        <v>6.8098998069763184</v>
      </c>
      <c r="AM218" s="2">
        <v>7.3453998565673828</v>
      </c>
      <c r="AN218" s="2">
        <v>7.8913998603820801</v>
      </c>
      <c r="AO218" s="2">
        <v>10.522000312805176</v>
      </c>
      <c r="AP218" s="2">
        <v>11.100600242614746</v>
      </c>
      <c r="AQ218" s="2">
        <v>11.511599540710449</v>
      </c>
      <c r="AR218" s="2">
        <v>11.586899757385254</v>
      </c>
      <c r="AS218" s="2">
        <v>17.874300003051758</v>
      </c>
      <c r="AT218" s="2">
        <v>19.284099578857422</v>
      </c>
      <c r="AU218" s="2">
        <v>20.823200225830078</v>
      </c>
      <c r="AV218" s="2">
        <v>21.364299774169922</v>
      </c>
      <c r="AW218" s="2">
        <v>22.790599822998047</v>
      </c>
      <c r="AX218" s="2">
        <v>24.517799377441406</v>
      </c>
      <c r="AY218" s="2">
        <v>23.503499984741211</v>
      </c>
      <c r="AZ218" s="2">
        <v>22.792600631713867</v>
      </c>
      <c r="BA218" s="2">
        <v>30.800899505615234</v>
      </c>
      <c r="BB218" s="2"/>
    </row>
    <row r="219" spans="1:54" x14ac:dyDescent="0.2">
      <c r="A219" s="2" t="s">
        <v>558</v>
      </c>
      <c r="B219" s="2" t="s">
        <v>559</v>
      </c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2.0653624087572098E-2</v>
      </c>
      <c r="T219" s="2">
        <v>11.433472633361816</v>
      </c>
      <c r="U219" s="2">
        <v>5.3890542984008789</v>
      </c>
      <c r="V219" s="2">
        <v>7.8733396530151367</v>
      </c>
      <c r="W219" s="2">
        <v>1.0189477205276489</v>
      </c>
      <c r="X219" s="2">
        <v>4.6212143898010254</v>
      </c>
      <c r="Y219" s="2">
        <v>6.0388078689575195</v>
      </c>
      <c r="Z219" s="2">
        <v>6.0634088516235352</v>
      </c>
      <c r="AA219" s="2">
        <v>10.910921096801758</v>
      </c>
      <c r="AB219" s="2">
        <v>74.292396545410156</v>
      </c>
      <c r="AC219" s="2">
        <v>77.784927368164062</v>
      </c>
      <c r="AD219" s="2">
        <v>75.964851379394531</v>
      </c>
      <c r="AE219" s="2">
        <v>103.388916015625</v>
      </c>
      <c r="AF219" s="2">
        <v>34.262226104736328</v>
      </c>
      <c r="AG219" s="2">
        <v>55.890144348144531</v>
      </c>
      <c r="AH219" s="2">
        <v>85.067184448242187</v>
      </c>
      <c r="AI219" s="2">
        <v>96.744560241699219</v>
      </c>
      <c r="AJ219" s="2">
        <v>90.34136962890625</v>
      </c>
      <c r="AK219" s="2">
        <v>77.480865478515625</v>
      </c>
      <c r="AL219" s="2">
        <v>60.398265838623047</v>
      </c>
      <c r="AM219" s="2">
        <v>121.04476928710937</v>
      </c>
      <c r="AN219" s="2">
        <v>137.02603149414062</v>
      </c>
      <c r="AO219" s="2">
        <v>155.75090026855469</v>
      </c>
      <c r="AP219" s="2">
        <v>200.35365295410156</v>
      </c>
      <c r="AQ219" s="2">
        <v>240.07725524902344</v>
      </c>
      <c r="AR219" s="2">
        <v>143.77803039550781</v>
      </c>
      <c r="AS219" s="2">
        <v>218.91816711425781</v>
      </c>
      <c r="AT219" s="2">
        <v>223.89936828613281</v>
      </c>
      <c r="AU219" s="2">
        <v>201.44993591308594</v>
      </c>
      <c r="AV219" s="2">
        <v>168.47325134277344</v>
      </c>
      <c r="AW219" s="2">
        <v>119.73429870605469</v>
      </c>
      <c r="AX219" s="2"/>
      <c r="AY219" s="2"/>
      <c r="AZ219" s="2"/>
      <c r="BA219" s="2"/>
      <c r="BB219" s="2"/>
    </row>
    <row r="220" spans="1:54" x14ac:dyDescent="0.2">
      <c r="A220" s="2" t="s">
        <v>560</v>
      </c>
      <c r="B220" s="2" t="s">
        <v>561</v>
      </c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>
        <v>0</v>
      </c>
      <c r="AZ220" s="2">
        <v>0</v>
      </c>
      <c r="BA220" s="2">
        <v>0</v>
      </c>
      <c r="BB220" s="2"/>
    </row>
    <row r="221" spans="1:54" x14ac:dyDescent="0.2">
      <c r="A221" s="2" t="s">
        <v>562</v>
      </c>
      <c r="B221" s="2" t="s">
        <v>563</v>
      </c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>
        <v>-240747008</v>
      </c>
      <c r="AG221" s="2">
        <v>503984992</v>
      </c>
      <c r="AH221" s="2">
        <v>180091008</v>
      </c>
      <c r="AI221" s="2">
        <v>479872992</v>
      </c>
      <c r="AJ221" s="2">
        <v>397099008</v>
      </c>
      <c r="AK221" s="2">
        <v>803337024</v>
      </c>
      <c r="AL221" s="2">
        <v>-784718976</v>
      </c>
      <c r="AM221" s="2">
        <v>-585854016</v>
      </c>
      <c r="AN221" s="2">
        <v>319032992</v>
      </c>
      <c r="AO221" s="2">
        <v>143482000</v>
      </c>
      <c r="AP221" s="2">
        <v>356220992</v>
      </c>
      <c r="AQ221" s="2">
        <v>-28642000</v>
      </c>
      <c r="AR221" s="2">
        <v>-211832992</v>
      </c>
      <c r="AS221" s="2">
        <v>964524032</v>
      </c>
      <c r="AT221" s="2">
        <v>781824000</v>
      </c>
      <c r="AU221" s="2">
        <v>-26494000</v>
      </c>
      <c r="AV221" s="2">
        <v>-469100992</v>
      </c>
      <c r="AW221" s="2">
        <v>250420000</v>
      </c>
      <c r="AX221" s="2">
        <v>977041024</v>
      </c>
      <c r="AY221" s="2">
        <v>-239663008</v>
      </c>
      <c r="AZ221" s="2">
        <v>184248000</v>
      </c>
      <c r="BA221" s="2">
        <v>-1834104960</v>
      </c>
      <c r="BB221" s="2"/>
    </row>
    <row r="222" spans="1:54" x14ac:dyDescent="0.2">
      <c r="A222" s="2" t="s">
        <v>564</v>
      </c>
      <c r="B222" s="2" t="s">
        <v>565</v>
      </c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>
        <v>20.848466873168945</v>
      </c>
      <c r="T222" s="2">
        <v>19.851531982421875</v>
      </c>
      <c r="U222" s="2">
        <v>24.834131240844727</v>
      </c>
      <c r="V222" s="2">
        <v>29.523399353027344</v>
      </c>
      <c r="W222" s="2">
        <v>28.268428802490234</v>
      </c>
      <c r="X222" s="2">
        <v>24.915115356445313</v>
      </c>
      <c r="Y222" s="2">
        <v>27.266422271728516</v>
      </c>
      <c r="Z222" s="2">
        <v>38.887149810791016</v>
      </c>
      <c r="AA222" s="2">
        <v>41.029067993164063</v>
      </c>
      <c r="AB222" s="2">
        <v>58.153057098388672</v>
      </c>
      <c r="AC222" s="2">
        <v>70.464439392089844</v>
      </c>
      <c r="AD222" s="2">
        <v>74.591499328613281</v>
      </c>
      <c r="AE222" s="2">
        <v>58.651836395263672</v>
      </c>
      <c r="AF222" s="2">
        <v>67.291938781738281</v>
      </c>
      <c r="AG222" s="2">
        <v>18.781652450561523</v>
      </c>
      <c r="AH222" s="2">
        <v>25.943361282348633</v>
      </c>
      <c r="AI222" s="2">
        <v>8.2601337432861328</v>
      </c>
      <c r="AJ222" s="2">
        <v>12.488344192504883</v>
      </c>
      <c r="AK222" s="2">
        <v>14.285687446594238</v>
      </c>
      <c r="AL222" s="2">
        <v>18.890083312988281</v>
      </c>
      <c r="AM222" s="2">
        <v>11.371920585632324</v>
      </c>
      <c r="AN222" s="2">
        <v>7.6423130035400391</v>
      </c>
      <c r="AO222" s="2">
        <v>5.4032015800476074</v>
      </c>
      <c r="AP222" s="2">
        <v>5.1898369789123535</v>
      </c>
      <c r="AQ222" s="2">
        <v>1.6607656478881836</v>
      </c>
      <c r="AR222" s="2">
        <v>1.3557717800140381</v>
      </c>
      <c r="AS222" s="2">
        <v>2.2136983871459961</v>
      </c>
      <c r="AT222" s="2">
        <v>1.665562629699707</v>
      </c>
      <c r="AU222" s="2">
        <v>2.0176036357879639</v>
      </c>
      <c r="AV222" s="2">
        <v>1.7349586486816406</v>
      </c>
      <c r="AW222" s="2">
        <v>1.3073251247406006</v>
      </c>
      <c r="AX222" s="2"/>
      <c r="AY222" s="2"/>
      <c r="AZ222" s="2"/>
      <c r="BA222" s="2"/>
      <c r="BB222" s="2"/>
    </row>
    <row r="223" spans="1:54" x14ac:dyDescent="0.2">
      <c r="A223" s="2" t="s">
        <v>566</v>
      </c>
      <c r="B223" s="2" t="s">
        <v>567</v>
      </c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>
        <v>73978000</v>
      </c>
      <c r="N223" s="2">
        <v>108694000</v>
      </c>
      <c r="O223" s="2">
        <v>112989000</v>
      </c>
      <c r="P223" s="2">
        <v>148386000</v>
      </c>
      <c r="Q223" s="2">
        <v>186084000</v>
      </c>
      <c r="R223" s="2">
        <v>222252992</v>
      </c>
      <c r="S223" s="2">
        <v>442668992</v>
      </c>
      <c r="T223" s="2">
        <v>562300032</v>
      </c>
      <c r="U223" s="2">
        <v>622302016</v>
      </c>
      <c r="V223" s="2">
        <v>837464000</v>
      </c>
      <c r="W223" s="2">
        <v>1071852032</v>
      </c>
      <c r="X223" s="2">
        <v>923267008</v>
      </c>
      <c r="Y223" s="2">
        <v>1126788992</v>
      </c>
      <c r="Z223" s="2">
        <v>1079433984</v>
      </c>
      <c r="AA223" s="2">
        <v>1107938944</v>
      </c>
      <c r="AB223" s="2">
        <v>1391907968</v>
      </c>
      <c r="AC223" s="2">
        <v>1429710976</v>
      </c>
      <c r="AD223" s="2">
        <v>1720977024</v>
      </c>
      <c r="AE223" s="2">
        <v>1341074048</v>
      </c>
      <c r="AF223" s="2">
        <v>1022006976</v>
      </c>
      <c r="AG223" s="2">
        <v>890188992</v>
      </c>
      <c r="AH223" s="2">
        <v>874638016</v>
      </c>
      <c r="AI223" s="2">
        <v>813424000</v>
      </c>
      <c r="AJ223" s="2">
        <v>835008000</v>
      </c>
      <c r="AK223" s="2">
        <v>874164992</v>
      </c>
      <c r="AL223" s="2">
        <v>769955968</v>
      </c>
      <c r="AM223" s="2">
        <v>673696000</v>
      </c>
      <c r="AN223" s="2">
        <v>614865024</v>
      </c>
      <c r="AO223" s="2">
        <v>507430016</v>
      </c>
      <c r="AP223" s="2">
        <v>528214016</v>
      </c>
      <c r="AQ223" s="2">
        <v>31847000</v>
      </c>
      <c r="AR223" s="2">
        <v>23785000</v>
      </c>
      <c r="AS223" s="2">
        <v>12288000</v>
      </c>
      <c r="AT223" s="2">
        <v>10557000</v>
      </c>
      <c r="AU223" s="2">
        <v>8625000</v>
      </c>
      <c r="AV223" s="2">
        <v>6816000</v>
      </c>
      <c r="AW223" s="2">
        <v>6857000</v>
      </c>
      <c r="AX223" s="2">
        <v>6801000</v>
      </c>
      <c r="AY223" s="2">
        <v>6313000</v>
      </c>
      <c r="AZ223" s="2">
        <v>6367000</v>
      </c>
      <c r="BA223" s="2">
        <v>6478000</v>
      </c>
      <c r="BB223" s="2"/>
    </row>
    <row r="224" spans="1:54" x14ac:dyDescent="0.2">
      <c r="A224" s="2" t="s">
        <v>568</v>
      </c>
      <c r="B224" s="2" t="s">
        <v>569</v>
      </c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>
        <v>32381000</v>
      </c>
      <c r="N224" s="2">
        <v>29500000</v>
      </c>
      <c r="O224" s="2">
        <v>21920000</v>
      </c>
      <c r="P224" s="2">
        <v>18361000</v>
      </c>
      <c r="Q224" s="2">
        <v>12833000</v>
      </c>
      <c r="R224" s="2">
        <v>8775000</v>
      </c>
      <c r="S224" s="2">
        <v>99085000</v>
      </c>
      <c r="T224" s="2">
        <v>145559008</v>
      </c>
      <c r="U224" s="2">
        <v>126006000</v>
      </c>
      <c r="V224" s="2">
        <v>110751000</v>
      </c>
      <c r="W224" s="2">
        <v>210460992</v>
      </c>
      <c r="X224" s="2">
        <v>99331000</v>
      </c>
      <c r="Y224" s="2">
        <v>120865000</v>
      </c>
      <c r="Z224" s="2">
        <v>61670000</v>
      </c>
      <c r="AA224" s="2">
        <v>9160000</v>
      </c>
      <c r="AB224" s="2">
        <v>54884000</v>
      </c>
      <c r="AC224" s="2">
        <v>57979000</v>
      </c>
      <c r="AD224" s="2">
        <v>18419000</v>
      </c>
      <c r="AE224" s="2">
        <v>11276000</v>
      </c>
      <c r="AF224" s="2">
        <v>2539000</v>
      </c>
      <c r="AG224" s="2">
        <v>24300000</v>
      </c>
      <c r="AH224" s="2">
        <v>24300000</v>
      </c>
      <c r="AI224" s="2">
        <v>65550000</v>
      </c>
      <c r="AJ224" s="2">
        <v>74045000</v>
      </c>
      <c r="AK224" s="2">
        <v>76386000</v>
      </c>
      <c r="AL224" s="2">
        <v>89296000</v>
      </c>
      <c r="AM224" s="2">
        <v>219268000</v>
      </c>
      <c r="AN224" s="2">
        <v>129740000</v>
      </c>
      <c r="AO224" s="2">
        <v>52491000</v>
      </c>
      <c r="AP224" s="2">
        <v>23163000</v>
      </c>
      <c r="AQ224" s="2">
        <v>2939000</v>
      </c>
      <c r="AR224" s="2">
        <v>1242000</v>
      </c>
      <c r="AS224" s="2">
        <v>435000</v>
      </c>
      <c r="AT224" s="2">
        <v>163000</v>
      </c>
      <c r="AU224" s="2">
        <v>47000</v>
      </c>
      <c r="AV224" s="2">
        <v>47000</v>
      </c>
      <c r="AW224" s="2">
        <v>47000</v>
      </c>
      <c r="AX224" s="2">
        <v>47000</v>
      </c>
      <c r="AY224" s="2">
        <v>47000</v>
      </c>
      <c r="AZ224" s="2">
        <v>47000</v>
      </c>
      <c r="BA224" s="2">
        <v>47000</v>
      </c>
      <c r="BB224" s="2"/>
    </row>
    <row r="225" spans="1:54" x14ac:dyDescent="0.2">
      <c r="A225" s="2" t="s">
        <v>570</v>
      </c>
      <c r="B225" s="2" t="s">
        <v>571</v>
      </c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>
        <v>106359000</v>
      </c>
      <c r="N225" s="2">
        <v>138194000</v>
      </c>
      <c r="O225" s="2">
        <v>134908992</v>
      </c>
      <c r="P225" s="2">
        <v>166747008</v>
      </c>
      <c r="Q225" s="2">
        <v>198916992</v>
      </c>
      <c r="R225" s="2">
        <v>231028000</v>
      </c>
      <c r="S225" s="2">
        <v>541753984</v>
      </c>
      <c r="T225" s="2">
        <v>707859008</v>
      </c>
      <c r="U225" s="2">
        <v>748307968</v>
      </c>
      <c r="V225" s="2">
        <v>948214976</v>
      </c>
      <c r="W225" s="2">
        <v>1282312960</v>
      </c>
      <c r="X225" s="2">
        <v>1022598016</v>
      </c>
      <c r="Y225" s="2">
        <v>1247654016</v>
      </c>
      <c r="Z225" s="2">
        <v>1141104000</v>
      </c>
      <c r="AA225" s="2">
        <v>1117099008</v>
      </c>
      <c r="AB225" s="2">
        <v>1446791936</v>
      </c>
      <c r="AC225" s="2">
        <v>1487689984</v>
      </c>
      <c r="AD225" s="2">
        <v>1739395968</v>
      </c>
      <c r="AE225" s="2">
        <v>1352349952</v>
      </c>
      <c r="AF225" s="2">
        <v>1024545984</v>
      </c>
      <c r="AG225" s="2">
        <v>914489024</v>
      </c>
      <c r="AH225" s="2">
        <v>898937984</v>
      </c>
      <c r="AI225" s="2">
        <v>878974016</v>
      </c>
      <c r="AJ225" s="2">
        <v>909052992</v>
      </c>
      <c r="AK225" s="2">
        <v>950550976</v>
      </c>
      <c r="AL225" s="2">
        <v>859251968</v>
      </c>
      <c r="AM225" s="2">
        <v>892963968</v>
      </c>
      <c r="AN225" s="2">
        <v>744604992</v>
      </c>
      <c r="AO225" s="2">
        <v>559921024</v>
      </c>
      <c r="AP225" s="2">
        <v>551377024</v>
      </c>
      <c r="AQ225" s="2">
        <v>34786000</v>
      </c>
      <c r="AR225" s="2">
        <v>25027000</v>
      </c>
      <c r="AS225" s="2">
        <v>12723000</v>
      </c>
      <c r="AT225" s="2">
        <v>10720000</v>
      </c>
      <c r="AU225" s="2">
        <v>8672000</v>
      </c>
      <c r="AV225" s="2">
        <v>6863000</v>
      </c>
      <c r="AW225" s="2">
        <v>6904000</v>
      </c>
      <c r="AX225" s="2">
        <v>6848000</v>
      </c>
      <c r="AY225" s="2">
        <v>6360000</v>
      </c>
      <c r="AZ225" s="2">
        <v>6414000</v>
      </c>
      <c r="BA225" s="2">
        <v>6525000</v>
      </c>
      <c r="BB225" s="2"/>
    </row>
    <row r="226" spans="1:54" x14ac:dyDescent="0.2">
      <c r="A226" s="2" t="s">
        <v>572</v>
      </c>
      <c r="B226" s="2" t="s">
        <v>573</v>
      </c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>
        <v>16470000</v>
      </c>
      <c r="N226" s="2">
        <v>19510000</v>
      </c>
      <c r="O226" s="2">
        <v>9627000</v>
      </c>
      <c r="P226" s="2">
        <v>36168000</v>
      </c>
      <c r="Q226" s="2">
        <v>43014000</v>
      </c>
      <c r="R226" s="2">
        <v>46808000</v>
      </c>
      <c r="S226" s="2">
        <v>39968000</v>
      </c>
      <c r="T226" s="2">
        <v>85776000</v>
      </c>
      <c r="U226" s="2">
        <v>122850000</v>
      </c>
      <c r="V226" s="2">
        <v>127768000</v>
      </c>
      <c r="W226" s="2">
        <v>105573000</v>
      </c>
      <c r="X226" s="2">
        <v>119707000</v>
      </c>
      <c r="Y226" s="2">
        <v>132441000</v>
      </c>
      <c r="Z226" s="2">
        <v>145963008</v>
      </c>
      <c r="AA226" s="2">
        <v>121355000</v>
      </c>
      <c r="AB226" s="2">
        <v>108220000</v>
      </c>
      <c r="AC226" s="2">
        <v>72544000</v>
      </c>
      <c r="AD226" s="2">
        <v>29432000</v>
      </c>
      <c r="AE226" s="2">
        <v>7459000</v>
      </c>
      <c r="AF226" s="2">
        <v>1629000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/>
    </row>
    <row r="228" spans="1:54" x14ac:dyDescent="0.2">
      <c r="C228" s="3">
        <f>GETPIVOTDATA("Value",$A$1,"Series Name","Use of IMF credit (DOD, current US$)","Series Code","DT.DOD.DIMF.CD","Year",1960)</f>
        <v>0</v>
      </c>
      <c r="D228" s="3">
        <f>GETPIVOTDATA("Value",$A$1,"Series Name","Use of IMF credit (DOD, current US$)","Series Code","DT.DOD.DIMF.CD","Year",1960)</f>
        <v>0</v>
      </c>
      <c r="E228" s="3">
        <f t="shared" ref="E228:V228" si="0">GETPIVOTDATA("Value",$A$1,"Series Name","Use of IMF credit (DOD, current US$)","Series Code","DT.DOD.DIMF.CD","Year",1960)</f>
        <v>0</v>
      </c>
      <c r="F228" s="3">
        <f t="shared" si="0"/>
        <v>0</v>
      </c>
      <c r="G228" s="3">
        <f t="shared" si="0"/>
        <v>0</v>
      </c>
      <c r="H228" s="3">
        <f t="shared" si="0"/>
        <v>0</v>
      </c>
      <c r="I228" s="3">
        <f t="shared" si="0"/>
        <v>0</v>
      </c>
      <c r="J228" s="3">
        <f t="shared" si="0"/>
        <v>0</v>
      </c>
      <c r="K228" s="3">
        <f t="shared" si="0"/>
        <v>0</v>
      </c>
      <c r="L228" s="3">
        <f t="shared" si="0"/>
        <v>0</v>
      </c>
      <c r="M228" s="3">
        <f t="shared" si="0"/>
        <v>0</v>
      </c>
      <c r="N228" s="3">
        <f t="shared" si="0"/>
        <v>0</v>
      </c>
      <c r="O228" s="3">
        <f t="shared" si="0"/>
        <v>0</v>
      </c>
      <c r="P228" s="3">
        <f t="shared" si="0"/>
        <v>0</v>
      </c>
      <c r="Q228" s="3">
        <f t="shared" si="0"/>
        <v>0</v>
      </c>
      <c r="R228" s="3">
        <f t="shared" si="0"/>
        <v>0</v>
      </c>
      <c r="S228" s="3">
        <f t="shared" si="0"/>
        <v>0</v>
      </c>
      <c r="T228" s="3">
        <f t="shared" si="0"/>
        <v>0</v>
      </c>
      <c r="U228" s="3">
        <f t="shared" si="0"/>
        <v>0</v>
      </c>
      <c r="V228" s="3">
        <f t="shared" si="0"/>
        <v>0</v>
      </c>
    </row>
  </sheetData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workbookViewId="0">
      <pane xSplit="1" ySplit="1" topLeftCell="G16" activePane="bottomRight" state="frozen"/>
      <selection activeCell="Y43" sqref="Y43"/>
      <selection pane="topRight" activeCell="Y43" sqref="Y43"/>
      <selection pane="bottomLeft" activeCell="Y43" sqref="Y43"/>
      <selection pane="bottomRight" activeCell="Y43" sqref="Y43"/>
    </sheetView>
  </sheetViews>
  <sheetFormatPr defaultColWidth="11.28515625" defaultRowHeight="13.5" customHeight="1" x14ac:dyDescent="0.25"/>
  <cols>
    <col min="1" max="1" width="6.5703125" customWidth="1"/>
  </cols>
  <sheetData>
    <row r="1" spans="1:21" s="8" customFormat="1" ht="45" customHeight="1" x14ac:dyDescent="0.25">
      <c r="A1" s="8" t="s">
        <v>1</v>
      </c>
      <c r="B1" s="8" t="s">
        <v>4</v>
      </c>
      <c r="C1" s="8" t="s">
        <v>5</v>
      </c>
      <c r="D1" s="8" t="s">
        <v>6</v>
      </c>
      <c r="E1" s="8" t="s">
        <v>7</v>
      </c>
      <c r="F1" s="8" t="s">
        <v>8</v>
      </c>
      <c r="G1" s="8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8" t="s">
        <v>15</v>
      </c>
      <c r="N1" s="8" t="s">
        <v>16</v>
      </c>
      <c r="O1" s="8" t="s">
        <v>17</v>
      </c>
      <c r="P1" s="8" t="s">
        <v>18</v>
      </c>
      <c r="Q1" s="8" t="s">
        <v>19</v>
      </c>
      <c r="R1" s="8" t="s">
        <v>20</v>
      </c>
      <c r="S1" s="8" t="s">
        <v>21</v>
      </c>
      <c r="T1" s="23" t="s">
        <v>51</v>
      </c>
      <c r="U1" s="8" t="s">
        <v>85</v>
      </c>
    </row>
    <row r="2" spans="1:21" ht="13.5" customHeight="1" x14ac:dyDescent="0.25">
      <c r="A2" s="7">
        <v>1970</v>
      </c>
      <c r="B2" s="7">
        <v>0</v>
      </c>
      <c r="C2" s="7">
        <v>0</v>
      </c>
      <c r="D2" s="7"/>
      <c r="E2" s="7">
        <v>0</v>
      </c>
      <c r="F2" s="7">
        <v>0</v>
      </c>
      <c r="G2" s="7">
        <v>0</v>
      </c>
      <c r="H2" s="7"/>
      <c r="I2" s="7">
        <v>0</v>
      </c>
      <c r="J2" s="7">
        <v>23200000</v>
      </c>
      <c r="K2" s="7"/>
      <c r="L2" s="7"/>
      <c r="M2" s="7"/>
      <c r="N2" s="7">
        <v>2875000</v>
      </c>
      <c r="O2" s="7">
        <v>20325000</v>
      </c>
      <c r="P2" s="7"/>
      <c r="Q2" s="7"/>
      <c r="R2" s="9"/>
      <c r="S2" s="7"/>
      <c r="T2" s="24">
        <f>Table_Query_from_Debt[[#This Row],[Debt service due]]-Table_Query_from_Debt[[#This Row],[Debt service paid]]</f>
        <v>-23200000</v>
      </c>
      <c r="U2" s="28" t="e">
        <f>(Table_Query_from_Debt[[#This Row],[Interest due]]-Table_Query_from_Debt[[#This Row],[Interest paid]])/'DOD by creditor type'!B1</f>
        <v>#VALUE!</v>
      </c>
    </row>
    <row r="3" spans="1:21" ht="13.5" customHeight="1" x14ac:dyDescent="0.25">
      <c r="A3" s="7">
        <v>1971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25134000</v>
      </c>
      <c r="K3" s="7">
        <v>21519000</v>
      </c>
      <c r="L3" s="7">
        <v>3615000</v>
      </c>
      <c r="M3" s="7">
        <v>25134000</v>
      </c>
      <c r="N3" s="7">
        <v>3615000</v>
      </c>
      <c r="O3" s="7">
        <v>21519000</v>
      </c>
      <c r="P3" s="7">
        <v>0</v>
      </c>
      <c r="Q3" s="7">
        <v>0</v>
      </c>
      <c r="R3" s="9">
        <v>1</v>
      </c>
      <c r="S3" s="7">
        <v>1.0708911825267522</v>
      </c>
      <c r="T3" s="24">
        <f>Table_Query_from_Debt[[#This Row],[Debt service due]]-Table_Query_from_Debt[[#This Row],[Debt service paid]]</f>
        <v>0</v>
      </c>
      <c r="U3" s="29">
        <f>(Table_Query_from_Debt[[#This Row],[Interest due]]-Table_Query_from_Debt[[#This Row],[Interest paid]])/'DOD by creditor type'!B2</f>
        <v>0</v>
      </c>
    </row>
    <row r="4" spans="1:21" ht="13.5" customHeight="1" x14ac:dyDescent="0.25">
      <c r="A4" s="7">
        <v>1972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33670000</v>
      </c>
      <c r="K4" s="7">
        <v>28713000</v>
      </c>
      <c r="L4" s="7">
        <v>4957000</v>
      </c>
      <c r="M4" s="7">
        <v>33670000</v>
      </c>
      <c r="N4" s="7">
        <v>4957000</v>
      </c>
      <c r="O4" s="7">
        <v>28713000</v>
      </c>
      <c r="P4" s="7">
        <v>0</v>
      </c>
      <c r="Q4" s="7">
        <v>0</v>
      </c>
      <c r="R4" s="9">
        <v>1</v>
      </c>
      <c r="S4" s="7">
        <v>0.98691114820902459</v>
      </c>
      <c r="T4" s="24">
        <f>Table_Query_from_Debt[[#This Row],[Debt service due]]-Table_Query_from_Debt[[#This Row],[Debt service paid]]</f>
        <v>0</v>
      </c>
      <c r="U4" s="29">
        <f>(Table_Query_from_Debt[[#This Row],[Interest due]]-Table_Query_from_Debt[[#This Row],[Interest paid]])/'DOD by creditor type'!B3</f>
        <v>0</v>
      </c>
    </row>
    <row r="5" spans="1:21" ht="13.5" customHeight="1" x14ac:dyDescent="0.25">
      <c r="A5" s="7">
        <v>1973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51198000</v>
      </c>
      <c r="K5" s="7">
        <v>40931000</v>
      </c>
      <c r="L5" s="7">
        <v>10267000</v>
      </c>
      <c r="M5" s="7">
        <v>51198000</v>
      </c>
      <c r="N5" s="7">
        <v>10267000</v>
      </c>
      <c r="O5" s="7">
        <v>40931000</v>
      </c>
      <c r="P5" s="7">
        <v>0</v>
      </c>
      <c r="Q5" s="7">
        <v>0</v>
      </c>
      <c r="R5" s="9">
        <v>1</v>
      </c>
      <c r="S5" s="7">
        <v>1.0912787033775893</v>
      </c>
      <c r="T5" s="24">
        <f>Table_Query_from_Debt[[#This Row],[Debt service due]]-Table_Query_from_Debt[[#This Row],[Debt service paid]]</f>
        <v>0</v>
      </c>
      <c r="U5" s="29">
        <f>(Table_Query_from_Debt[[#This Row],[Interest due]]-Table_Query_from_Debt[[#This Row],[Interest paid]])/'DOD by creditor type'!B4</f>
        <v>0</v>
      </c>
    </row>
    <row r="6" spans="1:21" ht="13.5" customHeight="1" x14ac:dyDescent="0.25">
      <c r="A6" s="7">
        <v>1974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43208000</v>
      </c>
      <c r="K6" s="7">
        <v>34197000</v>
      </c>
      <c r="L6" s="7">
        <v>9011000</v>
      </c>
      <c r="M6" s="7">
        <v>43208000</v>
      </c>
      <c r="N6" s="7">
        <v>9011000</v>
      </c>
      <c r="O6" s="7">
        <v>34197000</v>
      </c>
      <c r="P6" s="7">
        <v>0</v>
      </c>
      <c r="Q6" s="7">
        <v>0</v>
      </c>
      <c r="R6" s="9">
        <v>1</v>
      </c>
      <c r="S6" s="7">
        <v>1.0260853850549283</v>
      </c>
      <c r="T6" s="24">
        <f>Table_Query_from_Debt[[#This Row],[Debt service due]]-Table_Query_from_Debt[[#This Row],[Debt service paid]]</f>
        <v>0</v>
      </c>
      <c r="U6" s="29">
        <f>(Table_Query_from_Debt[[#This Row],[Interest due]]-Table_Query_from_Debt[[#This Row],[Interest paid]])/'DOD by creditor type'!B5</f>
        <v>0</v>
      </c>
    </row>
    <row r="7" spans="1:21" ht="13.5" customHeight="1" x14ac:dyDescent="0.25">
      <c r="A7" s="7">
        <v>1975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39681000</v>
      </c>
      <c r="K7" s="7">
        <v>27993000</v>
      </c>
      <c r="L7" s="7">
        <v>11688000</v>
      </c>
      <c r="M7" s="7">
        <v>39681000</v>
      </c>
      <c r="N7" s="7">
        <v>11688000</v>
      </c>
      <c r="O7" s="7">
        <v>27993000</v>
      </c>
      <c r="P7" s="7">
        <v>0</v>
      </c>
      <c r="Q7" s="7">
        <v>0</v>
      </c>
      <c r="R7" s="9">
        <v>1</v>
      </c>
      <c r="S7" s="7">
        <v>0.95141924356949015</v>
      </c>
      <c r="T7" s="24">
        <f>Table_Query_from_Debt[[#This Row],[Debt service due]]-Table_Query_from_Debt[[#This Row],[Debt service paid]]</f>
        <v>0</v>
      </c>
      <c r="U7" s="29">
        <f>(Table_Query_from_Debt[[#This Row],[Interest due]]-Table_Query_from_Debt[[#This Row],[Interest paid]])/'DOD by creditor type'!B6</f>
        <v>0</v>
      </c>
    </row>
    <row r="8" spans="1:21" ht="13.5" customHeight="1" x14ac:dyDescent="0.25">
      <c r="A8" s="7">
        <v>1976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30000</v>
      </c>
      <c r="J8" s="7">
        <v>42801000</v>
      </c>
      <c r="K8" s="7">
        <v>33061000</v>
      </c>
      <c r="L8" s="7">
        <v>9770000</v>
      </c>
      <c r="M8" s="7">
        <v>42831000</v>
      </c>
      <c r="N8" s="7">
        <v>9740000</v>
      </c>
      <c r="O8" s="7">
        <v>33061000</v>
      </c>
      <c r="P8" s="7">
        <v>30000</v>
      </c>
      <c r="Q8" s="7">
        <v>0</v>
      </c>
      <c r="R8" s="9">
        <v>0.99929957273937098</v>
      </c>
      <c r="S8" s="7">
        <v>1.0248945943607188</v>
      </c>
      <c r="T8" s="24">
        <f>Table_Query_from_Debt[[#This Row],[Debt service due]]-Table_Query_from_Debt[[#This Row],[Debt service paid]]</f>
        <v>30000</v>
      </c>
      <c r="U8" s="29">
        <f>(Table_Query_from_Debt[[#This Row],[Interest due]]-Table_Query_from_Debt[[#This Row],[Interest paid]])/'DOD by creditor type'!B7</f>
        <v>1.2853745355170579E-4</v>
      </c>
    </row>
    <row r="9" spans="1:21" ht="13.5" customHeight="1" x14ac:dyDescent="0.25">
      <c r="A9" s="7">
        <v>1977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30000</v>
      </c>
      <c r="I9" s="7">
        <v>62000</v>
      </c>
      <c r="J9" s="7">
        <v>49134000</v>
      </c>
      <c r="K9" s="7">
        <v>35035000</v>
      </c>
      <c r="L9" s="7">
        <v>13006983.692379514</v>
      </c>
      <c r="M9" s="7">
        <v>48041983.692379512</v>
      </c>
      <c r="N9" s="7">
        <v>12979000</v>
      </c>
      <c r="O9" s="7">
        <v>35035000</v>
      </c>
      <c r="P9" s="7">
        <v>27983.692379513384</v>
      </c>
      <c r="Q9" s="7">
        <v>0</v>
      </c>
      <c r="R9" s="9">
        <v>1.0227304583135626</v>
      </c>
      <c r="S9" s="7">
        <v>1.1338769206828871</v>
      </c>
      <c r="T9" s="24">
        <f>Table_Query_from_Debt[[#This Row],[Debt service due]]-Table_Query_from_Debt[[#This Row],[Debt service paid]]</f>
        <v>-1092016.3076204881</v>
      </c>
      <c r="U9" s="29">
        <f>(Table_Query_from_Debt[[#This Row],[Interest due]]-Table_Query_from_Debt[[#This Row],[Interest paid]])/'DOD by creditor type'!B8</f>
        <v>1.0384792398174831E-4</v>
      </c>
    </row>
    <row r="10" spans="1:21" ht="13.5" customHeight="1" x14ac:dyDescent="0.25">
      <c r="A10" s="7">
        <v>1978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62000</v>
      </c>
      <c r="I10" s="7">
        <v>96000</v>
      </c>
      <c r="J10" s="7">
        <v>76166000</v>
      </c>
      <c r="K10" s="7">
        <v>51914000</v>
      </c>
      <c r="L10" s="7">
        <v>23056986.805314347</v>
      </c>
      <c r="M10" s="7">
        <v>74970986.805314347</v>
      </c>
      <c r="N10" s="7">
        <v>23032000</v>
      </c>
      <c r="O10" s="7">
        <v>51914000</v>
      </c>
      <c r="P10" s="7">
        <v>24986.805314346595</v>
      </c>
      <c r="Q10" s="7">
        <v>0</v>
      </c>
      <c r="R10" s="9">
        <v>1.0159396754078864</v>
      </c>
      <c r="S10" s="7">
        <v>1.1453741078331194</v>
      </c>
      <c r="T10" s="24">
        <f>Table_Query_from_Debt[[#This Row],[Debt service due]]-Table_Query_from_Debt[[#This Row],[Debt service paid]]</f>
        <v>-1195013.1946856529</v>
      </c>
      <c r="U10" s="29">
        <f>(Table_Query_from_Debt[[#This Row],[Interest due]]-Table_Query_from_Debt[[#This Row],[Interest paid]])/'DOD by creditor type'!B9</f>
        <v>6.0448778485217114E-5</v>
      </c>
    </row>
    <row r="11" spans="1:21" ht="13.5" customHeight="1" x14ac:dyDescent="0.25">
      <c r="A11" s="7">
        <v>1979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96000</v>
      </c>
      <c r="I11" s="7">
        <v>130000</v>
      </c>
      <c r="J11" s="7">
        <v>122816000</v>
      </c>
      <c r="K11" s="7">
        <v>82336000</v>
      </c>
      <c r="L11" s="7">
        <v>38169919.235998057</v>
      </c>
      <c r="M11" s="7">
        <v>120505919.23599806</v>
      </c>
      <c r="N11" s="7">
        <v>38130000</v>
      </c>
      <c r="O11" s="7">
        <v>82336000</v>
      </c>
      <c r="P11" s="7">
        <v>39919.235998057819</v>
      </c>
      <c r="Q11" s="7">
        <v>0</v>
      </c>
      <c r="R11" s="9">
        <v>1.0191698530549183</v>
      </c>
      <c r="S11" s="7">
        <v>0.93834129168689773</v>
      </c>
      <c r="T11" s="24">
        <f>Table_Query_from_Debt[[#This Row],[Debt service due]]-Table_Query_from_Debt[[#This Row],[Debt service paid]]</f>
        <v>-2310080.7640019357</v>
      </c>
      <c r="U11" s="29">
        <f>(Table_Query_from_Debt[[#This Row],[Interest due]]-Table_Query_from_Debt[[#This Row],[Interest paid]])/'DOD by creditor type'!B10</f>
        <v>6.1126256037002198E-5</v>
      </c>
    </row>
    <row r="12" spans="1:21" ht="13.5" customHeight="1" x14ac:dyDescent="0.25">
      <c r="A12" s="7">
        <v>1980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130000</v>
      </c>
      <c r="I12" s="7">
        <v>164000</v>
      </c>
      <c r="J12" s="7">
        <v>141186000</v>
      </c>
      <c r="K12" s="7">
        <v>88868000</v>
      </c>
      <c r="L12" s="7">
        <v>49030234.219671801</v>
      </c>
      <c r="M12" s="7">
        <v>137898234.21967179</v>
      </c>
      <c r="N12" s="7">
        <v>49002000</v>
      </c>
      <c r="O12" s="7">
        <v>88868000</v>
      </c>
      <c r="P12" s="7">
        <v>28234.219671797095</v>
      </c>
      <c r="Q12" s="7">
        <v>0</v>
      </c>
      <c r="R12" s="9">
        <v>1.0238419715736955</v>
      </c>
      <c r="S12" s="7">
        <v>1.0443521563707916</v>
      </c>
      <c r="T12" s="24">
        <f>Table_Query_from_Debt[[#This Row],[Debt service due]]-Table_Query_from_Debt[[#This Row],[Debt service paid]]</f>
        <v>-3287765.7803282142</v>
      </c>
      <c r="U12" s="29">
        <f>(Table_Query_from_Debt[[#This Row],[Interest due]]-Table_Query_from_Debt[[#This Row],[Interest paid]])/'DOD by creditor type'!B11</f>
        <v>3.234164122524782E-5</v>
      </c>
    </row>
    <row r="13" spans="1:21" ht="13.5" customHeight="1" x14ac:dyDescent="0.25">
      <c r="A13" s="7">
        <v>1981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164000</v>
      </c>
      <c r="I13" s="7">
        <v>198000</v>
      </c>
      <c r="J13" s="7">
        <v>157428000</v>
      </c>
      <c r="K13" s="7">
        <v>99703000</v>
      </c>
      <c r="L13" s="7">
        <v>56231893.600718901</v>
      </c>
      <c r="M13" s="7">
        <v>155934893.60071892</v>
      </c>
      <c r="N13" s="7">
        <v>56185000</v>
      </c>
      <c r="O13" s="7">
        <v>99703000</v>
      </c>
      <c r="P13" s="7">
        <v>46893.600718897273</v>
      </c>
      <c r="Q13" s="7">
        <v>0</v>
      </c>
      <c r="R13" s="9">
        <v>1.0095751910608557</v>
      </c>
      <c r="S13" s="7">
        <v>0.92138048342135814</v>
      </c>
      <c r="T13" s="24">
        <f>Table_Query_from_Debt[[#This Row],[Debt service due]]-Table_Query_from_Debt[[#This Row],[Debt service paid]]</f>
        <v>-1493106.3992810845</v>
      </c>
      <c r="U13" s="29">
        <f>(Table_Query_from_Debt[[#This Row],[Interest due]]-Table_Query_from_Debt[[#This Row],[Interest paid]])/'DOD by creditor type'!B12</f>
        <v>4.2271659412251157E-5</v>
      </c>
    </row>
    <row r="14" spans="1:21" ht="13.5" customHeight="1" x14ac:dyDescent="0.25">
      <c r="A14" s="7">
        <v>1982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198000</v>
      </c>
      <c r="I14" s="7">
        <v>232000</v>
      </c>
      <c r="J14" s="7">
        <v>142744992</v>
      </c>
      <c r="K14" s="7">
        <v>85561000</v>
      </c>
      <c r="L14" s="7">
        <v>55635689.150722675</v>
      </c>
      <c r="M14" s="7">
        <v>141196689.15072268</v>
      </c>
      <c r="N14" s="7">
        <v>55592000</v>
      </c>
      <c r="O14" s="7">
        <v>85561000</v>
      </c>
      <c r="P14" s="7">
        <v>43689.150722675346</v>
      </c>
      <c r="Q14" s="7">
        <v>0</v>
      </c>
      <c r="R14" s="9">
        <v>1.0109655747495931</v>
      </c>
      <c r="S14" s="7">
        <v>0.95106489534002348</v>
      </c>
      <c r="T14" s="24">
        <f>Table_Query_from_Debt[[#This Row],[Debt service due]]-Table_Query_from_Debt[[#This Row],[Debt service paid]]</f>
        <v>-1548302.8492773175</v>
      </c>
      <c r="U14" s="29">
        <f>(Table_Query_from_Debt[[#This Row],[Interest due]]-Table_Query_from_Debt[[#This Row],[Interest paid]])/'DOD by creditor type'!B13</f>
        <v>3.5336889578489297E-5</v>
      </c>
    </row>
    <row r="15" spans="1:21" ht="13.5" customHeight="1" x14ac:dyDescent="0.25">
      <c r="A15" s="7">
        <v>1983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232000</v>
      </c>
      <c r="I15" s="7">
        <v>229000</v>
      </c>
      <c r="J15" s="7">
        <v>174036000</v>
      </c>
      <c r="K15" s="7">
        <v>101123000</v>
      </c>
      <c r="L15" s="7">
        <v>68765910.46903877</v>
      </c>
      <c r="M15" s="7">
        <v>169888910.46903878</v>
      </c>
      <c r="N15" s="7">
        <v>68762000</v>
      </c>
      <c r="O15" s="7">
        <v>101123000</v>
      </c>
      <c r="P15" s="7">
        <v>3910.4690387762384</v>
      </c>
      <c r="Q15" s="7">
        <v>0</v>
      </c>
      <c r="R15" s="9">
        <v>1.0244105958388436</v>
      </c>
      <c r="S15" s="7">
        <v>0.97021349552251623</v>
      </c>
      <c r="T15" s="24">
        <f>Table_Query_from_Debt[[#This Row],[Debt service due]]-Table_Query_from_Debt[[#This Row],[Debt service paid]]</f>
        <v>-4147089.5309612155</v>
      </c>
      <c r="U15" s="29">
        <f>(Table_Query_from_Debt[[#This Row],[Interest due]]-Table_Query_from_Debt[[#This Row],[Interest paid]])/'DOD by creditor type'!B14</f>
        <v>2.5803944973773792E-6</v>
      </c>
    </row>
    <row r="16" spans="1:21" ht="13.5" customHeight="1" x14ac:dyDescent="0.25">
      <c r="A16" s="7">
        <v>1984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229000</v>
      </c>
      <c r="I16" s="7">
        <v>227000</v>
      </c>
      <c r="J16" s="7">
        <v>178402000</v>
      </c>
      <c r="K16" s="7">
        <v>107149000</v>
      </c>
      <c r="L16" s="7">
        <v>68079671.181296751</v>
      </c>
      <c r="M16" s="7">
        <v>175228671.18129677</v>
      </c>
      <c r="N16" s="7">
        <v>68066000</v>
      </c>
      <c r="O16" s="7">
        <v>107149000</v>
      </c>
      <c r="P16" s="7">
        <v>13671.18129675425</v>
      </c>
      <c r="Q16" s="7">
        <v>0</v>
      </c>
      <c r="R16" s="9">
        <v>1.0181096438003574</v>
      </c>
      <c r="S16" s="7">
        <v>0.93156689390063641</v>
      </c>
      <c r="T16" s="24">
        <f>Table_Query_from_Debt[[#This Row],[Debt service due]]-Table_Query_from_Debt[[#This Row],[Debt service paid]]</f>
        <v>-3173328.8187032342</v>
      </c>
      <c r="U16" s="29">
        <f>(Table_Query_from_Debt[[#This Row],[Interest due]]-Table_Query_from_Debt[[#This Row],[Interest paid]])/'DOD by creditor type'!B15</f>
        <v>7.6895322778733349E-6</v>
      </c>
    </row>
    <row r="17" spans="1:21" ht="13.5" customHeight="1" x14ac:dyDescent="0.25">
      <c r="A17" s="7">
        <v>1985</v>
      </c>
      <c r="B17" s="7">
        <v>0</v>
      </c>
      <c r="C17" s="7">
        <v>0</v>
      </c>
      <c r="D17" s="7">
        <v>0</v>
      </c>
      <c r="E17" s="7">
        <v>3710000</v>
      </c>
      <c r="F17" s="7">
        <v>0</v>
      </c>
      <c r="G17" s="7">
        <v>0</v>
      </c>
      <c r="H17" s="7">
        <v>227000</v>
      </c>
      <c r="I17" s="7">
        <v>227000</v>
      </c>
      <c r="J17" s="7">
        <v>223142000</v>
      </c>
      <c r="K17" s="7">
        <v>147662000</v>
      </c>
      <c r="L17" s="7">
        <v>75560916.678913459</v>
      </c>
      <c r="M17" s="7">
        <v>223222916.67891347</v>
      </c>
      <c r="N17" s="7">
        <v>75597000</v>
      </c>
      <c r="O17" s="7">
        <v>143952000</v>
      </c>
      <c r="P17" s="7">
        <v>-36083.321086547861</v>
      </c>
      <c r="Q17" s="7">
        <v>3710000</v>
      </c>
      <c r="R17" s="9">
        <v>0.99963750729487211</v>
      </c>
      <c r="S17" s="7">
        <v>1.1589573616147482</v>
      </c>
      <c r="T17" s="24">
        <f>Table_Query_from_Debt[[#This Row],[Debt service due]]-Table_Query_from_Debt[[#This Row],[Debt service paid]]</f>
        <v>80916.678913474083</v>
      </c>
      <c r="U17" s="29">
        <f>(Table_Query_from_Debt[[#This Row],[Interest due]]-Table_Query_from_Debt[[#This Row],[Interest paid]])/'DOD by creditor type'!B16</f>
        <v>-1.940751218893698E-5</v>
      </c>
    </row>
    <row r="18" spans="1:21" ht="13.5" customHeight="1" x14ac:dyDescent="0.25">
      <c r="A18" s="7">
        <v>1986</v>
      </c>
      <c r="B18" s="7">
        <v>0</v>
      </c>
      <c r="C18" s="7">
        <v>0</v>
      </c>
      <c r="D18" s="7">
        <v>3710000</v>
      </c>
      <c r="E18" s="7">
        <v>57683000</v>
      </c>
      <c r="F18" s="7">
        <v>0</v>
      </c>
      <c r="G18" s="7">
        <v>0</v>
      </c>
      <c r="H18" s="7">
        <v>227000</v>
      </c>
      <c r="I18" s="7">
        <v>227000</v>
      </c>
      <c r="J18" s="7">
        <v>285660992</v>
      </c>
      <c r="K18" s="7">
        <v>240209319.33726043</v>
      </c>
      <c r="L18" s="7">
        <v>93613799.8128189</v>
      </c>
      <c r="M18" s="7">
        <v>333823119.15007931</v>
      </c>
      <c r="N18" s="7">
        <v>93653000</v>
      </c>
      <c r="O18" s="7">
        <v>186876992</v>
      </c>
      <c r="P18" s="7">
        <v>-39200.187181101821</v>
      </c>
      <c r="Q18" s="7">
        <v>53332327.33726041</v>
      </c>
      <c r="R18" s="9">
        <v>0.85572560920076146</v>
      </c>
      <c r="S18" s="7">
        <v>1.172688049255955</v>
      </c>
      <c r="T18" s="24">
        <f>Table_Query_from_Debt[[#This Row],[Debt service due]]-Table_Query_from_Debt[[#This Row],[Debt service paid]]</f>
        <v>48162127.15007931</v>
      </c>
      <c r="U18" s="29">
        <f>(Table_Query_from_Debt[[#This Row],[Interest due]]-Table_Query_from_Debt[[#This Row],[Interest paid]])/'DOD by creditor type'!B17</f>
        <v>-1.5359431671761494E-5</v>
      </c>
    </row>
    <row r="19" spans="1:21" ht="13.5" customHeight="1" x14ac:dyDescent="0.25">
      <c r="A19" s="7">
        <v>1987</v>
      </c>
      <c r="B19" s="7">
        <v>0</v>
      </c>
      <c r="C19" s="7">
        <v>0</v>
      </c>
      <c r="D19" s="7">
        <v>57683000</v>
      </c>
      <c r="E19" s="7">
        <v>77518000</v>
      </c>
      <c r="F19" s="7">
        <v>0</v>
      </c>
      <c r="G19" s="7">
        <v>0</v>
      </c>
      <c r="H19" s="7">
        <v>227000</v>
      </c>
      <c r="I19" s="7">
        <v>32272000</v>
      </c>
      <c r="J19" s="7">
        <v>222402000</v>
      </c>
      <c r="K19" s="7">
        <v>153244750.82017821</v>
      </c>
      <c r="L19" s="7">
        <v>103755680.08661443</v>
      </c>
      <c r="M19" s="7">
        <v>257000430.90679264</v>
      </c>
      <c r="N19" s="7">
        <v>71756000</v>
      </c>
      <c r="O19" s="7">
        <v>144926000</v>
      </c>
      <c r="P19" s="7">
        <v>31999680.086614434</v>
      </c>
      <c r="Q19" s="7">
        <v>8318750.8201782256</v>
      </c>
      <c r="R19" s="9">
        <v>0.86537598094790513</v>
      </c>
      <c r="S19" s="7">
        <v>1.1996471955311232</v>
      </c>
      <c r="T19" s="24">
        <f>Table_Query_from_Debt[[#This Row],[Debt service due]]-Table_Query_from_Debt[[#This Row],[Debt service paid]]</f>
        <v>34598430.906792641</v>
      </c>
      <c r="U19" s="29">
        <f>(Table_Query_from_Debt[[#This Row],[Interest due]]-Table_Query_from_Debt[[#This Row],[Interest paid]])/'DOD by creditor type'!B18</f>
        <v>9.7472778768764277E-3</v>
      </c>
    </row>
    <row r="20" spans="1:21" ht="13.5" customHeight="1" x14ac:dyDescent="0.25">
      <c r="A20" s="7">
        <v>1988</v>
      </c>
      <c r="B20" s="7">
        <v>0</v>
      </c>
      <c r="C20" s="7">
        <v>0</v>
      </c>
      <c r="D20" s="7">
        <v>77518000</v>
      </c>
      <c r="E20" s="7">
        <v>166624000</v>
      </c>
      <c r="F20" s="7">
        <v>0</v>
      </c>
      <c r="G20" s="7">
        <v>0</v>
      </c>
      <c r="H20" s="7">
        <v>32272000</v>
      </c>
      <c r="I20" s="7">
        <v>90206000</v>
      </c>
      <c r="J20" s="7">
        <v>127492000</v>
      </c>
      <c r="K20" s="7">
        <v>177204875.36201996</v>
      </c>
      <c r="L20" s="7">
        <v>98609757.136189133</v>
      </c>
      <c r="M20" s="7">
        <v>275814632.49820912</v>
      </c>
      <c r="N20" s="7">
        <v>39558000</v>
      </c>
      <c r="O20" s="7">
        <v>85414000</v>
      </c>
      <c r="P20" s="7">
        <v>59051757.136189125</v>
      </c>
      <c r="Q20" s="7">
        <v>91790875.362019971</v>
      </c>
      <c r="R20" s="9">
        <v>0.46223798514688236</v>
      </c>
      <c r="S20" s="7">
        <v>0.96536449131788782</v>
      </c>
      <c r="T20" s="24">
        <f>Table_Query_from_Debt[[#This Row],[Debt service due]]-Table_Query_from_Debt[[#This Row],[Debt service paid]]</f>
        <v>148322632.49820912</v>
      </c>
      <c r="U20" s="29">
        <f>(Table_Query_from_Debt[[#This Row],[Interest due]]-Table_Query_from_Debt[[#This Row],[Interest paid]])/'DOD by creditor type'!B19</f>
        <v>1.5199221632795792E-2</v>
      </c>
    </row>
    <row r="21" spans="1:21" ht="13.5" customHeight="1" x14ac:dyDescent="0.25">
      <c r="A21" s="7">
        <v>1989</v>
      </c>
      <c r="B21" s="7">
        <v>0</v>
      </c>
      <c r="C21" s="7">
        <v>0</v>
      </c>
      <c r="D21" s="7">
        <v>166624000</v>
      </c>
      <c r="E21" s="7">
        <v>221030000</v>
      </c>
      <c r="F21" s="7">
        <v>0</v>
      </c>
      <c r="G21" s="7">
        <v>0</v>
      </c>
      <c r="H21" s="7">
        <v>90206000</v>
      </c>
      <c r="I21" s="7">
        <v>110552000</v>
      </c>
      <c r="J21" s="7">
        <v>191700992</v>
      </c>
      <c r="K21" s="7">
        <v>185537177.616041</v>
      </c>
      <c r="L21" s="7">
        <v>95162583.997698978</v>
      </c>
      <c r="M21" s="7">
        <v>280699761.61373997</v>
      </c>
      <c r="N21" s="7">
        <v>69465000</v>
      </c>
      <c r="O21" s="7">
        <v>121246000</v>
      </c>
      <c r="P21" s="7">
        <v>25697583.997698978</v>
      </c>
      <c r="Q21" s="7">
        <v>64291177.616041005</v>
      </c>
      <c r="R21" s="9">
        <v>0.68293963235990307</v>
      </c>
      <c r="S21" s="7">
        <v>0.94067374678293036</v>
      </c>
      <c r="T21" s="24">
        <f>Table_Query_from_Debt[[#This Row],[Debt service due]]-Table_Query_from_Debt[[#This Row],[Debt service paid]]</f>
        <v>88998769.613739967</v>
      </c>
      <c r="U21" s="29">
        <f>(Table_Query_from_Debt[[#This Row],[Interest due]]-Table_Query_from_Debt[[#This Row],[Interest paid]])/'DOD by creditor type'!B20</f>
        <v>6.5497414938709376E-3</v>
      </c>
    </row>
    <row r="22" spans="1:21" ht="13.5" customHeight="1" x14ac:dyDescent="0.25">
      <c r="A22" s="7">
        <v>1990</v>
      </c>
      <c r="B22" s="7">
        <v>0</v>
      </c>
      <c r="C22" s="7">
        <v>0</v>
      </c>
      <c r="D22" s="7">
        <v>221030000</v>
      </c>
      <c r="E22" s="7">
        <v>376492000</v>
      </c>
      <c r="F22" s="7">
        <v>0</v>
      </c>
      <c r="G22" s="7">
        <v>0</v>
      </c>
      <c r="H22" s="7">
        <v>110552000</v>
      </c>
      <c r="I22" s="7">
        <v>200204992</v>
      </c>
      <c r="J22" s="7">
        <v>60401000</v>
      </c>
      <c r="K22" s="7">
        <v>186400811.29599747</v>
      </c>
      <c r="L22" s="7">
        <v>94963394.0105647</v>
      </c>
      <c r="M22" s="7">
        <v>281364205.30656219</v>
      </c>
      <c r="N22" s="7">
        <v>12791000</v>
      </c>
      <c r="O22" s="7">
        <v>45895000</v>
      </c>
      <c r="P22" s="7">
        <v>82172394.0105647</v>
      </c>
      <c r="Q22" s="7">
        <v>140505811.29599747</v>
      </c>
      <c r="R22" s="9">
        <v>0.21467194071182474</v>
      </c>
      <c r="S22" s="7">
        <v>1.0676658765959486</v>
      </c>
      <c r="T22" s="24">
        <f>Table_Query_from_Debt[[#This Row],[Debt service due]]-Table_Query_from_Debt[[#This Row],[Debt service paid]]</f>
        <v>220963205.30656219</v>
      </c>
      <c r="U22" s="29">
        <f>(Table_Query_from_Debt[[#This Row],[Interest due]]-Table_Query_from_Debt[[#This Row],[Interest paid]])/'DOD by creditor type'!B21</f>
        <v>2.156377656634581E-2</v>
      </c>
    </row>
    <row r="23" spans="1:21" ht="13.5" customHeight="1" x14ac:dyDescent="0.25">
      <c r="A23" s="7">
        <v>1991</v>
      </c>
      <c r="B23" s="7">
        <v>71486000</v>
      </c>
      <c r="C23" s="7">
        <v>0</v>
      </c>
      <c r="D23" s="7">
        <v>376492000</v>
      </c>
      <c r="E23" s="7">
        <v>560483968</v>
      </c>
      <c r="F23" s="7">
        <v>4475000</v>
      </c>
      <c r="G23" s="7">
        <v>0</v>
      </c>
      <c r="H23" s="7">
        <v>200204992</v>
      </c>
      <c r="I23" s="7">
        <v>248300000</v>
      </c>
      <c r="J23" s="7">
        <v>79991000</v>
      </c>
      <c r="K23" s="7">
        <v>272192928.2747851</v>
      </c>
      <c r="L23" s="7">
        <v>94905288.194165617</v>
      </c>
      <c r="M23" s="7">
        <v>367098216.46895075</v>
      </c>
      <c r="N23" s="7">
        <v>48809000</v>
      </c>
      <c r="O23" s="7">
        <v>28889000</v>
      </c>
      <c r="P23" s="7">
        <v>46096288.194165617</v>
      </c>
      <c r="Q23" s="7">
        <v>243303928.2747851</v>
      </c>
      <c r="R23" s="9">
        <v>0.21790081349187285</v>
      </c>
      <c r="S23" s="7">
        <v>1.0323354964387421</v>
      </c>
      <c r="T23" s="24">
        <f>Table_Query_from_Debt[[#This Row],[Debt service due]]-Table_Query_from_Debt[[#This Row],[Debt service paid]]</f>
        <v>287107216.46895075</v>
      </c>
      <c r="U23" s="29">
        <f>(Table_Query_from_Debt[[#This Row],[Interest due]]-Table_Query_from_Debt[[#This Row],[Interest paid]])/'DOD by creditor type'!B22</f>
        <v>1.0932980211040002E-2</v>
      </c>
    </row>
    <row r="24" spans="1:21" ht="13.5" customHeight="1" x14ac:dyDescent="0.25">
      <c r="A24" s="7">
        <v>1992</v>
      </c>
      <c r="B24" s="7">
        <v>0</v>
      </c>
      <c r="C24" s="7">
        <v>0</v>
      </c>
      <c r="D24" s="7">
        <v>560483968</v>
      </c>
      <c r="E24" s="7">
        <v>786910016</v>
      </c>
      <c r="F24" s="7">
        <v>0</v>
      </c>
      <c r="G24" s="7">
        <v>0</v>
      </c>
      <c r="H24" s="7">
        <v>248300000</v>
      </c>
      <c r="I24" s="7">
        <v>339982016</v>
      </c>
      <c r="J24" s="7">
        <v>53994000</v>
      </c>
      <c r="K24" s="7">
        <v>260903809.18761253</v>
      </c>
      <c r="L24" s="7">
        <v>121271136.24471715</v>
      </c>
      <c r="M24" s="7">
        <v>382174945.43232965</v>
      </c>
      <c r="N24" s="7">
        <v>25953000</v>
      </c>
      <c r="O24" s="7">
        <v>26270000</v>
      </c>
      <c r="P24" s="7">
        <v>95318136.244717151</v>
      </c>
      <c r="Q24" s="7">
        <v>234633809.18761253</v>
      </c>
      <c r="R24" s="9">
        <v>0.14128084701868696</v>
      </c>
      <c r="S24" s="7">
        <v>0.98535593940911337</v>
      </c>
      <c r="T24" s="24">
        <f>Table_Query_from_Debt[[#This Row],[Debt service due]]-Table_Query_from_Debt[[#This Row],[Debt service paid]]</f>
        <v>328180945.43232965</v>
      </c>
      <c r="U24" s="29">
        <f>(Table_Query_from_Debt[[#This Row],[Interest due]]-Table_Query_from_Debt[[#This Row],[Interest paid]])/'DOD by creditor type'!B23</f>
        <v>2.2030567936902206E-2</v>
      </c>
    </row>
    <row r="25" spans="1:21" ht="13.5" customHeight="1" x14ac:dyDescent="0.25">
      <c r="A25" s="7">
        <v>1993</v>
      </c>
      <c r="B25" s="7">
        <v>0</v>
      </c>
      <c r="C25" s="7">
        <v>0</v>
      </c>
      <c r="D25" s="7">
        <v>786910016</v>
      </c>
      <c r="E25" s="7">
        <v>1044598976</v>
      </c>
      <c r="F25" s="7">
        <v>0</v>
      </c>
      <c r="G25" s="7">
        <v>0</v>
      </c>
      <c r="H25" s="7">
        <v>339982016</v>
      </c>
      <c r="I25" s="7">
        <v>354310016</v>
      </c>
      <c r="J25" s="7">
        <v>111309000</v>
      </c>
      <c r="K25" s="7">
        <v>239922163.51331115</v>
      </c>
      <c r="L25" s="7">
        <v>86081419.135803461</v>
      </c>
      <c r="M25" s="7">
        <v>326003582.64911461</v>
      </c>
      <c r="N25" s="7">
        <v>88903000</v>
      </c>
      <c r="O25" s="7">
        <v>21927000</v>
      </c>
      <c r="P25" s="7">
        <v>-2821580.8641965389</v>
      </c>
      <c r="Q25" s="7">
        <v>217995163.51331115</v>
      </c>
      <c r="R25" s="9">
        <v>0.34143489803240756</v>
      </c>
      <c r="S25" s="7">
        <v>1.05044261183567</v>
      </c>
      <c r="T25" s="24">
        <f>Table_Query_from_Debt[[#This Row],[Debt service due]]-Table_Query_from_Debt[[#This Row],[Debt service paid]]</f>
        <v>214694582.64911461</v>
      </c>
      <c r="U25" s="29">
        <f>(Table_Query_from_Debt[[#This Row],[Interest due]]-Table_Query_from_Debt[[#This Row],[Interest paid]])/'DOD by creditor type'!B24</f>
        <v>-5.943416191496291E-4</v>
      </c>
    </row>
    <row r="26" spans="1:21" ht="13.5" customHeight="1" x14ac:dyDescent="0.25">
      <c r="A26" s="7">
        <v>1994</v>
      </c>
      <c r="B26" s="7">
        <v>0</v>
      </c>
      <c r="C26" s="7">
        <v>0</v>
      </c>
      <c r="D26" s="7">
        <v>1044598976</v>
      </c>
      <c r="E26" s="7">
        <v>1430702976</v>
      </c>
      <c r="F26" s="7">
        <v>0</v>
      </c>
      <c r="G26" s="7">
        <v>0</v>
      </c>
      <c r="H26" s="7">
        <v>354310016</v>
      </c>
      <c r="I26" s="7">
        <v>380598016</v>
      </c>
      <c r="J26" s="7">
        <v>162991008</v>
      </c>
      <c r="K26" s="7">
        <v>335512433.22243047</v>
      </c>
      <c r="L26" s="7">
        <v>115082081.96229964</v>
      </c>
      <c r="M26" s="7">
        <v>450594515.18473011</v>
      </c>
      <c r="N26" s="7">
        <v>120187000</v>
      </c>
      <c r="O26" s="7">
        <v>41963000</v>
      </c>
      <c r="P26" s="7">
        <v>-5104918.0377003551</v>
      </c>
      <c r="Q26" s="7">
        <v>293549433.22243047</v>
      </c>
      <c r="R26" s="9">
        <v>0.36172434973643347</v>
      </c>
      <c r="S26" s="7">
        <v>1.0886029652565632</v>
      </c>
      <c r="T26" s="24">
        <f>Table_Query_from_Debt[[#This Row],[Debt service due]]-Table_Query_from_Debt[[#This Row],[Debt service paid]]</f>
        <v>287603507.18473011</v>
      </c>
      <c r="U26" s="29">
        <f>(Table_Query_from_Debt[[#This Row],[Interest due]]-Table_Query_from_Debt[[#This Row],[Interest paid]])/'DOD by creditor type'!B25</f>
        <v>-1.0008719300411064E-3</v>
      </c>
    </row>
    <row r="27" spans="1:21" ht="13.5" customHeight="1" x14ac:dyDescent="0.25">
      <c r="A27" s="7">
        <v>1995</v>
      </c>
      <c r="B27" s="7">
        <v>0</v>
      </c>
      <c r="C27" s="7">
        <v>0</v>
      </c>
      <c r="D27" s="7">
        <v>1430702976</v>
      </c>
      <c r="E27" s="7">
        <v>1358817024</v>
      </c>
      <c r="F27" s="7">
        <v>0</v>
      </c>
      <c r="G27" s="7">
        <v>0</v>
      </c>
      <c r="H27" s="7">
        <v>380598016</v>
      </c>
      <c r="I27" s="7">
        <v>351648992</v>
      </c>
      <c r="J27" s="7">
        <v>249866000</v>
      </c>
      <c r="K27" s="7">
        <v>113908336.39630151</v>
      </c>
      <c r="L27" s="7">
        <v>40344042.30392319</v>
      </c>
      <c r="M27" s="7">
        <v>154252378.7002247</v>
      </c>
      <c r="N27" s="7">
        <v>67803000</v>
      </c>
      <c r="O27" s="7">
        <v>180192992</v>
      </c>
      <c r="P27" s="7">
        <v>-27458957.69607681</v>
      </c>
      <c r="Q27" s="7">
        <v>-66284655.603698492</v>
      </c>
      <c r="R27" s="9">
        <v>1.619851843488207</v>
      </c>
      <c r="S27" s="7">
        <v>0.99608493412660559</v>
      </c>
      <c r="T27" s="24">
        <f>Table_Query_from_Debt[[#This Row],[Debt service due]]-Table_Query_from_Debt[[#This Row],[Debt service paid]]</f>
        <v>-95613621.299775302</v>
      </c>
      <c r="U27" s="29">
        <f>(Table_Query_from_Debt[[#This Row],[Interest due]]-Table_Query_from_Debt[[#This Row],[Interest paid]])/'DOD by creditor type'!B26</f>
        <v>-4.7180516083985928E-3</v>
      </c>
    </row>
    <row r="28" spans="1:21" ht="13.5" customHeight="1" x14ac:dyDescent="0.25">
      <c r="A28" s="7">
        <v>1996</v>
      </c>
      <c r="B28" s="7">
        <v>0</v>
      </c>
      <c r="C28" s="7">
        <v>0</v>
      </c>
      <c r="D28" s="7">
        <v>1358817024</v>
      </c>
      <c r="E28" s="7">
        <v>1289307008</v>
      </c>
      <c r="F28" s="7">
        <v>0</v>
      </c>
      <c r="G28" s="7">
        <v>0</v>
      </c>
      <c r="H28" s="7">
        <v>351648992</v>
      </c>
      <c r="I28" s="7">
        <v>366267008</v>
      </c>
      <c r="J28" s="7">
        <v>157836992</v>
      </c>
      <c r="K28" s="7">
        <v>169570651.42806625</v>
      </c>
      <c r="L28" s="7">
        <v>58108581.028857589</v>
      </c>
      <c r="M28" s="7">
        <v>227679232.45692384</v>
      </c>
      <c r="N28" s="7">
        <v>17697000</v>
      </c>
      <c r="O28" s="7">
        <v>139411008</v>
      </c>
      <c r="P28" s="7">
        <v>40411581.028857589</v>
      </c>
      <c r="Q28" s="7">
        <v>30159643.428066254</v>
      </c>
      <c r="R28" s="9">
        <v>0.69324281488810024</v>
      </c>
      <c r="S28" s="7">
        <v>0.92664968302011341</v>
      </c>
      <c r="T28" s="24">
        <f>Table_Query_from_Debt[[#This Row],[Debt service due]]-Table_Query_from_Debt[[#This Row],[Debt service paid]]</f>
        <v>69842240.456923842</v>
      </c>
      <c r="U28" s="29">
        <f>(Table_Query_from_Debt[[#This Row],[Interest due]]-Table_Query_from_Debt[[#This Row],[Interest paid]])/'DOD by creditor type'!B27</f>
        <v>8.065180961014615E-3</v>
      </c>
    </row>
    <row r="29" spans="1:21" ht="13.5" customHeight="1" x14ac:dyDescent="0.25">
      <c r="A29" s="7">
        <v>1997</v>
      </c>
      <c r="B29" s="7">
        <v>0</v>
      </c>
      <c r="C29" s="7">
        <v>0</v>
      </c>
      <c r="D29" s="7">
        <v>1289307008</v>
      </c>
      <c r="E29" s="7">
        <v>1349316992</v>
      </c>
      <c r="F29" s="7">
        <v>0</v>
      </c>
      <c r="G29" s="7">
        <v>0</v>
      </c>
      <c r="H29" s="7">
        <v>366267008</v>
      </c>
      <c r="I29" s="7">
        <v>390331008</v>
      </c>
      <c r="J29" s="7">
        <v>115921000</v>
      </c>
      <c r="K29" s="7">
        <v>264086375.4470706</v>
      </c>
      <c r="L29" s="7">
        <v>66646107.635424733</v>
      </c>
      <c r="M29" s="7">
        <v>330732483.08249533</v>
      </c>
      <c r="N29" s="7">
        <v>13270000</v>
      </c>
      <c r="O29" s="7">
        <v>100894000</v>
      </c>
      <c r="P29" s="7">
        <v>53376107.635424733</v>
      </c>
      <c r="Q29" s="7">
        <v>163192375.4470706</v>
      </c>
      <c r="R29" s="9">
        <v>0.35049777669127702</v>
      </c>
      <c r="S29" s="7">
        <v>0.91997065803037137</v>
      </c>
      <c r="T29" s="24">
        <f>Table_Query_from_Debt[[#This Row],[Debt service due]]-Table_Query_from_Debt[[#This Row],[Debt service paid]]</f>
        <v>214811483.08249533</v>
      </c>
      <c r="U29" s="29">
        <f>(Table_Query_from_Debt[[#This Row],[Interest due]]-Table_Query_from_Debt[[#This Row],[Interest paid]])/'DOD by creditor type'!B28</f>
        <v>1.2025957353727039E-2</v>
      </c>
    </row>
    <row r="30" spans="1:21" ht="13.5" customHeight="1" x14ac:dyDescent="0.25">
      <c r="A30" s="7">
        <v>1998</v>
      </c>
      <c r="B30" s="7">
        <v>0</v>
      </c>
      <c r="C30" s="7">
        <v>0</v>
      </c>
      <c r="D30" s="7">
        <v>1349316992</v>
      </c>
      <c r="E30" s="7">
        <v>1531617024</v>
      </c>
      <c r="F30" s="7">
        <v>0</v>
      </c>
      <c r="G30" s="7">
        <v>0</v>
      </c>
      <c r="H30" s="7">
        <v>390331008</v>
      </c>
      <c r="I30" s="7">
        <v>455854016</v>
      </c>
      <c r="J30" s="7">
        <v>93011000</v>
      </c>
      <c r="K30" s="7">
        <v>169102258.97107863</v>
      </c>
      <c r="L30" s="7">
        <v>47549288.215958238</v>
      </c>
      <c r="M30" s="7">
        <v>216651547.18703687</v>
      </c>
      <c r="N30" s="7">
        <v>8662000</v>
      </c>
      <c r="O30" s="7">
        <v>78878000</v>
      </c>
      <c r="P30" s="7">
        <v>38887288.215958238</v>
      </c>
      <c r="Q30" s="7">
        <v>90224258.971078634</v>
      </c>
      <c r="R30" s="9">
        <v>0.42931149676813951</v>
      </c>
      <c r="S30" s="7">
        <v>1.0682388005004249</v>
      </c>
      <c r="T30" s="24">
        <f>Table_Query_from_Debt[[#This Row],[Debt service due]]-Table_Query_from_Debt[[#This Row],[Debt service paid]]</f>
        <v>123640547.18703687</v>
      </c>
      <c r="U30" s="29">
        <f>(Table_Query_from_Debt[[#This Row],[Interest due]]-Table_Query_from_Debt[[#This Row],[Interest paid]])/'DOD by creditor type'!B29</f>
        <v>9.3082629317458171E-3</v>
      </c>
    </row>
    <row r="31" spans="1:21" ht="13.5" customHeight="1" x14ac:dyDescent="0.25">
      <c r="A31" s="7">
        <v>1999</v>
      </c>
      <c r="B31" s="7">
        <v>0</v>
      </c>
      <c r="C31" s="7">
        <v>0</v>
      </c>
      <c r="D31" s="7">
        <v>1531617024</v>
      </c>
      <c r="E31" s="7">
        <v>1802914048</v>
      </c>
      <c r="F31" s="7">
        <v>0</v>
      </c>
      <c r="G31" s="7">
        <v>0</v>
      </c>
      <c r="H31" s="7">
        <v>455854016</v>
      </c>
      <c r="I31" s="7">
        <v>509369984</v>
      </c>
      <c r="J31" s="7">
        <v>96412000</v>
      </c>
      <c r="K31" s="7">
        <v>270254251.33576322</v>
      </c>
      <c r="L31" s="7">
        <v>57843511.5938434</v>
      </c>
      <c r="M31" s="7">
        <v>328097762.92960662</v>
      </c>
      <c r="N31" s="7">
        <v>23796000</v>
      </c>
      <c r="O31" s="7">
        <v>64369000</v>
      </c>
      <c r="P31" s="7">
        <v>34047511.5938434</v>
      </c>
      <c r="Q31" s="7">
        <v>205885251.33576322</v>
      </c>
      <c r="R31" s="9">
        <v>0.29385143970239502</v>
      </c>
      <c r="S31" s="7">
        <v>1.0427076557907446</v>
      </c>
      <c r="T31" s="24">
        <f>Table_Query_from_Debt[[#This Row],[Debt service due]]-Table_Query_from_Debt[[#This Row],[Debt service paid]]</f>
        <v>231685762.92960662</v>
      </c>
      <c r="U31" s="29">
        <f>(Table_Query_from_Debt[[#This Row],[Interest due]]-Table_Query_from_Debt[[#This Row],[Interest paid]])/'DOD by creditor type'!B30</f>
        <v>7.6061793352041442E-3</v>
      </c>
    </row>
    <row r="32" spans="1:21" ht="13.5" customHeight="1" x14ac:dyDescent="0.25">
      <c r="A32" s="7">
        <v>2000</v>
      </c>
      <c r="B32" s="7">
        <v>0</v>
      </c>
      <c r="C32" s="7">
        <v>0</v>
      </c>
      <c r="D32" s="7">
        <v>1802914048</v>
      </c>
      <c r="E32" s="7">
        <v>1783753984</v>
      </c>
      <c r="F32" s="7">
        <v>0</v>
      </c>
      <c r="G32" s="7">
        <v>0</v>
      </c>
      <c r="H32" s="7">
        <v>509369984</v>
      </c>
      <c r="I32" s="7">
        <v>489940000</v>
      </c>
      <c r="J32" s="7">
        <v>36120000</v>
      </c>
      <c r="K32" s="7">
        <v>132905673.10118318</v>
      </c>
      <c r="L32" s="7">
        <v>19316450.964133084</v>
      </c>
      <c r="M32" s="7">
        <v>152222124.06531626</v>
      </c>
      <c r="N32" s="7">
        <v>1967000</v>
      </c>
      <c r="O32" s="7">
        <v>21885000</v>
      </c>
      <c r="P32" s="7">
        <v>17349450.964133084</v>
      </c>
      <c r="Q32" s="7">
        <v>111020673.10118318</v>
      </c>
      <c r="R32" s="9">
        <v>0.23728482454036343</v>
      </c>
      <c r="S32" s="7">
        <v>0.92779426326751702</v>
      </c>
      <c r="T32" s="24">
        <f>Table_Query_from_Debt[[#This Row],[Debt service due]]-Table_Query_from_Debt[[#This Row],[Debt service paid]]</f>
        <v>116102124.06531626</v>
      </c>
      <c r="U32" s="29">
        <f>(Table_Query_from_Debt[[#This Row],[Interest due]]-Table_Query_from_Debt[[#This Row],[Interest paid]])/'DOD by creditor type'!B31</f>
        <v>3.6101306328120714E-3</v>
      </c>
    </row>
    <row r="33" spans="1:21" ht="13.5" customHeight="1" x14ac:dyDescent="0.25">
      <c r="A33" s="7">
        <v>2001</v>
      </c>
      <c r="B33" s="7">
        <v>0</v>
      </c>
      <c r="C33" s="7">
        <v>0</v>
      </c>
      <c r="D33" s="7">
        <v>1783753984</v>
      </c>
      <c r="E33" s="7">
        <v>1889652992</v>
      </c>
      <c r="F33" s="7">
        <v>0</v>
      </c>
      <c r="G33" s="7">
        <v>0</v>
      </c>
      <c r="H33" s="7">
        <v>489940000</v>
      </c>
      <c r="I33" s="7">
        <v>503904000</v>
      </c>
      <c r="J33" s="7">
        <v>40214000</v>
      </c>
      <c r="K33" s="7">
        <v>254542780.89315796</v>
      </c>
      <c r="L33" s="7">
        <v>49130943.098992884</v>
      </c>
      <c r="M33" s="7">
        <v>303673723.99215084</v>
      </c>
      <c r="N33" s="7">
        <v>2459000</v>
      </c>
      <c r="O33" s="7">
        <v>29562000</v>
      </c>
      <c r="P33" s="7">
        <v>46671943.098992884</v>
      </c>
      <c r="Q33" s="7">
        <v>224980780.89315796</v>
      </c>
      <c r="R33" s="9">
        <v>0.13242502338147447</v>
      </c>
      <c r="S33" s="7">
        <v>0.93324092113525559</v>
      </c>
      <c r="T33" s="24">
        <f>Table_Query_from_Debt[[#This Row],[Debt service due]]-Table_Query_from_Debt[[#This Row],[Debt service paid]]</f>
        <v>263459723.99215084</v>
      </c>
      <c r="U33" s="29">
        <f>(Table_Query_from_Debt[[#This Row],[Interest due]]-Table_Query_from_Debt[[#This Row],[Interest paid]])/'DOD by creditor type'!B32</f>
        <v>1.0951895804711651E-2</v>
      </c>
    </row>
    <row r="34" spans="1:21" ht="13.5" customHeight="1" x14ac:dyDescent="0.25">
      <c r="A34" s="7">
        <v>2002</v>
      </c>
      <c r="B34" s="7">
        <v>0</v>
      </c>
      <c r="C34" s="7">
        <v>0</v>
      </c>
      <c r="D34" s="7">
        <v>1889652992</v>
      </c>
      <c r="E34" s="7">
        <v>2338123008</v>
      </c>
      <c r="F34" s="7">
        <v>0</v>
      </c>
      <c r="G34" s="7">
        <v>0</v>
      </c>
      <c r="H34" s="7">
        <v>503904000</v>
      </c>
      <c r="I34" s="7">
        <v>641828992</v>
      </c>
      <c r="J34" s="7">
        <v>63837000</v>
      </c>
      <c r="K34" s="7">
        <v>359711654.37447619</v>
      </c>
      <c r="L34" s="7">
        <v>103075017.81852877</v>
      </c>
      <c r="M34" s="7">
        <v>462786672.19300497</v>
      </c>
      <c r="N34" s="7">
        <v>2324000</v>
      </c>
      <c r="O34" s="7">
        <v>50645000</v>
      </c>
      <c r="P34" s="7">
        <v>100751017.81852877</v>
      </c>
      <c r="Q34" s="7">
        <v>309066654.37447619</v>
      </c>
      <c r="R34" s="9">
        <v>0.13794044607528544</v>
      </c>
      <c r="S34" s="7">
        <v>1.0737719370782357</v>
      </c>
      <c r="T34" s="24">
        <f>Table_Query_from_Debt[[#This Row],[Debt service due]]-Table_Query_from_Debt[[#This Row],[Debt service paid]]</f>
        <v>398949672.19300497</v>
      </c>
      <c r="U34" s="29">
        <f>(Table_Query_from_Debt[[#This Row],[Interest due]]-Table_Query_from_Debt[[#This Row],[Interest paid]])/'DOD by creditor type'!B33</f>
        <v>2.4580865855360512E-2</v>
      </c>
    </row>
    <row r="35" spans="1:21" ht="13.5" customHeight="1" x14ac:dyDescent="0.25">
      <c r="A35" s="7">
        <v>2003</v>
      </c>
      <c r="B35" s="7">
        <v>0</v>
      </c>
      <c r="C35" s="7">
        <v>0</v>
      </c>
      <c r="D35" s="7">
        <v>2338123008</v>
      </c>
      <c r="E35" s="7">
        <v>2817797888</v>
      </c>
      <c r="F35" s="7">
        <v>0</v>
      </c>
      <c r="G35" s="7">
        <v>0</v>
      </c>
      <c r="H35" s="7">
        <v>641828992</v>
      </c>
      <c r="I35" s="7">
        <v>768126976</v>
      </c>
      <c r="J35" s="7">
        <v>49771000</v>
      </c>
      <c r="K35" s="7">
        <v>302893886.24287367</v>
      </c>
      <c r="L35" s="7">
        <v>71676587.911950111</v>
      </c>
      <c r="M35" s="7">
        <v>374570474.15482378</v>
      </c>
      <c r="N35" s="7">
        <v>2847000</v>
      </c>
      <c r="O35" s="7">
        <v>32571000</v>
      </c>
      <c r="P35" s="7">
        <v>68829587.911950111</v>
      </c>
      <c r="Q35" s="7">
        <v>270322886.24287367</v>
      </c>
      <c r="R35" s="9">
        <v>0.13287486183288386</v>
      </c>
      <c r="S35" s="7">
        <v>1.0895384858028505</v>
      </c>
      <c r="T35" s="24">
        <f>Table_Query_from_Debt[[#This Row],[Debt service due]]-Table_Query_from_Debt[[#This Row],[Debt service paid]]</f>
        <v>324799474.15482378</v>
      </c>
      <c r="U35" s="29">
        <f>(Table_Query_from_Debt[[#This Row],[Interest due]]-Table_Query_from_Debt[[#This Row],[Interest paid]])/'DOD by creditor type'!B34</f>
        <v>1.5174520168162158E-2</v>
      </c>
    </row>
    <row r="36" spans="1:21" ht="13.5" customHeight="1" x14ac:dyDescent="0.25">
      <c r="A36" s="7">
        <v>2004</v>
      </c>
      <c r="B36" s="7">
        <v>0</v>
      </c>
      <c r="C36" s="7">
        <v>0</v>
      </c>
      <c r="D36" s="7">
        <v>2817797888</v>
      </c>
      <c r="E36" s="7">
        <v>2987801088</v>
      </c>
      <c r="F36" s="7">
        <v>0</v>
      </c>
      <c r="G36" s="7">
        <v>0</v>
      </c>
      <c r="H36" s="7">
        <v>768126976</v>
      </c>
      <c r="I36" s="7">
        <v>807190016</v>
      </c>
      <c r="J36" s="7">
        <v>65002000</v>
      </c>
      <c r="K36" s="7">
        <v>121701480.37960958</v>
      </c>
      <c r="L36" s="7">
        <v>19444324.430939913</v>
      </c>
      <c r="M36" s="7">
        <v>141145804.8105495</v>
      </c>
      <c r="N36" s="7">
        <v>2345000</v>
      </c>
      <c r="O36" s="7">
        <v>32270000</v>
      </c>
      <c r="P36" s="7">
        <v>17099324.430939913</v>
      </c>
      <c r="Q36" s="7">
        <v>89431480.379609585</v>
      </c>
      <c r="R36" s="9">
        <v>0.46053086797193726</v>
      </c>
      <c r="S36" s="7">
        <v>1.028593860462284</v>
      </c>
      <c r="T36" s="24">
        <f>Table_Query_from_Debt[[#This Row],[Debt service due]]-Table_Query_from_Debt[[#This Row],[Debt service paid]]</f>
        <v>76143804.810549498</v>
      </c>
      <c r="U36" s="29">
        <f>(Table_Query_from_Debt[[#This Row],[Interest due]]-Table_Query_from_Debt[[#This Row],[Interest paid]])/'DOD by creditor type'!B35</f>
        <v>3.3771652408722732E-3</v>
      </c>
    </row>
    <row r="37" spans="1:21" ht="13.5" customHeight="1" x14ac:dyDescent="0.25">
      <c r="A37" s="7">
        <v>2005</v>
      </c>
      <c r="B37" s="7">
        <v>0</v>
      </c>
      <c r="C37" s="7">
        <v>0</v>
      </c>
      <c r="D37" s="7">
        <v>2987801088</v>
      </c>
      <c r="E37" s="7">
        <v>2914056960</v>
      </c>
      <c r="F37" s="7">
        <v>0</v>
      </c>
      <c r="G37" s="7">
        <v>0</v>
      </c>
      <c r="H37" s="7">
        <v>807190016</v>
      </c>
      <c r="I37" s="7">
        <v>759464000</v>
      </c>
      <c r="J37" s="7">
        <v>71176000</v>
      </c>
      <c r="K37" s="7">
        <v>190744907.30635405</v>
      </c>
      <c r="L37" s="7">
        <v>18262147.094163895</v>
      </c>
      <c r="M37" s="7">
        <v>209007054.40051794</v>
      </c>
      <c r="N37" s="7">
        <v>1420000</v>
      </c>
      <c r="O37" s="7">
        <v>25491000</v>
      </c>
      <c r="P37" s="7">
        <v>16842147.094163895</v>
      </c>
      <c r="Q37" s="7">
        <v>165253907.30635405</v>
      </c>
      <c r="R37" s="9">
        <v>0.34054352951937311</v>
      </c>
      <c r="S37" s="7">
        <v>0.9200087193668115</v>
      </c>
      <c r="T37" s="24">
        <f>Table_Query_from_Debt[[#This Row],[Debt service due]]-Table_Query_from_Debt[[#This Row],[Debt service paid]]</f>
        <v>137831054.40051794</v>
      </c>
      <c r="U37" s="29">
        <f>(Table_Query_from_Debt[[#This Row],[Interest due]]-Table_Query_from_Debt[[#This Row],[Interest paid]])/'DOD by creditor type'!B36</f>
        <v>3.4082667677173715E-3</v>
      </c>
    </row>
    <row r="38" spans="1:21" ht="13.5" customHeight="1" x14ac:dyDescent="0.25">
      <c r="A38" s="7">
        <v>2006</v>
      </c>
      <c r="B38" s="7">
        <v>0</v>
      </c>
      <c r="C38" s="7">
        <v>0</v>
      </c>
      <c r="D38" s="7">
        <v>2914056960</v>
      </c>
      <c r="E38" s="7">
        <v>3127833088</v>
      </c>
      <c r="F38" s="7">
        <v>0</v>
      </c>
      <c r="G38" s="7">
        <v>0</v>
      </c>
      <c r="H38" s="7">
        <v>759464000</v>
      </c>
      <c r="I38" s="7">
        <v>805574976</v>
      </c>
      <c r="J38" s="7">
        <v>64477000</v>
      </c>
      <c r="K38" s="7">
        <v>172200942.7723484</v>
      </c>
      <c r="L38" s="7">
        <v>33959646.759004951</v>
      </c>
      <c r="M38" s="7">
        <v>206160589.53135335</v>
      </c>
      <c r="N38" s="7">
        <v>1131000</v>
      </c>
      <c r="O38" s="7">
        <v>9389000</v>
      </c>
      <c r="P38" s="7">
        <v>32828646.759004951</v>
      </c>
      <c r="Q38" s="7">
        <v>162811942.7723484</v>
      </c>
      <c r="R38" s="9">
        <v>0.31275133693869361</v>
      </c>
      <c r="S38" s="7">
        <v>1.0174890834075019</v>
      </c>
      <c r="T38" s="24">
        <f>Table_Query_from_Debt[[#This Row],[Debt service due]]-Table_Query_from_Debt[[#This Row],[Debt service paid]]</f>
        <v>141683589.53135335</v>
      </c>
      <c r="U38" s="29">
        <f>(Table_Query_from_Debt[[#This Row],[Interest due]]-Table_Query_from_Debt[[#This Row],[Interest paid]])/'DOD by creditor type'!B37</f>
        <v>7.1867338006446407E-3</v>
      </c>
    </row>
    <row r="39" spans="1:21" ht="13.5" customHeight="1" x14ac:dyDescent="0.25">
      <c r="A39" s="7">
        <v>2007</v>
      </c>
      <c r="B39" s="7">
        <v>0</v>
      </c>
      <c r="C39" s="7">
        <v>0</v>
      </c>
      <c r="D39" s="7">
        <v>3127833088</v>
      </c>
      <c r="E39" s="7">
        <v>3757465088</v>
      </c>
      <c r="F39" s="7">
        <v>0</v>
      </c>
      <c r="G39" s="7">
        <v>0</v>
      </c>
      <c r="H39" s="7">
        <v>805574976</v>
      </c>
      <c r="I39" s="7">
        <v>957590976</v>
      </c>
      <c r="J39" s="7">
        <v>53747000</v>
      </c>
      <c r="K39" s="7">
        <v>515670329.76968145</v>
      </c>
      <c r="L39" s="7">
        <v>121886902.39806402</v>
      </c>
      <c r="M39" s="7">
        <v>637557232.16774547</v>
      </c>
      <c r="N39" s="7">
        <v>2154000</v>
      </c>
      <c r="O39" s="7">
        <v>11385000</v>
      </c>
      <c r="P39" s="7">
        <v>119732902.39806402</v>
      </c>
      <c r="Q39" s="7">
        <v>504285329.76968145</v>
      </c>
      <c r="R39" s="9">
        <v>8.4301451365010646E-2</v>
      </c>
      <c r="S39" s="7">
        <v>1.0400746033128219</v>
      </c>
      <c r="T39" s="24">
        <f>Table_Query_from_Debt[[#This Row],[Debt service due]]-Table_Query_from_Debt[[#This Row],[Debt service paid]]</f>
        <v>583810232.16774547</v>
      </c>
      <c r="U39" s="29">
        <f>(Table_Query_from_Debt[[#This Row],[Interest due]]-Table_Query_from_Debt[[#This Row],[Interest paid]])/'DOD by creditor type'!B38</f>
        <v>2.5770375608074006E-2</v>
      </c>
    </row>
    <row r="40" spans="1:21" ht="13.5" customHeight="1" x14ac:dyDescent="0.25">
      <c r="A40" s="7">
        <v>2008</v>
      </c>
      <c r="B40" s="7">
        <v>0</v>
      </c>
      <c r="C40" s="7">
        <v>0</v>
      </c>
      <c r="D40" s="7">
        <v>3757465088</v>
      </c>
      <c r="E40" s="7">
        <v>3839781120</v>
      </c>
      <c r="F40" s="7">
        <v>0</v>
      </c>
      <c r="G40" s="7">
        <v>0</v>
      </c>
      <c r="H40" s="7">
        <v>957590976</v>
      </c>
      <c r="I40" s="7">
        <v>949668992</v>
      </c>
      <c r="J40" s="7">
        <v>33345000</v>
      </c>
      <c r="K40" s="7">
        <v>0</v>
      </c>
      <c r="L40" s="7">
        <v>0</v>
      </c>
      <c r="M40" s="7">
        <v>0</v>
      </c>
      <c r="N40" s="7">
        <v>2095000</v>
      </c>
      <c r="O40" s="7">
        <v>10147000</v>
      </c>
      <c r="P40" s="7">
        <v>-2095000</v>
      </c>
      <c r="Q40" s="7">
        <v>-10147000</v>
      </c>
      <c r="R40" s="9"/>
      <c r="S40" s="7">
        <v>1.1071059289981398</v>
      </c>
      <c r="T40" s="24">
        <f>Table_Query_from_Debt[[#This Row],[Debt service due]]-Table_Query_from_Debt[[#This Row],[Debt service paid]]</f>
        <v>-33345000</v>
      </c>
      <c r="U40" s="29">
        <f>(Table_Query_from_Debt[[#This Row],[Interest due]]-Table_Query_from_Debt[[#This Row],[Interest paid]])/'DOD by creditor type'!B39</f>
        <v>-4.0145827982089285E-4</v>
      </c>
    </row>
    <row r="41" spans="1:21" ht="13.5" customHeight="1" x14ac:dyDescent="0.25">
      <c r="A41" s="7">
        <v>2009</v>
      </c>
      <c r="B41" s="7">
        <v>0</v>
      </c>
      <c r="C41" s="7">
        <v>0</v>
      </c>
      <c r="D41" s="7">
        <v>3839781120</v>
      </c>
      <c r="E41" s="7">
        <v>4147128064</v>
      </c>
      <c r="F41" s="7">
        <v>0</v>
      </c>
      <c r="G41" s="7">
        <v>0</v>
      </c>
      <c r="H41" s="7">
        <v>949668992</v>
      </c>
      <c r="I41" s="7">
        <v>1008780992</v>
      </c>
      <c r="J41" s="7">
        <v>28842000</v>
      </c>
      <c r="K41" s="7">
        <v>316393846.05512905</v>
      </c>
      <c r="L41" s="7">
        <v>61099063.63045013</v>
      </c>
      <c r="M41" s="7">
        <v>377492909.68557918</v>
      </c>
      <c r="N41" s="7">
        <v>1949000</v>
      </c>
      <c r="O41" s="7">
        <v>8893000</v>
      </c>
      <c r="P41" s="7">
        <v>59150063.63045013</v>
      </c>
      <c r="Q41" s="7">
        <v>307500846.05512905</v>
      </c>
      <c r="R41" s="9">
        <v>7.6404084050275364E-2</v>
      </c>
      <c r="S41" s="7">
        <v>0.99995991905519632</v>
      </c>
      <c r="T41" s="24">
        <f>Table_Query_from_Debt[[#This Row],[Debt service due]]-Table_Query_from_Debt[[#This Row],[Debt service paid]]</f>
        <v>348650909.68557918</v>
      </c>
      <c r="U41" s="29">
        <f>(Table_Query_from_Debt[[#This Row],[Interest due]]-Table_Query_from_Debt[[#This Row],[Interest paid]])/'DOD by creditor type'!B40</f>
        <v>1.1473683941518079E-2</v>
      </c>
    </row>
    <row r="42" spans="1:21" ht="13.5" customHeight="1" x14ac:dyDescent="0.25">
      <c r="A42" s="7">
        <v>2010</v>
      </c>
      <c r="B42" s="7">
        <v>0</v>
      </c>
      <c r="C42" s="7">
        <v>0</v>
      </c>
      <c r="D42" s="7">
        <v>4147128064</v>
      </c>
      <c r="E42" s="7">
        <v>4561891840</v>
      </c>
      <c r="F42" s="7">
        <v>0</v>
      </c>
      <c r="G42" s="7">
        <v>0</v>
      </c>
      <c r="H42" s="7">
        <v>1008780992</v>
      </c>
      <c r="I42" s="7">
        <v>1116412032</v>
      </c>
      <c r="J42" s="7">
        <v>687091968</v>
      </c>
      <c r="K42" s="7"/>
      <c r="L42" s="7"/>
      <c r="M42" s="7"/>
      <c r="N42" s="7">
        <v>19736000</v>
      </c>
      <c r="O42" s="7">
        <v>651356032</v>
      </c>
      <c r="P42" s="7"/>
      <c r="Q42" s="7"/>
      <c r="R42" s="9"/>
      <c r="S42" s="7"/>
      <c r="T42" s="24">
        <f>Table_Query_from_Debt[[#This Row],[Debt service due]]-Table_Query_from_Debt[[#This Row],[Debt service paid]]</f>
        <v>-687091968</v>
      </c>
      <c r="U42" s="29">
        <f>(Table_Query_from_Debt[[#This Row],[Interest due]]-Table_Query_from_Debt[[#This Row],[Interest paid]])/'DOD by creditor type'!B41</f>
        <v>-3.6927171702085936E-3</v>
      </c>
    </row>
  </sheetData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showGridLines="0" topLeftCell="G36" zoomScaleNormal="100" workbookViewId="0">
      <selection activeCell="K36" sqref="K36"/>
    </sheetView>
  </sheetViews>
  <sheetFormatPr defaultRowHeight="15" x14ac:dyDescent="0.25"/>
  <cols>
    <col min="1" max="1" width="14" bestFit="1" customWidth="1"/>
    <col min="2" max="2" width="10.42578125" bestFit="1" customWidth="1"/>
    <col min="3" max="3" width="14.140625" bestFit="1" customWidth="1"/>
    <col min="4" max="18" width="18.5703125" customWidth="1"/>
    <col min="19" max="33" width="17.7109375" customWidth="1"/>
  </cols>
  <sheetData>
    <row r="1" spans="1:33" s="27" customFormat="1" ht="120" x14ac:dyDescent="0.25">
      <c r="A1" s="27" t="s">
        <v>52</v>
      </c>
      <c r="B1" s="27" t="s">
        <v>1</v>
      </c>
      <c r="C1" s="27" t="s">
        <v>33</v>
      </c>
      <c r="D1" s="27" t="s">
        <v>53</v>
      </c>
      <c r="E1" s="27" t="s">
        <v>54</v>
      </c>
      <c r="F1" s="27" t="s">
        <v>55</v>
      </c>
      <c r="G1" s="27" t="s">
        <v>56</v>
      </c>
      <c r="H1" s="27" t="s">
        <v>57</v>
      </c>
      <c r="I1" s="27" t="s">
        <v>58</v>
      </c>
      <c r="J1" s="27" t="s">
        <v>59</v>
      </c>
      <c r="K1" s="27" t="s">
        <v>60</v>
      </c>
      <c r="L1" s="27" t="s">
        <v>61</v>
      </c>
      <c r="M1" s="27" t="s">
        <v>62</v>
      </c>
      <c r="N1" s="27" t="s">
        <v>76</v>
      </c>
      <c r="O1" s="27" t="s">
        <v>80</v>
      </c>
      <c r="P1" s="27" t="s">
        <v>73</v>
      </c>
      <c r="Q1" s="27" t="s">
        <v>74</v>
      </c>
      <c r="R1" s="27" t="s">
        <v>75</v>
      </c>
      <c r="S1" s="27" t="s">
        <v>64</v>
      </c>
      <c r="T1" s="27" t="s">
        <v>65</v>
      </c>
      <c r="U1" s="27" t="s">
        <v>81</v>
      </c>
      <c r="V1" s="27" t="s">
        <v>66</v>
      </c>
      <c r="W1" s="27" t="s">
        <v>67</v>
      </c>
      <c r="X1" s="27" t="s">
        <v>68</v>
      </c>
      <c r="Y1" s="27" t="s">
        <v>69</v>
      </c>
      <c r="Z1" s="27" t="s">
        <v>70</v>
      </c>
      <c r="AA1" s="27" t="s">
        <v>71</v>
      </c>
      <c r="AB1" s="27" t="s">
        <v>72</v>
      </c>
      <c r="AC1" s="27" t="s">
        <v>82</v>
      </c>
      <c r="AD1" s="27" t="s">
        <v>83</v>
      </c>
      <c r="AE1" s="27" t="s">
        <v>77</v>
      </c>
      <c r="AF1" s="27" t="s">
        <v>78</v>
      </c>
      <c r="AG1" s="27" t="s">
        <v>79</v>
      </c>
    </row>
    <row r="2" spans="1:33" x14ac:dyDescent="0.25">
      <c r="A2" t="s">
        <v>63</v>
      </c>
      <c r="B2">
        <v>1970</v>
      </c>
      <c r="C2">
        <v>0.24317600000000003</v>
      </c>
      <c r="D2">
        <v>2449000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19110000</v>
      </c>
      <c r="M2">
        <v>0</v>
      </c>
      <c r="N2">
        <v>2450000</v>
      </c>
      <c r="O2">
        <v>0</v>
      </c>
      <c r="P2">
        <f>Table_Query_from_Debt5[[#This Row],[Disbursements, multilateral concessional]]-Table_Query_from_Debt5[[#This Row],[Disbursements, IDA]]</f>
        <v>0</v>
      </c>
      <c r="Q2">
        <f>Table_Query_from_Debt5[[#This Row],[Disbursements, multilateral]]-Table_Query_from_Debt5[[#This Row],[Disbursements, multilateral concessional]]-Table_Query_from_Debt5[[#This Row],[Disbursements, IBRD]]</f>
        <v>0</v>
      </c>
      <c r="R2">
        <f>Table_Query_from_Debt5[[#This Row],[Disbursements, bilateral]]-Table_Query_from_Debt5[[#This Row],[Disbursements, bilateral concessional]]</f>
        <v>1000</v>
      </c>
      <c r="S2" s="10">
        <f>Table_Query_from_Debt5[[#This Row],[Disbursements, bilateral concessional]]/Table_Query_from_Debt5[[#This Row],[Deflator]]</f>
        <v>10070895.15412705</v>
      </c>
      <c r="T2" s="10">
        <f>Table_Query_from_Debt5[[#This Row],[Disbursements, IBRD]]/Table_Query_from_Debt5[[#This Row],[Deflator]]</f>
        <v>0</v>
      </c>
      <c r="U2" s="10">
        <f>Table_Query_from_Debt5[[#This Row],[Disbursements, IMF]]/Table_Query_from_Debt5[[#This Row],[Deflator]]</f>
        <v>0</v>
      </c>
      <c r="V2" s="10">
        <f>Table_Query_from_Debt5[[#This Row],[Disbursements, IDA]]/Table_Query_from_Debt5[[#This Row],[Deflator]]</f>
        <v>0</v>
      </c>
      <c r="W2" s="10">
        <f>Table_Query_from_Debt5[[#This Row],[Disbursements, multilateral concessional]]/Table_Query_from_Debt5[[#This Row],[Deflator]]</f>
        <v>0</v>
      </c>
      <c r="X2" s="10">
        <f>Table_Query_from_Debt5[[#This Row],[Disbursements, PPG banks]]/Table_Query_from_Debt5[[#This Row],[Deflator]]</f>
        <v>0</v>
      </c>
      <c r="Y2" s="10">
        <f>Table_Query_from_Debt5[[#This Row],[Disbursements, multilateral]]/Table_Query_from_Debt5[[#This Row],[Deflator]]</f>
        <v>0</v>
      </c>
      <c r="Z2" s="10">
        <f>Table_Query_from_Debt5[[#This Row],[Disbursements, PNG non-bonds]]/Table_Query_from_Debt5[[#This Row],[Deflator]]</f>
        <v>0</v>
      </c>
      <c r="AA2" s="10">
        <f>Table_Query_from_Debt5[[#This Row],[Disbursements, PPG other private creditors]]/Table_Query_from_Debt5[[#This Row],[Deflator]]</f>
        <v>78585057.735960782</v>
      </c>
      <c r="AB2" s="10">
        <f>Table_Query_from_Debt5[[#This Row],[Disbursements, PPG bonds]]/Table_Query_from_Debt5[[#This Row],[Deflator]]</f>
        <v>0</v>
      </c>
      <c r="AC2" s="10">
        <f>Table_Query_from_Debt5[[#This Row],[Disbursements, bilateral]]/Table_Query_from_Debt5[[#This Row],[Deflator]]</f>
        <v>10075007.402046254</v>
      </c>
      <c r="AD2" s="10">
        <f>Table_Query_from_Debt5[[#This Row],[Disbursements, PNG bonds]]/Table_Query_from_Debt5[[#This Row],[Deflator]]</f>
        <v>0</v>
      </c>
      <c r="AE2" s="10">
        <f>Table_Query_from_Debt5[[#This Row],[Other multilateral concessional]]/Table_Query_from_Debt5[[#This Row],[Deflator]]</f>
        <v>0</v>
      </c>
      <c r="AF2" s="10">
        <f>Table_Query_from_Debt5[[#This Row],[Other multilateral non-concessional]]/Table_Query_from_Debt5[[#This Row],[Deflator]]</f>
        <v>0</v>
      </c>
      <c r="AG2" s="10">
        <f>Table_Query_from_Debt5[[#This Row],[Bilateral non-concessional]]/Table_Query_from_Debt5[[#This Row],[Deflator]]</f>
        <v>4112.2479192025521</v>
      </c>
    </row>
    <row r="3" spans="1:33" x14ac:dyDescent="0.25">
      <c r="A3" t="s">
        <v>63</v>
      </c>
      <c r="B3">
        <v>1971</v>
      </c>
      <c r="C3">
        <v>0.25533299999999998</v>
      </c>
      <c r="D3">
        <v>11852000</v>
      </c>
      <c r="E3">
        <v>0</v>
      </c>
      <c r="F3">
        <v>6659000</v>
      </c>
      <c r="G3">
        <v>0</v>
      </c>
      <c r="H3">
        <v>0</v>
      </c>
      <c r="I3">
        <v>0</v>
      </c>
      <c r="J3">
        <v>0</v>
      </c>
      <c r="K3">
        <v>0</v>
      </c>
      <c r="L3">
        <v>22749000</v>
      </c>
      <c r="M3">
        <v>0</v>
      </c>
      <c r="N3">
        <v>12979000</v>
      </c>
      <c r="O3">
        <v>0</v>
      </c>
      <c r="P3">
        <f>Table_Query_from_Debt5[[#This Row],[Disbursements, multilateral concessional]]-Table_Query_from_Debt5[[#This Row],[Disbursements, IDA]]</f>
        <v>0</v>
      </c>
      <c r="Q3">
        <f>Table_Query_from_Debt5[[#This Row],[Disbursements, multilateral]]-Table_Query_from_Debt5[[#This Row],[Disbursements, multilateral concessional]]-Table_Query_from_Debt5[[#This Row],[Disbursements, IBRD]]</f>
        <v>0</v>
      </c>
      <c r="R3">
        <f>Table_Query_from_Debt5[[#This Row],[Disbursements, bilateral]]-Table_Query_from_Debt5[[#This Row],[Disbursements, bilateral concessional]]</f>
        <v>1127000</v>
      </c>
      <c r="S3" s="10">
        <f>Table_Query_from_Debt5[[#This Row],[Disbursements, bilateral concessional]]/Table_Query_from_Debt5[[#This Row],[Deflator]]</f>
        <v>46417815.166860536</v>
      </c>
      <c r="T3" s="10">
        <f>Table_Query_from_Debt5[[#This Row],[Disbursements, IBRD]]/Table_Query_from_Debt5[[#This Row],[Deflator]]</f>
        <v>0</v>
      </c>
      <c r="U3" s="10">
        <f>Table_Query_from_Debt5[[#This Row],[Disbursements, IMF]]/Table_Query_from_Debt5[[#This Row],[Deflator]]</f>
        <v>26079668.511316597</v>
      </c>
      <c r="V3" s="10">
        <f>Table_Query_from_Debt5[[#This Row],[Disbursements, IDA]]/Table_Query_from_Debt5[[#This Row],[Deflator]]</f>
        <v>0</v>
      </c>
      <c r="W3" s="10">
        <f>Table_Query_from_Debt5[[#This Row],[Disbursements, multilateral concessional]]/Table_Query_from_Debt5[[#This Row],[Deflator]]</f>
        <v>0</v>
      </c>
      <c r="X3" s="10">
        <f>Table_Query_from_Debt5[[#This Row],[Disbursements, PPG banks]]/Table_Query_from_Debt5[[#This Row],[Deflator]]</f>
        <v>0</v>
      </c>
      <c r="Y3" s="10">
        <f>Table_Query_from_Debt5[[#This Row],[Disbursements, multilateral]]/Table_Query_from_Debt5[[#This Row],[Deflator]]</f>
        <v>0</v>
      </c>
      <c r="Z3" s="10">
        <f>Table_Query_from_Debt5[[#This Row],[Disbursements, PNG non-bonds]]/Table_Query_from_Debt5[[#This Row],[Deflator]]</f>
        <v>0</v>
      </c>
      <c r="AA3" s="10">
        <f>Table_Query_from_Debt5[[#This Row],[Disbursements, PPG other private creditors]]/Table_Query_from_Debt5[[#This Row],[Deflator]]</f>
        <v>89095416.573650882</v>
      </c>
      <c r="AB3" s="10">
        <f>Table_Query_from_Debt5[[#This Row],[Disbursements, PPG bonds]]/Table_Query_from_Debt5[[#This Row],[Deflator]]</f>
        <v>0</v>
      </c>
      <c r="AC3" s="10">
        <f>Table_Query_from_Debt5[[#This Row],[Disbursements, bilateral]]/Table_Query_from_Debt5[[#This Row],[Deflator]]</f>
        <v>50831659.049163252</v>
      </c>
      <c r="AD3" s="10">
        <f>Table_Query_from_Debt5[[#This Row],[Disbursements, PNG bonds]]/Table_Query_from_Debt5[[#This Row],[Deflator]]</f>
        <v>0</v>
      </c>
      <c r="AE3" s="10">
        <f>Table_Query_from_Debt5[[#This Row],[Other multilateral concessional]]/Table_Query_from_Debt5[[#This Row],[Deflator]]</f>
        <v>0</v>
      </c>
      <c r="AF3" s="10">
        <f>Table_Query_from_Debt5[[#This Row],[Other multilateral non-concessional]]/Table_Query_from_Debt5[[#This Row],[Deflator]]</f>
        <v>0</v>
      </c>
      <c r="AG3" s="10">
        <f>Table_Query_from_Debt5[[#This Row],[Bilateral non-concessional]]/Table_Query_from_Debt5[[#This Row],[Deflator]]</f>
        <v>4413843.8823027192</v>
      </c>
    </row>
    <row r="4" spans="1:33" x14ac:dyDescent="0.25">
      <c r="A4" t="s">
        <v>63</v>
      </c>
      <c r="B4">
        <v>1972</v>
      </c>
      <c r="C4">
        <v>0.26634500000000005</v>
      </c>
      <c r="D4">
        <v>31636000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24898000</v>
      </c>
      <c r="M4">
        <v>0</v>
      </c>
      <c r="N4">
        <v>33499000</v>
      </c>
      <c r="O4">
        <v>0</v>
      </c>
      <c r="P4">
        <f>Table_Query_from_Debt5[[#This Row],[Disbursements, multilateral concessional]]-Table_Query_from_Debt5[[#This Row],[Disbursements, IDA]]</f>
        <v>0</v>
      </c>
      <c r="Q4">
        <f>Table_Query_from_Debt5[[#This Row],[Disbursements, multilateral]]-Table_Query_from_Debt5[[#This Row],[Disbursements, multilateral concessional]]-Table_Query_from_Debt5[[#This Row],[Disbursements, IBRD]]</f>
        <v>0</v>
      </c>
      <c r="R4">
        <f>Table_Query_from_Debt5[[#This Row],[Disbursements, bilateral]]-Table_Query_from_Debt5[[#This Row],[Disbursements, bilateral concessional]]</f>
        <v>1863000</v>
      </c>
      <c r="S4" s="10">
        <f>Table_Query_from_Debt5[[#This Row],[Disbursements, bilateral concessional]]/Table_Query_from_Debt5[[#This Row],[Deflator]]</f>
        <v>118778276.29578176</v>
      </c>
      <c r="T4" s="10">
        <f>Table_Query_from_Debt5[[#This Row],[Disbursements, IBRD]]/Table_Query_from_Debt5[[#This Row],[Deflator]]</f>
        <v>0</v>
      </c>
      <c r="U4" s="10">
        <f>Table_Query_from_Debt5[[#This Row],[Disbursements, IMF]]/Table_Query_from_Debt5[[#This Row],[Deflator]]</f>
        <v>0</v>
      </c>
      <c r="V4" s="10">
        <f>Table_Query_from_Debt5[[#This Row],[Disbursements, IDA]]/Table_Query_from_Debt5[[#This Row],[Deflator]]</f>
        <v>0</v>
      </c>
      <c r="W4" s="10">
        <f>Table_Query_from_Debt5[[#This Row],[Disbursements, multilateral concessional]]/Table_Query_from_Debt5[[#This Row],[Deflator]]</f>
        <v>0</v>
      </c>
      <c r="X4" s="10">
        <f>Table_Query_from_Debt5[[#This Row],[Disbursements, PPG banks]]/Table_Query_from_Debt5[[#This Row],[Deflator]]</f>
        <v>0</v>
      </c>
      <c r="Y4" s="10">
        <f>Table_Query_from_Debt5[[#This Row],[Disbursements, multilateral]]/Table_Query_from_Debt5[[#This Row],[Deflator]]</f>
        <v>0</v>
      </c>
      <c r="Z4" s="10">
        <f>Table_Query_from_Debt5[[#This Row],[Disbursements, PNG non-bonds]]/Table_Query_from_Debt5[[#This Row],[Deflator]]</f>
        <v>0</v>
      </c>
      <c r="AA4" s="10">
        <f>Table_Query_from_Debt5[[#This Row],[Disbursements, PPG other private creditors]]/Table_Query_from_Debt5[[#This Row],[Deflator]]</f>
        <v>93480260.564305678</v>
      </c>
      <c r="AB4" s="10">
        <f>Table_Query_from_Debt5[[#This Row],[Disbursements, PPG bonds]]/Table_Query_from_Debt5[[#This Row],[Deflator]]</f>
        <v>0</v>
      </c>
      <c r="AC4" s="10">
        <f>Table_Query_from_Debt5[[#This Row],[Disbursements, bilateral]]/Table_Query_from_Debt5[[#This Row],[Deflator]]</f>
        <v>125772963.63738757</v>
      </c>
      <c r="AD4" s="10">
        <f>Table_Query_from_Debt5[[#This Row],[Disbursements, PNG bonds]]/Table_Query_from_Debt5[[#This Row],[Deflator]]</f>
        <v>0</v>
      </c>
      <c r="AE4" s="10">
        <f>Table_Query_from_Debt5[[#This Row],[Other multilateral concessional]]/Table_Query_from_Debt5[[#This Row],[Deflator]]</f>
        <v>0</v>
      </c>
      <c r="AF4" s="10">
        <f>Table_Query_from_Debt5[[#This Row],[Other multilateral non-concessional]]/Table_Query_from_Debt5[[#This Row],[Deflator]]</f>
        <v>0</v>
      </c>
      <c r="AG4" s="10">
        <f>Table_Query_from_Debt5[[#This Row],[Bilateral non-concessional]]/Table_Query_from_Debt5[[#This Row],[Deflator]]</f>
        <v>6994687.3416058104</v>
      </c>
    </row>
    <row r="5" spans="1:33" x14ac:dyDescent="0.25">
      <c r="A5" t="s">
        <v>63</v>
      </c>
      <c r="B5">
        <v>1973</v>
      </c>
      <c r="C5">
        <v>0.28111900000000001</v>
      </c>
      <c r="D5">
        <v>66190000</v>
      </c>
      <c r="E5">
        <v>0</v>
      </c>
      <c r="F5">
        <v>34382000</v>
      </c>
      <c r="G5">
        <v>0</v>
      </c>
      <c r="H5">
        <v>0</v>
      </c>
      <c r="I5">
        <v>0</v>
      </c>
      <c r="J5">
        <v>0</v>
      </c>
      <c r="K5">
        <v>0</v>
      </c>
      <c r="L5">
        <v>12299000</v>
      </c>
      <c r="M5">
        <v>0</v>
      </c>
      <c r="N5">
        <v>68638000</v>
      </c>
      <c r="O5">
        <v>0</v>
      </c>
      <c r="P5">
        <f>Table_Query_from_Debt5[[#This Row],[Disbursements, multilateral concessional]]-Table_Query_from_Debt5[[#This Row],[Disbursements, IDA]]</f>
        <v>0</v>
      </c>
      <c r="Q5">
        <f>Table_Query_from_Debt5[[#This Row],[Disbursements, multilateral]]-Table_Query_from_Debt5[[#This Row],[Disbursements, multilateral concessional]]-Table_Query_from_Debt5[[#This Row],[Disbursements, IBRD]]</f>
        <v>0</v>
      </c>
      <c r="R5">
        <f>Table_Query_from_Debt5[[#This Row],[Disbursements, bilateral]]-Table_Query_from_Debt5[[#This Row],[Disbursements, bilateral concessional]]</f>
        <v>2448000</v>
      </c>
      <c r="S5" s="10">
        <f>Table_Query_from_Debt5[[#This Row],[Disbursements, bilateral concessional]]/Table_Query_from_Debt5[[#This Row],[Deflator]]</f>
        <v>235451890.48054382</v>
      </c>
      <c r="T5" s="10">
        <f>Table_Query_from_Debt5[[#This Row],[Disbursements, IBRD]]/Table_Query_from_Debt5[[#This Row],[Deflator]]</f>
        <v>0</v>
      </c>
      <c r="U5" s="10">
        <f>Table_Query_from_Debt5[[#This Row],[Disbursements, IMF]]/Table_Query_from_Debt5[[#This Row],[Deflator]]</f>
        <v>122304077.63260399</v>
      </c>
      <c r="V5" s="10">
        <f>Table_Query_from_Debt5[[#This Row],[Disbursements, IDA]]/Table_Query_from_Debt5[[#This Row],[Deflator]]</f>
        <v>0</v>
      </c>
      <c r="W5" s="10">
        <f>Table_Query_from_Debt5[[#This Row],[Disbursements, multilateral concessional]]/Table_Query_from_Debt5[[#This Row],[Deflator]]</f>
        <v>0</v>
      </c>
      <c r="X5" s="10">
        <f>Table_Query_from_Debt5[[#This Row],[Disbursements, PPG banks]]/Table_Query_from_Debt5[[#This Row],[Deflator]]</f>
        <v>0</v>
      </c>
      <c r="Y5" s="10">
        <f>Table_Query_from_Debt5[[#This Row],[Disbursements, multilateral]]/Table_Query_from_Debt5[[#This Row],[Deflator]]</f>
        <v>0</v>
      </c>
      <c r="Z5" s="10">
        <f>Table_Query_from_Debt5[[#This Row],[Disbursements, PNG non-bonds]]/Table_Query_from_Debt5[[#This Row],[Deflator]]</f>
        <v>0</v>
      </c>
      <c r="AA5" s="10">
        <f>Table_Query_from_Debt5[[#This Row],[Disbursements, PPG other private creditors]]/Table_Query_from_Debt5[[#This Row],[Deflator]]</f>
        <v>43750155.628043637</v>
      </c>
      <c r="AB5" s="10">
        <f>Table_Query_from_Debt5[[#This Row],[Disbursements, PPG bonds]]/Table_Query_from_Debt5[[#This Row],[Deflator]]</f>
        <v>0</v>
      </c>
      <c r="AC5" s="10">
        <f>Table_Query_from_Debt5[[#This Row],[Disbursements, bilateral]]/Table_Query_from_Debt5[[#This Row],[Deflator]]</f>
        <v>244159946.4995251</v>
      </c>
      <c r="AD5" s="10">
        <f>Table_Query_from_Debt5[[#This Row],[Disbursements, PNG bonds]]/Table_Query_from_Debt5[[#This Row],[Deflator]]</f>
        <v>0</v>
      </c>
      <c r="AE5" s="10">
        <f>Table_Query_from_Debt5[[#This Row],[Other multilateral concessional]]/Table_Query_from_Debt5[[#This Row],[Deflator]]</f>
        <v>0</v>
      </c>
      <c r="AF5" s="10">
        <f>Table_Query_from_Debt5[[#This Row],[Other multilateral non-concessional]]/Table_Query_from_Debt5[[#This Row],[Deflator]]</f>
        <v>0</v>
      </c>
      <c r="AG5" s="10">
        <f>Table_Query_from_Debt5[[#This Row],[Bilateral non-concessional]]/Table_Query_from_Debt5[[#This Row],[Deflator]]</f>
        <v>8708056.0189812854</v>
      </c>
    </row>
    <row r="6" spans="1:33" x14ac:dyDescent="0.25">
      <c r="A6" t="s">
        <v>63</v>
      </c>
      <c r="B6">
        <v>1974</v>
      </c>
      <c r="C6">
        <v>0.30664200000000003</v>
      </c>
      <c r="D6">
        <v>41762000</v>
      </c>
      <c r="E6">
        <v>0</v>
      </c>
      <c r="F6">
        <v>17574000</v>
      </c>
      <c r="G6">
        <v>4282000</v>
      </c>
      <c r="H6">
        <v>4282000</v>
      </c>
      <c r="I6">
        <v>0</v>
      </c>
      <c r="J6">
        <v>4282000</v>
      </c>
      <c r="K6">
        <v>0</v>
      </c>
      <c r="L6">
        <v>18691000</v>
      </c>
      <c r="M6">
        <v>0</v>
      </c>
      <c r="N6">
        <v>43498000</v>
      </c>
      <c r="O6">
        <v>0</v>
      </c>
      <c r="P6">
        <f>Table_Query_from_Debt5[[#This Row],[Disbursements, multilateral concessional]]-Table_Query_from_Debt5[[#This Row],[Disbursements, IDA]]</f>
        <v>0</v>
      </c>
      <c r="Q6">
        <f>Table_Query_from_Debt5[[#This Row],[Disbursements, multilateral]]-Table_Query_from_Debt5[[#This Row],[Disbursements, multilateral concessional]]-Table_Query_from_Debt5[[#This Row],[Disbursements, IBRD]]</f>
        <v>0</v>
      </c>
      <c r="R6">
        <f>Table_Query_from_Debt5[[#This Row],[Disbursements, bilateral]]-Table_Query_from_Debt5[[#This Row],[Disbursements, bilateral concessional]]</f>
        <v>1736000</v>
      </c>
      <c r="S6" s="10">
        <f>Table_Query_from_Debt5[[#This Row],[Disbursements, bilateral concessional]]/Table_Query_from_Debt5[[#This Row],[Deflator]]</f>
        <v>136191389.30740079</v>
      </c>
      <c r="T6" s="10">
        <f>Table_Query_from_Debt5[[#This Row],[Disbursements, IBRD]]/Table_Query_from_Debt5[[#This Row],[Deflator]]</f>
        <v>0</v>
      </c>
      <c r="U6" s="10">
        <f>Table_Query_from_Debt5[[#This Row],[Disbursements, IMF]]/Table_Query_from_Debt5[[#This Row],[Deflator]]</f>
        <v>57311131.547537513</v>
      </c>
      <c r="V6" s="10">
        <f>Table_Query_from_Debt5[[#This Row],[Disbursements, IDA]]/Table_Query_from_Debt5[[#This Row],[Deflator]]</f>
        <v>13964166.682972325</v>
      </c>
      <c r="W6" s="10">
        <f>Table_Query_from_Debt5[[#This Row],[Disbursements, multilateral concessional]]/Table_Query_from_Debt5[[#This Row],[Deflator]]</f>
        <v>13964166.682972325</v>
      </c>
      <c r="X6" s="10">
        <f>Table_Query_from_Debt5[[#This Row],[Disbursements, PPG banks]]/Table_Query_from_Debt5[[#This Row],[Deflator]]</f>
        <v>0</v>
      </c>
      <c r="Y6" s="10">
        <f>Table_Query_from_Debt5[[#This Row],[Disbursements, multilateral]]/Table_Query_from_Debt5[[#This Row],[Deflator]]</f>
        <v>13964166.682972325</v>
      </c>
      <c r="Z6" s="10">
        <f>Table_Query_from_Debt5[[#This Row],[Disbursements, PNG non-bonds]]/Table_Query_from_Debt5[[#This Row],[Deflator]]</f>
        <v>0</v>
      </c>
      <c r="AA6" s="10">
        <f>Table_Query_from_Debt5[[#This Row],[Disbursements, PPG other private creditors]]/Table_Query_from_Debt5[[#This Row],[Deflator]]</f>
        <v>60953815.85040535</v>
      </c>
      <c r="AB6" s="10">
        <f>Table_Query_from_Debt5[[#This Row],[Disbursements, PPG bonds]]/Table_Query_from_Debt5[[#This Row],[Deflator]]</f>
        <v>0</v>
      </c>
      <c r="AC6" s="10">
        <f>Table_Query_from_Debt5[[#This Row],[Disbursements, bilateral]]/Table_Query_from_Debt5[[#This Row],[Deflator]]</f>
        <v>141852714.24005842</v>
      </c>
      <c r="AD6" s="10">
        <f>Table_Query_from_Debt5[[#This Row],[Disbursements, PNG bonds]]/Table_Query_from_Debt5[[#This Row],[Deflator]]</f>
        <v>0</v>
      </c>
      <c r="AE6" s="10">
        <f>Table_Query_from_Debt5[[#This Row],[Other multilateral concessional]]/Table_Query_from_Debt5[[#This Row],[Deflator]]</f>
        <v>0</v>
      </c>
      <c r="AF6" s="10">
        <f>Table_Query_from_Debt5[[#This Row],[Other multilateral non-concessional]]/Table_Query_from_Debt5[[#This Row],[Deflator]]</f>
        <v>0</v>
      </c>
      <c r="AG6" s="10">
        <f>Table_Query_from_Debt5[[#This Row],[Bilateral non-concessional]]/Table_Query_from_Debt5[[#This Row],[Deflator]]</f>
        <v>5661324.9326576265</v>
      </c>
    </row>
    <row r="7" spans="1:33" x14ac:dyDescent="0.25">
      <c r="A7" t="s">
        <v>63</v>
      </c>
      <c r="B7">
        <v>1975</v>
      </c>
      <c r="C7">
        <v>0.33562400000000003</v>
      </c>
      <c r="D7">
        <v>16516000</v>
      </c>
      <c r="E7">
        <v>0</v>
      </c>
      <c r="F7">
        <v>11354000</v>
      </c>
      <c r="G7">
        <v>17861000</v>
      </c>
      <c r="H7">
        <v>20843000</v>
      </c>
      <c r="I7">
        <v>0</v>
      </c>
      <c r="J7">
        <v>21669000</v>
      </c>
      <c r="K7">
        <v>0</v>
      </c>
      <c r="L7">
        <v>10461000</v>
      </c>
      <c r="M7">
        <v>0</v>
      </c>
      <c r="N7">
        <v>16654000</v>
      </c>
      <c r="O7">
        <v>0</v>
      </c>
      <c r="P7">
        <f>Table_Query_from_Debt5[[#This Row],[Disbursements, multilateral concessional]]-Table_Query_from_Debt5[[#This Row],[Disbursements, IDA]]</f>
        <v>2982000</v>
      </c>
      <c r="Q7">
        <f>Table_Query_from_Debt5[[#This Row],[Disbursements, multilateral]]-Table_Query_from_Debt5[[#This Row],[Disbursements, multilateral concessional]]-Table_Query_from_Debt5[[#This Row],[Disbursements, IBRD]]</f>
        <v>826000</v>
      </c>
      <c r="R7">
        <f>Table_Query_from_Debt5[[#This Row],[Disbursements, bilateral]]-Table_Query_from_Debt5[[#This Row],[Disbursements, bilateral concessional]]</f>
        <v>138000</v>
      </c>
      <c r="S7" s="10">
        <f>Table_Query_from_Debt5[[#This Row],[Disbursements, bilateral concessional]]/Table_Query_from_Debt5[[#This Row],[Deflator]]</f>
        <v>49209830.04791075</v>
      </c>
      <c r="T7" s="10">
        <f>Table_Query_from_Debt5[[#This Row],[Disbursements, IBRD]]/Table_Query_from_Debt5[[#This Row],[Deflator]]</f>
        <v>0</v>
      </c>
      <c r="U7" s="10">
        <f>Table_Query_from_Debt5[[#This Row],[Disbursements, IMF]]/Table_Query_from_Debt5[[#This Row],[Deflator]]</f>
        <v>33829523.514408976</v>
      </c>
      <c r="V7" s="10">
        <f>Table_Query_from_Debt5[[#This Row],[Disbursements, IDA]]/Table_Query_from_Debt5[[#This Row],[Deflator]]</f>
        <v>53217290.777775124</v>
      </c>
      <c r="W7" s="10">
        <f>Table_Query_from_Debt5[[#This Row],[Disbursements, multilateral concessional]]/Table_Query_from_Debt5[[#This Row],[Deflator]]</f>
        <v>62102233.451719776</v>
      </c>
      <c r="X7" s="10">
        <f>Table_Query_from_Debt5[[#This Row],[Disbursements, PPG banks]]/Table_Query_from_Debt5[[#This Row],[Deflator]]</f>
        <v>0</v>
      </c>
      <c r="Y7" s="10">
        <f>Table_Query_from_Debt5[[#This Row],[Disbursements, multilateral]]/Table_Query_from_Debt5[[#This Row],[Deflator]]</f>
        <v>64563320.859056555</v>
      </c>
      <c r="Z7" s="10">
        <f>Table_Query_from_Debt5[[#This Row],[Disbursements, PNG non-bonds]]/Table_Query_from_Debt5[[#This Row],[Deflator]]</f>
        <v>0</v>
      </c>
      <c r="AA7" s="10">
        <f>Table_Query_from_Debt5[[#This Row],[Disbursements, PPG other private creditors]]/Table_Query_from_Debt5[[#This Row],[Deflator]]</f>
        <v>31168807.951755531</v>
      </c>
      <c r="AB7" s="10">
        <f>Table_Query_from_Debt5[[#This Row],[Disbursements, PPG bonds]]/Table_Query_from_Debt5[[#This Row],[Deflator]]</f>
        <v>0</v>
      </c>
      <c r="AC7" s="10">
        <f>Table_Query_from_Debt5[[#This Row],[Disbursements, bilateral]]/Table_Query_from_Debt5[[#This Row],[Deflator]]</f>
        <v>49621004.457368955</v>
      </c>
      <c r="AD7" s="10">
        <f>Table_Query_from_Debt5[[#This Row],[Disbursements, PNG bonds]]/Table_Query_from_Debt5[[#This Row],[Deflator]]</f>
        <v>0</v>
      </c>
      <c r="AE7" s="10">
        <f>Table_Query_from_Debt5[[#This Row],[Other multilateral concessional]]/Table_Query_from_Debt5[[#This Row],[Deflator]]</f>
        <v>8884942.6739446521</v>
      </c>
      <c r="AF7" s="10">
        <f>Table_Query_from_Debt5[[#This Row],[Other multilateral non-concessional]]/Table_Query_from_Debt5[[#This Row],[Deflator]]</f>
        <v>2461087.4073367813</v>
      </c>
      <c r="AG7" s="10">
        <f>Table_Query_from_Debt5[[#This Row],[Bilateral non-concessional]]/Table_Query_from_Debt5[[#This Row],[Deflator]]</f>
        <v>411174.40945820318</v>
      </c>
    </row>
    <row r="8" spans="1:33" x14ac:dyDescent="0.25">
      <c r="A8" t="s">
        <v>63</v>
      </c>
      <c r="B8">
        <v>1976</v>
      </c>
      <c r="C8">
        <v>0.35488599999999998</v>
      </c>
      <c r="D8">
        <v>11934000</v>
      </c>
      <c r="E8">
        <v>0</v>
      </c>
      <c r="F8">
        <v>0</v>
      </c>
      <c r="G8">
        <v>19269000</v>
      </c>
      <c r="H8">
        <v>26520000</v>
      </c>
      <c r="I8">
        <v>0</v>
      </c>
      <c r="J8">
        <v>27492000</v>
      </c>
      <c r="K8">
        <v>0</v>
      </c>
      <c r="L8">
        <v>8223000</v>
      </c>
      <c r="M8">
        <v>0</v>
      </c>
      <c r="N8">
        <v>11940000</v>
      </c>
      <c r="O8">
        <v>0</v>
      </c>
      <c r="P8">
        <f>Table_Query_from_Debt5[[#This Row],[Disbursements, multilateral concessional]]-Table_Query_from_Debt5[[#This Row],[Disbursements, IDA]]</f>
        <v>7251000</v>
      </c>
      <c r="Q8">
        <f>Table_Query_from_Debt5[[#This Row],[Disbursements, multilateral]]-Table_Query_from_Debt5[[#This Row],[Disbursements, multilateral concessional]]-Table_Query_from_Debt5[[#This Row],[Disbursements, IBRD]]</f>
        <v>972000</v>
      </c>
      <c r="R8">
        <f>Table_Query_from_Debt5[[#This Row],[Disbursements, bilateral]]-Table_Query_from_Debt5[[#This Row],[Disbursements, bilateral concessional]]</f>
        <v>6000</v>
      </c>
      <c r="S8" s="10">
        <f>Table_Query_from_Debt5[[#This Row],[Disbursements, bilateral concessional]]/Table_Query_from_Debt5[[#This Row],[Deflator]]</f>
        <v>33627700.162869208</v>
      </c>
      <c r="T8" s="10">
        <f>Table_Query_from_Debt5[[#This Row],[Disbursements, IBRD]]/Table_Query_from_Debt5[[#This Row],[Deflator]]</f>
        <v>0</v>
      </c>
      <c r="U8" s="10">
        <f>Table_Query_from_Debt5[[#This Row],[Disbursements, IMF]]/Table_Query_from_Debt5[[#This Row],[Deflator]]</f>
        <v>0</v>
      </c>
      <c r="V8" s="10">
        <f>Table_Query_from_Debt5[[#This Row],[Disbursements, IDA]]/Table_Query_from_Debt5[[#This Row],[Deflator]]</f>
        <v>54296309.237332553</v>
      </c>
      <c r="W8" s="10">
        <f>Table_Query_from_Debt5[[#This Row],[Disbursements, multilateral concessional]]/Table_Query_from_Debt5[[#This Row],[Deflator]]</f>
        <v>74728222.584153786</v>
      </c>
      <c r="X8" s="10">
        <f>Table_Query_from_Debt5[[#This Row],[Disbursements, PPG banks]]/Table_Query_from_Debt5[[#This Row],[Deflator]]</f>
        <v>0</v>
      </c>
      <c r="Y8" s="10">
        <f>Table_Query_from_Debt5[[#This Row],[Disbursements, multilateral]]/Table_Query_from_Debt5[[#This Row],[Deflator]]</f>
        <v>77467130.289726853</v>
      </c>
      <c r="Z8" s="10">
        <f>Table_Query_from_Debt5[[#This Row],[Disbursements, PNG non-bonds]]/Table_Query_from_Debt5[[#This Row],[Deflator]]</f>
        <v>0</v>
      </c>
      <c r="AA8" s="10">
        <f>Table_Query_from_Debt5[[#This Row],[Disbursements, PPG other private creditors]]/Table_Query_from_Debt5[[#This Row],[Deflator]]</f>
        <v>23170821.05239429</v>
      </c>
      <c r="AB8" s="10">
        <f>Table_Query_from_Debt5[[#This Row],[Disbursements, PPG bonds]]/Table_Query_from_Debt5[[#This Row],[Deflator]]</f>
        <v>0</v>
      </c>
      <c r="AC8" s="10">
        <f>Table_Query_from_Debt5[[#This Row],[Disbursements, bilateral]]/Table_Query_from_Debt5[[#This Row],[Deflator]]</f>
        <v>33644607.000557929</v>
      </c>
      <c r="AD8" s="10">
        <f>Table_Query_from_Debt5[[#This Row],[Disbursements, PNG bonds]]/Table_Query_from_Debt5[[#This Row],[Deflator]]</f>
        <v>0</v>
      </c>
      <c r="AE8" s="10">
        <f>Table_Query_from_Debt5[[#This Row],[Other multilateral concessional]]/Table_Query_from_Debt5[[#This Row],[Deflator]]</f>
        <v>20431913.346821234</v>
      </c>
      <c r="AF8" s="10">
        <f>Table_Query_from_Debt5[[#This Row],[Other multilateral non-concessional]]/Table_Query_from_Debt5[[#This Row],[Deflator]]</f>
        <v>2738907.7055730573</v>
      </c>
      <c r="AG8" s="10">
        <f>Table_Query_from_Debt5[[#This Row],[Bilateral non-concessional]]/Table_Query_from_Debt5[[#This Row],[Deflator]]</f>
        <v>16906.837688722575</v>
      </c>
    </row>
    <row r="9" spans="1:33" x14ac:dyDescent="0.25">
      <c r="A9" t="s">
        <v>63</v>
      </c>
      <c r="B9">
        <v>1977</v>
      </c>
      <c r="C9">
        <v>0.37751199999999996</v>
      </c>
      <c r="D9">
        <v>49788000</v>
      </c>
      <c r="E9">
        <v>0</v>
      </c>
      <c r="F9">
        <v>65828000</v>
      </c>
      <c r="G9">
        <v>21256000</v>
      </c>
      <c r="H9">
        <v>38897000</v>
      </c>
      <c r="I9">
        <v>0</v>
      </c>
      <c r="J9">
        <v>40047000</v>
      </c>
      <c r="K9">
        <v>0</v>
      </c>
      <c r="L9">
        <v>50270000</v>
      </c>
      <c r="M9">
        <v>0</v>
      </c>
      <c r="N9">
        <v>63228000</v>
      </c>
      <c r="O9">
        <v>0</v>
      </c>
      <c r="P9">
        <f>Table_Query_from_Debt5[[#This Row],[Disbursements, multilateral concessional]]-Table_Query_from_Debt5[[#This Row],[Disbursements, IDA]]</f>
        <v>17641000</v>
      </c>
      <c r="Q9">
        <f>Table_Query_from_Debt5[[#This Row],[Disbursements, multilateral]]-Table_Query_from_Debt5[[#This Row],[Disbursements, multilateral concessional]]-Table_Query_from_Debt5[[#This Row],[Disbursements, IBRD]]</f>
        <v>1150000</v>
      </c>
      <c r="R9">
        <f>Table_Query_from_Debt5[[#This Row],[Disbursements, bilateral]]-Table_Query_from_Debt5[[#This Row],[Disbursements, bilateral concessional]]</f>
        <v>13440000</v>
      </c>
      <c r="S9" s="10">
        <f>Table_Query_from_Debt5[[#This Row],[Disbursements, bilateral concessional]]/Table_Query_from_Debt5[[#This Row],[Deflator]]</f>
        <v>131884549.36531821</v>
      </c>
      <c r="T9" s="10">
        <f>Table_Query_from_Debt5[[#This Row],[Disbursements, IBRD]]/Table_Query_from_Debt5[[#This Row],[Deflator]]</f>
        <v>0</v>
      </c>
      <c r="U9" s="10">
        <f>Table_Query_from_Debt5[[#This Row],[Disbursements, IMF]]/Table_Query_from_Debt5[[#This Row],[Deflator]]</f>
        <v>174373264.955816</v>
      </c>
      <c r="V9" s="10">
        <f>Table_Query_from_Debt5[[#This Row],[Disbursements, IDA]]/Table_Query_from_Debt5[[#This Row],[Deflator]]</f>
        <v>56305494.924664654</v>
      </c>
      <c r="W9" s="10">
        <f>Table_Query_from_Debt5[[#This Row],[Disbursements, multilateral concessional]]/Table_Query_from_Debt5[[#This Row],[Deflator]]</f>
        <v>103035135.30695714</v>
      </c>
      <c r="X9" s="10">
        <f>Table_Query_from_Debt5[[#This Row],[Disbursements, PPG banks]]/Table_Query_from_Debt5[[#This Row],[Deflator]]</f>
        <v>0</v>
      </c>
      <c r="Y9" s="10">
        <f>Table_Query_from_Debt5[[#This Row],[Disbursements, multilateral]]/Table_Query_from_Debt5[[#This Row],[Deflator]]</f>
        <v>106081396.08807139</v>
      </c>
      <c r="Z9" s="10">
        <f>Table_Query_from_Debt5[[#This Row],[Disbursements, PNG non-bonds]]/Table_Query_from_Debt5[[#This Row],[Deflator]]</f>
        <v>0</v>
      </c>
      <c r="AA9" s="10">
        <f>Table_Query_from_Debt5[[#This Row],[Disbursements, PPG other private creditors]]/Table_Query_from_Debt5[[#This Row],[Deflator]]</f>
        <v>133161329.97096783</v>
      </c>
      <c r="AB9" s="10">
        <f>Table_Query_from_Debt5[[#This Row],[Disbursements, PPG bonds]]/Table_Query_from_Debt5[[#This Row],[Deflator]]</f>
        <v>0</v>
      </c>
      <c r="AC9" s="10">
        <f>Table_Query_from_Debt5[[#This Row],[Disbursements, bilateral]]/Table_Query_from_Debt5[[#This Row],[Deflator]]</f>
        <v>167486066.66807944</v>
      </c>
      <c r="AD9" s="10">
        <f>Table_Query_from_Debt5[[#This Row],[Disbursements, PNG bonds]]/Table_Query_from_Debt5[[#This Row],[Deflator]]</f>
        <v>0</v>
      </c>
      <c r="AE9" s="10">
        <f>Table_Query_from_Debt5[[#This Row],[Other multilateral concessional]]/Table_Query_from_Debt5[[#This Row],[Deflator]]</f>
        <v>46729640.382292487</v>
      </c>
      <c r="AF9" s="10">
        <f>Table_Query_from_Debt5[[#This Row],[Other multilateral non-concessional]]/Table_Query_from_Debt5[[#This Row],[Deflator]]</f>
        <v>3046260.781114243</v>
      </c>
      <c r="AG9" s="10">
        <f>Table_Query_from_Debt5[[#This Row],[Bilateral non-concessional]]/Table_Query_from_Debt5[[#This Row],[Deflator]]</f>
        <v>35601517.302761242</v>
      </c>
    </row>
    <row r="10" spans="1:33" x14ac:dyDescent="0.25">
      <c r="A10" t="s">
        <v>63</v>
      </c>
      <c r="B10">
        <v>1978</v>
      </c>
      <c r="C10">
        <v>0.40399799999999997</v>
      </c>
      <c r="D10">
        <v>142248000</v>
      </c>
      <c r="E10">
        <v>0</v>
      </c>
      <c r="F10">
        <v>56706000</v>
      </c>
      <c r="G10">
        <v>22924000</v>
      </c>
      <c r="H10">
        <v>79243000</v>
      </c>
      <c r="I10">
        <v>38751000</v>
      </c>
      <c r="J10">
        <v>81747000</v>
      </c>
      <c r="K10">
        <v>0</v>
      </c>
      <c r="L10">
        <v>64182000</v>
      </c>
      <c r="M10">
        <v>0</v>
      </c>
      <c r="N10">
        <v>149700992</v>
      </c>
      <c r="O10">
        <v>0</v>
      </c>
      <c r="P10">
        <f>Table_Query_from_Debt5[[#This Row],[Disbursements, multilateral concessional]]-Table_Query_from_Debt5[[#This Row],[Disbursements, IDA]]</f>
        <v>56319000</v>
      </c>
      <c r="Q10">
        <f>Table_Query_from_Debt5[[#This Row],[Disbursements, multilateral]]-Table_Query_from_Debt5[[#This Row],[Disbursements, multilateral concessional]]-Table_Query_from_Debt5[[#This Row],[Disbursements, IBRD]]</f>
        <v>2504000</v>
      </c>
      <c r="R10">
        <f>Table_Query_from_Debt5[[#This Row],[Disbursements, bilateral]]-Table_Query_from_Debt5[[#This Row],[Disbursements, bilateral concessional]]</f>
        <v>7452992</v>
      </c>
      <c r="S10" s="10">
        <f>Table_Query_from_Debt5[[#This Row],[Disbursements, bilateral concessional]]/Table_Query_from_Debt5[[#This Row],[Deflator]]</f>
        <v>352100752.97402465</v>
      </c>
      <c r="T10" s="10">
        <f>Table_Query_from_Debt5[[#This Row],[Disbursements, IBRD]]/Table_Query_from_Debt5[[#This Row],[Deflator]]</f>
        <v>0</v>
      </c>
      <c r="U10" s="10">
        <f>Table_Query_from_Debt5[[#This Row],[Disbursements, IMF]]/Table_Query_from_Debt5[[#This Row],[Deflator]]</f>
        <v>140362081.00040099</v>
      </c>
      <c r="V10" s="10">
        <f>Table_Query_from_Debt5[[#This Row],[Disbursements, IDA]]/Table_Query_from_Debt5[[#This Row],[Deflator]]</f>
        <v>56742855.162649326</v>
      </c>
      <c r="W10" s="10">
        <f>Table_Query_from_Debt5[[#This Row],[Disbursements, multilateral concessional]]/Table_Query_from_Debt5[[#This Row],[Deflator]]</f>
        <v>196147010.62876549</v>
      </c>
      <c r="X10" s="10">
        <f>Table_Query_from_Debt5[[#This Row],[Disbursements, PPG banks]]/Table_Query_from_Debt5[[#This Row],[Deflator]]</f>
        <v>95918791.677186534</v>
      </c>
      <c r="Y10" s="10">
        <f>Table_Query_from_Debt5[[#This Row],[Disbursements, multilateral]]/Table_Query_from_Debt5[[#This Row],[Deflator]]</f>
        <v>202345061.11416394</v>
      </c>
      <c r="Z10" s="10">
        <f>Table_Query_from_Debt5[[#This Row],[Disbursements, PNG non-bonds]]/Table_Query_from_Debt5[[#This Row],[Deflator]]</f>
        <v>0</v>
      </c>
      <c r="AA10" s="10">
        <f>Table_Query_from_Debt5[[#This Row],[Disbursements, PPG other private creditors]]/Table_Query_from_Debt5[[#This Row],[Deflator]]</f>
        <v>158867123.10456982</v>
      </c>
      <c r="AB10" s="10">
        <f>Table_Query_from_Debt5[[#This Row],[Disbursements, PPG bonds]]/Table_Query_from_Debt5[[#This Row],[Deflator]]</f>
        <v>0</v>
      </c>
      <c r="AC10" s="10">
        <f>Table_Query_from_Debt5[[#This Row],[Disbursements, bilateral]]/Table_Query_from_Debt5[[#This Row],[Deflator]]</f>
        <v>370548844.30120945</v>
      </c>
      <c r="AD10" s="10">
        <f>Table_Query_from_Debt5[[#This Row],[Disbursements, PNG bonds]]/Table_Query_from_Debt5[[#This Row],[Deflator]]</f>
        <v>0</v>
      </c>
      <c r="AE10" s="10">
        <f>Table_Query_from_Debt5[[#This Row],[Other multilateral concessional]]/Table_Query_from_Debt5[[#This Row],[Deflator]]</f>
        <v>139404155.46611619</v>
      </c>
      <c r="AF10" s="10">
        <f>Table_Query_from_Debt5[[#This Row],[Other multilateral non-concessional]]/Table_Query_from_Debt5[[#This Row],[Deflator]]</f>
        <v>6198050.4853984434</v>
      </c>
      <c r="AG10" s="10">
        <f>Table_Query_from_Debt5[[#This Row],[Bilateral non-concessional]]/Table_Query_from_Debt5[[#This Row],[Deflator]]</f>
        <v>18448091.327184789</v>
      </c>
    </row>
    <row r="11" spans="1:33" x14ac:dyDescent="0.25">
      <c r="A11" t="s">
        <v>63</v>
      </c>
      <c r="B11">
        <v>1979</v>
      </c>
      <c r="C11">
        <v>0.43760700000000002</v>
      </c>
      <c r="D11">
        <v>235344992</v>
      </c>
      <c r="E11">
        <v>0</v>
      </c>
      <c r="F11">
        <v>29929000</v>
      </c>
      <c r="G11">
        <v>37982000</v>
      </c>
      <c r="H11">
        <v>66122000</v>
      </c>
      <c r="I11">
        <v>22295000</v>
      </c>
      <c r="J11">
        <v>66538000</v>
      </c>
      <c r="K11">
        <v>0</v>
      </c>
      <c r="L11">
        <v>108911000</v>
      </c>
      <c r="M11">
        <v>0</v>
      </c>
      <c r="N11">
        <v>245443008</v>
      </c>
      <c r="O11">
        <v>0</v>
      </c>
      <c r="P11">
        <f>Table_Query_from_Debt5[[#This Row],[Disbursements, multilateral concessional]]-Table_Query_from_Debt5[[#This Row],[Disbursements, IDA]]</f>
        <v>28140000</v>
      </c>
      <c r="Q11">
        <f>Table_Query_from_Debt5[[#This Row],[Disbursements, multilateral]]-Table_Query_from_Debt5[[#This Row],[Disbursements, multilateral concessional]]-Table_Query_from_Debt5[[#This Row],[Disbursements, IBRD]]</f>
        <v>416000</v>
      </c>
      <c r="R11">
        <f>Table_Query_from_Debt5[[#This Row],[Disbursements, bilateral]]-Table_Query_from_Debt5[[#This Row],[Disbursements, bilateral concessional]]</f>
        <v>10098016</v>
      </c>
      <c r="S11" s="10">
        <f>Table_Query_from_Debt5[[#This Row],[Disbursements, bilateral concessional]]/Table_Query_from_Debt5[[#This Row],[Deflator]]</f>
        <v>537799879.80082583</v>
      </c>
      <c r="T11" s="10">
        <f>Table_Query_from_Debt5[[#This Row],[Disbursements, IBRD]]/Table_Query_from_Debt5[[#This Row],[Deflator]]</f>
        <v>0</v>
      </c>
      <c r="U11" s="10">
        <f>Table_Query_from_Debt5[[#This Row],[Disbursements, IMF]]/Table_Query_from_Debt5[[#This Row],[Deflator]]</f>
        <v>68392416.026251867</v>
      </c>
      <c r="V11" s="10">
        <f>Table_Query_from_Debt5[[#This Row],[Disbursements, IDA]]/Table_Query_from_Debt5[[#This Row],[Deflator]]</f>
        <v>86794772.478502393</v>
      </c>
      <c r="W11" s="10">
        <f>Table_Query_from_Debt5[[#This Row],[Disbursements, multilateral concessional]]/Table_Query_from_Debt5[[#This Row],[Deflator]]</f>
        <v>151099045.49058858</v>
      </c>
      <c r="X11" s="10">
        <f>Table_Query_from_Debt5[[#This Row],[Disbursements, PPG banks]]/Table_Query_from_Debt5[[#This Row],[Deflator]]</f>
        <v>50947539.687436439</v>
      </c>
      <c r="Y11" s="10">
        <f>Table_Query_from_Debt5[[#This Row],[Disbursements, multilateral]]/Table_Query_from_Debt5[[#This Row],[Deflator]]</f>
        <v>152049670.13781771</v>
      </c>
      <c r="Z11" s="10">
        <f>Table_Query_from_Debt5[[#This Row],[Disbursements, PNG non-bonds]]/Table_Query_from_Debt5[[#This Row],[Deflator]]</f>
        <v>0</v>
      </c>
      <c r="AA11" s="10">
        <f>Table_Query_from_Debt5[[#This Row],[Disbursements, PPG other private creditors]]/Table_Query_from_Debt5[[#This Row],[Deflator]]</f>
        <v>248878559.98647186</v>
      </c>
      <c r="AB11" s="10">
        <f>Table_Query_from_Debt5[[#This Row],[Disbursements, PPG bonds]]/Table_Query_from_Debt5[[#This Row],[Deflator]]</f>
        <v>0</v>
      </c>
      <c r="AC11" s="10">
        <f>Table_Query_from_Debt5[[#This Row],[Disbursements, bilateral]]/Table_Query_from_Debt5[[#This Row],[Deflator]]</f>
        <v>560875415.61263871</v>
      </c>
      <c r="AD11" s="10">
        <f>Table_Query_from_Debt5[[#This Row],[Disbursements, PNG bonds]]/Table_Query_from_Debt5[[#This Row],[Deflator]]</f>
        <v>0</v>
      </c>
      <c r="AE11" s="10">
        <f>Table_Query_from_Debt5[[#This Row],[Other multilateral concessional]]/Table_Query_from_Debt5[[#This Row],[Deflator]]</f>
        <v>64304273.012086183</v>
      </c>
      <c r="AF11" s="10">
        <f>Table_Query_from_Debt5[[#This Row],[Other multilateral non-concessional]]/Table_Query_from_Debt5[[#This Row],[Deflator]]</f>
        <v>950624.6472291348</v>
      </c>
      <c r="AG11" s="10">
        <f>Table_Query_from_Debt5[[#This Row],[Bilateral non-concessional]]/Table_Query_from_Debt5[[#This Row],[Deflator]]</f>
        <v>23075535.811812881</v>
      </c>
    </row>
    <row r="12" spans="1:33" x14ac:dyDescent="0.25">
      <c r="A12" t="s">
        <v>63</v>
      </c>
      <c r="B12">
        <v>1980</v>
      </c>
      <c r="C12">
        <v>0.47750500000000001</v>
      </c>
      <c r="D12">
        <v>160298000</v>
      </c>
      <c r="E12">
        <v>0</v>
      </c>
      <c r="F12">
        <v>13491000</v>
      </c>
      <c r="G12">
        <v>22657000</v>
      </c>
      <c r="H12">
        <v>37823000</v>
      </c>
      <c r="I12">
        <v>15130000</v>
      </c>
      <c r="J12">
        <v>38368000</v>
      </c>
      <c r="K12">
        <v>0</v>
      </c>
      <c r="L12">
        <v>54554000</v>
      </c>
      <c r="M12">
        <v>0</v>
      </c>
      <c r="N12">
        <v>160504000</v>
      </c>
      <c r="O12">
        <v>0</v>
      </c>
      <c r="P12">
        <f>Table_Query_from_Debt5[[#This Row],[Disbursements, multilateral concessional]]-Table_Query_from_Debt5[[#This Row],[Disbursements, IDA]]</f>
        <v>15166000</v>
      </c>
      <c r="Q12">
        <f>Table_Query_from_Debt5[[#This Row],[Disbursements, multilateral]]-Table_Query_from_Debt5[[#This Row],[Disbursements, multilateral concessional]]-Table_Query_from_Debt5[[#This Row],[Disbursements, IBRD]]</f>
        <v>545000</v>
      </c>
      <c r="R12">
        <f>Table_Query_from_Debt5[[#This Row],[Disbursements, bilateral]]-Table_Query_from_Debt5[[#This Row],[Disbursements, bilateral concessional]]</f>
        <v>206000</v>
      </c>
      <c r="S12" s="10">
        <f>Table_Query_from_Debt5[[#This Row],[Disbursements, bilateral concessional]]/Table_Query_from_Debt5[[#This Row],[Deflator]]</f>
        <v>335699102.62719762</v>
      </c>
      <c r="T12" s="10">
        <f>Table_Query_from_Debt5[[#This Row],[Disbursements, IBRD]]/Table_Query_from_Debt5[[#This Row],[Deflator]]</f>
        <v>0</v>
      </c>
      <c r="U12" s="10">
        <f>Table_Query_from_Debt5[[#This Row],[Disbursements, IMF]]/Table_Query_from_Debt5[[#This Row],[Deflator]]</f>
        <v>28253107.297305785</v>
      </c>
      <c r="V12" s="10">
        <f>Table_Query_from_Debt5[[#This Row],[Disbursements, IDA]]/Table_Query_from_Debt5[[#This Row],[Deflator]]</f>
        <v>47448717.814473145</v>
      </c>
      <c r="W12" s="10">
        <f>Table_Query_from_Debt5[[#This Row],[Disbursements, multilateral concessional]]/Table_Query_from_Debt5[[#This Row],[Deflator]]</f>
        <v>79209641.783855662</v>
      </c>
      <c r="X12" s="10">
        <f>Table_Query_from_Debt5[[#This Row],[Disbursements, PPG banks]]/Table_Query_from_Debt5[[#This Row],[Deflator]]</f>
        <v>31685532.088669229</v>
      </c>
      <c r="Y12" s="10">
        <f>Table_Query_from_Debt5[[#This Row],[Disbursements, multilateral]]/Table_Query_from_Debt5[[#This Row],[Deflator]]</f>
        <v>80350991.089098543</v>
      </c>
      <c r="Z12" s="10">
        <f>Table_Query_from_Debt5[[#This Row],[Disbursements, PNG non-bonds]]/Table_Query_from_Debt5[[#This Row],[Deflator]]</f>
        <v>0</v>
      </c>
      <c r="AA12" s="10">
        <f>Table_Query_from_Debt5[[#This Row],[Disbursements, PPG other private creditors]]/Table_Query_from_Debt5[[#This Row],[Deflator]]</f>
        <v>114248018.34535764</v>
      </c>
      <c r="AB12" s="10">
        <f>Table_Query_from_Debt5[[#This Row],[Disbursements, PPG bonds]]/Table_Query_from_Debt5[[#This Row],[Deflator]]</f>
        <v>0</v>
      </c>
      <c r="AC12" s="10">
        <f>Table_Query_from_Debt5[[#This Row],[Disbursements, bilateral]]/Table_Query_from_Debt5[[#This Row],[Deflator]]</f>
        <v>336130511.72239035</v>
      </c>
      <c r="AD12" s="10">
        <f>Table_Query_from_Debt5[[#This Row],[Disbursements, PNG bonds]]/Table_Query_from_Debt5[[#This Row],[Deflator]]</f>
        <v>0</v>
      </c>
      <c r="AE12" s="10">
        <f>Table_Query_from_Debt5[[#This Row],[Other multilateral concessional]]/Table_Query_from_Debt5[[#This Row],[Deflator]]</f>
        <v>31760923.969382517</v>
      </c>
      <c r="AF12" s="10">
        <f>Table_Query_from_Debt5[[#This Row],[Other multilateral non-concessional]]/Table_Query_from_Debt5[[#This Row],[Deflator]]</f>
        <v>1141349.305242877</v>
      </c>
      <c r="AG12" s="10">
        <f>Table_Query_from_Debt5[[#This Row],[Bilateral non-concessional]]/Table_Query_from_Debt5[[#This Row],[Deflator]]</f>
        <v>431409.09519272047</v>
      </c>
    </row>
    <row r="13" spans="1:33" x14ac:dyDescent="0.25">
      <c r="A13" t="s">
        <v>63</v>
      </c>
      <c r="B13">
        <v>1981</v>
      </c>
      <c r="C13">
        <v>0.52225600000000005</v>
      </c>
      <c r="D13">
        <v>196036000</v>
      </c>
      <c r="E13">
        <v>0</v>
      </c>
      <c r="F13">
        <v>31138000</v>
      </c>
      <c r="G13">
        <v>38895000</v>
      </c>
      <c r="H13">
        <v>71856000</v>
      </c>
      <c r="I13">
        <v>5170000</v>
      </c>
      <c r="J13">
        <v>71896000</v>
      </c>
      <c r="K13">
        <v>0</v>
      </c>
      <c r="L13">
        <v>148760000</v>
      </c>
      <c r="M13">
        <v>0</v>
      </c>
      <c r="N13">
        <v>204574000</v>
      </c>
      <c r="O13">
        <v>0</v>
      </c>
      <c r="P13">
        <f>Table_Query_from_Debt5[[#This Row],[Disbursements, multilateral concessional]]-Table_Query_from_Debt5[[#This Row],[Disbursements, IDA]]</f>
        <v>32961000</v>
      </c>
      <c r="Q13">
        <f>Table_Query_from_Debt5[[#This Row],[Disbursements, multilateral]]-Table_Query_from_Debt5[[#This Row],[Disbursements, multilateral concessional]]-Table_Query_from_Debt5[[#This Row],[Disbursements, IBRD]]</f>
        <v>40000</v>
      </c>
      <c r="R13">
        <f>Table_Query_from_Debt5[[#This Row],[Disbursements, bilateral]]-Table_Query_from_Debt5[[#This Row],[Disbursements, bilateral concessional]]</f>
        <v>8538000</v>
      </c>
      <c r="S13" s="10">
        <f>Table_Query_from_Debt5[[#This Row],[Disbursements, bilateral concessional]]/Table_Query_from_Debt5[[#This Row],[Deflator]]</f>
        <v>375363806.25593573</v>
      </c>
      <c r="T13" s="10">
        <f>Table_Query_from_Debt5[[#This Row],[Disbursements, IBRD]]/Table_Query_from_Debt5[[#This Row],[Deflator]]</f>
        <v>0</v>
      </c>
      <c r="U13" s="10">
        <f>Table_Query_from_Debt5[[#This Row],[Disbursements, IMF]]/Table_Query_from_Debt5[[#This Row],[Deflator]]</f>
        <v>59622101.038571119</v>
      </c>
      <c r="V13" s="10">
        <f>Table_Query_from_Debt5[[#This Row],[Disbursements, IDA]]/Table_Query_from_Debt5[[#This Row],[Deflator]]</f>
        <v>74474970.129591614</v>
      </c>
      <c r="W13" s="10">
        <f>Table_Query_from_Debt5[[#This Row],[Disbursements, multilateral concessional]]/Table_Query_from_Debt5[[#This Row],[Deflator]]</f>
        <v>137587696.4553782</v>
      </c>
      <c r="X13" s="10">
        <f>Table_Query_from_Debt5[[#This Row],[Disbursements, PPG banks]]/Table_Query_from_Debt5[[#This Row],[Deflator]]</f>
        <v>9899359.7009895518</v>
      </c>
      <c r="Y13" s="10">
        <f>Table_Query_from_Debt5[[#This Row],[Disbursements, multilateral]]/Table_Query_from_Debt5[[#This Row],[Deflator]]</f>
        <v>137664287.24610153</v>
      </c>
      <c r="Z13" s="10">
        <f>Table_Query_from_Debt5[[#This Row],[Disbursements, PNG non-bonds]]/Table_Query_from_Debt5[[#This Row],[Deflator]]</f>
        <v>0</v>
      </c>
      <c r="AA13" s="10">
        <f>Table_Query_from_Debt5[[#This Row],[Disbursements, PPG other private creditors]]/Table_Query_from_Debt5[[#This Row],[Deflator]]</f>
        <v>284841150.7000398</v>
      </c>
      <c r="AB13" s="10">
        <f>Table_Query_from_Debt5[[#This Row],[Disbursements, PPG bonds]]/Table_Query_from_Debt5[[#This Row],[Deflator]]</f>
        <v>0</v>
      </c>
      <c r="AC13" s="10">
        <f>Table_Query_from_Debt5[[#This Row],[Disbursements, bilateral]]/Table_Query_from_Debt5[[#This Row],[Deflator]]</f>
        <v>391712110.53582913</v>
      </c>
      <c r="AD13" s="10">
        <f>Table_Query_from_Debt5[[#This Row],[Disbursements, PNG bonds]]/Table_Query_from_Debt5[[#This Row],[Deflator]]</f>
        <v>0</v>
      </c>
      <c r="AE13" s="10">
        <f>Table_Query_from_Debt5[[#This Row],[Other multilateral concessional]]/Table_Query_from_Debt5[[#This Row],[Deflator]]</f>
        <v>63112726.325786583</v>
      </c>
      <c r="AF13" s="10">
        <f>Table_Query_from_Debt5[[#This Row],[Other multilateral non-concessional]]/Table_Query_from_Debt5[[#This Row],[Deflator]]</f>
        <v>76590.790723323415</v>
      </c>
      <c r="AG13" s="10">
        <f>Table_Query_from_Debt5[[#This Row],[Bilateral non-concessional]]/Table_Query_from_Debt5[[#This Row],[Deflator]]</f>
        <v>16348304.279893383</v>
      </c>
    </row>
    <row r="14" spans="1:33" x14ac:dyDescent="0.25">
      <c r="A14" t="s">
        <v>63</v>
      </c>
      <c r="B14">
        <v>1982</v>
      </c>
      <c r="C14">
        <v>0.554114</v>
      </c>
      <c r="D14">
        <v>184540992</v>
      </c>
      <c r="E14">
        <v>0</v>
      </c>
      <c r="F14">
        <v>27983000</v>
      </c>
      <c r="G14">
        <v>47978000</v>
      </c>
      <c r="H14">
        <v>87657000</v>
      </c>
      <c r="I14">
        <v>0</v>
      </c>
      <c r="J14">
        <v>87657000</v>
      </c>
      <c r="K14">
        <v>0</v>
      </c>
      <c r="L14">
        <v>104502000</v>
      </c>
      <c r="M14">
        <v>0</v>
      </c>
      <c r="N14">
        <v>205108000</v>
      </c>
      <c r="O14">
        <v>0</v>
      </c>
      <c r="P14">
        <f>Table_Query_from_Debt5[[#This Row],[Disbursements, multilateral concessional]]-Table_Query_from_Debt5[[#This Row],[Disbursements, IDA]]</f>
        <v>39679000</v>
      </c>
      <c r="Q14">
        <f>Table_Query_from_Debt5[[#This Row],[Disbursements, multilateral]]-Table_Query_from_Debt5[[#This Row],[Disbursements, multilateral concessional]]-Table_Query_from_Debt5[[#This Row],[Disbursements, IBRD]]</f>
        <v>0</v>
      </c>
      <c r="R14">
        <f>Table_Query_from_Debt5[[#This Row],[Disbursements, bilateral]]-Table_Query_from_Debt5[[#This Row],[Disbursements, bilateral concessional]]</f>
        <v>20567008</v>
      </c>
      <c r="S14" s="10">
        <f>Table_Query_from_Debt5[[#This Row],[Disbursements, bilateral concessional]]/Table_Query_from_Debt5[[#This Row],[Deflator]]</f>
        <v>333037952.47909278</v>
      </c>
      <c r="T14" s="10">
        <f>Table_Query_from_Debt5[[#This Row],[Disbursements, IBRD]]/Table_Query_from_Debt5[[#This Row],[Deflator]]</f>
        <v>0</v>
      </c>
      <c r="U14" s="10">
        <f>Table_Query_from_Debt5[[#This Row],[Disbursements, IMF]]/Table_Query_from_Debt5[[#This Row],[Deflator]]</f>
        <v>50500438.537918188</v>
      </c>
      <c r="V14" s="10">
        <f>Table_Query_from_Debt5[[#This Row],[Disbursements, IDA]]/Table_Query_from_Debt5[[#This Row],[Deflator]]</f>
        <v>86585070.942080513</v>
      </c>
      <c r="W14" s="10">
        <f>Table_Query_from_Debt5[[#This Row],[Disbursements, multilateral concessional]]/Table_Query_from_Debt5[[#This Row],[Deflator]]</f>
        <v>158193079.40243343</v>
      </c>
      <c r="X14" s="10">
        <f>Table_Query_from_Debt5[[#This Row],[Disbursements, PPG banks]]/Table_Query_from_Debt5[[#This Row],[Deflator]]</f>
        <v>0</v>
      </c>
      <c r="Y14" s="10">
        <f>Table_Query_from_Debt5[[#This Row],[Disbursements, multilateral]]/Table_Query_from_Debt5[[#This Row],[Deflator]]</f>
        <v>158193079.40243343</v>
      </c>
      <c r="Z14" s="10">
        <f>Table_Query_from_Debt5[[#This Row],[Disbursements, PNG non-bonds]]/Table_Query_from_Debt5[[#This Row],[Deflator]]</f>
        <v>0</v>
      </c>
      <c r="AA14" s="10">
        <f>Table_Query_from_Debt5[[#This Row],[Disbursements, PPG other private creditors]]/Table_Query_from_Debt5[[#This Row],[Deflator]]</f>
        <v>188592961.01524234</v>
      </c>
      <c r="AB14" s="10">
        <f>Table_Query_from_Debt5[[#This Row],[Disbursements, PPG bonds]]/Table_Query_from_Debt5[[#This Row],[Deflator]]</f>
        <v>0</v>
      </c>
      <c r="AC14" s="10">
        <f>Table_Query_from_Debt5[[#This Row],[Disbursements, bilateral]]/Table_Query_from_Debt5[[#This Row],[Deflator]]</f>
        <v>370154877.87711555</v>
      </c>
      <c r="AD14" s="10">
        <f>Table_Query_from_Debt5[[#This Row],[Disbursements, PNG bonds]]/Table_Query_from_Debt5[[#This Row],[Deflator]]</f>
        <v>0</v>
      </c>
      <c r="AE14" s="10">
        <f>Table_Query_from_Debt5[[#This Row],[Other multilateral concessional]]/Table_Query_from_Debt5[[#This Row],[Deflator]]</f>
        <v>71608008.460352927</v>
      </c>
      <c r="AF14" s="10">
        <f>Table_Query_from_Debt5[[#This Row],[Other multilateral non-concessional]]/Table_Query_from_Debt5[[#This Row],[Deflator]]</f>
        <v>0</v>
      </c>
      <c r="AG14" s="10">
        <f>Table_Query_from_Debt5[[#This Row],[Bilateral non-concessional]]/Table_Query_from_Debt5[[#This Row],[Deflator]]</f>
        <v>37116925.398022793</v>
      </c>
    </row>
    <row r="15" spans="1:33" x14ac:dyDescent="0.25">
      <c r="A15" t="s">
        <v>63</v>
      </c>
      <c r="B15">
        <v>1983</v>
      </c>
      <c r="C15">
        <v>0.57602699999999996</v>
      </c>
      <c r="D15">
        <v>171271008</v>
      </c>
      <c r="E15">
        <v>0</v>
      </c>
      <c r="F15">
        <v>30851000</v>
      </c>
      <c r="G15">
        <v>52589000</v>
      </c>
      <c r="H15">
        <v>74131000</v>
      </c>
      <c r="I15">
        <v>16585000</v>
      </c>
      <c r="J15">
        <v>74205000</v>
      </c>
      <c r="K15">
        <v>0</v>
      </c>
      <c r="L15">
        <v>61305000</v>
      </c>
      <c r="M15">
        <v>0</v>
      </c>
      <c r="N15">
        <v>180776000</v>
      </c>
      <c r="O15">
        <v>0</v>
      </c>
      <c r="P15">
        <f>Table_Query_from_Debt5[[#This Row],[Disbursements, multilateral concessional]]-Table_Query_from_Debt5[[#This Row],[Disbursements, IDA]]</f>
        <v>21542000</v>
      </c>
      <c r="Q15">
        <f>Table_Query_from_Debt5[[#This Row],[Disbursements, multilateral]]-Table_Query_from_Debt5[[#This Row],[Disbursements, multilateral concessional]]-Table_Query_from_Debt5[[#This Row],[Disbursements, IBRD]]</f>
        <v>74000</v>
      </c>
      <c r="R15">
        <f>Table_Query_from_Debt5[[#This Row],[Disbursements, bilateral]]-Table_Query_from_Debt5[[#This Row],[Disbursements, bilateral concessional]]</f>
        <v>9504992</v>
      </c>
      <c r="S15" s="10">
        <f>Table_Query_from_Debt5[[#This Row],[Disbursements, bilateral concessional]]/Table_Query_from_Debt5[[#This Row],[Deflator]]</f>
        <v>297331562.58300394</v>
      </c>
      <c r="T15" s="10">
        <f>Table_Query_from_Debt5[[#This Row],[Disbursements, IBRD]]/Table_Query_from_Debt5[[#This Row],[Deflator]]</f>
        <v>0</v>
      </c>
      <c r="U15" s="10">
        <f>Table_Query_from_Debt5[[#This Row],[Disbursements, IMF]]/Table_Query_from_Debt5[[#This Row],[Deflator]]</f>
        <v>53558253.345763311</v>
      </c>
      <c r="V15" s="10">
        <f>Table_Query_from_Debt5[[#This Row],[Disbursements, IDA]]/Table_Query_from_Debt5[[#This Row],[Deflator]]</f>
        <v>91296067.719047904</v>
      </c>
      <c r="W15" s="10">
        <f>Table_Query_from_Debt5[[#This Row],[Disbursements, multilateral concessional]]/Table_Query_from_Debt5[[#This Row],[Deflator]]</f>
        <v>128693620.2643279</v>
      </c>
      <c r="X15" s="10">
        <f>Table_Query_from_Debt5[[#This Row],[Disbursements, PPG banks]]/Table_Query_from_Debt5[[#This Row],[Deflator]]</f>
        <v>28792053.150286362</v>
      </c>
      <c r="Y15" s="10">
        <f>Table_Query_from_Debt5[[#This Row],[Disbursements, multilateral]]/Table_Query_from_Debt5[[#This Row],[Deflator]]</f>
        <v>128822086.46469697</v>
      </c>
      <c r="Z15" s="10">
        <f>Table_Query_from_Debt5[[#This Row],[Disbursements, PNG non-bonds]]/Table_Query_from_Debt5[[#This Row],[Deflator]]</f>
        <v>0</v>
      </c>
      <c r="AA15" s="10">
        <f>Table_Query_from_Debt5[[#This Row],[Disbursements, PPG other private creditors]]/Table_Query_from_Debt5[[#This Row],[Deflator]]</f>
        <v>106427302.88684386</v>
      </c>
      <c r="AB15" s="10">
        <f>Table_Query_from_Debt5[[#This Row],[Disbursements, PPG bonds]]/Table_Query_from_Debt5[[#This Row],[Deflator]]</f>
        <v>0</v>
      </c>
      <c r="AC15" s="10">
        <f>Table_Query_from_Debt5[[#This Row],[Disbursements, bilateral]]/Table_Query_from_Debt5[[#This Row],[Deflator]]</f>
        <v>313832511.32325399</v>
      </c>
      <c r="AD15" s="10">
        <f>Table_Query_from_Debt5[[#This Row],[Disbursements, PNG bonds]]/Table_Query_from_Debt5[[#This Row],[Deflator]]</f>
        <v>0</v>
      </c>
      <c r="AE15" s="10">
        <f>Table_Query_from_Debt5[[#This Row],[Other multilateral concessional]]/Table_Query_from_Debt5[[#This Row],[Deflator]]</f>
        <v>37397552.545280002</v>
      </c>
      <c r="AF15" s="10">
        <f>Table_Query_from_Debt5[[#This Row],[Other multilateral non-concessional]]/Table_Query_from_Debt5[[#This Row],[Deflator]]</f>
        <v>128466.20036907993</v>
      </c>
      <c r="AG15" s="10">
        <f>Table_Query_from_Debt5[[#This Row],[Bilateral non-concessional]]/Table_Query_from_Debt5[[#This Row],[Deflator]]</f>
        <v>16500948.740250025</v>
      </c>
    </row>
    <row r="16" spans="1:33" x14ac:dyDescent="0.25">
      <c r="A16" t="s">
        <v>63</v>
      </c>
      <c r="B16">
        <v>1984</v>
      </c>
      <c r="C16">
        <v>0.59766599999999992</v>
      </c>
      <c r="D16">
        <v>124617000</v>
      </c>
      <c r="E16">
        <v>0</v>
      </c>
      <c r="F16">
        <v>0</v>
      </c>
      <c r="G16">
        <v>77317000</v>
      </c>
      <c r="H16">
        <v>117860000</v>
      </c>
      <c r="I16">
        <v>0</v>
      </c>
      <c r="J16">
        <v>117860000</v>
      </c>
      <c r="K16">
        <v>0</v>
      </c>
      <c r="L16">
        <v>52082000</v>
      </c>
      <c r="M16">
        <v>0</v>
      </c>
      <c r="N16">
        <v>136692000</v>
      </c>
      <c r="O16">
        <v>0</v>
      </c>
      <c r="P16">
        <f>Table_Query_from_Debt5[[#This Row],[Disbursements, multilateral concessional]]-Table_Query_from_Debt5[[#This Row],[Disbursements, IDA]]</f>
        <v>40543000</v>
      </c>
      <c r="Q16">
        <f>Table_Query_from_Debt5[[#This Row],[Disbursements, multilateral]]-Table_Query_from_Debt5[[#This Row],[Disbursements, multilateral concessional]]-Table_Query_from_Debt5[[#This Row],[Disbursements, IBRD]]</f>
        <v>0</v>
      </c>
      <c r="R16">
        <f>Table_Query_from_Debt5[[#This Row],[Disbursements, bilateral]]-Table_Query_from_Debt5[[#This Row],[Disbursements, bilateral concessional]]</f>
        <v>12075000</v>
      </c>
      <c r="S16" s="10">
        <f>Table_Query_from_Debt5[[#This Row],[Disbursements, bilateral concessional]]/Table_Query_from_Debt5[[#This Row],[Deflator]]</f>
        <v>208506088.68498462</v>
      </c>
      <c r="T16" s="10">
        <f>Table_Query_from_Debt5[[#This Row],[Disbursements, IBRD]]/Table_Query_from_Debt5[[#This Row],[Deflator]]</f>
        <v>0</v>
      </c>
      <c r="U16" s="10">
        <f>Table_Query_from_Debt5[[#This Row],[Disbursements, IMF]]/Table_Query_from_Debt5[[#This Row],[Deflator]]</f>
        <v>0</v>
      </c>
      <c r="V16" s="10">
        <f>Table_Query_from_Debt5[[#This Row],[Disbursements, IDA]]/Table_Query_from_Debt5[[#This Row],[Deflator]]</f>
        <v>129364896.11254448</v>
      </c>
      <c r="W16" s="10">
        <f>Table_Query_from_Debt5[[#This Row],[Disbursements, multilateral concessional]]/Table_Query_from_Debt5[[#This Row],[Deflator]]</f>
        <v>197200443.05682442</v>
      </c>
      <c r="X16" s="10">
        <f>Table_Query_from_Debt5[[#This Row],[Disbursements, PPG banks]]/Table_Query_from_Debt5[[#This Row],[Deflator]]</f>
        <v>0</v>
      </c>
      <c r="Y16" s="10">
        <f>Table_Query_from_Debt5[[#This Row],[Disbursements, multilateral]]/Table_Query_from_Debt5[[#This Row],[Deflator]]</f>
        <v>197200443.05682442</v>
      </c>
      <c r="Z16" s="10">
        <f>Table_Query_from_Debt5[[#This Row],[Disbursements, PNG non-bonds]]/Table_Query_from_Debt5[[#This Row],[Deflator]]</f>
        <v>0</v>
      </c>
      <c r="AA16" s="10">
        <f>Table_Query_from_Debt5[[#This Row],[Disbursements, PPG other private creditors]]/Table_Query_from_Debt5[[#This Row],[Deflator]]</f>
        <v>87142316.946254268</v>
      </c>
      <c r="AB16" s="10">
        <f>Table_Query_from_Debt5[[#This Row],[Disbursements, PPG bonds]]/Table_Query_from_Debt5[[#This Row],[Deflator]]</f>
        <v>0</v>
      </c>
      <c r="AC16" s="10">
        <f>Table_Query_from_Debt5[[#This Row],[Disbursements, bilateral]]/Table_Query_from_Debt5[[#This Row],[Deflator]]</f>
        <v>228709680.65775871</v>
      </c>
      <c r="AD16" s="10">
        <f>Table_Query_from_Debt5[[#This Row],[Disbursements, PNG bonds]]/Table_Query_from_Debt5[[#This Row],[Deflator]]</f>
        <v>0</v>
      </c>
      <c r="AE16" s="10">
        <f>Table_Query_from_Debt5[[#This Row],[Other multilateral concessional]]/Table_Query_from_Debt5[[#This Row],[Deflator]]</f>
        <v>67835546.944279924</v>
      </c>
      <c r="AF16" s="10">
        <f>Table_Query_from_Debt5[[#This Row],[Other multilateral non-concessional]]/Table_Query_from_Debt5[[#This Row],[Deflator]]</f>
        <v>0</v>
      </c>
      <c r="AG16" s="10">
        <f>Table_Query_from_Debt5[[#This Row],[Bilateral non-concessional]]/Table_Query_from_Debt5[[#This Row],[Deflator]]</f>
        <v>20203591.972774092</v>
      </c>
    </row>
    <row r="17" spans="1:33" x14ac:dyDescent="0.25">
      <c r="A17" t="s">
        <v>63</v>
      </c>
      <c r="B17">
        <v>1985</v>
      </c>
      <c r="C17">
        <v>0.615757</v>
      </c>
      <c r="D17">
        <v>223052000</v>
      </c>
      <c r="E17">
        <v>0</v>
      </c>
      <c r="F17">
        <v>0</v>
      </c>
      <c r="G17">
        <v>40648000</v>
      </c>
      <c r="H17">
        <v>63539000</v>
      </c>
      <c r="I17">
        <v>1293000</v>
      </c>
      <c r="J17">
        <v>63539000</v>
      </c>
      <c r="K17">
        <v>0</v>
      </c>
      <c r="L17">
        <v>19985000</v>
      </c>
      <c r="M17">
        <v>0</v>
      </c>
      <c r="N17">
        <v>225168992</v>
      </c>
      <c r="O17">
        <v>0</v>
      </c>
      <c r="P17">
        <f>Table_Query_from_Debt5[[#This Row],[Disbursements, multilateral concessional]]-Table_Query_from_Debt5[[#This Row],[Disbursements, IDA]]</f>
        <v>22891000</v>
      </c>
      <c r="Q17">
        <f>Table_Query_from_Debt5[[#This Row],[Disbursements, multilateral]]-Table_Query_from_Debt5[[#This Row],[Disbursements, multilateral concessional]]-Table_Query_from_Debt5[[#This Row],[Disbursements, IBRD]]</f>
        <v>0</v>
      </c>
      <c r="R17">
        <f>Table_Query_from_Debt5[[#This Row],[Disbursements, bilateral]]-Table_Query_from_Debt5[[#This Row],[Disbursements, bilateral concessional]]</f>
        <v>2116992</v>
      </c>
      <c r="S17" s="10">
        <f>Table_Query_from_Debt5[[#This Row],[Disbursements, bilateral concessional]]/Table_Query_from_Debt5[[#This Row],[Deflator]]</f>
        <v>362240299.3388626</v>
      </c>
      <c r="T17" s="10">
        <f>Table_Query_from_Debt5[[#This Row],[Disbursements, IBRD]]/Table_Query_from_Debt5[[#This Row],[Deflator]]</f>
        <v>0</v>
      </c>
      <c r="U17" s="10">
        <f>Table_Query_from_Debt5[[#This Row],[Disbursements, IMF]]/Table_Query_from_Debt5[[#This Row],[Deflator]]</f>
        <v>0</v>
      </c>
      <c r="V17" s="10">
        <f>Table_Query_from_Debt5[[#This Row],[Disbursements, IDA]]/Table_Query_from_Debt5[[#This Row],[Deflator]]</f>
        <v>66013053.850788541</v>
      </c>
      <c r="W17" s="10">
        <f>Table_Query_from_Debt5[[#This Row],[Disbursements, multilateral concessional]]/Table_Query_from_Debt5[[#This Row],[Deflator]]</f>
        <v>103188433.09942071</v>
      </c>
      <c r="X17" s="10">
        <f>Table_Query_from_Debt5[[#This Row],[Disbursements, PPG banks]]/Table_Query_from_Debt5[[#This Row],[Deflator]]</f>
        <v>2099854.3256511902</v>
      </c>
      <c r="Y17" s="10">
        <f>Table_Query_from_Debt5[[#This Row],[Disbursements, multilateral]]/Table_Query_from_Debt5[[#This Row],[Deflator]]</f>
        <v>103188433.09942071</v>
      </c>
      <c r="Z17" s="10">
        <f>Table_Query_from_Debt5[[#This Row],[Disbursements, PNG non-bonds]]/Table_Query_from_Debt5[[#This Row],[Deflator]]</f>
        <v>0</v>
      </c>
      <c r="AA17" s="10">
        <f>Table_Query_from_Debt5[[#This Row],[Disbursements, PPG other private creditors]]/Table_Query_from_Debt5[[#This Row],[Deflator]]</f>
        <v>32455985.072033286</v>
      </c>
      <c r="AB17" s="10">
        <f>Table_Query_from_Debt5[[#This Row],[Disbursements, PPG bonds]]/Table_Query_from_Debt5[[#This Row],[Deflator]]</f>
        <v>0</v>
      </c>
      <c r="AC17" s="10">
        <f>Table_Query_from_Debt5[[#This Row],[Disbursements, bilateral]]/Table_Query_from_Debt5[[#This Row],[Deflator]]</f>
        <v>365678330.9000141</v>
      </c>
      <c r="AD17" s="10">
        <f>Table_Query_from_Debt5[[#This Row],[Disbursements, PNG bonds]]/Table_Query_from_Debt5[[#This Row],[Deflator]]</f>
        <v>0</v>
      </c>
      <c r="AE17" s="10">
        <f>Table_Query_from_Debt5[[#This Row],[Other multilateral concessional]]/Table_Query_from_Debt5[[#This Row],[Deflator]]</f>
        <v>37175379.24863217</v>
      </c>
      <c r="AF17" s="10">
        <f>Table_Query_from_Debt5[[#This Row],[Other multilateral non-concessional]]/Table_Query_from_Debt5[[#This Row],[Deflator]]</f>
        <v>0</v>
      </c>
      <c r="AG17" s="10">
        <f>Table_Query_from_Debt5[[#This Row],[Bilateral non-concessional]]/Table_Query_from_Debt5[[#This Row],[Deflator]]</f>
        <v>3438031.5611515581</v>
      </c>
    </row>
    <row r="18" spans="1:33" x14ac:dyDescent="0.25">
      <c r="A18" t="s">
        <v>63</v>
      </c>
      <c r="B18">
        <v>1986</v>
      </c>
      <c r="C18">
        <v>0.62936800000000004</v>
      </c>
      <c r="D18">
        <v>239462000</v>
      </c>
      <c r="E18">
        <v>0</v>
      </c>
      <c r="F18">
        <v>0</v>
      </c>
      <c r="G18">
        <v>58485000</v>
      </c>
      <c r="H18">
        <v>98865000</v>
      </c>
      <c r="I18">
        <v>0</v>
      </c>
      <c r="J18">
        <v>98865000</v>
      </c>
      <c r="K18">
        <v>0</v>
      </c>
      <c r="L18">
        <v>26683000</v>
      </c>
      <c r="M18">
        <v>0</v>
      </c>
      <c r="N18">
        <v>251784992</v>
      </c>
      <c r="O18">
        <v>0</v>
      </c>
      <c r="P18">
        <f>Table_Query_from_Debt5[[#This Row],[Disbursements, multilateral concessional]]-Table_Query_from_Debt5[[#This Row],[Disbursements, IDA]]</f>
        <v>40380000</v>
      </c>
      <c r="Q18">
        <f>Table_Query_from_Debt5[[#This Row],[Disbursements, multilateral]]-Table_Query_from_Debt5[[#This Row],[Disbursements, multilateral concessional]]-Table_Query_from_Debt5[[#This Row],[Disbursements, IBRD]]</f>
        <v>0</v>
      </c>
      <c r="R18">
        <f>Table_Query_from_Debt5[[#This Row],[Disbursements, bilateral]]-Table_Query_from_Debt5[[#This Row],[Disbursements, bilateral concessional]]</f>
        <v>12322992</v>
      </c>
      <c r="S18" s="10">
        <f>Table_Query_from_Debt5[[#This Row],[Disbursements, bilateral concessional]]/Table_Query_from_Debt5[[#This Row],[Deflator]]</f>
        <v>380480100.67242056</v>
      </c>
      <c r="T18" s="10">
        <f>Table_Query_from_Debt5[[#This Row],[Disbursements, IBRD]]/Table_Query_from_Debt5[[#This Row],[Deflator]]</f>
        <v>0</v>
      </c>
      <c r="U18" s="10">
        <f>Table_Query_from_Debt5[[#This Row],[Disbursements, IMF]]/Table_Query_from_Debt5[[#This Row],[Deflator]]</f>
        <v>0</v>
      </c>
      <c r="V18" s="10">
        <f>Table_Query_from_Debt5[[#This Row],[Disbursements, IDA]]/Table_Query_from_Debt5[[#This Row],[Deflator]]</f>
        <v>92926554.893162653</v>
      </c>
      <c r="W18" s="10">
        <f>Table_Query_from_Debt5[[#This Row],[Disbursements, multilateral concessional]]/Table_Query_from_Debt5[[#This Row],[Deflator]]</f>
        <v>157086156.27105287</v>
      </c>
      <c r="X18" s="10">
        <f>Table_Query_from_Debt5[[#This Row],[Disbursements, PPG banks]]/Table_Query_from_Debt5[[#This Row],[Deflator]]</f>
        <v>0</v>
      </c>
      <c r="Y18" s="10">
        <f>Table_Query_from_Debt5[[#This Row],[Disbursements, multilateral]]/Table_Query_from_Debt5[[#This Row],[Deflator]]</f>
        <v>157086156.27105287</v>
      </c>
      <c r="Z18" s="10">
        <f>Table_Query_from_Debt5[[#This Row],[Disbursements, PNG non-bonds]]/Table_Query_from_Debt5[[#This Row],[Deflator]]</f>
        <v>0</v>
      </c>
      <c r="AA18" s="10">
        <f>Table_Query_from_Debt5[[#This Row],[Disbursements, PPG other private creditors]]/Table_Query_from_Debt5[[#This Row],[Deflator]]</f>
        <v>42396499.345375039</v>
      </c>
      <c r="AB18" s="10">
        <f>Table_Query_from_Debt5[[#This Row],[Disbursements, PPG bonds]]/Table_Query_from_Debt5[[#This Row],[Deflator]]</f>
        <v>0</v>
      </c>
      <c r="AC18" s="10">
        <f>Table_Query_from_Debt5[[#This Row],[Disbursements, bilateral]]/Table_Query_from_Debt5[[#This Row],[Deflator]]</f>
        <v>400060047.53975415</v>
      </c>
      <c r="AD18" s="10">
        <f>Table_Query_from_Debt5[[#This Row],[Disbursements, PNG bonds]]/Table_Query_from_Debt5[[#This Row],[Deflator]]</f>
        <v>0</v>
      </c>
      <c r="AE18" s="10">
        <f>Table_Query_from_Debt5[[#This Row],[Other multilateral concessional]]/Table_Query_from_Debt5[[#This Row],[Deflator]]</f>
        <v>64159601.377890199</v>
      </c>
      <c r="AF18" s="10">
        <f>Table_Query_from_Debt5[[#This Row],[Other multilateral non-concessional]]/Table_Query_from_Debt5[[#This Row],[Deflator]]</f>
        <v>0</v>
      </c>
      <c r="AG18" s="10">
        <f>Table_Query_from_Debt5[[#This Row],[Bilateral non-concessional]]/Table_Query_from_Debt5[[#This Row],[Deflator]]</f>
        <v>19579946.867333576</v>
      </c>
    </row>
    <row r="19" spans="1:33" x14ac:dyDescent="0.25">
      <c r="A19" t="s">
        <v>63</v>
      </c>
      <c r="B19">
        <v>1987</v>
      </c>
      <c r="C19">
        <v>0.64763700000000002</v>
      </c>
      <c r="D19">
        <v>200272992</v>
      </c>
      <c r="E19">
        <v>0</v>
      </c>
      <c r="F19">
        <v>0</v>
      </c>
      <c r="G19">
        <v>57288000</v>
      </c>
      <c r="H19">
        <v>91554000</v>
      </c>
      <c r="I19">
        <v>0</v>
      </c>
      <c r="J19">
        <v>91554000</v>
      </c>
      <c r="K19">
        <v>0</v>
      </c>
      <c r="L19">
        <v>45504000</v>
      </c>
      <c r="M19">
        <v>0</v>
      </c>
      <c r="N19">
        <v>210644992</v>
      </c>
      <c r="O19">
        <v>0</v>
      </c>
      <c r="P19">
        <f>Table_Query_from_Debt5[[#This Row],[Disbursements, multilateral concessional]]-Table_Query_from_Debt5[[#This Row],[Disbursements, IDA]]</f>
        <v>34266000</v>
      </c>
      <c r="Q19">
        <f>Table_Query_from_Debt5[[#This Row],[Disbursements, multilateral]]-Table_Query_from_Debt5[[#This Row],[Disbursements, multilateral concessional]]-Table_Query_from_Debt5[[#This Row],[Disbursements, IBRD]]</f>
        <v>0</v>
      </c>
      <c r="R19">
        <f>Table_Query_from_Debt5[[#This Row],[Disbursements, bilateral]]-Table_Query_from_Debt5[[#This Row],[Disbursements, bilateral concessional]]</f>
        <v>10372000</v>
      </c>
      <c r="S19" s="10">
        <f>Table_Query_from_Debt5[[#This Row],[Disbursements, bilateral concessional]]/Table_Query_from_Debt5[[#This Row],[Deflator]]</f>
        <v>309236488.9590928</v>
      </c>
      <c r="T19" s="10">
        <f>Table_Query_from_Debt5[[#This Row],[Disbursements, IBRD]]/Table_Query_from_Debt5[[#This Row],[Deflator]]</f>
        <v>0</v>
      </c>
      <c r="U19" s="10">
        <f>Table_Query_from_Debt5[[#This Row],[Disbursements, IMF]]/Table_Query_from_Debt5[[#This Row],[Deflator]]</f>
        <v>0</v>
      </c>
      <c r="V19" s="10">
        <f>Table_Query_from_Debt5[[#This Row],[Disbursements, IDA]]/Table_Query_from_Debt5[[#This Row],[Deflator]]</f>
        <v>88456959.685749888</v>
      </c>
      <c r="W19" s="10">
        <f>Table_Query_from_Debt5[[#This Row],[Disbursements, multilateral concessional]]/Table_Query_from_Debt5[[#This Row],[Deflator]]</f>
        <v>141366228.30381835</v>
      </c>
      <c r="X19" s="10">
        <f>Table_Query_from_Debt5[[#This Row],[Disbursements, PPG banks]]/Table_Query_from_Debt5[[#This Row],[Deflator]]</f>
        <v>0</v>
      </c>
      <c r="Y19" s="10">
        <f>Table_Query_from_Debt5[[#This Row],[Disbursements, multilateral]]/Table_Query_from_Debt5[[#This Row],[Deflator]]</f>
        <v>141366228.30381835</v>
      </c>
      <c r="Z19" s="10">
        <f>Table_Query_from_Debt5[[#This Row],[Disbursements, PNG non-bonds]]/Table_Query_from_Debt5[[#This Row],[Deflator]]</f>
        <v>0</v>
      </c>
      <c r="AA19" s="10">
        <f>Table_Query_from_Debt5[[#This Row],[Disbursements, PPG other private creditors]]/Table_Query_from_Debt5[[#This Row],[Deflator]]</f>
        <v>70261581.719389096</v>
      </c>
      <c r="AB19" s="10">
        <f>Table_Query_from_Debt5[[#This Row],[Disbursements, PPG bonds]]/Table_Query_from_Debt5[[#This Row],[Deflator]]</f>
        <v>0</v>
      </c>
      <c r="AC19" s="10">
        <f>Table_Query_from_Debt5[[#This Row],[Disbursements, bilateral]]/Table_Query_from_Debt5[[#This Row],[Deflator]]</f>
        <v>325251633.24516666</v>
      </c>
      <c r="AD19" s="10">
        <f>Table_Query_from_Debt5[[#This Row],[Disbursements, PNG bonds]]/Table_Query_from_Debt5[[#This Row],[Deflator]]</f>
        <v>0</v>
      </c>
      <c r="AE19" s="10">
        <f>Table_Query_from_Debt5[[#This Row],[Other multilateral concessional]]/Table_Query_from_Debt5[[#This Row],[Deflator]]</f>
        <v>52909268.618068457</v>
      </c>
      <c r="AF19" s="10">
        <f>Table_Query_from_Debt5[[#This Row],[Other multilateral non-concessional]]/Table_Query_from_Debt5[[#This Row],[Deflator]]</f>
        <v>0</v>
      </c>
      <c r="AG19" s="10">
        <f>Table_Query_from_Debt5[[#This Row],[Bilateral non-concessional]]/Table_Query_from_Debt5[[#This Row],[Deflator]]</f>
        <v>16015144.286073834</v>
      </c>
    </row>
    <row r="20" spans="1:33" x14ac:dyDescent="0.25">
      <c r="A20" t="s">
        <v>63</v>
      </c>
      <c r="B20">
        <v>1988</v>
      </c>
      <c r="C20">
        <v>0.66988300000000001</v>
      </c>
      <c r="D20">
        <v>168296992</v>
      </c>
      <c r="E20">
        <v>0</v>
      </c>
      <c r="F20">
        <v>0</v>
      </c>
      <c r="G20">
        <v>59662000</v>
      </c>
      <c r="H20">
        <v>107414000</v>
      </c>
      <c r="I20">
        <v>0</v>
      </c>
      <c r="J20">
        <v>107487000</v>
      </c>
      <c r="K20">
        <v>0</v>
      </c>
      <c r="L20">
        <v>5195000</v>
      </c>
      <c r="M20">
        <v>0</v>
      </c>
      <c r="N20">
        <v>174618000</v>
      </c>
      <c r="O20">
        <v>0</v>
      </c>
      <c r="P20">
        <f>Table_Query_from_Debt5[[#This Row],[Disbursements, multilateral concessional]]-Table_Query_from_Debt5[[#This Row],[Disbursements, IDA]]</f>
        <v>47752000</v>
      </c>
      <c r="Q20">
        <f>Table_Query_from_Debt5[[#This Row],[Disbursements, multilateral]]-Table_Query_from_Debt5[[#This Row],[Disbursements, multilateral concessional]]-Table_Query_from_Debt5[[#This Row],[Disbursements, IBRD]]</f>
        <v>73000</v>
      </c>
      <c r="R20">
        <f>Table_Query_from_Debt5[[#This Row],[Disbursements, bilateral]]-Table_Query_from_Debt5[[#This Row],[Disbursements, bilateral concessional]]</f>
        <v>6321008</v>
      </c>
      <c r="S20" s="10">
        <f>Table_Query_from_Debt5[[#This Row],[Disbursements, bilateral concessional]]/Table_Query_from_Debt5[[#This Row],[Deflator]]</f>
        <v>251233412.40186718</v>
      </c>
      <c r="T20" s="10">
        <f>Table_Query_from_Debt5[[#This Row],[Disbursements, IBRD]]/Table_Query_from_Debt5[[#This Row],[Deflator]]</f>
        <v>0</v>
      </c>
      <c r="U20" s="10">
        <f>Table_Query_from_Debt5[[#This Row],[Disbursements, IMF]]/Table_Query_from_Debt5[[#This Row],[Deflator]]</f>
        <v>0</v>
      </c>
      <c r="V20" s="10">
        <f>Table_Query_from_Debt5[[#This Row],[Disbursements, IDA]]/Table_Query_from_Debt5[[#This Row],[Deflator]]</f>
        <v>89063314.041407228</v>
      </c>
      <c r="W20" s="10">
        <f>Table_Query_from_Debt5[[#This Row],[Disbursements, multilateral concessional]]/Table_Query_from_Debt5[[#This Row],[Deflator]]</f>
        <v>160347403.94964492</v>
      </c>
      <c r="X20" s="10">
        <f>Table_Query_from_Debt5[[#This Row],[Disbursements, PPG banks]]/Table_Query_from_Debt5[[#This Row],[Deflator]]</f>
        <v>0</v>
      </c>
      <c r="Y20" s="10">
        <f>Table_Query_from_Debt5[[#This Row],[Disbursements, multilateral]]/Table_Query_from_Debt5[[#This Row],[Deflator]]</f>
        <v>160456378.20335791</v>
      </c>
      <c r="Z20" s="10">
        <f>Table_Query_from_Debt5[[#This Row],[Disbursements, PNG non-bonds]]/Table_Query_from_Debt5[[#This Row],[Deflator]]</f>
        <v>0</v>
      </c>
      <c r="AA20" s="10">
        <f>Table_Query_from_Debt5[[#This Row],[Disbursements, PPG other private creditors]]/Table_Query_from_Debt5[[#This Row],[Deflator]]</f>
        <v>7755085.5895731049</v>
      </c>
      <c r="AB20" s="10">
        <f>Table_Query_from_Debt5[[#This Row],[Disbursements, PPG bonds]]/Table_Query_from_Debt5[[#This Row],[Deflator]]</f>
        <v>0</v>
      </c>
      <c r="AC20" s="10">
        <f>Table_Query_from_Debt5[[#This Row],[Disbursements, bilateral]]/Table_Query_from_Debt5[[#This Row],[Deflator]]</f>
        <v>260669400.47739679</v>
      </c>
      <c r="AD20" s="10">
        <f>Table_Query_from_Debt5[[#This Row],[Disbursements, PNG bonds]]/Table_Query_from_Debt5[[#This Row],[Deflator]]</f>
        <v>0</v>
      </c>
      <c r="AE20" s="10">
        <f>Table_Query_from_Debt5[[#This Row],[Other multilateral concessional]]/Table_Query_from_Debt5[[#This Row],[Deflator]]</f>
        <v>71284089.908237711</v>
      </c>
      <c r="AF20" s="10">
        <f>Table_Query_from_Debt5[[#This Row],[Other multilateral non-concessional]]/Table_Query_from_Debt5[[#This Row],[Deflator]]</f>
        <v>108974.25371296181</v>
      </c>
      <c r="AG20" s="10">
        <f>Table_Query_from_Debt5[[#This Row],[Bilateral non-concessional]]/Table_Query_from_Debt5[[#This Row],[Deflator]]</f>
        <v>9435988.075529607</v>
      </c>
    </row>
    <row r="21" spans="1:33" x14ac:dyDescent="0.25">
      <c r="A21" t="s">
        <v>63</v>
      </c>
      <c r="B21">
        <v>1989</v>
      </c>
      <c r="C21">
        <v>0.69517800000000007</v>
      </c>
      <c r="D21">
        <v>122997000</v>
      </c>
      <c r="E21">
        <v>0</v>
      </c>
      <c r="F21">
        <v>0</v>
      </c>
      <c r="G21">
        <v>59007000</v>
      </c>
      <c r="H21">
        <v>82057000</v>
      </c>
      <c r="I21">
        <v>0</v>
      </c>
      <c r="J21">
        <v>82057000</v>
      </c>
      <c r="K21">
        <v>0</v>
      </c>
      <c r="L21">
        <v>9264000</v>
      </c>
      <c r="M21">
        <v>0</v>
      </c>
      <c r="N21">
        <v>123348000</v>
      </c>
      <c r="O21">
        <v>0</v>
      </c>
      <c r="P21">
        <f>Table_Query_from_Debt5[[#This Row],[Disbursements, multilateral concessional]]-Table_Query_from_Debt5[[#This Row],[Disbursements, IDA]]</f>
        <v>23050000</v>
      </c>
      <c r="Q21">
        <f>Table_Query_from_Debt5[[#This Row],[Disbursements, multilateral]]-Table_Query_from_Debt5[[#This Row],[Disbursements, multilateral concessional]]-Table_Query_from_Debt5[[#This Row],[Disbursements, IBRD]]</f>
        <v>0</v>
      </c>
      <c r="R21">
        <f>Table_Query_from_Debt5[[#This Row],[Disbursements, bilateral]]-Table_Query_from_Debt5[[#This Row],[Disbursements, bilateral concessional]]</f>
        <v>351000</v>
      </c>
      <c r="S21" s="10">
        <f>Table_Query_from_Debt5[[#This Row],[Disbursements, bilateral concessional]]/Table_Query_from_Debt5[[#This Row],[Deflator]]</f>
        <v>176928786.58415541</v>
      </c>
      <c r="T21" s="10">
        <f>Table_Query_from_Debt5[[#This Row],[Disbursements, IBRD]]/Table_Query_from_Debt5[[#This Row],[Deflator]]</f>
        <v>0</v>
      </c>
      <c r="U21" s="10">
        <f>Table_Query_from_Debt5[[#This Row],[Disbursements, IMF]]/Table_Query_from_Debt5[[#This Row],[Deflator]]</f>
        <v>0</v>
      </c>
      <c r="V21" s="10">
        <f>Table_Query_from_Debt5[[#This Row],[Disbursements, IDA]]/Table_Query_from_Debt5[[#This Row],[Deflator]]</f>
        <v>84880419.115679711</v>
      </c>
      <c r="W21" s="10">
        <f>Table_Query_from_Debt5[[#This Row],[Disbursements, multilateral concessional]]/Table_Query_from_Debt5[[#This Row],[Deflator]]</f>
        <v>118037394.73918909</v>
      </c>
      <c r="X21" s="10">
        <f>Table_Query_from_Debt5[[#This Row],[Disbursements, PPG banks]]/Table_Query_from_Debt5[[#This Row],[Deflator]]</f>
        <v>0</v>
      </c>
      <c r="Y21" s="10">
        <f>Table_Query_from_Debt5[[#This Row],[Disbursements, multilateral]]/Table_Query_from_Debt5[[#This Row],[Deflator]]</f>
        <v>118037394.73918909</v>
      </c>
      <c r="Z21" s="10">
        <f>Table_Query_from_Debt5[[#This Row],[Disbursements, PNG non-bonds]]/Table_Query_from_Debt5[[#This Row],[Deflator]]</f>
        <v>0</v>
      </c>
      <c r="AA21" s="10">
        <f>Table_Query_from_Debt5[[#This Row],[Disbursements, PPG other private creditors]]/Table_Query_from_Debt5[[#This Row],[Deflator]]</f>
        <v>13326083.391591793</v>
      </c>
      <c r="AB21" s="10">
        <f>Table_Query_from_Debt5[[#This Row],[Disbursements, PPG bonds]]/Table_Query_from_Debt5[[#This Row],[Deflator]]</f>
        <v>0</v>
      </c>
      <c r="AC21" s="10">
        <f>Table_Query_from_Debt5[[#This Row],[Disbursements, bilateral]]/Table_Query_from_Debt5[[#This Row],[Deflator]]</f>
        <v>177433693.24115548</v>
      </c>
      <c r="AD21" s="10">
        <f>Table_Query_from_Debt5[[#This Row],[Disbursements, PNG bonds]]/Table_Query_from_Debt5[[#This Row],[Deflator]]</f>
        <v>0</v>
      </c>
      <c r="AE21" s="10">
        <f>Table_Query_from_Debt5[[#This Row],[Other multilateral concessional]]/Table_Query_from_Debt5[[#This Row],[Deflator]]</f>
        <v>33156975.62350937</v>
      </c>
      <c r="AF21" s="10">
        <f>Table_Query_from_Debt5[[#This Row],[Other multilateral non-concessional]]/Table_Query_from_Debt5[[#This Row],[Deflator]]</f>
        <v>0</v>
      </c>
      <c r="AG21" s="10">
        <f>Table_Query_from_Debt5[[#This Row],[Bilateral non-concessional]]/Table_Query_from_Debt5[[#This Row],[Deflator]]</f>
        <v>504906.6570000776</v>
      </c>
    </row>
    <row r="22" spans="1:33" x14ac:dyDescent="0.25">
      <c r="A22" t="s">
        <v>63</v>
      </c>
      <c r="B22">
        <v>1990</v>
      </c>
      <c r="C22">
        <v>0.72200399999999998</v>
      </c>
      <c r="D22">
        <v>51440000</v>
      </c>
      <c r="E22">
        <v>0</v>
      </c>
      <c r="F22">
        <v>0</v>
      </c>
      <c r="G22">
        <v>56819000</v>
      </c>
      <c r="H22">
        <v>67992000</v>
      </c>
      <c r="I22">
        <v>0</v>
      </c>
      <c r="J22">
        <v>67992000</v>
      </c>
      <c r="K22">
        <v>0</v>
      </c>
      <c r="L22">
        <v>2729000</v>
      </c>
      <c r="M22">
        <v>0</v>
      </c>
      <c r="N22">
        <v>51440000</v>
      </c>
      <c r="O22">
        <v>0</v>
      </c>
      <c r="P22">
        <f>Table_Query_from_Debt5[[#This Row],[Disbursements, multilateral concessional]]-Table_Query_from_Debt5[[#This Row],[Disbursements, IDA]]</f>
        <v>11173000</v>
      </c>
      <c r="Q22">
        <f>Table_Query_from_Debt5[[#This Row],[Disbursements, multilateral]]-Table_Query_from_Debt5[[#This Row],[Disbursements, multilateral concessional]]-Table_Query_from_Debt5[[#This Row],[Disbursements, IBRD]]</f>
        <v>0</v>
      </c>
      <c r="R22">
        <f>Table_Query_from_Debt5[[#This Row],[Disbursements, bilateral]]-Table_Query_from_Debt5[[#This Row],[Disbursements, bilateral concessional]]</f>
        <v>0</v>
      </c>
      <c r="S22" s="10">
        <f>Table_Query_from_Debt5[[#This Row],[Disbursements, bilateral concessional]]/Table_Query_from_Debt5[[#This Row],[Deflator]]</f>
        <v>71246142.680649966</v>
      </c>
      <c r="T22" s="10">
        <f>Table_Query_from_Debt5[[#This Row],[Disbursements, IBRD]]/Table_Query_from_Debt5[[#This Row],[Deflator]]</f>
        <v>0</v>
      </c>
      <c r="U22" s="10">
        <f>Table_Query_from_Debt5[[#This Row],[Disbursements, IMF]]/Table_Query_from_Debt5[[#This Row],[Deflator]]</f>
        <v>0</v>
      </c>
      <c r="V22" s="10">
        <f>Table_Query_from_Debt5[[#This Row],[Disbursements, IDA]]/Table_Query_from_Debt5[[#This Row],[Deflator]]</f>
        <v>78696239.910028204</v>
      </c>
      <c r="W22" s="10">
        <f>Table_Query_from_Debt5[[#This Row],[Disbursements, multilateral concessional]]/Table_Query_from_Debt5[[#This Row],[Deflator]]</f>
        <v>94171223.428125054</v>
      </c>
      <c r="X22" s="10">
        <f>Table_Query_from_Debt5[[#This Row],[Disbursements, PPG banks]]/Table_Query_from_Debt5[[#This Row],[Deflator]]</f>
        <v>0</v>
      </c>
      <c r="Y22" s="10">
        <f>Table_Query_from_Debt5[[#This Row],[Disbursements, multilateral]]/Table_Query_from_Debt5[[#This Row],[Deflator]]</f>
        <v>94171223.428125054</v>
      </c>
      <c r="Z22" s="10">
        <f>Table_Query_from_Debt5[[#This Row],[Disbursements, PNG non-bonds]]/Table_Query_from_Debt5[[#This Row],[Deflator]]</f>
        <v>0</v>
      </c>
      <c r="AA22" s="10">
        <f>Table_Query_from_Debt5[[#This Row],[Disbursements, PPG other private creditors]]/Table_Query_from_Debt5[[#This Row],[Deflator]]</f>
        <v>3779757.4528672975</v>
      </c>
      <c r="AB22" s="10">
        <f>Table_Query_from_Debt5[[#This Row],[Disbursements, PPG bonds]]/Table_Query_from_Debt5[[#This Row],[Deflator]]</f>
        <v>0</v>
      </c>
      <c r="AC22" s="10">
        <f>Table_Query_from_Debt5[[#This Row],[Disbursements, bilateral]]/Table_Query_from_Debt5[[#This Row],[Deflator]]</f>
        <v>71246142.680649966</v>
      </c>
      <c r="AD22" s="10">
        <f>Table_Query_from_Debt5[[#This Row],[Disbursements, PNG bonds]]/Table_Query_from_Debt5[[#This Row],[Deflator]]</f>
        <v>0</v>
      </c>
      <c r="AE22" s="10">
        <f>Table_Query_from_Debt5[[#This Row],[Other multilateral concessional]]/Table_Query_from_Debt5[[#This Row],[Deflator]]</f>
        <v>15474983.518096853</v>
      </c>
      <c r="AF22" s="10">
        <f>Table_Query_from_Debt5[[#This Row],[Other multilateral non-concessional]]/Table_Query_from_Debt5[[#This Row],[Deflator]]</f>
        <v>0</v>
      </c>
      <c r="AG22" s="10">
        <f>Table_Query_from_Debt5[[#This Row],[Bilateral non-concessional]]/Table_Query_from_Debt5[[#This Row],[Deflator]]</f>
        <v>0</v>
      </c>
    </row>
    <row r="23" spans="1:33" x14ac:dyDescent="0.25">
      <c r="A23" t="s">
        <v>63</v>
      </c>
      <c r="B23">
        <v>1991</v>
      </c>
      <c r="C23">
        <v>0.74807499999999993</v>
      </c>
      <c r="D23">
        <v>21310000</v>
      </c>
      <c r="E23">
        <v>0</v>
      </c>
      <c r="F23">
        <v>0</v>
      </c>
      <c r="G23">
        <v>31050000</v>
      </c>
      <c r="H23">
        <v>37973000</v>
      </c>
      <c r="I23">
        <v>0</v>
      </c>
      <c r="J23">
        <v>37973000</v>
      </c>
      <c r="K23">
        <v>0</v>
      </c>
      <c r="L23">
        <v>0</v>
      </c>
      <c r="M23">
        <v>0</v>
      </c>
      <c r="N23">
        <v>21310000</v>
      </c>
      <c r="O23">
        <v>0</v>
      </c>
      <c r="P23">
        <f>Table_Query_from_Debt5[[#This Row],[Disbursements, multilateral concessional]]-Table_Query_from_Debt5[[#This Row],[Disbursements, IDA]]</f>
        <v>6923000</v>
      </c>
      <c r="Q23">
        <f>Table_Query_from_Debt5[[#This Row],[Disbursements, multilateral]]-Table_Query_from_Debt5[[#This Row],[Disbursements, multilateral concessional]]-Table_Query_from_Debt5[[#This Row],[Disbursements, IBRD]]</f>
        <v>0</v>
      </c>
      <c r="R23">
        <f>Table_Query_from_Debt5[[#This Row],[Disbursements, bilateral]]-Table_Query_from_Debt5[[#This Row],[Disbursements, bilateral concessional]]</f>
        <v>0</v>
      </c>
      <c r="S23" s="10">
        <f>Table_Query_from_Debt5[[#This Row],[Disbursements, bilateral concessional]]/Table_Query_from_Debt5[[#This Row],[Deflator]]</f>
        <v>28486448.551281624</v>
      </c>
      <c r="T23" s="10">
        <f>Table_Query_from_Debt5[[#This Row],[Disbursements, IBRD]]/Table_Query_from_Debt5[[#This Row],[Deflator]]</f>
        <v>0</v>
      </c>
      <c r="U23" s="10">
        <f>Table_Query_from_Debt5[[#This Row],[Disbursements, IMF]]/Table_Query_from_Debt5[[#This Row],[Deflator]]</f>
        <v>0</v>
      </c>
      <c r="V23" s="10">
        <f>Table_Query_from_Debt5[[#This Row],[Disbursements, IDA]]/Table_Query_from_Debt5[[#This Row],[Deflator]]</f>
        <v>41506533.435818605</v>
      </c>
      <c r="W23" s="10">
        <f>Table_Query_from_Debt5[[#This Row],[Disbursements, multilateral concessional]]/Table_Query_from_Debt5[[#This Row],[Deflator]]</f>
        <v>50760953.112990014</v>
      </c>
      <c r="X23" s="10">
        <f>Table_Query_from_Debt5[[#This Row],[Disbursements, PPG banks]]/Table_Query_from_Debt5[[#This Row],[Deflator]]</f>
        <v>0</v>
      </c>
      <c r="Y23" s="10">
        <f>Table_Query_from_Debt5[[#This Row],[Disbursements, multilateral]]/Table_Query_from_Debt5[[#This Row],[Deflator]]</f>
        <v>50760953.112990014</v>
      </c>
      <c r="Z23" s="10">
        <f>Table_Query_from_Debt5[[#This Row],[Disbursements, PNG non-bonds]]/Table_Query_from_Debt5[[#This Row],[Deflator]]</f>
        <v>0</v>
      </c>
      <c r="AA23" s="10">
        <f>Table_Query_from_Debt5[[#This Row],[Disbursements, PPG other private creditors]]/Table_Query_from_Debt5[[#This Row],[Deflator]]</f>
        <v>0</v>
      </c>
      <c r="AB23" s="10">
        <f>Table_Query_from_Debt5[[#This Row],[Disbursements, PPG bonds]]/Table_Query_from_Debt5[[#This Row],[Deflator]]</f>
        <v>0</v>
      </c>
      <c r="AC23" s="10">
        <f>Table_Query_from_Debt5[[#This Row],[Disbursements, bilateral]]/Table_Query_from_Debt5[[#This Row],[Deflator]]</f>
        <v>28486448.551281624</v>
      </c>
      <c r="AD23" s="10">
        <f>Table_Query_from_Debt5[[#This Row],[Disbursements, PNG bonds]]/Table_Query_from_Debt5[[#This Row],[Deflator]]</f>
        <v>0</v>
      </c>
      <c r="AE23" s="10">
        <f>Table_Query_from_Debt5[[#This Row],[Other multilateral concessional]]/Table_Query_from_Debt5[[#This Row],[Deflator]]</f>
        <v>9254419.6771714073</v>
      </c>
      <c r="AF23" s="10">
        <f>Table_Query_from_Debt5[[#This Row],[Other multilateral non-concessional]]/Table_Query_from_Debt5[[#This Row],[Deflator]]</f>
        <v>0</v>
      </c>
      <c r="AG23" s="10">
        <f>Table_Query_from_Debt5[[#This Row],[Bilateral non-concessional]]/Table_Query_from_Debt5[[#This Row],[Deflator]]</f>
        <v>0</v>
      </c>
    </row>
    <row r="24" spans="1:33" x14ac:dyDescent="0.25">
      <c r="A24" t="s">
        <v>63</v>
      </c>
      <c r="B24">
        <v>1992</v>
      </c>
      <c r="C24">
        <v>0.76597599999999999</v>
      </c>
      <c r="D24">
        <v>53367000</v>
      </c>
      <c r="E24">
        <v>0</v>
      </c>
      <c r="F24">
        <v>0</v>
      </c>
      <c r="G24">
        <v>15035000</v>
      </c>
      <c r="H24">
        <v>20812000</v>
      </c>
      <c r="I24">
        <v>0</v>
      </c>
      <c r="J24">
        <v>20812000</v>
      </c>
      <c r="K24">
        <v>0</v>
      </c>
      <c r="L24">
        <v>3990000</v>
      </c>
      <c r="M24">
        <v>0</v>
      </c>
      <c r="N24">
        <v>53367000</v>
      </c>
      <c r="O24">
        <v>0</v>
      </c>
      <c r="P24">
        <f>Table_Query_from_Debt5[[#This Row],[Disbursements, multilateral concessional]]-Table_Query_from_Debt5[[#This Row],[Disbursements, IDA]]</f>
        <v>5777000</v>
      </c>
      <c r="Q24">
        <f>Table_Query_from_Debt5[[#This Row],[Disbursements, multilateral]]-Table_Query_from_Debt5[[#This Row],[Disbursements, multilateral concessional]]-Table_Query_from_Debt5[[#This Row],[Disbursements, IBRD]]</f>
        <v>0</v>
      </c>
      <c r="R24">
        <f>Table_Query_from_Debt5[[#This Row],[Disbursements, bilateral]]-Table_Query_from_Debt5[[#This Row],[Disbursements, bilateral concessional]]</f>
        <v>0</v>
      </c>
      <c r="S24" s="10">
        <f>Table_Query_from_Debt5[[#This Row],[Disbursements, bilateral concessional]]/Table_Query_from_Debt5[[#This Row],[Deflator]]</f>
        <v>69671895.725192443</v>
      </c>
      <c r="T24" s="10">
        <f>Table_Query_from_Debt5[[#This Row],[Disbursements, IBRD]]/Table_Query_from_Debt5[[#This Row],[Deflator]]</f>
        <v>0</v>
      </c>
      <c r="U24" s="10">
        <f>Table_Query_from_Debt5[[#This Row],[Disbursements, IMF]]/Table_Query_from_Debt5[[#This Row],[Deflator]]</f>
        <v>0</v>
      </c>
      <c r="V24" s="10">
        <f>Table_Query_from_Debt5[[#This Row],[Disbursements, IDA]]/Table_Query_from_Debt5[[#This Row],[Deflator]]</f>
        <v>19628552.330621324</v>
      </c>
      <c r="W24" s="10">
        <f>Table_Query_from_Debt5[[#This Row],[Disbursements, multilateral concessional]]/Table_Query_from_Debt5[[#This Row],[Deflator]]</f>
        <v>27170564.090780914</v>
      </c>
      <c r="X24" s="10">
        <f>Table_Query_from_Debt5[[#This Row],[Disbursements, PPG banks]]/Table_Query_from_Debt5[[#This Row],[Deflator]]</f>
        <v>0</v>
      </c>
      <c r="Y24" s="10">
        <f>Table_Query_from_Debt5[[#This Row],[Disbursements, multilateral]]/Table_Query_from_Debt5[[#This Row],[Deflator]]</f>
        <v>27170564.090780914</v>
      </c>
      <c r="Z24" s="10">
        <f>Table_Query_from_Debt5[[#This Row],[Disbursements, PNG non-bonds]]/Table_Query_from_Debt5[[#This Row],[Deflator]]</f>
        <v>0</v>
      </c>
      <c r="AA24" s="10">
        <f>Table_Query_from_Debt5[[#This Row],[Disbursements, PPG other private creditors]]/Table_Query_from_Debt5[[#This Row],[Deflator]]</f>
        <v>5209040.4921303019</v>
      </c>
      <c r="AB24" s="10">
        <f>Table_Query_from_Debt5[[#This Row],[Disbursements, PPG bonds]]/Table_Query_from_Debt5[[#This Row],[Deflator]]</f>
        <v>0</v>
      </c>
      <c r="AC24" s="10">
        <f>Table_Query_from_Debt5[[#This Row],[Disbursements, bilateral]]/Table_Query_from_Debt5[[#This Row],[Deflator]]</f>
        <v>69671895.725192443</v>
      </c>
      <c r="AD24" s="10">
        <f>Table_Query_from_Debt5[[#This Row],[Disbursements, PNG bonds]]/Table_Query_from_Debt5[[#This Row],[Deflator]]</f>
        <v>0</v>
      </c>
      <c r="AE24" s="10">
        <f>Table_Query_from_Debt5[[#This Row],[Other multilateral concessional]]/Table_Query_from_Debt5[[#This Row],[Deflator]]</f>
        <v>7542011.7601595875</v>
      </c>
      <c r="AF24" s="10">
        <f>Table_Query_from_Debt5[[#This Row],[Other multilateral non-concessional]]/Table_Query_from_Debt5[[#This Row],[Deflator]]</f>
        <v>0</v>
      </c>
      <c r="AG24" s="10">
        <f>Table_Query_from_Debt5[[#This Row],[Bilateral non-concessional]]/Table_Query_from_Debt5[[#This Row],[Deflator]]</f>
        <v>0</v>
      </c>
    </row>
    <row r="25" spans="1:33" x14ac:dyDescent="0.25">
      <c r="A25" t="s">
        <v>63</v>
      </c>
      <c r="B25">
        <v>1993</v>
      </c>
      <c r="C25">
        <v>0.78290099999999996</v>
      </c>
      <c r="D25">
        <v>23038000</v>
      </c>
      <c r="E25">
        <v>0</v>
      </c>
      <c r="F25">
        <v>0</v>
      </c>
      <c r="G25">
        <v>0</v>
      </c>
      <c r="H25">
        <v>14221000</v>
      </c>
      <c r="I25">
        <v>0</v>
      </c>
      <c r="J25">
        <v>14221000</v>
      </c>
      <c r="K25">
        <v>0</v>
      </c>
      <c r="L25">
        <v>34911000</v>
      </c>
      <c r="M25">
        <v>0</v>
      </c>
      <c r="N25">
        <v>23038000</v>
      </c>
      <c r="O25">
        <v>0</v>
      </c>
      <c r="P25">
        <f>Table_Query_from_Debt5[[#This Row],[Disbursements, multilateral concessional]]-Table_Query_from_Debt5[[#This Row],[Disbursements, IDA]]</f>
        <v>14221000</v>
      </c>
      <c r="Q25">
        <f>Table_Query_from_Debt5[[#This Row],[Disbursements, multilateral]]-Table_Query_from_Debt5[[#This Row],[Disbursements, multilateral concessional]]-Table_Query_from_Debt5[[#This Row],[Disbursements, IBRD]]</f>
        <v>0</v>
      </c>
      <c r="R25">
        <f>Table_Query_from_Debt5[[#This Row],[Disbursements, bilateral]]-Table_Query_from_Debt5[[#This Row],[Disbursements, bilateral concessional]]</f>
        <v>0</v>
      </c>
      <c r="S25" s="10">
        <f>Table_Query_from_Debt5[[#This Row],[Disbursements, bilateral concessional]]/Table_Query_from_Debt5[[#This Row],[Deflator]]</f>
        <v>29426453.664000943</v>
      </c>
      <c r="T25" s="10">
        <f>Table_Query_from_Debt5[[#This Row],[Disbursements, IBRD]]/Table_Query_from_Debt5[[#This Row],[Deflator]]</f>
        <v>0</v>
      </c>
      <c r="U25" s="10">
        <f>Table_Query_from_Debt5[[#This Row],[Disbursements, IMF]]/Table_Query_from_Debt5[[#This Row],[Deflator]]</f>
        <v>0</v>
      </c>
      <c r="V25" s="10">
        <f>Table_Query_from_Debt5[[#This Row],[Disbursements, IDA]]/Table_Query_from_Debt5[[#This Row],[Deflator]]</f>
        <v>0</v>
      </c>
      <c r="W25" s="10">
        <f>Table_Query_from_Debt5[[#This Row],[Disbursements, multilateral concessional]]/Table_Query_from_Debt5[[#This Row],[Deflator]]</f>
        <v>18164493.33951547</v>
      </c>
      <c r="X25" s="10">
        <f>Table_Query_from_Debt5[[#This Row],[Disbursements, PPG banks]]/Table_Query_from_Debt5[[#This Row],[Deflator]]</f>
        <v>0</v>
      </c>
      <c r="Y25" s="10">
        <f>Table_Query_from_Debt5[[#This Row],[Disbursements, multilateral]]/Table_Query_from_Debt5[[#This Row],[Deflator]]</f>
        <v>18164493.33951547</v>
      </c>
      <c r="Z25" s="10">
        <f>Table_Query_from_Debt5[[#This Row],[Disbursements, PNG non-bonds]]/Table_Query_from_Debt5[[#This Row],[Deflator]]</f>
        <v>0</v>
      </c>
      <c r="AA25" s="10">
        <f>Table_Query_from_Debt5[[#This Row],[Disbursements, PPG other private creditors]]/Table_Query_from_Debt5[[#This Row],[Deflator]]</f>
        <v>44591844.945912704</v>
      </c>
      <c r="AB25" s="10">
        <f>Table_Query_from_Debt5[[#This Row],[Disbursements, PPG bonds]]/Table_Query_from_Debt5[[#This Row],[Deflator]]</f>
        <v>0</v>
      </c>
      <c r="AC25" s="10">
        <f>Table_Query_from_Debt5[[#This Row],[Disbursements, bilateral]]/Table_Query_from_Debt5[[#This Row],[Deflator]]</f>
        <v>29426453.664000943</v>
      </c>
      <c r="AD25" s="10">
        <f>Table_Query_from_Debt5[[#This Row],[Disbursements, PNG bonds]]/Table_Query_from_Debt5[[#This Row],[Deflator]]</f>
        <v>0</v>
      </c>
      <c r="AE25" s="10">
        <f>Table_Query_from_Debt5[[#This Row],[Other multilateral concessional]]/Table_Query_from_Debt5[[#This Row],[Deflator]]</f>
        <v>18164493.33951547</v>
      </c>
      <c r="AF25" s="10">
        <f>Table_Query_from_Debt5[[#This Row],[Other multilateral non-concessional]]/Table_Query_from_Debt5[[#This Row],[Deflator]]</f>
        <v>0</v>
      </c>
      <c r="AG25" s="10">
        <f>Table_Query_from_Debt5[[#This Row],[Bilateral non-concessional]]/Table_Query_from_Debt5[[#This Row],[Deflator]]</f>
        <v>0</v>
      </c>
    </row>
    <row r="26" spans="1:33" x14ac:dyDescent="0.25">
      <c r="A26" t="s">
        <v>63</v>
      </c>
      <c r="B26">
        <v>1994</v>
      </c>
      <c r="C26">
        <v>0.799396</v>
      </c>
      <c r="D26">
        <v>18740000</v>
      </c>
      <c r="E26">
        <v>0</v>
      </c>
      <c r="F26">
        <v>0</v>
      </c>
      <c r="G26">
        <v>7002000</v>
      </c>
      <c r="H26">
        <v>12171000</v>
      </c>
      <c r="I26">
        <v>0</v>
      </c>
      <c r="J26">
        <v>12171000</v>
      </c>
      <c r="K26">
        <v>0</v>
      </c>
      <c r="L26">
        <v>27755000</v>
      </c>
      <c r="M26">
        <v>0</v>
      </c>
      <c r="N26">
        <v>18740000</v>
      </c>
      <c r="O26">
        <v>0</v>
      </c>
      <c r="P26">
        <f>Table_Query_from_Debt5[[#This Row],[Disbursements, multilateral concessional]]-Table_Query_from_Debt5[[#This Row],[Disbursements, IDA]]</f>
        <v>5169000</v>
      </c>
      <c r="Q26">
        <f>Table_Query_from_Debt5[[#This Row],[Disbursements, multilateral]]-Table_Query_from_Debt5[[#This Row],[Disbursements, multilateral concessional]]-Table_Query_from_Debt5[[#This Row],[Disbursements, IBRD]]</f>
        <v>0</v>
      </c>
      <c r="R26">
        <f>Table_Query_from_Debt5[[#This Row],[Disbursements, bilateral]]-Table_Query_from_Debt5[[#This Row],[Disbursements, bilateral concessional]]</f>
        <v>0</v>
      </c>
      <c r="S26" s="10">
        <f>Table_Query_from_Debt5[[#This Row],[Disbursements, bilateral concessional]]/Table_Query_from_Debt5[[#This Row],[Deflator]]</f>
        <v>23442699.237924632</v>
      </c>
      <c r="T26" s="10">
        <f>Table_Query_from_Debt5[[#This Row],[Disbursements, IBRD]]/Table_Query_from_Debt5[[#This Row],[Deflator]]</f>
        <v>0</v>
      </c>
      <c r="U26" s="10">
        <f>Table_Query_from_Debt5[[#This Row],[Disbursements, IMF]]/Table_Query_from_Debt5[[#This Row],[Deflator]]</f>
        <v>0</v>
      </c>
      <c r="V26" s="10">
        <f>Table_Query_from_Debt5[[#This Row],[Disbursements, IDA]]/Table_Query_from_Debt5[[#This Row],[Deflator]]</f>
        <v>8759113.1304134615</v>
      </c>
      <c r="W26" s="10">
        <f>Table_Query_from_Debt5[[#This Row],[Disbursements, multilateral concessional]]/Table_Query_from_Debt5[[#This Row],[Deflator]]</f>
        <v>15225245.060020315</v>
      </c>
      <c r="X26" s="10">
        <f>Table_Query_from_Debt5[[#This Row],[Disbursements, PPG banks]]/Table_Query_from_Debt5[[#This Row],[Deflator]]</f>
        <v>0</v>
      </c>
      <c r="Y26" s="10">
        <f>Table_Query_from_Debt5[[#This Row],[Disbursements, multilateral]]/Table_Query_from_Debt5[[#This Row],[Deflator]]</f>
        <v>15225245.060020315</v>
      </c>
      <c r="Z26" s="10">
        <f>Table_Query_from_Debt5[[#This Row],[Disbursements, PNG non-bonds]]/Table_Query_from_Debt5[[#This Row],[Deflator]]</f>
        <v>0</v>
      </c>
      <c r="AA26" s="10">
        <f>Table_Query_from_Debt5[[#This Row],[Disbursements, PPG other private creditors]]/Table_Query_from_Debt5[[#This Row],[Deflator]]</f>
        <v>34719963.572497234</v>
      </c>
      <c r="AB26" s="10">
        <f>Table_Query_from_Debt5[[#This Row],[Disbursements, PPG bonds]]/Table_Query_from_Debt5[[#This Row],[Deflator]]</f>
        <v>0</v>
      </c>
      <c r="AC26" s="10">
        <f>Table_Query_from_Debt5[[#This Row],[Disbursements, bilateral]]/Table_Query_from_Debt5[[#This Row],[Deflator]]</f>
        <v>23442699.237924632</v>
      </c>
      <c r="AD26" s="10">
        <f>Table_Query_from_Debt5[[#This Row],[Disbursements, PNG bonds]]/Table_Query_from_Debt5[[#This Row],[Deflator]]</f>
        <v>0</v>
      </c>
      <c r="AE26" s="10">
        <f>Table_Query_from_Debt5[[#This Row],[Other multilateral concessional]]/Table_Query_from_Debt5[[#This Row],[Deflator]]</f>
        <v>6466131.9296068531</v>
      </c>
      <c r="AF26" s="10">
        <f>Table_Query_from_Debt5[[#This Row],[Other multilateral non-concessional]]/Table_Query_from_Debt5[[#This Row],[Deflator]]</f>
        <v>0</v>
      </c>
      <c r="AG26" s="10">
        <f>Table_Query_from_Debt5[[#This Row],[Bilateral non-concessional]]/Table_Query_from_Debt5[[#This Row],[Deflator]]</f>
        <v>0</v>
      </c>
    </row>
    <row r="27" spans="1:33" x14ac:dyDescent="0.25">
      <c r="A27" t="s">
        <v>63</v>
      </c>
      <c r="B27">
        <v>1995</v>
      </c>
      <c r="C27">
        <v>0.816052</v>
      </c>
      <c r="D27">
        <v>16437000</v>
      </c>
      <c r="E27">
        <v>0</v>
      </c>
      <c r="F27">
        <v>0</v>
      </c>
      <c r="G27">
        <v>0</v>
      </c>
      <c r="H27">
        <v>160000</v>
      </c>
      <c r="I27">
        <v>0</v>
      </c>
      <c r="J27">
        <v>160000</v>
      </c>
      <c r="K27">
        <v>0</v>
      </c>
      <c r="L27">
        <v>69090000</v>
      </c>
      <c r="M27">
        <v>0</v>
      </c>
      <c r="N27">
        <v>16437000</v>
      </c>
      <c r="O27">
        <v>0</v>
      </c>
      <c r="P27">
        <f>Table_Query_from_Debt5[[#This Row],[Disbursements, multilateral concessional]]-Table_Query_from_Debt5[[#This Row],[Disbursements, IDA]]</f>
        <v>160000</v>
      </c>
      <c r="Q27">
        <f>Table_Query_from_Debt5[[#This Row],[Disbursements, multilateral]]-Table_Query_from_Debt5[[#This Row],[Disbursements, multilateral concessional]]-Table_Query_from_Debt5[[#This Row],[Disbursements, IBRD]]</f>
        <v>0</v>
      </c>
      <c r="R27">
        <f>Table_Query_from_Debt5[[#This Row],[Disbursements, bilateral]]-Table_Query_from_Debt5[[#This Row],[Disbursements, bilateral concessional]]</f>
        <v>0</v>
      </c>
      <c r="S27" s="10">
        <f>Table_Query_from_Debt5[[#This Row],[Disbursements, bilateral concessional]]/Table_Query_from_Debt5[[#This Row],[Deflator]]</f>
        <v>20142098.787822343</v>
      </c>
      <c r="T27" s="10">
        <f>Table_Query_from_Debt5[[#This Row],[Disbursements, IBRD]]/Table_Query_from_Debt5[[#This Row],[Deflator]]</f>
        <v>0</v>
      </c>
      <c r="U27" s="10">
        <f>Table_Query_from_Debt5[[#This Row],[Disbursements, IMF]]/Table_Query_from_Debt5[[#This Row],[Deflator]]</f>
        <v>0</v>
      </c>
      <c r="V27" s="10">
        <f>Table_Query_from_Debt5[[#This Row],[Disbursements, IDA]]/Table_Query_from_Debt5[[#This Row],[Deflator]]</f>
        <v>0</v>
      </c>
      <c r="W27" s="10">
        <f>Table_Query_from_Debt5[[#This Row],[Disbursements, multilateral concessional]]/Table_Query_from_Debt5[[#This Row],[Deflator]]</f>
        <v>196065.93697460456</v>
      </c>
      <c r="X27" s="10">
        <f>Table_Query_from_Debt5[[#This Row],[Disbursements, PPG banks]]/Table_Query_from_Debt5[[#This Row],[Deflator]]</f>
        <v>0</v>
      </c>
      <c r="Y27" s="10">
        <f>Table_Query_from_Debt5[[#This Row],[Disbursements, multilateral]]/Table_Query_from_Debt5[[#This Row],[Deflator]]</f>
        <v>196065.93697460456</v>
      </c>
      <c r="Z27" s="10">
        <f>Table_Query_from_Debt5[[#This Row],[Disbursements, PNG non-bonds]]/Table_Query_from_Debt5[[#This Row],[Deflator]]</f>
        <v>0</v>
      </c>
      <c r="AA27" s="10">
        <f>Table_Query_from_Debt5[[#This Row],[Disbursements, PPG other private creditors]]/Table_Query_from_Debt5[[#This Row],[Deflator]]</f>
        <v>84663722.409846425</v>
      </c>
      <c r="AB27" s="10">
        <f>Table_Query_from_Debt5[[#This Row],[Disbursements, PPG bonds]]/Table_Query_from_Debt5[[#This Row],[Deflator]]</f>
        <v>0</v>
      </c>
      <c r="AC27" s="10">
        <f>Table_Query_from_Debt5[[#This Row],[Disbursements, bilateral]]/Table_Query_from_Debt5[[#This Row],[Deflator]]</f>
        <v>20142098.787822343</v>
      </c>
      <c r="AD27" s="10">
        <f>Table_Query_from_Debt5[[#This Row],[Disbursements, PNG bonds]]/Table_Query_from_Debt5[[#This Row],[Deflator]]</f>
        <v>0</v>
      </c>
      <c r="AE27" s="10">
        <f>Table_Query_from_Debt5[[#This Row],[Other multilateral concessional]]/Table_Query_from_Debt5[[#This Row],[Deflator]]</f>
        <v>196065.93697460456</v>
      </c>
      <c r="AF27" s="10">
        <f>Table_Query_from_Debt5[[#This Row],[Other multilateral non-concessional]]/Table_Query_from_Debt5[[#This Row],[Deflator]]</f>
        <v>0</v>
      </c>
      <c r="AG27" s="10">
        <f>Table_Query_from_Debt5[[#This Row],[Bilateral non-concessional]]/Table_Query_from_Debt5[[#This Row],[Deflator]]</f>
        <v>0</v>
      </c>
    </row>
    <row r="28" spans="1:33" x14ac:dyDescent="0.25">
      <c r="A28" t="s">
        <v>63</v>
      </c>
      <c r="B28">
        <v>1996</v>
      </c>
      <c r="C28">
        <v>0.83159300000000003</v>
      </c>
      <c r="D28">
        <v>96660000</v>
      </c>
      <c r="E28">
        <v>0</v>
      </c>
      <c r="F28">
        <v>0</v>
      </c>
      <c r="G28">
        <v>-458000</v>
      </c>
      <c r="H28">
        <v>-458000</v>
      </c>
      <c r="I28">
        <v>0</v>
      </c>
      <c r="J28">
        <v>-458000</v>
      </c>
      <c r="K28">
        <v>0</v>
      </c>
      <c r="L28">
        <v>47337000</v>
      </c>
      <c r="M28">
        <v>0</v>
      </c>
      <c r="N28">
        <v>96660000</v>
      </c>
      <c r="O28">
        <v>0</v>
      </c>
      <c r="P28">
        <f>Table_Query_from_Debt5[[#This Row],[Disbursements, multilateral concessional]]-Table_Query_from_Debt5[[#This Row],[Disbursements, IDA]]</f>
        <v>0</v>
      </c>
      <c r="Q28">
        <f>Table_Query_from_Debt5[[#This Row],[Disbursements, multilateral]]-Table_Query_from_Debt5[[#This Row],[Disbursements, multilateral concessional]]-Table_Query_from_Debt5[[#This Row],[Disbursements, IBRD]]</f>
        <v>0</v>
      </c>
      <c r="R28">
        <f>Table_Query_from_Debt5[[#This Row],[Disbursements, bilateral]]-Table_Query_from_Debt5[[#This Row],[Disbursements, bilateral concessional]]</f>
        <v>0</v>
      </c>
      <c r="S28" s="10">
        <f>Table_Query_from_Debt5[[#This Row],[Disbursements, bilateral concessional]]/Table_Query_from_Debt5[[#This Row],[Deflator]]</f>
        <v>116234744.64070766</v>
      </c>
      <c r="T28" s="10">
        <f>Table_Query_from_Debt5[[#This Row],[Disbursements, IBRD]]/Table_Query_from_Debt5[[#This Row],[Deflator]]</f>
        <v>0</v>
      </c>
      <c r="U28" s="10">
        <f>Table_Query_from_Debt5[[#This Row],[Disbursements, IMF]]/Table_Query_from_Debt5[[#This Row],[Deflator]]</f>
        <v>0</v>
      </c>
      <c r="V28" s="10">
        <f>Table_Query_from_Debt5[[#This Row],[Disbursements, IDA]]/Table_Query_from_Debt5[[#This Row],[Deflator]]</f>
        <v>-550750.18668988312</v>
      </c>
      <c r="W28" s="10">
        <f>Table_Query_from_Debt5[[#This Row],[Disbursements, multilateral concessional]]/Table_Query_from_Debt5[[#This Row],[Deflator]]</f>
        <v>-550750.18668988312</v>
      </c>
      <c r="X28" s="10">
        <f>Table_Query_from_Debt5[[#This Row],[Disbursements, PPG banks]]/Table_Query_from_Debt5[[#This Row],[Deflator]]</f>
        <v>0</v>
      </c>
      <c r="Y28" s="10">
        <f>Table_Query_from_Debt5[[#This Row],[Disbursements, multilateral]]/Table_Query_from_Debt5[[#This Row],[Deflator]]</f>
        <v>-550750.18668988312</v>
      </c>
      <c r="Z28" s="10">
        <f>Table_Query_from_Debt5[[#This Row],[Disbursements, PNG non-bonds]]/Table_Query_from_Debt5[[#This Row],[Deflator]]</f>
        <v>0</v>
      </c>
      <c r="AA28" s="10">
        <f>Table_Query_from_Debt5[[#This Row],[Disbursements, PPG other private creditors]]/Table_Query_from_Debt5[[#This Row],[Deflator]]</f>
        <v>56923278.574975975</v>
      </c>
      <c r="AB28" s="10">
        <f>Table_Query_from_Debt5[[#This Row],[Disbursements, PPG bonds]]/Table_Query_from_Debt5[[#This Row],[Deflator]]</f>
        <v>0</v>
      </c>
      <c r="AC28" s="10">
        <f>Table_Query_from_Debt5[[#This Row],[Disbursements, bilateral]]/Table_Query_from_Debt5[[#This Row],[Deflator]]</f>
        <v>116234744.64070766</v>
      </c>
      <c r="AD28" s="10">
        <f>Table_Query_from_Debt5[[#This Row],[Disbursements, PNG bonds]]/Table_Query_from_Debt5[[#This Row],[Deflator]]</f>
        <v>0</v>
      </c>
      <c r="AE28" s="10">
        <f>Table_Query_from_Debt5[[#This Row],[Other multilateral concessional]]/Table_Query_from_Debt5[[#This Row],[Deflator]]</f>
        <v>0</v>
      </c>
      <c r="AF28" s="10">
        <f>Table_Query_from_Debt5[[#This Row],[Other multilateral non-concessional]]/Table_Query_from_Debt5[[#This Row],[Deflator]]</f>
        <v>0</v>
      </c>
      <c r="AG28" s="10">
        <f>Table_Query_from_Debt5[[#This Row],[Bilateral non-concessional]]/Table_Query_from_Debt5[[#This Row],[Deflator]]</f>
        <v>0</v>
      </c>
    </row>
    <row r="29" spans="1:33" x14ac:dyDescent="0.25">
      <c r="A29" t="s">
        <v>63</v>
      </c>
      <c r="B29">
        <v>1997</v>
      </c>
      <c r="C29">
        <v>0.84627399999999997</v>
      </c>
      <c r="D29">
        <v>32614000</v>
      </c>
      <c r="E29">
        <v>0</v>
      </c>
      <c r="F29">
        <v>0</v>
      </c>
      <c r="G29">
        <v>0</v>
      </c>
      <c r="H29">
        <v>0</v>
      </c>
      <c r="I29">
        <v>440000000</v>
      </c>
      <c r="J29">
        <v>0</v>
      </c>
      <c r="K29">
        <v>0</v>
      </c>
      <c r="L29">
        <v>142784000</v>
      </c>
      <c r="M29">
        <v>0</v>
      </c>
      <c r="N29">
        <v>32614000</v>
      </c>
      <c r="O29">
        <v>0</v>
      </c>
      <c r="P29">
        <f>Table_Query_from_Debt5[[#This Row],[Disbursements, multilateral concessional]]-Table_Query_from_Debt5[[#This Row],[Disbursements, IDA]]</f>
        <v>0</v>
      </c>
      <c r="Q29">
        <f>Table_Query_from_Debt5[[#This Row],[Disbursements, multilateral]]-Table_Query_from_Debt5[[#This Row],[Disbursements, multilateral concessional]]-Table_Query_from_Debt5[[#This Row],[Disbursements, IBRD]]</f>
        <v>0</v>
      </c>
      <c r="R29">
        <f>Table_Query_from_Debt5[[#This Row],[Disbursements, bilateral]]-Table_Query_from_Debt5[[#This Row],[Disbursements, bilateral concessional]]</f>
        <v>0</v>
      </c>
      <c r="S29" s="10">
        <f>Table_Query_from_Debt5[[#This Row],[Disbursements, bilateral concessional]]/Table_Query_from_Debt5[[#This Row],[Deflator]]</f>
        <v>38538345.736723572</v>
      </c>
      <c r="T29" s="10">
        <f>Table_Query_from_Debt5[[#This Row],[Disbursements, IBRD]]/Table_Query_from_Debt5[[#This Row],[Deflator]]</f>
        <v>0</v>
      </c>
      <c r="U29" s="10">
        <f>Table_Query_from_Debt5[[#This Row],[Disbursements, IMF]]/Table_Query_from_Debt5[[#This Row],[Deflator]]</f>
        <v>0</v>
      </c>
      <c r="V29" s="10">
        <f>Table_Query_from_Debt5[[#This Row],[Disbursements, IDA]]/Table_Query_from_Debt5[[#This Row],[Deflator]]</f>
        <v>0</v>
      </c>
      <c r="W29" s="10">
        <f>Table_Query_from_Debt5[[#This Row],[Disbursements, multilateral concessional]]/Table_Query_from_Debt5[[#This Row],[Deflator]]</f>
        <v>0</v>
      </c>
      <c r="X29" s="10">
        <f>Table_Query_from_Debt5[[#This Row],[Disbursements, PPG banks]]/Table_Query_from_Debt5[[#This Row],[Deflator]]</f>
        <v>519926170.48379129</v>
      </c>
      <c r="Y29" s="10">
        <f>Table_Query_from_Debt5[[#This Row],[Disbursements, multilateral]]/Table_Query_from_Debt5[[#This Row],[Deflator]]</f>
        <v>0</v>
      </c>
      <c r="Z29" s="10">
        <f>Table_Query_from_Debt5[[#This Row],[Disbursements, PNG non-bonds]]/Table_Query_from_Debt5[[#This Row],[Deflator]]</f>
        <v>0</v>
      </c>
      <c r="AA29" s="10">
        <f>Table_Query_from_Debt5[[#This Row],[Disbursements, PPG other private creditors]]/Table_Query_from_Debt5[[#This Row],[Deflator]]</f>
        <v>168720768.92354015</v>
      </c>
      <c r="AB29" s="10">
        <f>Table_Query_from_Debt5[[#This Row],[Disbursements, PPG bonds]]/Table_Query_from_Debt5[[#This Row],[Deflator]]</f>
        <v>0</v>
      </c>
      <c r="AC29" s="10">
        <f>Table_Query_from_Debt5[[#This Row],[Disbursements, bilateral]]/Table_Query_from_Debt5[[#This Row],[Deflator]]</f>
        <v>38538345.736723572</v>
      </c>
      <c r="AD29" s="10">
        <f>Table_Query_from_Debt5[[#This Row],[Disbursements, PNG bonds]]/Table_Query_from_Debt5[[#This Row],[Deflator]]</f>
        <v>0</v>
      </c>
      <c r="AE29" s="10">
        <f>Table_Query_from_Debt5[[#This Row],[Other multilateral concessional]]/Table_Query_from_Debt5[[#This Row],[Deflator]]</f>
        <v>0</v>
      </c>
      <c r="AF29" s="10">
        <f>Table_Query_from_Debt5[[#This Row],[Other multilateral non-concessional]]/Table_Query_from_Debt5[[#This Row],[Deflator]]</f>
        <v>0</v>
      </c>
      <c r="AG29" s="10">
        <f>Table_Query_from_Debt5[[#This Row],[Bilateral non-concessional]]/Table_Query_from_Debt5[[#This Row],[Deflator]]</f>
        <v>0</v>
      </c>
    </row>
    <row r="30" spans="1:33" x14ac:dyDescent="0.25">
      <c r="A30" t="s">
        <v>63</v>
      </c>
      <c r="B30">
        <v>1998</v>
      </c>
      <c r="C30">
        <v>0.85583299999999995</v>
      </c>
      <c r="D30">
        <v>100196000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113994000</v>
      </c>
      <c r="M30">
        <v>0</v>
      </c>
      <c r="N30">
        <v>100196000</v>
      </c>
      <c r="O30">
        <v>0</v>
      </c>
      <c r="P30">
        <f>Table_Query_from_Debt5[[#This Row],[Disbursements, multilateral concessional]]-Table_Query_from_Debt5[[#This Row],[Disbursements, IDA]]</f>
        <v>0</v>
      </c>
      <c r="Q30">
        <f>Table_Query_from_Debt5[[#This Row],[Disbursements, multilateral]]-Table_Query_from_Debt5[[#This Row],[Disbursements, multilateral concessional]]-Table_Query_from_Debt5[[#This Row],[Disbursements, IBRD]]</f>
        <v>0</v>
      </c>
      <c r="R30">
        <f>Table_Query_from_Debt5[[#This Row],[Disbursements, bilateral]]-Table_Query_from_Debt5[[#This Row],[Disbursements, bilateral concessional]]</f>
        <v>0</v>
      </c>
      <c r="S30" s="10">
        <f>Table_Query_from_Debt5[[#This Row],[Disbursements, bilateral concessional]]/Table_Query_from_Debt5[[#This Row],[Deflator]]</f>
        <v>117074242.28792299</v>
      </c>
      <c r="T30" s="10">
        <f>Table_Query_from_Debt5[[#This Row],[Disbursements, IBRD]]/Table_Query_from_Debt5[[#This Row],[Deflator]]</f>
        <v>0</v>
      </c>
      <c r="U30" s="10">
        <f>Table_Query_from_Debt5[[#This Row],[Disbursements, IMF]]/Table_Query_from_Debt5[[#This Row],[Deflator]]</f>
        <v>0</v>
      </c>
      <c r="V30" s="10">
        <f>Table_Query_from_Debt5[[#This Row],[Disbursements, IDA]]/Table_Query_from_Debt5[[#This Row],[Deflator]]</f>
        <v>0</v>
      </c>
      <c r="W30" s="10">
        <f>Table_Query_from_Debt5[[#This Row],[Disbursements, multilateral concessional]]/Table_Query_from_Debt5[[#This Row],[Deflator]]</f>
        <v>0</v>
      </c>
      <c r="X30" s="10">
        <f>Table_Query_from_Debt5[[#This Row],[Disbursements, PPG banks]]/Table_Query_from_Debt5[[#This Row],[Deflator]]</f>
        <v>0</v>
      </c>
      <c r="Y30" s="10">
        <f>Table_Query_from_Debt5[[#This Row],[Disbursements, multilateral]]/Table_Query_from_Debt5[[#This Row],[Deflator]]</f>
        <v>0</v>
      </c>
      <c r="Z30" s="10">
        <f>Table_Query_from_Debt5[[#This Row],[Disbursements, PNG non-bonds]]/Table_Query_from_Debt5[[#This Row],[Deflator]]</f>
        <v>0</v>
      </c>
      <c r="AA30" s="10">
        <f>Table_Query_from_Debt5[[#This Row],[Disbursements, PPG other private creditors]]/Table_Query_from_Debt5[[#This Row],[Deflator]]</f>
        <v>133196546.52251083</v>
      </c>
      <c r="AB30" s="10">
        <f>Table_Query_from_Debt5[[#This Row],[Disbursements, PPG bonds]]/Table_Query_from_Debt5[[#This Row],[Deflator]]</f>
        <v>0</v>
      </c>
      <c r="AC30" s="10">
        <f>Table_Query_from_Debt5[[#This Row],[Disbursements, bilateral]]/Table_Query_from_Debt5[[#This Row],[Deflator]]</f>
        <v>117074242.28792299</v>
      </c>
      <c r="AD30" s="10">
        <f>Table_Query_from_Debt5[[#This Row],[Disbursements, PNG bonds]]/Table_Query_from_Debt5[[#This Row],[Deflator]]</f>
        <v>0</v>
      </c>
      <c r="AE30" s="10">
        <f>Table_Query_from_Debt5[[#This Row],[Other multilateral concessional]]/Table_Query_from_Debt5[[#This Row],[Deflator]]</f>
        <v>0</v>
      </c>
      <c r="AF30" s="10">
        <f>Table_Query_from_Debt5[[#This Row],[Other multilateral non-concessional]]/Table_Query_from_Debt5[[#This Row],[Deflator]]</f>
        <v>0</v>
      </c>
      <c r="AG30" s="10">
        <f>Table_Query_from_Debt5[[#This Row],[Bilateral non-concessional]]/Table_Query_from_Debt5[[#This Row],[Deflator]]</f>
        <v>0</v>
      </c>
    </row>
    <row r="31" spans="1:33" x14ac:dyDescent="0.25">
      <c r="A31" t="s">
        <v>63</v>
      </c>
      <c r="B31">
        <v>1999</v>
      </c>
      <c r="C31">
        <v>0.86842699999999995</v>
      </c>
      <c r="D31">
        <v>34445000</v>
      </c>
      <c r="E31">
        <v>0</v>
      </c>
      <c r="F31">
        <v>0</v>
      </c>
      <c r="G31">
        <v>0</v>
      </c>
      <c r="H31">
        <v>30000</v>
      </c>
      <c r="I31">
        <v>0</v>
      </c>
      <c r="J31">
        <v>30000</v>
      </c>
      <c r="K31">
        <v>0</v>
      </c>
      <c r="L31">
        <v>29328000</v>
      </c>
      <c r="M31">
        <v>0</v>
      </c>
      <c r="N31">
        <v>34445000</v>
      </c>
      <c r="O31">
        <v>0</v>
      </c>
      <c r="P31">
        <f>Table_Query_from_Debt5[[#This Row],[Disbursements, multilateral concessional]]-Table_Query_from_Debt5[[#This Row],[Disbursements, IDA]]</f>
        <v>30000</v>
      </c>
      <c r="Q31">
        <f>Table_Query_from_Debt5[[#This Row],[Disbursements, multilateral]]-Table_Query_from_Debt5[[#This Row],[Disbursements, multilateral concessional]]-Table_Query_from_Debt5[[#This Row],[Disbursements, IBRD]]</f>
        <v>0</v>
      </c>
      <c r="R31">
        <f>Table_Query_from_Debt5[[#This Row],[Disbursements, bilateral]]-Table_Query_from_Debt5[[#This Row],[Disbursements, bilateral concessional]]</f>
        <v>0</v>
      </c>
      <c r="S31" s="10">
        <f>Table_Query_from_Debt5[[#This Row],[Disbursements, bilateral concessional]]/Table_Query_from_Debt5[[#This Row],[Deflator]]</f>
        <v>39663667.757911719</v>
      </c>
      <c r="T31" s="10">
        <f>Table_Query_from_Debt5[[#This Row],[Disbursements, IBRD]]/Table_Query_from_Debt5[[#This Row],[Deflator]]</f>
        <v>0</v>
      </c>
      <c r="U31" s="10">
        <f>Table_Query_from_Debt5[[#This Row],[Disbursements, IMF]]/Table_Query_from_Debt5[[#This Row],[Deflator]]</f>
        <v>0</v>
      </c>
      <c r="V31" s="10">
        <f>Table_Query_from_Debt5[[#This Row],[Disbursements, IDA]]/Table_Query_from_Debt5[[#This Row],[Deflator]]</f>
        <v>0</v>
      </c>
      <c r="W31" s="10">
        <f>Table_Query_from_Debt5[[#This Row],[Disbursements, multilateral concessional]]/Table_Query_from_Debt5[[#This Row],[Deflator]]</f>
        <v>34545.217963052739</v>
      </c>
      <c r="X31" s="10">
        <f>Table_Query_from_Debt5[[#This Row],[Disbursements, PPG banks]]/Table_Query_from_Debt5[[#This Row],[Deflator]]</f>
        <v>0</v>
      </c>
      <c r="Y31" s="10">
        <f>Table_Query_from_Debt5[[#This Row],[Disbursements, multilateral]]/Table_Query_from_Debt5[[#This Row],[Deflator]]</f>
        <v>34545.217963052739</v>
      </c>
      <c r="Z31" s="10">
        <f>Table_Query_from_Debt5[[#This Row],[Disbursements, PNG non-bonds]]/Table_Query_from_Debt5[[#This Row],[Deflator]]</f>
        <v>0</v>
      </c>
      <c r="AA31" s="10">
        <f>Table_Query_from_Debt5[[#This Row],[Disbursements, PPG other private creditors]]/Table_Query_from_Debt5[[#This Row],[Deflator]]</f>
        <v>33771405.080680355</v>
      </c>
      <c r="AB31" s="10">
        <f>Table_Query_from_Debt5[[#This Row],[Disbursements, PPG bonds]]/Table_Query_from_Debt5[[#This Row],[Deflator]]</f>
        <v>0</v>
      </c>
      <c r="AC31" s="10">
        <f>Table_Query_from_Debt5[[#This Row],[Disbursements, bilateral]]/Table_Query_from_Debt5[[#This Row],[Deflator]]</f>
        <v>39663667.757911719</v>
      </c>
      <c r="AD31" s="10">
        <f>Table_Query_from_Debt5[[#This Row],[Disbursements, PNG bonds]]/Table_Query_from_Debt5[[#This Row],[Deflator]]</f>
        <v>0</v>
      </c>
      <c r="AE31" s="10">
        <f>Table_Query_from_Debt5[[#This Row],[Other multilateral concessional]]/Table_Query_from_Debt5[[#This Row],[Deflator]]</f>
        <v>34545.217963052739</v>
      </c>
      <c r="AF31" s="10">
        <f>Table_Query_from_Debt5[[#This Row],[Other multilateral non-concessional]]/Table_Query_from_Debt5[[#This Row],[Deflator]]</f>
        <v>0</v>
      </c>
      <c r="AG31" s="10">
        <f>Table_Query_from_Debt5[[#This Row],[Bilateral non-concessional]]/Table_Query_from_Debt5[[#This Row],[Deflator]]</f>
        <v>0</v>
      </c>
    </row>
    <row r="32" spans="1:33" x14ac:dyDescent="0.25">
      <c r="A32" t="s">
        <v>63</v>
      </c>
      <c r="B32">
        <v>2000</v>
      </c>
      <c r="C32">
        <v>0.88722300000000009</v>
      </c>
      <c r="D32">
        <v>11072000</v>
      </c>
      <c r="E32">
        <v>0</v>
      </c>
      <c r="F32">
        <v>0</v>
      </c>
      <c r="G32">
        <v>0</v>
      </c>
      <c r="H32">
        <v>635000</v>
      </c>
      <c r="I32">
        <v>0</v>
      </c>
      <c r="J32">
        <v>635000</v>
      </c>
      <c r="K32">
        <v>0</v>
      </c>
      <c r="L32">
        <v>2786000</v>
      </c>
      <c r="M32">
        <v>0</v>
      </c>
      <c r="N32">
        <v>11072000</v>
      </c>
      <c r="O32">
        <v>0</v>
      </c>
      <c r="P32">
        <f>Table_Query_from_Debt5[[#This Row],[Disbursements, multilateral concessional]]-Table_Query_from_Debt5[[#This Row],[Disbursements, IDA]]</f>
        <v>635000</v>
      </c>
      <c r="Q32">
        <f>Table_Query_from_Debt5[[#This Row],[Disbursements, multilateral]]-Table_Query_from_Debt5[[#This Row],[Disbursements, multilateral concessional]]-Table_Query_from_Debt5[[#This Row],[Disbursements, IBRD]]</f>
        <v>0</v>
      </c>
      <c r="R32">
        <f>Table_Query_from_Debt5[[#This Row],[Disbursements, bilateral]]-Table_Query_from_Debt5[[#This Row],[Disbursements, bilateral concessional]]</f>
        <v>0</v>
      </c>
      <c r="S32" s="10">
        <f>Table_Query_from_Debt5[[#This Row],[Disbursements, bilateral concessional]]/Table_Query_from_Debt5[[#This Row],[Deflator]]</f>
        <v>12479387.932909762</v>
      </c>
      <c r="T32" s="10">
        <f>Table_Query_from_Debt5[[#This Row],[Disbursements, IBRD]]/Table_Query_from_Debt5[[#This Row],[Deflator]]</f>
        <v>0</v>
      </c>
      <c r="U32" s="10">
        <f>Table_Query_from_Debt5[[#This Row],[Disbursements, IMF]]/Table_Query_from_Debt5[[#This Row],[Deflator]]</f>
        <v>0</v>
      </c>
      <c r="V32" s="10">
        <f>Table_Query_from_Debt5[[#This Row],[Disbursements, IDA]]/Table_Query_from_Debt5[[#This Row],[Deflator]]</f>
        <v>0</v>
      </c>
      <c r="W32" s="10">
        <f>Table_Query_from_Debt5[[#This Row],[Disbursements, multilateral concessional]]/Table_Query_from_Debt5[[#This Row],[Deflator]]</f>
        <v>715716.34188924311</v>
      </c>
      <c r="X32" s="10">
        <f>Table_Query_from_Debt5[[#This Row],[Disbursements, PPG banks]]/Table_Query_from_Debt5[[#This Row],[Deflator]]</f>
        <v>0</v>
      </c>
      <c r="Y32" s="10">
        <f>Table_Query_from_Debt5[[#This Row],[Disbursements, multilateral]]/Table_Query_from_Debt5[[#This Row],[Deflator]]</f>
        <v>715716.34188924311</v>
      </c>
      <c r="Z32" s="10">
        <f>Table_Query_from_Debt5[[#This Row],[Disbursements, PNG non-bonds]]/Table_Query_from_Debt5[[#This Row],[Deflator]]</f>
        <v>0</v>
      </c>
      <c r="AA32" s="10">
        <f>Table_Query_from_Debt5[[#This Row],[Disbursements, PPG other private creditors]]/Table_Query_from_Debt5[[#This Row],[Deflator]]</f>
        <v>3140135.0055172145</v>
      </c>
      <c r="AB32" s="10">
        <f>Table_Query_from_Debt5[[#This Row],[Disbursements, PPG bonds]]/Table_Query_from_Debt5[[#This Row],[Deflator]]</f>
        <v>0</v>
      </c>
      <c r="AC32" s="10">
        <f>Table_Query_from_Debt5[[#This Row],[Disbursements, bilateral]]/Table_Query_from_Debt5[[#This Row],[Deflator]]</f>
        <v>12479387.932909762</v>
      </c>
      <c r="AD32" s="10">
        <f>Table_Query_from_Debt5[[#This Row],[Disbursements, PNG bonds]]/Table_Query_from_Debt5[[#This Row],[Deflator]]</f>
        <v>0</v>
      </c>
      <c r="AE32" s="10">
        <f>Table_Query_from_Debt5[[#This Row],[Other multilateral concessional]]/Table_Query_from_Debt5[[#This Row],[Deflator]]</f>
        <v>715716.34188924311</v>
      </c>
      <c r="AF32" s="10">
        <f>Table_Query_from_Debt5[[#This Row],[Other multilateral non-concessional]]/Table_Query_from_Debt5[[#This Row],[Deflator]]</f>
        <v>0</v>
      </c>
      <c r="AG32" s="10">
        <f>Table_Query_from_Debt5[[#This Row],[Bilateral non-concessional]]/Table_Query_from_Debt5[[#This Row],[Deflator]]</f>
        <v>0</v>
      </c>
    </row>
    <row r="33" spans="1:33" x14ac:dyDescent="0.25">
      <c r="A33" t="s">
        <v>63</v>
      </c>
      <c r="B33">
        <v>2001</v>
      </c>
      <c r="C33">
        <v>0.90727200000000008</v>
      </c>
      <c r="D33">
        <v>5690000</v>
      </c>
      <c r="E33">
        <v>0</v>
      </c>
      <c r="F33">
        <v>0</v>
      </c>
      <c r="G33">
        <v>0</v>
      </c>
      <c r="H33">
        <v>1598000</v>
      </c>
      <c r="I33">
        <v>0</v>
      </c>
      <c r="J33">
        <v>1598000</v>
      </c>
      <c r="K33">
        <v>0</v>
      </c>
      <c r="L33">
        <v>1697000</v>
      </c>
      <c r="M33">
        <v>0</v>
      </c>
      <c r="N33">
        <v>5690000</v>
      </c>
      <c r="O33">
        <v>0</v>
      </c>
      <c r="P33">
        <f>Table_Query_from_Debt5[[#This Row],[Disbursements, multilateral concessional]]-Table_Query_from_Debt5[[#This Row],[Disbursements, IDA]]</f>
        <v>1598000</v>
      </c>
      <c r="Q33">
        <f>Table_Query_from_Debt5[[#This Row],[Disbursements, multilateral]]-Table_Query_from_Debt5[[#This Row],[Disbursements, multilateral concessional]]-Table_Query_from_Debt5[[#This Row],[Disbursements, IBRD]]</f>
        <v>0</v>
      </c>
      <c r="R33">
        <f>Table_Query_from_Debt5[[#This Row],[Disbursements, bilateral]]-Table_Query_from_Debt5[[#This Row],[Disbursements, bilateral concessional]]</f>
        <v>0</v>
      </c>
      <c r="S33" s="10">
        <f>Table_Query_from_Debt5[[#This Row],[Disbursements, bilateral concessional]]/Table_Query_from_Debt5[[#This Row],[Deflator]]</f>
        <v>6271548.1134654209</v>
      </c>
      <c r="T33" s="10">
        <f>Table_Query_from_Debt5[[#This Row],[Disbursements, IBRD]]/Table_Query_from_Debt5[[#This Row],[Deflator]]</f>
        <v>0</v>
      </c>
      <c r="U33" s="10">
        <f>Table_Query_from_Debt5[[#This Row],[Disbursements, IMF]]/Table_Query_from_Debt5[[#This Row],[Deflator]]</f>
        <v>0</v>
      </c>
      <c r="V33" s="10">
        <f>Table_Query_from_Debt5[[#This Row],[Disbursements, IDA]]/Table_Query_from_Debt5[[#This Row],[Deflator]]</f>
        <v>0</v>
      </c>
      <c r="W33" s="10">
        <f>Table_Query_from_Debt5[[#This Row],[Disbursements, multilateral concessional]]/Table_Query_from_Debt5[[#This Row],[Deflator]]</f>
        <v>1761324.0571735927</v>
      </c>
      <c r="X33" s="10">
        <f>Table_Query_from_Debt5[[#This Row],[Disbursements, PPG banks]]/Table_Query_from_Debt5[[#This Row],[Deflator]]</f>
        <v>0</v>
      </c>
      <c r="Y33" s="10">
        <f>Table_Query_from_Debt5[[#This Row],[Disbursements, multilateral]]/Table_Query_from_Debt5[[#This Row],[Deflator]]</f>
        <v>1761324.0571735927</v>
      </c>
      <c r="Z33" s="10">
        <f>Table_Query_from_Debt5[[#This Row],[Disbursements, PNG non-bonds]]/Table_Query_from_Debt5[[#This Row],[Deflator]]</f>
        <v>0</v>
      </c>
      <c r="AA33" s="10">
        <f>Table_Query_from_Debt5[[#This Row],[Disbursements, PPG other private creditors]]/Table_Query_from_Debt5[[#This Row],[Deflator]]</f>
        <v>1870442.3811161369</v>
      </c>
      <c r="AB33" s="10">
        <f>Table_Query_from_Debt5[[#This Row],[Disbursements, PPG bonds]]/Table_Query_from_Debt5[[#This Row],[Deflator]]</f>
        <v>0</v>
      </c>
      <c r="AC33" s="10">
        <f>Table_Query_from_Debt5[[#This Row],[Disbursements, bilateral]]/Table_Query_from_Debt5[[#This Row],[Deflator]]</f>
        <v>6271548.1134654209</v>
      </c>
      <c r="AD33" s="10">
        <f>Table_Query_from_Debt5[[#This Row],[Disbursements, PNG bonds]]/Table_Query_from_Debt5[[#This Row],[Deflator]]</f>
        <v>0</v>
      </c>
      <c r="AE33" s="10">
        <f>Table_Query_from_Debt5[[#This Row],[Other multilateral concessional]]/Table_Query_from_Debt5[[#This Row],[Deflator]]</f>
        <v>1761324.0571735927</v>
      </c>
      <c r="AF33" s="10">
        <f>Table_Query_from_Debt5[[#This Row],[Other multilateral non-concessional]]/Table_Query_from_Debt5[[#This Row],[Deflator]]</f>
        <v>0</v>
      </c>
      <c r="AG33" s="10">
        <f>Table_Query_from_Debt5[[#This Row],[Bilateral non-concessional]]/Table_Query_from_Debt5[[#This Row],[Deflator]]</f>
        <v>0</v>
      </c>
    </row>
    <row r="34" spans="1:33" x14ac:dyDescent="0.25">
      <c r="A34" t="s">
        <v>63</v>
      </c>
      <c r="B34">
        <v>2002</v>
      </c>
      <c r="C34">
        <v>0.92196200000000006</v>
      </c>
      <c r="D34">
        <v>3178000</v>
      </c>
      <c r="E34">
        <v>0</v>
      </c>
      <c r="F34">
        <v>0</v>
      </c>
      <c r="G34">
        <v>0</v>
      </c>
      <c r="H34">
        <v>1356000</v>
      </c>
      <c r="I34">
        <v>0</v>
      </c>
      <c r="J34">
        <v>1356000</v>
      </c>
      <c r="K34">
        <v>0</v>
      </c>
      <c r="L34">
        <v>807000</v>
      </c>
      <c r="M34">
        <v>0</v>
      </c>
      <c r="N34">
        <v>3178000</v>
      </c>
      <c r="O34">
        <v>0</v>
      </c>
      <c r="P34">
        <f>Table_Query_from_Debt5[[#This Row],[Disbursements, multilateral concessional]]-Table_Query_from_Debt5[[#This Row],[Disbursements, IDA]]</f>
        <v>1356000</v>
      </c>
      <c r="Q34">
        <f>Table_Query_from_Debt5[[#This Row],[Disbursements, multilateral]]-Table_Query_from_Debt5[[#This Row],[Disbursements, multilateral concessional]]-Table_Query_from_Debt5[[#This Row],[Disbursements, IBRD]]</f>
        <v>0</v>
      </c>
      <c r="R34">
        <f>Table_Query_from_Debt5[[#This Row],[Disbursements, bilateral]]-Table_Query_from_Debt5[[#This Row],[Disbursements, bilateral concessional]]</f>
        <v>0</v>
      </c>
      <c r="S34" s="10">
        <f>Table_Query_from_Debt5[[#This Row],[Disbursements, bilateral concessional]]/Table_Query_from_Debt5[[#This Row],[Deflator]]</f>
        <v>3446996.7308847867</v>
      </c>
      <c r="T34" s="10">
        <f>Table_Query_from_Debt5[[#This Row],[Disbursements, IBRD]]/Table_Query_from_Debt5[[#This Row],[Deflator]]</f>
        <v>0</v>
      </c>
      <c r="U34" s="10">
        <f>Table_Query_from_Debt5[[#This Row],[Disbursements, IMF]]/Table_Query_from_Debt5[[#This Row],[Deflator]]</f>
        <v>0</v>
      </c>
      <c r="V34" s="10">
        <f>Table_Query_from_Debt5[[#This Row],[Disbursements, IDA]]/Table_Query_from_Debt5[[#This Row],[Deflator]]</f>
        <v>0</v>
      </c>
      <c r="W34" s="10">
        <f>Table_Query_from_Debt5[[#This Row],[Disbursements, multilateral concessional]]/Table_Query_from_Debt5[[#This Row],[Deflator]]</f>
        <v>1470776.4528256045</v>
      </c>
      <c r="X34" s="10">
        <f>Table_Query_from_Debt5[[#This Row],[Disbursements, PPG banks]]/Table_Query_from_Debt5[[#This Row],[Deflator]]</f>
        <v>0</v>
      </c>
      <c r="Y34" s="10">
        <f>Table_Query_from_Debt5[[#This Row],[Disbursements, multilateral]]/Table_Query_from_Debt5[[#This Row],[Deflator]]</f>
        <v>1470776.4528256045</v>
      </c>
      <c r="Z34" s="10">
        <f>Table_Query_from_Debt5[[#This Row],[Disbursements, PNG non-bonds]]/Table_Query_from_Debt5[[#This Row],[Deflator]]</f>
        <v>0</v>
      </c>
      <c r="AA34" s="10">
        <f>Table_Query_from_Debt5[[#This Row],[Disbursements, PPG other private creditors]]/Table_Query_from_Debt5[[#This Row],[Deflator]]</f>
        <v>875307.22524355666</v>
      </c>
      <c r="AB34" s="10">
        <f>Table_Query_from_Debt5[[#This Row],[Disbursements, PPG bonds]]/Table_Query_from_Debt5[[#This Row],[Deflator]]</f>
        <v>0</v>
      </c>
      <c r="AC34" s="10">
        <f>Table_Query_from_Debt5[[#This Row],[Disbursements, bilateral]]/Table_Query_from_Debt5[[#This Row],[Deflator]]</f>
        <v>3446996.7308847867</v>
      </c>
      <c r="AD34" s="10">
        <f>Table_Query_from_Debt5[[#This Row],[Disbursements, PNG bonds]]/Table_Query_from_Debt5[[#This Row],[Deflator]]</f>
        <v>0</v>
      </c>
      <c r="AE34" s="10">
        <f>Table_Query_from_Debt5[[#This Row],[Other multilateral concessional]]/Table_Query_from_Debt5[[#This Row],[Deflator]]</f>
        <v>1470776.4528256045</v>
      </c>
      <c r="AF34" s="10">
        <f>Table_Query_from_Debt5[[#This Row],[Other multilateral non-concessional]]/Table_Query_from_Debt5[[#This Row],[Deflator]]</f>
        <v>0</v>
      </c>
      <c r="AG34" s="10">
        <f>Table_Query_from_Debt5[[#This Row],[Bilateral non-concessional]]/Table_Query_from_Debt5[[#This Row],[Deflator]]</f>
        <v>0</v>
      </c>
    </row>
    <row r="35" spans="1:33" x14ac:dyDescent="0.25">
      <c r="A35" t="s">
        <v>63</v>
      </c>
      <c r="B35">
        <v>2003</v>
      </c>
      <c r="C35">
        <v>0.94135100000000005</v>
      </c>
      <c r="D35">
        <v>1943000</v>
      </c>
      <c r="E35">
        <v>0</v>
      </c>
      <c r="F35">
        <v>0</v>
      </c>
      <c r="G35">
        <v>0</v>
      </c>
      <c r="H35">
        <v>872000</v>
      </c>
      <c r="I35">
        <v>0</v>
      </c>
      <c r="J35">
        <v>872000</v>
      </c>
      <c r="K35">
        <v>0</v>
      </c>
      <c r="L35">
        <v>272000</v>
      </c>
      <c r="M35">
        <v>0</v>
      </c>
      <c r="N35">
        <v>1943000</v>
      </c>
      <c r="O35">
        <v>0</v>
      </c>
      <c r="P35">
        <f>Table_Query_from_Debt5[[#This Row],[Disbursements, multilateral concessional]]-Table_Query_from_Debt5[[#This Row],[Disbursements, IDA]]</f>
        <v>872000</v>
      </c>
      <c r="Q35">
        <f>Table_Query_from_Debt5[[#This Row],[Disbursements, multilateral]]-Table_Query_from_Debt5[[#This Row],[Disbursements, multilateral concessional]]-Table_Query_from_Debt5[[#This Row],[Disbursements, IBRD]]</f>
        <v>0</v>
      </c>
      <c r="R35">
        <f>Table_Query_from_Debt5[[#This Row],[Disbursements, bilateral]]-Table_Query_from_Debt5[[#This Row],[Disbursements, bilateral concessional]]</f>
        <v>0</v>
      </c>
      <c r="S35" s="10">
        <f>Table_Query_from_Debt5[[#This Row],[Disbursements, bilateral concessional]]/Table_Query_from_Debt5[[#This Row],[Deflator]]</f>
        <v>2064054.7468478812</v>
      </c>
      <c r="T35" s="10">
        <f>Table_Query_from_Debt5[[#This Row],[Disbursements, IBRD]]/Table_Query_from_Debt5[[#This Row],[Deflator]]</f>
        <v>0</v>
      </c>
      <c r="U35" s="10">
        <f>Table_Query_from_Debt5[[#This Row],[Disbursements, IMF]]/Table_Query_from_Debt5[[#This Row],[Deflator]]</f>
        <v>0</v>
      </c>
      <c r="V35" s="10">
        <f>Table_Query_from_Debt5[[#This Row],[Disbursements, IDA]]/Table_Query_from_Debt5[[#This Row],[Deflator]]</f>
        <v>0</v>
      </c>
      <c r="W35" s="10">
        <f>Table_Query_from_Debt5[[#This Row],[Disbursements, multilateral concessional]]/Table_Query_from_Debt5[[#This Row],[Deflator]]</f>
        <v>926328.22400996007</v>
      </c>
      <c r="X35" s="10">
        <f>Table_Query_from_Debt5[[#This Row],[Disbursements, PPG banks]]/Table_Query_from_Debt5[[#This Row],[Deflator]]</f>
        <v>0</v>
      </c>
      <c r="Y35" s="10">
        <f>Table_Query_from_Debt5[[#This Row],[Disbursements, multilateral]]/Table_Query_from_Debt5[[#This Row],[Deflator]]</f>
        <v>926328.22400996007</v>
      </c>
      <c r="Z35" s="10">
        <f>Table_Query_from_Debt5[[#This Row],[Disbursements, PNG non-bonds]]/Table_Query_from_Debt5[[#This Row],[Deflator]]</f>
        <v>0</v>
      </c>
      <c r="AA35" s="10">
        <f>Table_Query_from_Debt5[[#This Row],[Disbursements, PPG other private creditors]]/Table_Query_from_Debt5[[#This Row],[Deflator]]</f>
        <v>288946.41849851969</v>
      </c>
      <c r="AB35" s="10">
        <f>Table_Query_from_Debt5[[#This Row],[Disbursements, PPG bonds]]/Table_Query_from_Debt5[[#This Row],[Deflator]]</f>
        <v>0</v>
      </c>
      <c r="AC35" s="10">
        <f>Table_Query_from_Debt5[[#This Row],[Disbursements, bilateral]]/Table_Query_from_Debt5[[#This Row],[Deflator]]</f>
        <v>2064054.7468478812</v>
      </c>
      <c r="AD35" s="10">
        <f>Table_Query_from_Debt5[[#This Row],[Disbursements, PNG bonds]]/Table_Query_from_Debt5[[#This Row],[Deflator]]</f>
        <v>0</v>
      </c>
      <c r="AE35" s="10">
        <f>Table_Query_from_Debt5[[#This Row],[Other multilateral concessional]]/Table_Query_from_Debt5[[#This Row],[Deflator]]</f>
        <v>926328.22400996007</v>
      </c>
      <c r="AF35" s="10">
        <f>Table_Query_from_Debt5[[#This Row],[Other multilateral non-concessional]]/Table_Query_from_Debt5[[#This Row],[Deflator]]</f>
        <v>0</v>
      </c>
      <c r="AG35" s="10">
        <f>Table_Query_from_Debt5[[#This Row],[Bilateral non-concessional]]/Table_Query_from_Debt5[[#This Row],[Deflator]]</f>
        <v>0</v>
      </c>
    </row>
    <row r="36" spans="1:33" x14ac:dyDescent="0.25">
      <c r="A36" t="s">
        <v>63</v>
      </c>
      <c r="B36">
        <v>2004</v>
      </c>
      <c r="C36">
        <v>0.96785500000000002</v>
      </c>
      <c r="D36">
        <v>1262000</v>
      </c>
      <c r="E36">
        <v>0</v>
      </c>
      <c r="F36">
        <v>0</v>
      </c>
      <c r="G36">
        <v>0</v>
      </c>
      <c r="H36">
        <v>524000</v>
      </c>
      <c r="I36">
        <v>0</v>
      </c>
      <c r="J36">
        <v>524000</v>
      </c>
      <c r="K36">
        <v>0</v>
      </c>
      <c r="L36">
        <v>116000</v>
      </c>
      <c r="M36">
        <v>0</v>
      </c>
      <c r="N36">
        <v>1262000</v>
      </c>
      <c r="O36">
        <v>0</v>
      </c>
      <c r="P36">
        <f>Table_Query_from_Debt5[[#This Row],[Disbursements, multilateral concessional]]-Table_Query_from_Debt5[[#This Row],[Disbursements, IDA]]</f>
        <v>524000</v>
      </c>
      <c r="Q36">
        <f>Table_Query_from_Debt5[[#This Row],[Disbursements, multilateral]]-Table_Query_from_Debt5[[#This Row],[Disbursements, multilateral concessional]]-Table_Query_from_Debt5[[#This Row],[Disbursements, IBRD]]</f>
        <v>0</v>
      </c>
      <c r="R36">
        <f>Table_Query_from_Debt5[[#This Row],[Disbursements, bilateral]]-Table_Query_from_Debt5[[#This Row],[Disbursements, bilateral concessional]]</f>
        <v>0</v>
      </c>
      <c r="S36" s="10">
        <f>Table_Query_from_Debt5[[#This Row],[Disbursements, bilateral concessional]]/Table_Query_from_Debt5[[#This Row],[Deflator]]</f>
        <v>1303914.3260095778</v>
      </c>
      <c r="T36" s="10">
        <f>Table_Query_from_Debt5[[#This Row],[Disbursements, IBRD]]/Table_Query_from_Debt5[[#This Row],[Deflator]]</f>
        <v>0</v>
      </c>
      <c r="U36" s="10">
        <f>Table_Query_from_Debt5[[#This Row],[Disbursements, IMF]]/Table_Query_from_Debt5[[#This Row],[Deflator]]</f>
        <v>0</v>
      </c>
      <c r="V36" s="10">
        <f>Table_Query_from_Debt5[[#This Row],[Disbursements, IDA]]/Table_Query_from_Debt5[[#This Row],[Deflator]]</f>
        <v>0</v>
      </c>
      <c r="W36" s="10">
        <f>Table_Query_from_Debt5[[#This Row],[Disbursements, multilateral concessional]]/Table_Query_from_Debt5[[#This Row],[Deflator]]</f>
        <v>541403.41270128277</v>
      </c>
      <c r="X36" s="10">
        <f>Table_Query_from_Debt5[[#This Row],[Disbursements, PPG banks]]/Table_Query_from_Debt5[[#This Row],[Deflator]]</f>
        <v>0</v>
      </c>
      <c r="Y36" s="10">
        <f>Table_Query_from_Debt5[[#This Row],[Disbursements, multilateral]]/Table_Query_from_Debt5[[#This Row],[Deflator]]</f>
        <v>541403.41270128277</v>
      </c>
      <c r="Z36" s="10">
        <f>Table_Query_from_Debt5[[#This Row],[Disbursements, PNG non-bonds]]/Table_Query_from_Debt5[[#This Row],[Deflator]]</f>
        <v>0</v>
      </c>
      <c r="AA36" s="10">
        <f>Table_Query_from_Debt5[[#This Row],[Disbursements, PPG other private creditors]]/Table_Query_from_Debt5[[#This Row],[Deflator]]</f>
        <v>119852.66388043664</v>
      </c>
      <c r="AB36" s="10">
        <f>Table_Query_from_Debt5[[#This Row],[Disbursements, PPG bonds]]/Table_Query_from_Debt5[[#This Row],[Deflator]]</f>
        <v>0</v>
      </c>
      <c r="AC36" s="10">
        <f>Table_Query_from_Debt5[[#This Row],[Disbursements, bilateral]]/Table_Query_from_Debt5[[#This Row],[Deflator]]</f>
        <v>1303914.3260095778</v>
      </c>
      <c r="AD36" s="10">
        <f>Table_Query_from_Debt5[[#This Row],[Disbursements, PNG bonds]]/Table_Query_from_Debt5[[#This Row],[Deflator]]</f>
        <v>0</v>
      </c>
      <c r="AE36" s="10">
        <f>Table_Query_from_Debt5[[#This Row],[Other multilateral concessional]]/Table_Query_from_Debt5[[#This Row],[Deflator]]</f>
        <v>541403.41270128277</v>
      </c>
      <c r="AF36" s="10">
        <f>Table_Query_from_Debt5[[#This Row],[Other multilateral non-concessional]]/Table_Query_from_Debt5[[#This Row],[Deflator]]</f>
        <v>0</v>
      </c>
      <c r="AG36" s="10">
        <f>Table_Query_from_Debt5[[#This Row],[Bilateral non-concessional]]/Table_Query_from_Debt5[[#This Row],[Deflator]]</f>
        <v>0</v>
      </c>
    </row>
    <row r="37" spans="1:33" x14ac:dyDescent="0.25">
      <c r="A37" t="s">
        <v>63</v>
      </c>
      <c r="B37">
        <v>2005</v>
      </c>
      <c r="C37">
        <v>1</v>
      </c>
      <c r="D37">
        <v>965000</v>
      </c>
      <c r="E37">
        <v>0</v>
      </c>
      <c r="F37">
        <v>0</v>
      </c>
      <c r="G37">
        <v>0</v>
      </c>
      <c r="H37">
        <v>366000</v>
      </c>
      <c r="I37">
        <v>0</v>
      </c>
      <c r="J37">
        <v>366000</v>
      </c>
      <c r="K37">
        <v>0</v>
      </c>
      <c r="L37">
        <v>0</v>
      </c>
      <c r="M37">
        <v>0</v>
      </c>
      <c r="N37">
        <v>965000</v>
      </c>
      <c r="O37">
        <v>0</v>
      </c>
      <c r="P37">
        <f>Table_Query_from_Debt5[[#This Row],[Disbursements, multilateral concessional]]-Table_Query_from_Debt5[[#This Row],[Disbursements, IDA]]</f>
        <v>366000</v>
      </c>
      <c r="Q37">
        <f>Table_Query_from_Debt5[[#This Row],[Disbursements, multilateral]]-Table_Query_from_Debt5[[#This Row],[Disbursements, multilateral concessional]]-Table_Query_from_Debt5[[#This Row],[Disbursements, IBRD]]</f>
        <v>0</v>
      </c>
      <c r="R37">
        <f>Table_Query_from_Debt5[[#This Row],[Disbursements, bilateral]]-Table_Query_from_Debt5[[#This Row],[Disbursements, bilateral concessional]]</f>
        <v>0</v>
      </c>
      <c r="S37" s="10">
        <f>Table_Query_from_Debt5[[#This Row],[Disbursements, bilateral concessional]]/Table_Query_from_Debt5[[#This Row],[Deflator]]</f>
        <v>965000</v>
      </c>
      <c r="T37" s="10">
        <f>Table_Query_from_Debt5[[#This Row],[Disbursements, IBRD]]/Table_Query_from_Debt5[[#This Row],[Deflator]]</f>
        <v>0</v>
      </c>
      <c r="U37" s="10">
        <f>Table_Query_from_Debt5[[#This Row],[Disbursements, IMF]]/Table_Query_from_Debt5[[#This Row],[Deflator]]</f>
        <v>0</v>
      </c>
      <c r="V37" s="10">
        <f>Table_Query_from_Debt5[[#This Row],[Disbursements, IDA]]/Table_Query_from_Debt5[[#This Row],[Deflator]]</f>
        <v>0</v>
      </c>
      <c r="W37" s="10">
        <f>Table_Query_from_Debt5[[#This Row],[Disbursements, multilateral concessional]]/Table_Query_from_Debt5[[#This Row],[Deflator]]</f>
        <v>366000</v>
      </c>
      <c r="X37" s="10">
        <f>Table_Query_from_Debt5[[#This Row],[Disbursements, PPG banks]]/Table_Query_from_Debt5[[#This Row],[Deflator]]</f>
        <v>0</v>
      </c>
      <c r="Y37" s="10">
        <f>Table_Query_from_Debt5[[#This Row],[Disbursements, multilateral]]/Table_Query_from_Debt5[[#This Row],[Deflator]]</f>
        <v>366000</v>
      </c>
      <c r="Z37" s="10">
        <f>Table_Query_from_Debt5[[#This Row],[Disbursements, PNG non-bonds]]/Table_Query_from_Debt5[[#This Row],[Deflator]]</f>
        <v>0</v>
      </c>
      <c r="AA37" s="10">
        <f>Table_Query_from_Debt5[[#This Row],[Disbursements, PPG other private creditors]]/Table_Query_from_Debt5[[#This Row],[Deflator]]</f>
        <v>0</v>
      </c>
      <c r="AB37" s="10">
        <f>Table_Query_from_Debt5[[#This Row],[Disbursements, PPG bonds]]/Table_Query_from_Debt5[[#This Row],[Deflator]]</f>
        <v>0</v>
      </c>
      <c r="AC37" s="10">
        <f>Table_Query_from_Debt5[[#This Row],[Disbursements, bilateral]]/Table_Query_from_Debt5[[#This Row],[Deflator]]</f>
        <v>965000</v>
      </c>
      <c r="AD37" s="10">
        <f>Table_Query_from_Debt5[[#This Row],[Disbursements, PNG bonds]]/Table_Query_from_Debt5[[#This Row],[Deflator]]</f>
        <v>0</v>
      </c>
      <c r="AE37" s="10">
        <f>Table_Query_from_Debt5[[#This Row],[Other multilateral concessional]]/Table_Query_from_Debt5[[#This Row],[Deflator]]</f>
        <v>366000</v>
      </c>
      <c r="AF37" s="10">
        <f>Table_Query_from_Debt5[[#This Row],[Other multilateral non-concessional]]/Table_Query_from_Debt5[[#This Row],[Deflator]]</f>
        <v>0</v>
      </c>
      <c r="AG37" s="10">
        <f>Table_Query_from_Debt5[[#This Row],[Bilateral non-concessional]]/Table_Query_from_Debt5[[#This Row],[Deflator]]</f>
        <v>0</v>
      </c>
    </row>
    <row r="38" spans="1:33" x14ac:dyDescent="0.25">
      <c r="A38" t="s">
        <v>63</v>
      </c>
      <c r="B38">
        <v>2006</v>
      </c>
      <c r="C38">
        <v>1.0323100000000001</v>
      </c>
      <c r="D38">
        <v>6000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6000</v>
      </c>
      <c r="O38">
        <v>0</v>
      </c>
      <c r="P38">
        <f>Table_Query_from_Debt5[[#This Row],[Disbursements, multilateral concessional]]-Table_Query_from_Debt5[[#This Row],[Disbursements, IDA]]</f>
        <v>0</v>
      </c>
      <c r="Q38">
        <f>Table_Query_from_Debt5[[#This Row],[Disbursements, multilateral]]-Table_Query_from_Debt5[[#This Row],[Disbursements, multilateral concessional]]-Table_Query_from_Debt5[[#This Row],[Disbursements, IBRD]]</f>
        <v>0</v>
      </c>
      <c r="R38">
        <f>Table_Query_from_Debt5[[#This Row],[Disbursements, bilateral]]-Table_Query_from_Debt5[[#This Row],[Disbursements, bilateral concessional]]</f>
        <v>0</v>
      </c>
      <c r="S38" s="10">
        <f>Table_Query_from_Debt5[[#This Row],[Disbursements, bilateral concessional]]/Table_Query_from_Debt5[[#This Row],[Deflator]]</f>
        <v>5812.2075733064676</v>
      </c>
      <c r="T38" s="10">
        <f>Table_Query_from_Debt5[[#This Row],[Disbursements, IBRD]]/Table_Query_from_Debt5[[#This Row],[Deflator]]</f>
        <v>0</v>
      </c>
      <c r="U38" s="10">
        <f>Table_Query_from_Debt5[[#This Row],[Disbursements, IMF]]/Table_Query_from_Debt5[[#This Row],[Deflator]]</f>
        <v>0</v>
      </c>
      <c r="V38" s="10">
        <f>Table_Query_from_Debt5[[#This Row],[Disbursements, IDA]]/Table_Query_from_Debt5[[#This Row],[Deflator]]</f>
        <v>0</v>
      </c>
      <c r="W38" s="10">
        <f>Table_Query_from_Debt5[[#This Row],[Disbursements, multilateral concessional]]/Table_Query_from_Debt5[[#This Row],[Deflator]]</f>
        <v>0</v>
      </c>
      <c r="X38" s="10">
        <f>Table_Query_from_Debt5[[#This Row],[Disbursements, PPG banks]]/Table_Query_from_Debt5[[#This Row],[Deflator]]</f>
        <v>0</v>
      </c>
      <c r="Y38" s="10">
        <f>Table_Query_from_Debt5[[#This Row],[Disbursements, multilateral]]/Table_Query_from_Debt5[[#This Row],[Deflator]]</f>
        <v>0</v>
      </c>
      <c r="Z38" s="10">
        <f>Table_Query_from_Debt5[[#This Row],[Disbursements, PNG non-bonds]]/Table_Query_from_Debt5[[#This Row],[Deflator]]</f>
        <v>0</v>
      </c>
      <c r="AA38" s="10">
        <f>Table_Query_from_Debt5[[#This Row],[Disbursements, PPG other private creditors]]/Table_Query_from_Debt5[[#This Row],[Deflator]]</f>
        <v>0</v>
      </c>
      <c r="AB38" s="10">
        <f>Table_Query_from_Debt5[[#This Row],[Disbursements, PPG bonds]]/Table_Query_from_Debt5[[#This Row],[Deflator]]</f>
        <v>0</v>
      </c>
      <c r="AC38" s="10">
        <f>Table_Query_from_Debt5[[#This Row],[Disbursements, bilateral]]/Table_Query_from_Debt5[[#This Row],[Deflator]]</f>
        <v>5812.2075733064676</v>
      </c>
      <c r="AD38" s="10">
        <f>Table_Query_from_Debt5[[#This Row],[Disbursements, PNG bonds]]/Table_Query_from_Debt5[[#This Row],[Deflator]]</f>
        <v>0</v>
      </c>
      <c r="AE38" s="10">
        <f>Table_Query_from_Debt5[[#This Row],[Other multilateral concessional]]/Table_Query_from_Debt5[[#This Row],[Deflator]]</f>
        <v>0</v>
      </c>
      <c r="AF38" s="10">
        <f>Table_Query_from_Debt5[[#This Row],[Other multilateral non-concessional]]/Table_Query_from_Debt5[[#This Row],[Deflator]]</f>
        <v>0</v>
      </c>
      <c r="AG38" s="10">
        <f>Table_Query_from_Debt5[[#This Row],[Bilateral non-concessional]]/Table_Query_from_Debt5[[#This Row],[Deflator]]</f>
        <v>0</v>
      </c>
    </row>
    <row r="39" spans="1:33" x14ac:dyDescent="0.25">
      <c r="A39" t="s">
        <v>63</v>
      </c>
      <c r="B39">
        <v>2007</v>
      </c>
      <c r="C39">
        <v>1.06227</v>
      </c>
      <c r="D39">
        <v>780000</v>
      </c>
      <c r="E39">
        <v>0</v>
      </c>
      <c r="F39">
        <v>0</v>
      </c>
      <c r="G39">
        <v>0</v>
      </c>
      <c r="H39">
        <v>251000</v>
      </c>
      <c r="I39">
        <v>0</v>
      </c>
      <c r="J39">
        <v>251000</v>
      </c>
      <c r="K39">
        <v>0</v>
      </c>
      <c r="L39">
        <v>0</v>
      </c>
      <c r="M39">
        <v>0</v>
      </c>
      <c r="N39">
        <v>780000</v>
      </c>
      <c r="O39">
        <v>0</v>
      </c>
      <c r="P39">
        <f>Table_Query_from_Debt5[[#This Row],[Disbursements, multilateral concessional]]-Table_Query_from_Debt5[[#This Row],[Disbursements, IDA]]</f>
        <v>251000</v>
      </c>
      <c r="Q39">
        <f>Table_Query_from_Debt5[[#This Row],[Disbursements, multilateral]]-Table_Query_from_Debt5[[#This Row],[Disbursements, multilateral concessional]]-Table_Query_from_Debt5[[#This Row],[Disbursements, IBRD]]</f>
        <v>0</v>
      </c>
      <c r="R39">
        <f>Table_Query_from_Debt5[[#This Row],[Disbursements, bilateral]]-Table_Query_from_Debt5[[#This Row],[Disbursements, bilateral concessional]]</f>
        <v>0</v>
      </c>
      <c r="S39" s="10">
        <f>Table_Query_from_Debt5[[#This Row],[Disbursements, bilateral concessional]]/Table_Query_from_Debt5[[#This Row],[Deflator]]</f>
        <v>734276.59634556179</v>
      </c>
      <c r="T39" s="10">
        <f>Table_Query_from_Debt5[[#This Row],[Disbursements, IBRD]]/Table_Query_from_Debt5[[#This Row],[Deflator]]</f>
        <v>0</v>
      </c>
      <c r="U39" s="10">
        <f>Table_Query_from_Debt5[[#This Row],[Disbursements, IMF]]/Table_Query_from_Debt5[[#This Row],[Deflator]]</f>
        <v>0</v>
      </c>
      <c r="V39" s="10">
        <f>Table_Query_from_Debt5[[#This Row],[Disbursements, IDA]]/Table_Query_from_Debt5[[#This Row],[Deflator]]</f>
        <v>0</v>
      </c>
      <c r="W39" s="10">
        <f>Table_Query_from_Debt5[[#This Row],[Disbursements, multilateral concessional]]/Table_Query_from_Debt5[[#This Row],[Deflator]]</f>
        <v>236286.4431829949</v>
      </c>
      <c r="X39" s="10">
        <f>Table_Query_from_Debt5[[#This Row],[Disbursements, PPG banks]]/Table_Query_from_Debt5[[#This Row],[Deflator]]</f>
        <v>0</v>
      </c>
      <c r="Y39" s="10">
        <f>Table_Query_from_Debt5[[#This Row],[Disbursements, multilateral]]/Table_Query_from_Debt5[[#This Row],[Deflator]]</f>
        <v>236286.4431829949</v>
      </c>
      <c r="Z39" s="10">
        <f>Table_Query_from_Debt5[[#This Row],[Disbursements, PNG non-bonds]]/Table_Query_from_Debt5[[#This Row],[Deflator]]</f>
        <v>0</v>
      </c>
      <c r="AA39" s="10">
        <f>Table_Query_from_Debt5[[#This Row],[Disbursements, PPG other private creditors]]/Table_Query_from_Debt5[[#This Row],[Deflator]]</f>
        <v>0</v>
      </c>
      <c r="AB39" s="10">
        <f>Table_Query_from_Debt5[[#This Row],[Disbursements, PPG bonds]]/Table_Query_from_Debt5[[#This Row],[Deflator]]</f>
        <v>0</v>
      </c>
      <c r="AC39" s="10">
        <f>Table_Query_from_Debt5[[#This Row],[Disbursements, bilateral]]/Table_Query_from_Debt5[[#This Row],[Deflator]]</f>
        <v>734276.59634556179</v>
      </c>
      <c r="AD39" s="10">
        <f>Table_Query_from_Debt5[[#This Row],[Disbursements, PNG bonds]]/Table_Query_from_Debt5[[#This Row],[Deflator]]</f>
        <v>0</v>
      </c>
      <c r="AE39" s="10">
        <f>Table_Query_from_Debt5[[#This Row],[Other multilateral concessional]]/Table_Query_from_Debt5[[#This Row],[Deflator]]</f>
        <v>236286.4431829949</v>
      </c>
      <c r="AF39" s="10">
        <f>Table_Query_from_Debt5[[#This Row],[Other multilateral non-concessional]]/Table_Query_from_Debt5[[#This Row],[Deflator]]</f>
        <v>0</v>
      </c>
      <c r="AG39" s="10">
        <f>Table_Query_from_Debt5[[#This Row],[Bilateral non-concessional]]/Table_Query_from_Debt5[[#This Row],[Deflator]]</f>
        <v>0</v>
      </c>
    </row>
    <row r="40" spans="1:33" x14ac:dyDescent="0.25">
      <c r="A40" t="s">
        <v>63</v>
      </c>
      <c r="B40">
        <v>2008</v>
      </c>
      <c r="C40">
        <v>1.0858300000000001</v>
      </c>
      <c r="D40">
        <v>425000</v>
      </c>
      <c r="E40">
        <v>0</v>
      </c>
      <c r="F40">
        <v>0</v>
      </c>
      <c r="G40">
        <v>0</v>
      </c>
      <c r="H40">
        <v>101000</v>
      </c>
      <c r="I40">
        <v>0</v>
      </c>
      <c r="J40">
        <v>101000</v>
      </c>
      <c r="K40">
        <v>0</v>
      </c>
      <c r="L40">
        <v>0</v>
      </c>
      <c r="M40">
        <v>0</v>
      </c>
      <c r="N40">
        <v>425000</v>
      </c>
      <c r="O40">
        <v>0</v>
      </c>
      <c r="P40">
        <f>Table_Query_from_Debt5[[#This Row],[Disbursements, multilateral concessional]]-Table_Query_from_Debt5[[#This Row],[Disbursements, IDA]]</f>
        <v>101000</v>
      </c>
      <c r="Q40">
        <f>Table_Query_from_Debt5[[#This Row],[Disbursements, multilateral]]-Table_Query_from_Debt5[[#This Row],[Disbursements, multilateral concessional]]-Table_Query_from_Debt5[[#This Row],[Disbursements, IBRD]]</f>
        <v>0</v>
      </c>
      <c r="R40">
        <f>Table_Query_from_Debt5[[#This Row],[Disbursements, bilateral]]-Table_Query_from_Debt5[[#This Row],[Disbursements, bilateral concessional]]</f>
        <v>0</v>
      </c>
      <c r="S40" s="10">
        <f>Table_Query_from_Debt5[[#This Row],[Disbursements, bilateral concessional]]/Table_Query_from_Debt5[[#This Row],[Deflator]]</f>
        <v>391405.65281858115</v>
      </c>
      <c r="T40" s="10">
        <f>Table_Query_from_Debt5[[#This Row],[Disbursements, IBRD]]/Table_Query_from_Debt5[[#This Row],[Deflator]]</f>
        <v>0</v>
      </c>
      <c r="U40" s="10">
        <f>Table_Query_from_Debt5[[#This Row],[Disbursements, IMF]]/Table_Query_from_Debt5[[#This Row],[Deflator]]</f>
        <v>0</v>
      </c>
      <c r="V40" s="10">
        <f>Table_Query_from_Debt5[[#This Row],[Disbursements, IDA]]/Table_Query_from_Debt5[[#This Row],[Deflator]]</f>
        <v>0</v>
      </c>
      <c r="W40" s="10">
        <f>Table_Query_from_Debt5[[#This Row],[Disbursements, multilateral concessional]]/Table_Query_from_Debt5[[#This Row],[Deflator]]</f>
        <v>93016.402199239281</v>
      </c>
      <c r="X40" s="10">
        <f>Table_Query_from_Debt5[[#This Row],[Disbursements, PPG banks]]/Table_Query_from_Debt5[[#This Row],[Deflator]]</f>
        <v>0</v>
      </c>
      <c r="Y40" s="10">
        <f>Table_Query_from_Debt5[[#This Row],[Disbursements, multilateral]]/Table_Query_from_Debt5[[#This Row],[Deflator]]</f>
        <v>93016.402199239281</v>
      </c>
      <c r="Z40" s="10">
        <f>Table_Query_from_Debt5[[#This Row],[Disbursements, PNG non-bonds]]/Table_Query_from_Debt5[[#This Row],[Deflator]]</f>
        <v>0</v>
      </c>
      <c r="AA40" s="10">
        <f>Table_Query_from_Debt5[[#This Row],[Disbursements, PPG other private creditors]]/Table_Query_from_Debt5[[#This Row],[Deflator]]</f>
        <v>0</v>
      </c>
      <c r="AB40" s="10">
        <f>Table_Query_from_Debt5[[#This Row],[Disbursements, PPG bonds]]/Table_Query_from_Debt5[[#This Row],[Deflator]]</f>
        <v>0</v>
      </c>
      <c r="AC40" s="10">
        <f>Table_Query_from_Debt5[[#This Row],[Disbursements, bilateral]]/Table_Query_from_Debt5[[#This Row],[Deflator]]</f>
        <v>391405.65281858115</v>
      </c>
      <c r="AD40" s="10">
        <f>Table_Query_from_Debt5[[#This Row],[Disbursements, PNG bonds]]/Table_Query_from_Debt5[[#This Row],[Deflator]]</f>
        <v>0</v>
      </c>
      <c r="AE40" s="10">
        <f>Table_Query_from_Debt5[[#This Row],[Other multilateral concessional]]/Table_Query_from_Debt5[[#This Row],[Deflator]]</f>
        <v>93016.402199239281</v>
      </c>
      <c r="AF40" s="10">
        <f>Table_Query_from_Debt5[[#This Row],[Other multilateral non-concessional]]/Table_Query_from_Debt5[[#This Row],[Deflator]]</f>
        <v>0</v>
      </c>
      <c r="AG40" s="10">
        <f>Table_Query_from_Debt5[[#This Row],[Bilateral non-concessional]]/Table_Query_from_Debt5[[#This Row],[Deflator]]</f>
        <v>0</v>
      </c>
    </row>
    <row r="41" spans="1:33" x14ac:dyDescent="0.25">
      <c r="A41" t="s">
        <v>63</v>
      </c>
      <c r="B41">
        <v>2009</v>
      </c>
      <c r="C41">
        <v>1.09728</v>
      </c>
      <c r="D41">
        <v>237000</v>
      </c>
      <c r="E41">
        <v>0</v>
      </c>
      <c r="F41">
        <v>0</v>
      </c>
      <c r="G41">
        <v>0</v>
      </c>
      <c r="H41">
        <v>40000</v>
      </c>
      <c r="I41">
        <v>0</v>
      </c>
      <c r="J41">
        <v>40000</v>
      </c>
      <c r="K41">
        <v>0</v>
      </c>
      <c r="L41">
        <v>0</v>
      </c>
      <c r="M41">
        <v>0</v>
      </c>
      <c r="N41">
        <v>237000</v>
      </c>
      <c r="O41">
        <v>0</v>
      </c>
      <c r="P41">
        <f>Table_Query_from_Debt5[[#This Row],[Disbursements, multilateral concessional]]-Table_Query_from_Debt5[[#This Row],[Disbursements, IDA]]</f>
        <v>40000</v>
      </c>
      <c r="Q41">
        <f>Table_Query_from_Debt5[[#This Row],[Disbursements, multilateral]]-Table_Query_from_Debt5[[#This Row],[Disbursements, multilateral concessional]]-Table_Query_from_Debt5[[#This Row],[Disbursements, IBRD]]</f>
        <v>0</v>
      </c>
      <c r="R41">
        <f>Table_Query_from_Debt5[[#This Row],[Disbursements, bilateral]]-Table_Query_from_Debt5[[#This Row],[Disbursements, bilateral concessional]]</f>
        <v>0</v>
      </c>
      <c r="S41" s="10">
        <f>Table_Query_from_Debt5[[#This Row],[Disbursements, bilateral concessional]]/Table_Query_from_Debt5[[#This Row],[Deflator]]</f>
        <v>215988.62642169729</v>
      </c>
      <c r="T41" s="10">
        <f>Table_Query_from_Debt5[[#This Row],[Disbursements, IBRD]]/Table_Query_from_Debt5[[#This Row],[Deflator]]</f>
        <v>0</v>
      </c>
      <c r="U41" s="10">
        <f>Table_Query_from_Debt5[[#This Row],[Disbursements, IMF]]/Table_Query_from_Debt5[[#This Row],[Deflator]]</f>
        <v>0</v>
      </c>
      <c r="V41" s="10">
        <f>Table_Query_from_Debt5[[#This Row],[Disbursements, IDA]]/Table_Query_from_Debt5[[#This Row],[Deflator]]</f>
        <v>0</v>
      </c>
      <c r="W41" s="10">
        <f>Table_Query_from_Debt5[[#This Row],[Disbursements, multilateral concessional]]/Table_Query_from_Debt5[[#This Row],[Deflator]]</f>
        <v>36453.776611256922</v>
      </c>
      <c r="X41" s="10">
        <f>Table_Query_from_Debt5[[#This Row],[Disbursements, PPG banks]]/Table_Query_from_Debt5[[#This Row],[Deflator]]</f>
        <v>0</v>
      </c>
      <c r="Y41" s="10">
        <f>Table_Query_from_Debt5[[#This Row],[Disbursements, multilateral]]/Table_Query_from_Debt5[[#This Row],[Deflator]]</f>
        <v>36453.776611256922</v>
      </c>
      <c r="Z41" s="10">
        <f>Table_Query_from_Debt5[[#This Row],[Disbursements, PNG non-bonds]]/Table_Query_from_Debt5[[#This Row],[Deflator]]</f>
        <v>0</v>
      </c>
      <c r="AA41" s="10">
        <f>Table_Query_from_Debt5[[#This Row],[Disbursements, PPG other private creditors]]/Table_Query_from_Debt5[[#This Row],[Deflator]]</f>
        <v>0</v>
      </c>
      <c r="AB41" s="10">
        <f>Table_Query_from_Debt5[[#This Row],[Disbursements, PPG bonds]]/Table_Query_from_Debt5[[#This Row],[Deflator]]</f>
        <v>0</v>
      </c>
      <c r="AC41" s="10">
        <f>Table_Query_from_Debt5[[#This Row],[Disbursements, bilateral]]/Table_Query_from_Debt5[[#This Row],[Deflator]]</f>
        <v>215988.62642169729</v>
      </c>
      <c r="AD41" s="10">
        <f>Table_Query_from_Debt5[[#This Row],[Disbursements, PNG bonds]]/Table_Query_from_Debt5[[#This Row],[Deflator]]</f>
        <v>0</v>
      </c>
      <c r="AE41" s="10">
        <f>Table_Query_from_Debt5[[#This Row],[Other multilateral concessional]]/Table_Query_from_Debt5[[#This Row],[Deflator]]</f>
        <v>36453.776611256922</v>
      </c>
      <c r="AF41" s="10">
        <f>Table_Query_from_Debt5[[#This Row],[Other multilateral non-concessional]]/Table_Query_from_Debt5[[#This Row],[Deflator]]</f>
        <v>0</v>
      </c>
      <c r="AG41" s="10">
        <f>Table_Query_from_Debt5[[#This Row],[Bilateral non-concessional]]/Table_Query_from_Debt5[[#This Row],[Deflator]]</f>
        <v>0</v>
      </c>
    </row>
    <row r="42" spans="1:33" x14ac:dyDescent="0.25">
      <c r="A42" t="s">
        <v>63</v>
      </c>
      <c r="B42">
        <v>2010</v>
      </c>
      <c r="C42">
        <v>1.10992</v>
      </c>
      <c r="D42">
        <v>571000</v>
      </c>
      <c r="E42">
        <v>0</v>
      </c>
      <c r="F42">
        <v>0</v>
      </c>
      <c r="G42">
        <v>0</v>
      </c>
      <c r="H42">
        <v>16000</v>
      </c>
      <c r="I42">
        <v>0</v>
      </c>
      <c r="J42">
        <v>16000</v>
      </c>
      <c r="K42">
        <v>0</v>
      </c>
      <c r="L42">
        <v>0</v>
      </c>
      <c r="M42">
        <v>0</v>
      </c>
      <c r="N42">
        <v>571000</v>
      </c>
      <c r="O42">
        <v>0</v>
      </c>
      <c r="P42">
        <f>Table_Query_from_Debt5[[#This Row],[Disbursements, multilateral concessional]]-Table_Query_from_Debt5[[#This Row],[Disbursements, IDA]]</f>
        <v>16000</v>
      </c>
      <c r="Q42">
        <f>Table_Query_from_Debt5[[#This Row],[Disbursements, multilateral]]-Table_Query_from_Debt5[[#This Row],[Disbursements, multilateral concessional]]-Table_Query_from_Debt5[[#This Row],[Disbursements, IBRD]]</f>
        <v>0</v>
      </c>
      <c r="R42">
        <f>Table_Query_from_Debt5[[#This Row],[Disbursements, bilateral]]-Table_Query_from_Debt5[[#This Row],[Disbursements, bilateral concessional]]</f>
        <v>0</v>
      </c>
      <c r="S42" s="10">
        <f>Table_Query_from_Debt5[[#This Row],[Disbursements, bilateral concessional]]/Table_Query_from_Debt5[[#This Row],[Deflator]]</f>
        <v>514451.49199942336</v>
      </c>
      <c r="T42" s="10">
        <f>Table_Query_from_Debt5[[#This Row],[Disbursements, IBRD]]/Table_Query_from_Debt5[[#This Row],[Deflator]]</f>
        <v>0</v>
      </c>
      <c r="U42" s="10">
        <f>Table_Query_from_Debt5[[#This Row],[Disbursements, IMF]]/Table_Query_from_Debt5[[#This Row],[Deflator]]</f>
        <v>0</v>
      </c>
      <c r="V42" s="10">
        <f>Table_Query_from_Debt5[[#This Row],[Disbursements, IDA]]/Table_Query_from_Debt5[[#This Row],[Deflator]]</f>
        <v>0</v>
      </c>
      <c r="W42" s="10">
        <f>Table_Query_from_Debt5[[#This Row],[Disbursements, multilateral concessional]]/Table_Query_from_Debt5[[#This Row],[Deflator]]</f>
        <v>14415.453366008362</v>
      </c>
      <c r="X42" s="10">
        <f>Table_Query_from_Debt5[[#This Row],[Disbursements, PPG banks]]/Table_Query_from_Debt5[[#This Row],[Deflator]]</f>
        <v>0</v>
      </c>
      <c r="Y42" s="10">
        <f>Table_Query_from_Debt5[[#This Row],[Disbursements, multilateral]]/Table_Query_from_Debt5[[#This Row],[Deflator]]</f>
        <v>14415.453366008362</v>
      </c>
      <c r="Z42" s="10">
        <f>Table_Query_from_Debt5[[#This Row],[Disbursements, PNG non-bonds]]/Table_Query_from_Debt5[[#This Row],[Deflator]]</f>
        <v>0</v>
      </c>
      <c r="AA42" s="10">
        <f>Table_Query_from_Debt5[[#This Row],[Disbursements, PPG other private creditors]]/Table_Query_from_Debt5[[#This Row],[Deflator]]</f>
        <v>0</v>
      </c>
      <c r="AB42" s="10">
        <f>Table_Query_from_Debt5[[#This Row],[Disbursements, PPG bonds]]/Table_Query_from_Debt5[[#This Row],[Deflator]]</f>
        <v>0</v>
      </c>
      <c r="AC42" s="10">
        <f>Table_Query_from_Debt5[[#This Row],[Disbursements, bilateral]]/Table_Query_from_Debt5[[#This Row],[Deflator]]</f>
        <v>514451.49199942336</v>
      </c>
      <c r="AD42" s="10">
        <f>Table_Query_from_Debt5[[#This Row],[Disbursements, PNG bonds]]/Table_Query_from_Debt5[[#This Row],[Deflator]]</f>
        <v>0</v>
      </c>
      <c r="AE42" s="10">
        <f>Table_Query_from_Debt5[[#This Row],[Other multilateral concessional]]/Table_Query_from_Debt5[[#This Row],[Deflator]]</f>
        <v>14415.453366008362</v>
      </c>
      <c r="AF42" s="10">
        <f>Table_Query_from_Debt5[[#This Row],[Other multilateral non-concessional]]/Table_Query_from_Debt5[[#This Row],[Deflator]]</f>
        <v>0</v>
      </c>
      <c r="AG42" s="10">
        <f>Table_Query_from_Debt5[[#This Row],[Bilateral non-concessional]]/Table_Query_from_Debt5[[#This Row],[Deflator]]</f>
        <v>0</v>
      </c>
    </row>
    <row r="46" spans="1:33" x14ac:dyDescent="0.25">
      <c r="F46" t="s">
        <v>127</v>
      </c>
    </row>
    <row r="54" spans="12:12" ht="45" x14ac:dyDescent="0.25">
      <c r="L54" s="42" t="s">
        <v>113</v>
      </c>
    </row>
    <row r="55" spans="12:12" ht="30" x14ac:dyDescent="0.25">
      <c r="L55" s="42" t="s">
        <v>124</v>
      </c>
    </row>
    <row r="57" spans="12:12" ht="45" x14ac:dyDescent="0.25">
      <c r="L57" s="42" t="s">
        <v>125</v>
      </c>
    </row>
    <row r="59" spans="12:12" ht="30" x14ac:dyDescent="0.25">
      <c r="L59" s="42" t="s">
        <v>126</v>
      </c>
    </row>
    <row r="71" spans="7:7" x14ac:dyDescent="0.25">
      <c r="G71" s="43" t="s">
        <v>120</v>
      </c>
    </row>
    <row r="72" spans="7:7" x14ac:dyDescent="0.25">
      <c r="G72" s="43" t="s">
        <v>121</v>
      </c>
    </row>
    <row r="73" spans="7:7" x14ac:dyDescent="0.25">
      <c r="G73" s="43" t="s">
        <v>122</v>
      </c>
    </row>
    <row r="74" spans="7:7" x14ac:dyDescent="0.25">
      <c r="G74" s="43" t="s">
        <v>123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8"/>
  <sheetViews>
    <sheetView showGridLines="0" tabSelected="1" topLeftCell="A39" zoomScaleNormal="100" workbookViewId="0">
      <selection activeCell="G52" sqref="G52"/>
    </sheetView>
  </sheetViews>
  <sheetFormatPr defaultColWidth="9.28515625" defaultRowHeight="15" x14ac:dyDescent="0.25"/>
  <cols>
    <col min="1" max="1" width="7.85546875" style="18" bestFit="1" customWidth="1"/>
    <col min="2" max="2" width="19.5703125" style="14" bestFit="1" customWidth="1"/>
    <col min="3" max="3" width="15.140625" style="14" bestFit="1" customWidth="1"/>
    <col min="4" max="4" width="16.28515625" style="14" bestFit="1" customWidth="1"/>
    <col min="5" max="5" width="23.5703125" style="14" customWidth="1"/>
    <col min="6" max="6" width="15.140625" style="14" bestFit="1" customWidth="1"/>
    <col min="7" max="7" width="18.85546875" style="14" bestFit="1" customWidth="1"/>
    <col min="8" max="9" width="19.85546875" style="14" bestFit="1" customWidth="1"/>
    <col min="10" max="10" width="16.5703125" style="14" bestFit="1" customWidth="1"/>
    <col min="11" max="11" width="11.28515625" style="21" bestFit="1" customWidth="1"/>
    <col min="12" max="12" width="19.85546875" style="14" bestFit="1" customWidth="1"/>
    <col min="13" max="13" width="16.5703125" style="14" bestFit="1" customWidth="1"/>
    <col min="14" max="16" width="16.5703125" style="14" customWidth="1"/>
    <col min="17" max="17" width="20.7109375" style="13" bestFit="1" customWidth="1"/>
    <col min="18" max="18" width="23.85546875" style="13" bestFit="1" customWidth="1"/>
    <col min="19" max="19" width="16.28515625" style="13" bestFit="1" customWidth="1"/>
    <col min="20" max="21" width="16.28515625" style="13" customWidth="1"/>
    <col min="22" max="22" width="21.42578125" style="13" bestFit="1" customWidth="1"/>
    <col min="23" max="23" width="19.42578125" style="13" bestFit="1" customWidth="1"/>
    <col min="24" max="24" width="19.85546875" style="13" bestFit="1" customWidth="1"/>
    <col min="25" max="25" width="16.5703125" style="13" bestFit="1" customWidth="1"/>
    <col min="26" max="27" width="19.5703125" style="13" bestFit="1" customWidth="1"/>
    <col min="28" max="28" width="17.7109375" style="13" customWidth="1"/>
    <col min="29" max="29" width="14.28515625" style="13" bestFit="1" customWidth="1"/>
    <col min="30" max="30" width="15.28515625" style="13" bestFit="1" customWidth="1"/>
    <col min="31" max="32" width="23.28515625" style="13" bestFit="1" customWidth="1"/>
    <col min="33" max="33" width="17.42578125" style="13" customWidth="1"/>
    <col min="34" max="34" width="14" style="13" customWidth="1"/>
    <col min="35" max="16384" width="9.28515625" style="13"/>
  </cols>
  <sheetData>
    <row r="1" spans="1:34" s="11" customFormat="1" ht="45.75" customHeight="1" x14ac:dyDescent="0.25">
      <c r="A1" s="17" t="s">
        <v>1</v>
      </c>
      <c r="B1" s="12" t="s">
        <v>22</v>
      </c>
      <c r="C1" s="12" t="s">
        <v>23</v>
      </c>
      <c r="D1" s="12" t="s">
        <v>24</v>
      </c>
      <c r="E1" s="12" t="s">
        <v>25</v>
      </c>
      <c r="F1" s="12" t="s">
        <v>26</v>
      </c>
      <c r="G1" s="12" t="s">
        <v>27</v>
      </c>
      <c r="H1" s="12" t="s">
        <v>28</v>
      </c>
      <c r="I1" s="12" t="s">
        <v>29</v>
      </c>
      <c r="J1" s="12" t="s">
        <v>30</v>
      </c>
      <c r="K1" s="20" t="s">
        <v>33</v>
      </c>
      <c r="L1" s="12" t="s">
        <v>31</v>
      </c>
      <c r="M1" s="12" t="s">
        <v>32</v>
      </c>
      <c r="N1" s="26" t="s">
        <v>84</v>
      </c>
      <c r="O1" s="26" t="s">
        <v>87</v>
      </c>
      <c r="P1" s="11" t="s">
        <v>34</v>
      </c>
      <c r="Q1" s="11" t="s">
        <v>35</v>
      </c>
      <c r="R1" s="11" t="s">
        <v>36</v>
      </c>
      <c r="S1" s="11" t="s">
        <v>37</v>
      </c>
      <c r="T1" s="11" t="s">
        <v>38</v>
      </c>
      <c r="U1" s="12" t="s">
        <v>39</v>
      </c>
      <c r="V1" s="12" t="s">
        <v>40</v>
      </c>
      <c r="W1" s="12" t="s">
        <v>41</v>
      </c>
      <c r="X1" s="12" t="s">
        <v>42</v>
      </c>
      <c r="Y1" s="11" t="s">
        <v>43</v>
      </c>
      <c r="Z1" s="11" t="s">
        <v>44</v>
      </c>
      <c r="AA1" s="22" t="s">
        <v>49</v>
      </c>
      <c r="AB1" s="11" t="s">
        <v>45</v>
      </c>
      <c r="AC1" s="11" t="s">
        <v>46</v>
      </c>
      <c r="AD1" s="11" t="s">
        <v>47</v>
      </c>
      <c r="AE1" s="11" t="s">
        <v>48</v>
      </c>
      <c r="AF1" s="26" t="s">
        <v>86</v>
      </c>
      <c r="AG1" s="26" t="s">
        <v>88</v>
      </c>
      <c r="AH1" s="22" t="s">
        <v>89</v>
      </c>
    </row>
    <row r="2" spans="1:34" x14ac:dyDescent="0.25">
      <c r="A2" s="18">
        <v>1970</v>
      </c>
      <c r="B2" s="14">
        <v>72260000</v>
      </c>
      <c r="C2" s="14">
        <v>0</v>
      </c>
      <c r="D2" s="14">
        <v>14861000</v>
      </c>
      <c r="E2" s="14">
        <v>57399000</v>
      </c>
      <c r="F2" s="14">
        <v>16470000</v>
      </c>
      <c r="G2" s="14">
        <v>0</v>
      </c>
      <c r="H2" s="14">
        <v>33859000</v>
      </c>
      <c r="I2" s="14">
        <v>0</v>
      </c>
      <c r="J2" s="14">
        <v>56217000</v>
      </c>
      <c r="K2" s="21">
        <v>0.24317600000000003</v>
      </c>
      <c r="L2" s="14">
        <v>0</v>
      </c>
      <c r="M2" s="14">
        <v>14861000</v>
      </c>
      <c r="N2" s="14">
        <v>0</v>
      </c>
      <c r="O2" s="14">
        <v>0</v>
      </c>
      <c r="P2" s="14">
        <f>Table_Query_from_Debt31[[#This Row],[DOD PPG bilateral]]-Table_Query_from_Debt31[[#This Row],[DOD bilateral concessional]]</f>
        <v>1182000</v>
      </c>
      <c r="Q2" s="14">
        <f>Table_Query_from_Debt31[[#This Row],[DOD PPG multilateral]]-Table_Query_from_Debt31[[#This Row],[DOD multilateral concessional]]</f>
        <v>14861000</v>
      </c>
      <c r="R2" s="14">
        <f>Table_Query_from_Debt31[[#This Row],[DOD PNG]]+Table_Query_from_Debt31[[#This Row],[DOD PPG private creditors]]</f>
        <v>33859000</v>
      </c>
      <c r="S2" s="14">
        <f>Table_Query_from_Debt31[[#This Row],[DOD multilateral concessional]]-Table_Query_from_Debt31[[#This Row],[DOD IDA]]</f>
        <v>0</v>
      </c>
      <c r="T2" s="14">
        <f>Table_Query_from_Debt31[[#This Row],[DOD multilateral non-concessional]]-Table_Query_from_Debt31[[#This Row],[DOD IBRD]]</f>
        <v>0</v>
      </c>
      <c r="U2" s="14">
        <f>Table_Query_from_Debt31[[#This Row],[DOD IMF]]/Table_Query_from_Debt31[[#This Row],[Deflator]]</f>
        <v>67728723.229266033</v>
      </c>
      <c r="V2" s="14">
        <f>Table_Query_from_Debt31[[#This Row],[DOD short-term]]/Table_Query_from_Debt31[[#This Row],[Deflator]]</f>
        <v>0</v>
      </c>
      <c r="W2" s="14">
        <f>Table_Query_from_Debt31[[#This Row],[DOD multilateral concessional]]/Table_Query_from_Debt31[[#This Row],[Deflator]]</f>
        <v>0</v>
      </c>
      <c r="X2" s="14">
        <f>Table_Query_from_Debt31[[#This Row],[DOD bilateral concessional]]/Table_Query_from_Debt31[[#This Row],[Deflator]]</f>
        <v>231178241.27380988</v>
      </c>
      <c r="Y2" s="14">
        <f>Table_Query_from_Debt31[[#This Row],[DOD bilateral non-concessional]]/Table_Query_from_Debt31[[#This Row],[Deflator]]</f>
        <v>4860677.0404974166</v>
      </c>
      <c r="Z2" s="14">
        <f>Table_Query_from_Debt31[[#This Row],[DOD multilateral non-concessional]]/Table_Query_from_Debt31[[#This Row],[Deflator]]</f>
        <v>61112116.327269129</v>
      </c>
      <c r="AA2" s="14">
        <f>Table_Query_from_Debt31[[#This Row],[DOD private creditors]]/Table_Query_from_Debt31[[#This Row],[Deflator]]</f>
        <v>139236602.29627922</v>
      </c>
      <c r="AB2" s="14">
        <f>Table_Query_from_Debt31[[#This Row],[DOD IBRD]]/Table_Query_from_Debt31[[#This Row],[Deflator]]</f>
        <v>61112116.327269129</v>
      </c>
      <c r="AC2" s="14">
        <f>Table_Query_from_Debt31[[#This Row],[DOD IDA]]/Table_Query_from_Debt31[[#This Row],[Deflator]]</f>
        <v>0</v>
      </c>
      <c r="AD2" s="14">
        <f>Table_Query_from_Debt31[[#This Row],[DOD non-World Bank multilateral concessional]]/Table_Query_from_Debt31[[#This Row],[Deflator]]</f>
        <v>0</v>
      </c>
      <c r="AE2" s="14">
        <f>Table_Query_from_Debt31[[#This Row],[DOD non-World Bank multilateral non-concessional]]/Table_Query_from_Debt31[[#This Row],[Deflator]]</f>
        <v>0</v>
      </c>
      <c r="AF2" s="16">
        <f>Table_Query_from_Debt31[[#This Row],[Interest arrears, private creditors]]/Table_Query_from_Debt31[[#This Row],[Deflator]]</f>
        <v>0</v>
      </c>
      <c r="AG2" s="16">
        <f>Table_Query_from_Debt31[[#This Row],[Interest arrears, official creditors]]/Table_Query_from_Debt31[[#This Row],[Deflator]]</f>
        <v>0</v>
      </c>
      <c r="AH2" s="16">
        <f>Table_Query_from_Debt31[[#This Row],[DOD short-term, deflated]]-Table_Query_from_Debt31[[#This Row],[Interest arrears, private creditors, deflated]]-Table_Query_from_Debt31[[#This Row],[Interest arrears, official creditors, deflated]]</f>
        <v>0</v>
      </c>
    </row>
    <row r="3" spans="1:34" x14ac:dyDescent="0.25">
      <c r="A3" s="18">
        <v>1971</v>
      </c>
      <c r="B3" s="14">
        <v>85197000</v>
      </c>
      <c r="C3" s="14">
        <v>0</v>
      </c>
      <c r="D3" s="14">
        <v>12315000</v>
      </c>
      <c r="E3" s="14">
        <v>72882000</v>
      </c>
      <c r="F3" s="14">
        <v>19510000</v>
      </c>
      <c r="G3" s="14">
        <v>0</v>
      </c>
      <c r="H3" s="14">
        <v>49971000</v>
      </c>
      <c r="I3" s="14">
        <v>0</v>
      </c>
      <c r="J3" s="14">
        <v>71137000</v>
      </c>
      <c r="K3" s="21">
        <v>0.25533299999999998</v>
      </c>
      <c r="L3" s="14">
        <v>0</v>
      </c>
      <c r="M3" s="14">
        <v>12315000</v>
      </c>
      <c r="N3" s="14">
        <v>0</v>
      </c>
      <c r="O3" s="14">
        <v>0</v>
      </c>
      <c r="P3" s="14">
        <f>Table_Query_from_Debt31[[#This Row],[DOD PPG bilateral]]-Table_Query_from_Debt31[[#This Row],[DOD bilateral concessional]]</f>
        <v>1745000</v>
      </c>
      <c r="Q3" s="14">
        <f>Table_Query_from_Debt31[[#This Row],[DOD PPG multilateral]]-Table_Query_from_Debt31[[#This Row],[DOD multilateral concessional]]</f>
        <v>12315000</v>
      </c>
      <c r="R3" s="14">
        <f>Table_Query_from_Debt31[[#This Row],[DOD PNG]]+Table_Query_from_Debt31[[#This Row],[DOD PPG private creditors]]</f>
        <v>49971000</v>
      </c>
      <c r="S3" s="14">
        <f>Table_Query_from_Debt31[[#This Row],[DOD multilateral concessional]]-Table_Query_from_Debt31[[#This Row],[DOD IDA]]</f>
        <v>0</v>
      </c>
      <c r="T3" s="14">
        <f>Table_Query_from_Debt31[[#This Row],[DOD multilateral non-concessional]]-Table_Query_from_Debt31[[#This Row],[DOD IBRD]]</f>
        <v>0</v>
      </c>
      <c r="U3" s="14">
        <f>Table_Query_from_Debt31[[#This Row],[DOD IMF]]/Table_Query_from_Debt31[[#This Row],[Deflator]]</f>
        <v>76410021.423004478</v>
      </c>
      <c r="V3" s="14">
        <f>Table_Query_from_Debt31[[#This Row],[DOD short-term]]/Table_Query_from_Debt31[[#This Row],[Deflator]]</f>
        <v>0</v>
      </c>
      <c r="W3" s="14">
        <f>Table_Query_from_Debt31[[#This Row],[DOD multilateral concessional]]/Table_Query_from_Debt31[[#This Row],[Deflator]]</f>
        <v>0</v>
      </c>
      <c r="X3" s="14">
        <f>Table_Query_from_Debt31[[#This Row],[DOD bilateral concessional]]/Table_Query_from_Debt31[[#This Row],[Deflator]]</f>
        <v>278604802.35613889</v>
      </c>
      <c r="Y3" s="14">
        <f>Table_Query_from_Debt31[[#This Row],[DOD bilateral non-concessional]]/Table_Query_from_Debt31[[#This Row],[Deflator]]</f>
        <v>6834212.5773010151</v>
      </c>
      <c r="Z3" s="14">
        <f>Table_Query_from_Debt31[[#This Row],[DOD multilateral non-concessional]]/Table_Query_from_Debt31[[#This Row],[Deflator]]</f>
        <v>48231133.461009748</v>
      </c>
      <c r="AA3" s="14">
        <f>Table_Query_from_Debt31[[#This Row],[DOD private creditors]]/Table_Query_from_Debt31[[#This Row],[Deflator]]</f>
        <v>195709132.77954674</v>
      </c>
      <c r="AB3" s="14">
        <f>Table_Query_from_Debt31[[#This Row],[DOD IBRD]]/Table_Query_from_Debt31[[#This Row],[Deflator]]</f>
        <v>48231133.461009748</v>
      </c>
      <c r="AC3" s="14">
        <f>Table_Query_from_Debt31[[#This Row],[DOD IDA]]/Table_Query_from_Debt31[[#This Row],[Deflator]]</f>
        <v>0</v>
      </c>
      <c r="AD3" s="14">
        <f>Table_Query_from_Debt31[[#This Row],[DOD non-World Bank multilateral concessional]]/Table_Query_from_Debt31[[#This Row],[Deflator]]</f>
        <v>0</v>
      </c>
      <c r="AE3" s="14">
        <f>Table_Query_from_Debt31[[#This Row],[DOD non-World Bank multilateral non-concessional]]/Table_Query_from_Debt31[[#This Row],[Deflator]]</f>
        <v>0</v>
      </c>
      <c r="AF3" s="16">
        <f>Table_Query_from_Debt31[[#This Row],[Interest arrears, private creditors]]/Table_Query_from_Debt31[[#This Row],[Deflator]]</f>
        <v>0</v>
      </c>
      <c r="AG3" s="16">
        <f>Table_Query_from_Debt31[[#This Row],[Interest arrears, official creditors]]/Table_Query_from_Debt31[[#This Row],[Deflator]]</f>
        <v>0</v>
      </c>
      <c r="AH3" s="16">
        <f>Table_Query_from_Debt31[[#This Row],[DOD short-term, deflated]]-Table_Query_from_Debt31[[#This Row],[Interest arrears, private creditors, deflated]]-Table_Query_from_Debt31[[#This Row],[Interest arrears, official creditors, deflated]]</f>
        <v>0</v>
      </c>
    </row>
    <row r="4" spans="1:34" x14ac:dyDescent="0.25">
      <c r="A4" s="18">
        <v>1972</v>
      </c>
      <c r="B4" s="14">
        <v>117794000</v>
      </c>
      <c r="C4" s="14">
        <v>0</v>
      </c>
      <c r="D4" s="14">
        <v>10231000</v>
      </c>
      <c r="E4" s="14">
        <v>107563000</v>
      </c>
      <c r="F4" s="14">
        <v>9627000</v>
      </c>
      <c r="G4" s="14">
        <v>0</v>
      </c>
      <c r="H4" s="14">
        <v>64167000</v>
      </c>
      <c r="I4" s="14">
        <v>0</v>
      </c>
      <c r="J4" s="14">
        <v>104165000</v>
      </c>
      <c r="K4" s="21">
        <v>0.26634500000000005</v>
      </c>
      <c r="L4" s="14">
        <v>0</v>
      </c>
      <c r="M4" s="14">
        <v>10231000</v>
      </c>
      <c r="N4" s="14">
        <v>0</v>
      </c>
      <c r="O4" s="14">
        <v>0</v>
      </c>
      <c r="P4" s="14">
        <f>Table_Query_from_Debt31[[#This Row],[DOD PPG bilateral]]-Table_Query_from_Debt31[[#This Row],[DOD bilateral concessional]]</f>
        <v>3398000</v>
      </c>
      <c r="Q4" s="14">
        <f>Table_Query_from_Debt31[[#This Row],[DOD PPG multilateral]]-Table_Query_from_Debt31[[#This Row],[DOD multilateral concessional]]</f>
        <v>10231000</v>
      </c>
      <c r="R4" s="14">
        <f>Table_Query_from_Debt31[[#This Row],[DOD PNG]]+Table_Query_from_Debt31[[#This Row],[DOD PPG private creditors]]</f>
        <v>64167000</v>
      </c>
      <c r="S4" s="14">
        <f>Table_Query_from_Debt31[[#This Row],[DOD multilateral concessional]]-Table_Query_from_Debt31[[#This Row],[DOD IDA]]</f>
        <v>0</v>
      </c>
      <c r="T4" s="14">
        <f>Table_Query_from_Debt31[[#This Row],[DOD multilateral non-concessional]]-Table_Query_from_Debt31[[#This Row],[DOD IBRD]]</f>
        <v>0</v>
      </c>
      <c r="U4" s="14">
        <f>Table_Query_from_Debt31[[#This Row],[DOD IMF]]/Table_Query_from_Debt31[[#This Row],[Deflator]]</f>
        <v>36144849.724980749</v>
      </c>
      <c r="V4" s="14">
        <f>Table_Query_from_Debt31[[#This Row],[DOD short-term]]/Table_Query_from_Debt31[[#This Row],[Deflator]]</f>
        <v>0</v>
      </c>
      <c r="W4" s="14">
        <f>Table_Query_from_Debt31[[#This Row],[DOD multilateral concessional]]/Table_Query_from_Debt31[[#This Row],[Deflator]]</f>
        <v>0</v>
      </c>
      <c r="X4" s="14">
        <f>Table_Query_from_Debt31[[#This Row],[DOD bilateral concessional]]/Table_Query_from_Debt31[[#This Row],[Deflator]]</f>
        <v>391090502.91914612</v>
      </c>
      <c r="Y4" s="14">
        <f>Table_Query_from_Debt31[[#This Row],[DOD bilateral non-concessional]]/Table_Query_from_Debt31[[#This Row],[Deflator]]</f>
        <v>12757889.203852143</v>
      </c>
      <c r="Z4" s="14">
        <f>Table_Query_from_Debt31[[#This Row],[DOD multilateral non-concessional]]/Table_Query_from_Debt31[[#This Row],[Deflator]]</f>
        <v>38412585.180874422</v>
      </c>
      <c r="AA4" s="14">
        <f>Table_Query_from_Debt31[[#This Row],[DOD private creditors]]/Table_Query_from_Debt31[[#This Row],[Deflator]]</f>
        <v>240916855.95749867</v>
      </c>
      <c r="AB4" s="14">
        <f>Table_Query_from_Debt31[[#This Row],[DOD IBRD]]/Table_Query_from_Debt31[[#This Row],[Deflator]]</f>
        <v>38412585.180874422</v>
      </c>
      <c r="AC4" s="14">
        <f>Table_Query_from_Debt31[[#This Row],[DOD IDA]]/Table_Query_from_Debt31[[#This Row],[Deflator]]</f>
        <v>0</v>
      </c>
      <c r="AD4" s="14">
        <f>Table_Query_from_Debt31[[#This Row],[DOD non-World Bank multilateral concessional]]/Table_Query_from_Debt31[[#This Row],[Deflator]]</f>
        <v>0</v>
      </c>
      <c r="AE4" s="14">
        <f>Table_Query_from_Debt31[[#This Row],[DOD non-World Bank multilateral non-concessional]]/Table_Query_from_Debt31[[#This Row],[Deflator]]</f>
        <v>0</v>
      </c>
      <c r="AF4" s="16">
        <f>Table_Query_from_Debt31[[#This Row],[Interest arrears, private creditors]]/Table_Query_from_Debt31[[#This Row],[Deflator]]</f>
        <v>0</v>
      </c>
      <c r="AG4" s="16">
        <f>Table_Query_from_Debt31[[#This Row],[Interest arrears, official creditors]]/Table_Query_from_Debt31[[#This Row],[Deflator]]</f>
        <v>0</v>
      </c>
      <c r="AH4" s="16">
        <f>Table_Query_from_Debt31[[#This Row],[DOD short-term, deflated]]-Table_Query_from_Debt31[[#This Row],[Interest arrears, private creditors, deflated]]-Table_Query_from_Debt31[[#This Row],[Interest arrears, official creditors, deflated]]</f>
        <v>0</v>
      </c>
    </row>
    <row r="5" spans="1:34" x14ac:dyDescent="0.25">
      <c r="A5" s="18">
        <v>1973</v>
      </c>
      <c r="B5" s="14">
        <v>179668992</v>
      </c>
      <c r="C5" s="14">
        <v>0</v>
      </c>
      <c r="D5" s="14">
        <v>6895000</v>
      </c>
      <c r="E5" s="14">
        <v>172774000</v>
      </c>
      <c r="F5" s="14">
        <v>36168000</v>
      </c>
      <c r="G5" s="14">
        <v>0</v>
      </c>
      <c r="H5" s="14">
        <v>51910000</v>
      </c>
      <c r="I5" s="14">
        <v>0</v>
      </c>
      <c r="J5" s="14">
        <v>167263008</v>
      </c>
      <c r="K5" s="21">
        <v>0.28111900000000001</v>
      </c>
      <c r="L5" s="14">
        <v>0</v>
      </c>
      <c r="M5" s="14">
        <v>6895000</v>
      </c>
      <c r="N5" s="14">
        <v>0</v>
      </c>
      <c r="O5" s="14">
        <v>0</v>
      </c>
      <c r="P5" s="14">
        <f>Table_Query_from_Debt31[[#This Row],[DOD PPG bilateral]]-Table_Query_from_Debt31[[#This Row],[DOD bilateral concessional]]</f>
        <v>5510992</v>
      </c>
      <c r="Q5" s="14">
        <f>Table_Query_from_Debt31[[#This Row],[DOD PPG multilateral]]-Table_Query_from_Debt31[[#This Row],[DOD multilateral concessional]]</f>
        <v>6895000</v>
      </c>
      <c r="R5" s="14">
        <f>Table_Query_from_Debt31[[#This Row],[DOD PNG]]+Table_Query_from_Debt31[[#This Row],[DOD PPG private creditors]]</f>
        <v>51910000</v>
      </c>
      <c r="S5" s="14">
        <f>Table_Query_from_Debt31[[#This Row],[DOD multilateral concessional]]-Table_Query_from_Debt31[[#This Row],[DOD IDA]]</f>
        <v>0</v>
      </c>
      <c r="T5" s="14">
        <f>Table_Query_from_Debt31[[#This Row],[DOD multilateral non-concessional]]-Table_Query_from_Debt31[[#This Row],[DOD IBRD]]</f>
        <v>0</v>
      </c>
      <c r="U5" s="14">
        <f>Table_Query_from_Debt31[[#This Row],[DOD IMF]]/Table_Query_from_Debt31[[#This Row],[Deflator]]</f>
        <v>128657259.02553722</v>
      </c>
      <c r="V5" s="14">
        <f>Table_Query_from_Debt31[[#This Row],[DOD short-term]]/Table_Query_from_Debt31[[#This Row],[Deflator]]</f>
        <v>0</v>
      </c>
      <c r="W5" s="14">
        <f>Table_Query_from_Debt31[[#This Row],[DOD multilateral concessional]]/Table_Query_from_Debt31[[#This Row],[Deflator]]</f>
        <v>0</v>
      </c>
      <c r="X5" s="14">
        <f>Table_Query_from_Debt31[[#This Row],[DOD bilateral concessional]]/Table_Query_from_Debt31[[#This Row],[Deflator]]</f>
        <v>594990050.47684431</v>
      </c>
      <c r="Y5" s="14">
        <f>Table_Query_from_Debt31[[#This Row],[DOD bilateral non-concessional]]/Table_Query_from_Debt31[[#This Row],[Deflator]]</f>
        <v>19603769.222286645</v>
      </c>
      <c r="Z5" s="14">
        <f>Table_Query_from_Debt31[[#This Row],[DOD multilateral non-concessional]]/Table_Query_from_Debt31[[#This Row],[Deflator]]</f>
        <v>24526979.677645408</v>
      </c>
      <c r="AA5" s="14">
        <f>Table_Query_from_Debt31[[#This Row],[DOD private creditors]]/Table_Query_from_Debt31[[#This Row],[Deflator]]</f>
        <v>184654897.03648633</v>
      </c>
      <c r="AB5" s="14">
        <f>Table_Query_from_Debt31[[#This Row],[DOD IBRD]]/Table_Query_from_Debt31[[#This Row],[Deflator]]</f>
        <v>24526979.677645408</v>
      </c>
      <c r="AC5" s="14">
        <f>Table_Query_from_Debt31[[#This Row],[DOD IDA]]/Table_Query_from_Debt31[[#This Row],[Deflator]]</f>
        <v>0</v>
      </c>
      <c r="AD5" s="14">
        <f>Table_Query_from_Debt31[[#This Row],[DOD non-World Bank multilateral concessional]]/Table_Query_from_Debt31[[#This Row],[Deflator]]</f>
        <v>0</v>
      </c>
      <c r="AE5" s="14">
        <f>Table_Query_from_Debt31[[#This Row],[DOD non-World Bank multilateral non-concessional]]/Table_Query_from_Debt31[[#This Row],[Deflator]]</f>
        <v>0</v>
      </c>
      <c r="AF5" s="16">
        <f>Table_Query_from_Debt31[[#This Row],[Interest arrears, private creditors]]/Table_Query_from_Debt31[[#This Row],[Deflator]]</f>
        <v>0</v>
      </c>
      <c r="AG5" s="16">
        <f>Table_Query_from_Debt31[[#This Row],[Interest arrears, official creditors]]/Table_Query_from_Debt31[[#This Row],[Deflator]]</f>
        <v>0</v>
      </c>
      <c r="AH5" s="16">
        <f>Table_Query_from_Debt31[[#This Row],[DOD short-term, deflated]]-Table_Query_from_Debt31[[#This Row],[Interest arrears, private creditors, deflated]]-Table_Query_from_Debt31[[#This Row],[Interest arrears, official creditors, deflated]]</f>
        <v>0</v>
      </c>
    </row>
    <row r="6" spans="1:34" x14ac:dyDescent="0.25">
      <c r="A6" s="18">
        <v>1974</v>
      </c>
      <c r="B6" s="14">
        <v>221188992</v>
      </c>
      <c r="C6" s="14">
        <v>0</v>
      </c>
      <c r="D6" s="14">
        <v>8803000</v>
      </c>
      <c r="E6" s="14">
        <v>212386000</v>
      </c>
      <c r="F6" s="14">
        <v>43014000</v>
      </c>
      <c r="G6" s="14">
        <v>0</v>
      </c>
      <c r="H6" s="14">
        <v>56611000</v>
      </c>
      <c r="I6" s="14">
        <v>4282000</v>
      </c>
      <c r="J6" s="14">
        <v>205979008</v>
      </c>
      <c r="K6" s="21">
        <v>0.30664200000000003</v>
      </c>
      <c r="L6" s="14">
        <v>4282000</v>
      </c>
      <c r="M6" s="14">
        <v>4521000</v>
      </c>
      <c r="N6" s="14">
        <v>0</v>
      </c>
      <c r="O6" s="14">
        <v>0</v>
      </c>
      <c r="P6" s="14">
        <f>Table_Query_from_Debt31[[#This Row],[DOD PPG bilateral]]-Table_Query_from_Debt31[[#This Row],[DOD bilateral concessional]]</f>
        <v>6406992</v>
      </c>
      <c r="Q6" s="14">
        <f>Table_Query_from_Debt31[[#This Row],[DOD PPG multilateral]]-Table_Query_from_Debt31[[#This Row],[DOD multilateral concessional]]</f>
        <v>4521000</v>
      </c>
      <c r="R6" s="14">
        <f>Table_Query_from_Debt31[[#This Row],[DOD PNG]]+Table_Query_from_Debt31[[#This Row],[DOD PPG private creditors]]</f>
        <v>56611000</v>
      </c>
      <c r="S6" s="14">
        <f>Table_Query_from_Debt31[[#This Row],[DOD multilateral concessional]]-Table_Query_from_Debt31[[#This Row],[DOD IDA]]</f>
        <v>0</v>
      </c>
      <c r="T6" s="14">
        <f>Table_Query_from_Debt31[[#This Row],[DOD multilateral non-concessional]]-Table_Query_from_Debt31[[#This Row],[DOD IBRD]]</f>
        <v>0</v>
      </c>
      <c r="U6" s="14">
        <f>Table_Query_from_Debt31[[#This Row],[DOD IMF]]/Table_Query_from_Debt31[[#This Row],[Deflator]]</f>
        <v>140274326.41321149</v>
      </c>
      <c r="V6" s="14">
        <f>Table_Query_from_Debt31[[#This Row],[DOD short-term]]/Table_Query_from_Debt31[[#This Row],[Deflator]]</f>
        <v>0</v>
      </c>
      <c r="W6" s="14">
        <f>Table_Query_from_Debt31[[#This Row],[DOD multilateral concessional]]/Table_Query_from_Debt31[[#This Row],[Deflator]]</f>
        <v>13964166.682972325</v>
      </c>
      <c r="X6" s="14">
        <f>Table_Query_from_Debt31[[#This Row],[DOD bilateral concessional]]/Table_Query_from_Debt31[[#This Row],[Deflator]]</f>
        <v>671724708.29175389</v>
      </c>
      <c r="Y6" s="14">
        <f>Table_Query_from_Debt31[[#This Row],[DOD bilateral non-concessional]]/Table_Query_from_Debt31[[#This Row],[Deflator]]</f>
        <v>20894045.825425088</v>
      </c>
      <c r="Z6" s="14">
        <f>Table_Query_from_Debt31[[#This Row],[DOD multilateral non-concessional]]/Table_Query_from_Debt31[[#This Row],[Deflator]]</f>
        <v>14743577.200774843</v>
      </c>
      <c r="AA6" s="14">
        <f>Table_Query_from_Debt31[[#This Row],[DOD private creditors]]/Table_Query_from_Debt31[[#This Row],[Deflator]]</f>
        <v>184615936.49924013</v>
      </c>
      <c r="AB6" s="14">
        <f>Table_Query_from_Debt31[[#This Row],[DOD IBRD]]/Table_Query_from_Debt31[[#This Row],[Deflator]]</f>
        <v>14743577.200774843</v>
      </c>
      <c r="AC6" s="14">
        <f>Table_Query_from_Debt31[[#This Row],[DOD IDA]]/Table_Query_from_Debt31[[#This Row],[Deflator]]</f>
        <v>13964166.682972325</v>
      </c>
      <c r="AD6" s="14">
        <f>Table_Query_from_Debt31[[#This Row],[DOD non-World Bank multilateral concessional]]/Table_Query_from_Debt31[[#This Row],[Deflator]]</f>
        <v>0</v>
      </c>
      <c r="AE6" s="14">
        <f>Table_Query_from_Debt31[[#This Row],[DOD non-World Bank multilateral non-concessional]]/Table_Query_from_Debt31[[#This Row],[Deflator]]</f>
        <v>0</v>
      </c>
      <c r="AF6" s="16">
        <f>Table_Query_from_Debt31[[#This Row],[Interest arrears, private creditors]]/Table_Query_from_Debt31[[#This Row],[Deflator]]</f>
        <v>0</v>
      </c>
      <c r="AG6" s="16">
        <f>Table_Query_from_Debt31[[#This Row],[Interest arrears, official creditors]]/Table_Query_from_Debt31[[#This Row],[Deflator]]</f>
        <v>0</v>
      </c>
      <c r="AH6" s="16">
        <f>Table_Query_from_Debt31[[#This Row],[DOD short-term, deflated]]-Table_Query_from_Debt31[[#This Row],[Interest arrears, private creditors, deflated]]-Table_Query_from_Debt31[[#This Row],[Interest arrears, official creditors, deflated]]</f>
        <v>0</v>
      </c>
    </row>
    <row r="7" spans="1:34" x14ac:dyDescent="0.25">
      <c r="A7" s="18">
        <v>1975</v>
      </c>
      <c r="B7" s="14">
        <v>233395008</v>
      </c>
      <c r="C7" s="14">
        <v>0</v>
      </c>
      <c r="D7" s="14">
        <v>27972000</v>
      </c>
      <c r="E7" s="14">
        <v>205423008</v>
      </c>
      <c r="F7" s="14">
        <v>46808000</v>
      </c>
      <c r="G7" s="14">
        <v>0</v>
      </c>
      <c r="H7" s="14">
        <v>47695000</v>
      </c>
      <c r="I7" s="14">
        <v>25125000</v>
      </c>
      <c r="J7" s="14">
        <v>200862000</v>
      </c>
      <c r="K7" s="21">
        <v>0.33562400000000003</v>
      </c>
      <c r="L7" s="14">
        <v>22143000</v>
      </c>
      <c r="M7" s="14">
        <v>2021000</v>
      </c>
      <c r="N7" s="14">
        <v>0</v>
      </c>
      <c r="O7" s="14">
        <v>0</v>
      </c>
      <c r="P7" s="14">
        <f>Table_Query_from_Debt31[[#This Row],[DOD PPG bilateral]]-Table_Query_from_Debt31[[#This Row],[DOD bilateral concessional]]</f>
        <v>4561008</v>
      </c>
      <c r="Q7" s="14">
        <f>Table_Query_from_Debt31[[#This Row],[DOD PPG multilateral]]-Table_Query_from_Debt31[[#This Row],[DOD multilateral concessional]]</f>
        <v>2847000</v>
      </c>
      <c r="R7" s="14">
        <f>Table_Query_from_Debt31[[#This Row],[DOD PNG]]+Table_Query_from_Debt31[[#This Row],[DOD PPG private creditors]]</f>
        <v>47695000</v>
      </c>
      <c r="S7" s="14">
        <f>Table_Query_from_Debt31[[#This Row],[DOD multilateral concessional]]-Table_Query_from_Debt31[[#This Row],[DOD IDA]]</f>
        <v>2982000</v>
      </c>
      <c r="T7" s="14">
        <f>Table_Query_from_Debt31[[#This Row],[DOD multilateral non-concessional]]-Table_Query_from_Debt31[[#This Row],[DOD IBRD]]</f>
        <v>826000</v>
      </c>
      <c r="U7" s="14">
        <f>Table_Query_from_Debt31[[#This Row],[DOD IMF]]/Table_Query_from_Debt31[[#This Row],[Deflator]]</f>
        <v>139465592.44869256</v>
      </c>
      <c r="V7" s="14">
        <f>Table_Query_from_Debt31[[#This Row],[DOD short-term]]/Table_Query_from_Debt31[[#This Row],[Deflator]]</f>
        <v>0</v>
      </c>
      <c r="W7" s="14">
        <f>Table_Query_from_Debt31[[#This Row],[DOD multilateral concessional]]/Table_Query_from_Debt31[[#This Row],[Deflator]]</f>
        <v>74860558.243748948</v>
      </c>
      <c r="X7" s="14">
        <f>Table_Query_from_Debt31[[#This Row],[DOD bilateral concessional]]/Table_Query_from_Debt31[[#This Row],[Deflator]]</f>
        <v>598473291.54053342</v>
      </c>
      <c r="Y7" s="14">
        <f>Table_Query_from_Debt31[[#This Row],[DOD bilateral non-concessional]]/Table_Query_from_Debt31[[#This Row],[Deflator]]</f>
        <v>13589636.021261888</v>
      </c>
      <c r="Z7" s="14">
        <f>Table_Query_from_Debt31[[#This Row],[DOD multilateral non-concessional]]/Table_Query_from_Debt31[[#This Row],[Deflator]]</f>
        <v>8482706.838605104</v>
      </c>
      <c r="AA7" s="14">
        <f>Table_Query_from_Debt31[[#This Row],[DOD private creditors]]/Table_Query_from_Debt31[[#This Row],[Deflator]]</f>
        <v>142108430.86310869</v>
      </c>
      <c r="AB7" s="14">
        <f>Table_Query_from_Debt31[[#This Row],[DOD IBRD]]/Table_Query_from_Debt31[[#This Row],[Deflator]]</f>
        <v>6021619.4312683232</v>
      </c>
      <c r="AC7" s="14">
        <f>Table_Query_from_Debt31[[#This Row],[DOD IDA]]/Table_Query_from_Debt31[[#This Row],[Deflator]]</f>
        <v>65975615.569804296</v>
      </c>
      <c r="AD7" s="14">
        <f>Table_Query_from_Debt31[[#This Row],[DOD non-World Bank multilateral concessional]]/Table_Query_from_Debt31[[#This Row],[Deflator]]</f>
        <v>8884942.6739446521</v>
      </c>
      <c r="AE7" s="14">
        <f>Table_Query_from_Debt31[[#This Row],[DOD non-World Bank multilateral non-concessional]]/Table_Query_from_Debt31[[#This Row],[Deflator]]</f>
        <v>2461087.4073367813</v>
      </c>
      <c r="AF7" s="16">
        <f>Table_Query_from_Debt31[[#This Row],[Interest arrears, private creditors]]/Table_Query_from_Debt31[[#This Row],[Deflator]]</f>
        <v>0</v>
      </c>
      <c r="AG7" s="16">
        <f>Table_Query_from_Debt31[[#This Row],[Interest arrears, official creditors]]/Table_Query_from_Debt31[[#This Row],[Deflator]]</f>
        <v>0</v>
      </c>
      <c r="AH7" s="16">
        <f>Table_Query_from_Debt31[[#This Row],[DOD short-term, deflated]]-Table_Query_from_Debt31[[#This Row],[Interest arrears, private creditors, deflated]]-Table_Query_from_Debt31[[#This Row],[Interest arrears, official creditors, deflated]]</f>
        <v>0</v>
      </c>
    </row>
    <row r="8" spans="1:34" x14ac:dyDescent="0.25">
      <c r="A8" s="18">
        <v>1976</v>
      </c>
      <c r="B8" s="14">
        <v>269468000</v>
      </c>
      <c r="C8" s="14">
        <v>0</v>
      </c>
      <c r="D8" s="14">
        <v>53443000</v>
      </c>
      <c r="E8" s="14">
        <v>216024992</v>
      </c>
      <c r="F8" s="14">
        <v>39968000</v>
      </c>
      <c r="G8" s="14">
        <v>30000</v>
      </c>
      <c r="H8" s="14">
        <v>38305000</v>
      </c>
      <c r="I8" s="14">
        <v>51645000</v>
      </c>
      <c r="J8" s="14">
        <v>214623008</v>
      </c>
      <c r="K8" s="21">
        <v>0.35488599999999998</v>
      </c>
      <c r="L8" s="14">
        <v>41412000</v>
      </c>
      <c r="M8" s="14">
        <v>0</v>
      </c>
      <c r="N8" s="14">
        <v>0</v>
      </c>
      <c r="O8" s="14">
        <v>30000</v>
      </c>
      <c r="P8" s="14">
        <f>Table_Query_from_Debt31[[#This Row],[DOD PPG bilateral]]-Table_Query_from_Debt31[[#This Row],[DOD bilateral concessional]]</f>
        <v>1401984</v>
      </c>
      <c r="Q8" s="14">
        <f>Table_Query_from_Debt31[[#This Row],[DOD PPG multilateral]]-Table_Query_from_Debt31[[#This Row],[DOD multilateral concessional]]</f>
        <v>1798000</v>
      </c>
      <c r="R8" s="14">
        <f>Table_Query_from_Debt31[[#This Row],[DOD PNG]]+Table_Query_from_Debt31[[#This Row],[DOD PPG private creditors]]</f>
        <v>38305000</v>
      </c>
      <c r="S8" s="14">
        <f>Table_Query_from_Debt31[[#This Row],[DOD multilateral concessional]]-Table_Query_from_Debt31[[#This Row],[DOD IDA]]</f>
        <v>10233000</v>
      </c>
      <c r="T8" s="14">
        <f>Table_Query_from_Debt31[[#This Row],[DOD multilateral non-concessional]]-Table_Query_from_Debt31[[#This Row],[DOD IBRD]]</f>
        <v>1798000</v>
      </c>
      <c r="U8" s="14">
        <f>Table_Query_from_Debt31[[#This Row],[DOD IMF]]/Table_Query_from_Debt31[[#This Row],[Deflator]]</f>
        <v>112622081.45714399</v>
      </c>
      <c r="V8" s="14">
        <f>Table_Query_from_Debt31[[#This Row],[DOD short-term]]/Table_Query_from_Debt31[[#This Row],[Deflator]]</f>
        <v>84534.188443612889</v>
      </c>
      <c r="W8" s="14">
        <f>Table_Query_from_Debt31[[#This Row],[DOD multilateral concessional]]/Table_Query_from_Debt31[[#This Row],[Deflator]]</f>
        <v>145525605.40567958</v>
      </c>
      <c r="X8" s="14">
        <f>Table_Query_from_Debt31[[#This Row],[DOD bilateral concessional]]/Table_Query_from_Debt31[[#This Row],[Deflator]]</f>
        <v>604766060.08690119</v>
      </c>
      <c r="Y8" s="14">
        <f>Table_Query_from_Debt31[[#This Row],[DOD bilateral non-concessional]]/Table_Query_from_Debt31[[#This Row],[Deflator]]</f>
        <v>3950519.3216976724</v>
      </c>
      <c r="Z8" s="14">
        <f>Table_Query_from_Debt31[[#This Row],[DOD multilateral non-concessional]]/Table_Query_from_Debt31[[#This Row],[Deflator]]</f>
        <v>5066415.694053865</v>
      </c>
      <c r="AA8" s="14">
        <f>Table_Query_from_Debt31[[#This Row],[DOD private creditors]]/Table_Query_from_Debt31[[#This Row],[Deflator]]</f>
        <v>107936069.61108638</v>
      </c>
      <c r="AB8" s="14">
        <f>Table_Query_from_Debt31[[#This Row],[DOD IBRD]]/Table_Query_from_Debt31[[#This Row],[Deflator]]</f>
        <v>0</v>
      </c>
      <c r="AC8" s="14">
        <f>Table_Query_from_Debt31[[#This Row],[DOD IDA]]/Table_Query_from_Debt31[[#This Row],[Deflator]]</f>
        <v>116690993.72756322</v>
      </c>
      <c r="AD8" s="14">
        <f>Table_Query_from_Debt31[[#This Row],[DOD non-World Bank multilateral concessional]]/Table_Query_from_Debt31[[#This Row],[Deflator]]</f>
        <v>28834611.678116355</v>
      </c>
      <c r="AE8" s="14">
        <f>Table_Query_from_Debt31[[#This Row],[DOD non-World Bank multilateral non-concessional]]/Table_Query_from_Debt31[[#This Row],[Deflator]]</f>
        <v>5066415.694053865</v>
      </c>
      <c r="AF8" s="16">
        <f>Table_Query_from_Debt31[[#This Row],[Interest arrears, private creditors]]/Table_Query_from_Debt31[[#This Row],[Deflator]]</f>
        <v>0</v>
      </c>
      <c r="AG8" s="16">
        <f>Table_Query_from_Debt31[[#This Row],[Interest arrears, official creditors]]/Table_Query_from_Debt31[[#This Row],[Deflator]]</f>
        <v>84534.188443612889</v>
      </c>
      <c r="AH8" s="16">
        <f>Table_Query_from_Debt31[[#This Row],[DOD short-term, deflated]]-Table_Query_from_Debt31[[#This Row],[Interest arrears, private creditors, deflated]]-Table_Query_from_Debt31[[#This Row],[Interest arrears, official creditors, deflated]]</f>
        <v>0</v>
      </c>
    </row>
    <row r="9" spans="1:34" x14ac:dyDescent="0.25">
      <c r="A9" s="18">
        <v>1977</v>
      </c>
      <c r="B9" s="14">
        <v>413355008</v>
      </c>
      <c r="C9" s="14">
        <v>0</v>
      </c>
      <c r="D9" s="14">
        <v>93489000</v>
      </c>
      <c r="E9" s="14">
        <v>319865984</v>
      </c>
      <c r="F9" s="14">
        <v>85776000</v>
      </c>
      <c r="G9" s="14">
        <v>16062000</v>
      </c>
      <c r="H9" s="14">
        <v>78929000</v>
      </c>
      <c r="I9" s="14">
        <v>90541000</v>
      </c>
      <c r="J9" s="14">
        <v>305571008</v>
      </c>
      <c r="K9" s="21">
        <v>0.37751199999999996</v>
      </c>
      <c r="L9" s="14">
        <v>62667000</v>
      </c>
      <c r="M9" s="14">
        <v>0</v>
      </c>
      <c r="N9" s="14">
        <v>0</v>
      </c>
      <c r="O9" s="14">
        <v>62000</v>
      </c>
      <c r="P9" s="14">
        <f>Table_Query_from_Debt31[[#This Row],[DOD PPG bilateral]]-Table_Query_from_Debt31[[#This Row],[DOD bilateral concessional]]</f>
        <v>14294976</v>
      </c>
      <c r="Q9" s="14">
        <f>Table_Query_from_Debt31[[#This Row],[DOD PPG multilateral]]-Table_Query_from_Debt31[[#This Row],[DOD multilateral concessional]]</f>
        <v>2948000</v>
      </c>
      <c r="R9" s="14">
        <f>Table_Query_from_Debt31[[#This Row],[DOD PNG]]+Table_Query_from_Debt31[[#This Row],[DOD PPG private creditors]]</f>
        <v>78929000</v>
      </c>
      <c r="S9" s="14">
        <f>Table_Query_from_Debt31[[#This Row],[DOD multilateral concessional]]-Table_Query_from_Debt31[[#This Row],[DOD IDA]]</f>
        <v>27874000</v>
      </c>
      <c r="T9" s="14">
        <f>Table_Query_from_Debt31[[#This Row],[DOD multilateral non-concessional]]-Table_Query_from_Debt31[[#This Row],[DOD IBRD]]</f>
        <v>2948000</v>
      </c>
      <c r="U9" s="14">
        <f>Table_Query_from_Debt31[[#This Row],[DOD IMF]]/Table_Query_from_Debt31[[#This Row],[Deflator]]</f>
        <v>227213969.3572655</v>
      </c>
      <c r="V9" s="14">
        <f>Table_Query_from_Debt31[[#This Row],[DOD short-term]]/Table_Query_from_Debt31[[#This Row],[Deflator]]</f>
        <v>42546991.883701712</v>
      </c>
      <c r="W9" s="14">
        <f>Table_Query_from_Debt31[[#This Row],[DOD multilateral concessional]]/Table_Query_from_Debt31[[#This Row],[Deflator]]</f>
        <v>239836084.68075189</v>
      </c>
      <c r="X9" s="14">
        <f>Table_Query_from_Debt31[[#This Row],[DOD bilateral concessional]]/Table_Query_from_Debt31[[#This Row],[Deflator]]</f>
        <v>809433893.49212754</v>
      </c>
      <c r="Y9" s="14">
        <f>Table_Query_from_Debt31[[#This Row],[DOD bilateral non-concessional]]/Table_Query_from_Debt31[[#This Row],[Deflator]]</f>
        <v>37866282.396321177</v>
      </c>
      <c r="Z9" s="14">
        <f>Table_Query_from_Debt31[[#This Row],[DOD multilateral non-concessional]]/Table_Query_from_Debt31[[#This Row],[Deflator]]</f>
        <v>7809023.2893259032</v>
      </c>
      <c r="AA9" s="14">
        <f>Table_Query_from_Debt31[[#This Row],[DOD private creditors]]/Table_Query_from_Debt31[[#This Row],[Deflator]]</f>
        <v>209076797.55875313</v>
      </c>
      <c r="AB9" s="14">
        <f>Table_Query_from_Debt31[[#This Row],[DOD IBRD]]/Table_Query_from_Debt31[[#This Row],[Deflator]]</f>
        <v>0</v>
      </c>
      <c r="AC9" s="14">
        <f>Table_Query_from_Debt31[[#This Row],[DOD IDA]]/Table_Query_from_Debt31[[#This Row],[Deflator]]</f>
        <v>166000021.19137937</v>
      </c>
      <c r="AD9" s="14">
        <f>Table_Query_from_Debt31[[#This Row],[DOD non-World Bank multilateral concessional]]/Table_Query_from_Debt31[[#This Row],[Deflator]]</f>
        <v>73836063.489372537</v>
      </c>
      <c r="AE9" s="14">
        <f>Table_Query_from_Debt31[[#This Row],[DOD non-World Bank multilateral non-concessional]]/Table_Query_from_Debt31[[#This Row],[Deflator]]</f>
        <v>7809023.2893259032</v>
      </c>
      <c r="AF9" s="16">
        <f>Table_Query_from_Debt31[[#This Row],[Interest arrears, private creditors]]/Table_Query_from_Debt31[[#This Row],[Deflator]]</f>
        <v>0</v>
      </c>
      <c r="AG9" s="16">
        <f>Table_Query_from_Debt31[[#This Row],[Interest arrears, official creditors]]/Table_Query_from_Debt31[[#This Row],[Deflator]]</f>
        <v>164233.18993833312</v>
      </c>
      <c r="AH9" s="16">
        <f>Table_Query_from_Debt31[[#This Row],[DOD short-term, deflated]]-Table_Query_from_Debt31[[#This Row],[Interest arrears, private creditors, deflated]]-Table_Query_from_Debt31[[#This Row],[Interest arrears, official creditors, deflated]]</f>
        <v>42382758.693763375</v>
      </c>
    </row>
    <row r="10" spans="1:34" x14ac:dyDescent="0.25">
      <c r="A10" s="18">
        <v>1978</v>
      </c>
      <c r="B10" s="14">
        <v>653062016</v>
      </c>
      <c r="C10" s="14">
        <v>0</v>
      </c>
      <c r="D10" s="14">
        <v>175235008</v>
      </c>
      <c r="E10" s="14">
        <v>477827008</v>
      </c>
      <c r="F10" s="14">
        <v>122850000</v>
      </c>
      <c r="G10" s="14">
        <v>8096000</v>
      </c>
      <c r="H10" s="14">
        <v>169352992</v>
      </c>
      <c r="I10" s="14">
        <v>169783008</v>
      </c>
      <c r="J10" s="14">
        <v>459455008</v>
      </c>
      <c r="K10" s="21">
        <v>0.40399799999999997</v>
      </c>
      <c r="L10" s="14">
        <v>85590000</v>
      </c>
      <c r="M10" s="14">
        <v>0</v>
      </c>
      <c r="N10" s="14">
        <v>0</v>
      </c>
      <c r="O10" s="14">
        <v>96000</v>
      </c>
      <c r="P10" s="14">
        <f>Table_Query_from_Debt31[[#This Row],[DOD PPG bilateral]]-Table_Query_from_Debt31[[#This Row],[DOD bilateral concessional]]</f>
        <v>18372000</v>
      </c>
      <c r="Q10" s="14">
        <f>Table_Query_from_Debt31[[#This Row],[DOD PPG multilateral]]-Table_Query_from_Debt31[[#This Row],[DOD multilateral concessional]]</f>
        <v>5452000</v>
      </c>
      <c r="R10" s="14">
        <f>Table_Query_from_Debt31[[#This Row],[DOD PNG]]+Table_Query_from_Debt31[[#This Row],[DOD PPG private creditors]]</f>
        <v>169352992</v>
      </c>
      <c r="S10" s="14">
        <f>Table_Query_from_Debt31[[#This Row],[DOD multilateral concessional]]-Table_Query_from_Debt31[[#This Row],[DOD IDA]]</f>
        <v>84193008</v>
      </c>
      <c r="T10" s="14">
        <f>Table_Query_from_Debt31[[#This Row],[DOD multilateral non-concessional]]-Table_Query_from_Debt31[[#This Row],[DOD IBRD]]</f>
        <v>5452000</v>
      </c>
      <c r="U10" s="14">
        <f>Table_Query_from_Debt31[[#This Row],[DOD IMF]]/Table_Query_from_Debt31[[#This Row],[Deflator]]</f>
        <v>304085663.79041481</v>
      </c>
      <c r="V10" s="14">
        <f>Table_Query_from_Debt31[[#This Row],[DOD short-term]]/Table_Query_from_Debt31[[#This Row],[Deflator]]</f>
        <v>20039703.166847363</v>
      </c>
      <c r="W10" s="14">
        <f>Table_Query_from_Debt31[[#This Row],[DOD multilateral concessional]]/Table_Query_from_Debt31[[#This Row],[Deflator]]</f>
        <v>420257050.77747911</v>
      </c>
      <c r="X10" s="14">
        <f>Table_Query_from_Debt31[[#This Row],[DOD bilateral concessional]]/Table_Query_from_Debt31[[#This Row],[Deflator]]</f>
        <v>1137270501.3391156</v>
      </c>
      <c r="Y10" s="14">
        <f>Table_Query_from_Debt31[[#This Row],[DOD bilateral non-concessional]]/Table_Query_from_Debt31[[#This Row],[Deflator]]</f>
        <v>45475472.650854714</v>
      </c>
      <c r="Z10" s="14">
        <f>Table_Query_from_Debt31[[#This Row],[DOD multilateral non-concessional]]/Table_Query_from_Debt31[[#This Row],[Deflator]]</f>
        <v>13495116.312456993</v>
      </c>
      <c r="AA10" s="14">
        <f>Table_Query_from_Debt31[[#This Row],[DOD private creditors]]/Table_Query_from_Debt31[[#This Row],[Deflator]]</f>
        <v>419192649.46856177</v>
      </c>
      <c r="AB10" s="14">
        <f>Table_Query_from_Debt31[[#This Row],[DOD IBRD]]/Table_Query_from_Debt31[[#This Row],[Deflator]]</f>
        <v>0</v>
      </c>
      <c r="AC10" s="14">
        <f>Table_Query_from_Debt31[[#This Row],[DOD IDA]]/Table_Query_from_Debt31[[#This Row],[Deflator]]</f>
        <v>211857484.4429923</v>
      </c>
      <c r="AD10" s="14">
        <f>Table_Query_from_Debt31[[#This Row],[DOD non-World Bank multilateral concessional]]/Table_Query_from_Debt31[[#This Row],[Deflator]]</f>
        <v>208399566.33448681</v>
      </c>
      <c r="AE10" s="14">
        <f>Table_Query_from_Debt31[[#This Row],[DOD non-World Bank multilateral non-concessional]]/Table_Query_from_Debt31[[#This Row],[Deflator]]</f>
        <v>13495116.312456993</v>
      </c>
      <c r="AF10" s="16">
        <f>Table_Query_from_Debt31[[#This Row],[Interest arrears, private creditors]]/Table_Query_from_Debt31[[#This Row],[Deflator]]</f>
        <v>0</v>
      </c>
      <c r="AG10" s="16">
        <f>Table_Query_from_Debt31[[#This Row],[Interest arrears, official creditors]]/Table_Query_from_Debt31[[#This Row],[Deflator]]</f>
        <v>237624.93873732051</v>
      </c>
      <c r="AH10" s="16">
        <f>Table_Query_from_Debt31[[#This Row],[DOD short-term, deflated]]-Table_Query_from_Debt31[[#This Row],[Interest arrears, private creditors, deflated]]-Table_Query_from_Debt31[[#This Row],[Interest arrears, official creditors, deflated]]</f>
        <v>19802078.228110041</v>
      </c>
    </row>
    <row r="11" spans="1:34" x14ac:dyDescent="0.25">
      <c r="A11" s="18">
        <v>1979</v>
      </c>
      <c r="B11" s="14">
        <v>872998976</v>
      </c>
      <c r="C11" s="14">
        <v>0</v>
      </c>
      <c r="D11" s="14">
        <v>241718000</v>
      </c>
      <c r="E11" s="14">
        <v>631281024</v>
      </c>
      <c r="F11" s="14">
        <v>127768000</v>
      </c>
      <c r="G11" s="14">
        <v>26130000</v>
      </c>
      <c r="H11" s="14">
        <v>253864000</v>
      </c>
      <c r="I11" s="14">
        <v>235900000</v>
      </c>
      <c r="J11" s="14">
        <v>611313024</v>
      </c>
      <c r="K11" s="21">
        <v>0.43760700000000002</v>
      </c>
      <c r="L11" s="14">
        <v>123567000</v>
      </c>
      <c r="M11" s="14">
        <v>0</v>
      </c>
      <c r="N11" s="14">
        <v>0</v>
      </c>
      <c r="O11" s="14">
        <v>130000</v>
      </c>
      <c r="P11" s="14">
        <f>Table_Query_from_Debt31[[#This Row],[DOD PPG bilateral]]-Table_Query_from_Debt31[[#This Row],[DOD bilateral concessional]]</f>
        <v>19968000</v>
      </c>
      <c r="Q11" s="14">
        <f>Table_Query_from_Debt31[[#This Row],[DOD PPG multilateral]]-Table_Query_from_Debt31[[#This Row],[DOD multilateral concessional]]</f>
        <v>5818000</v>
      </c>
      <c r="R11" s="14">
        <f>Table_Query_from_Debt31[[#This Row],[DOD PNG]]+Table_Query_from_Debt31[[#This Row],[DOD PPG private creditors]]</f>
        <v>253864000</v>
      </c>
      <c r="S11" s="14">
        <f>Table_Query_from_Debt31[[#This Row],[DOD multilateral concessional]]-Table_Query_from_Debt31[[#This Row],[DOD IDA]]</f>
        <v>112333000</v>
      </c>
      <c r="T11" s="14">
        <f>Table_Query_from_Debt31[[#This Row],[DOD multilateral non-concessional]]-Table_Query_from_Debt31[[#This Row],[DOD IBRD]]</f>
        <v>5818000</v>
      </c>
      <c r="U11" s="14">
        <f>Table_Query_from_Debt31[[#This Row],[DOD IMF]]/Table_Query_from_Debt31[[#This Row],[Deflator]]</f>
        <v>291969735.40185601</v>
      </c>
      <c r="V11" s="14">
        <f>Table_Query_from_Debt31[[#This Row],[DOD short-term]]/Table_Query_from_Debt31[[#This Row],[Deflator]]</f>
        <v>59711110.654080026</v>
      </c>
      <c r="W11" s="14">
        <f>Table_Query_from_Debt31[[#This Row],[DOD multilateral concessional]]/Table_Query_from_Debt31[[#This Row],[Deflator]]</f>
        <v>539068159.33017516</v>
      </c>
      <c r="X11" s="14">
        <f>Table_Query_from_Debt31[[#This Row],[DOD bilateral concessional]]/Table_Query_from_Debt31[[#This Row],[Deflator]]</f>
        <v>1396945259.1023452</v>
      </c>
      <c r="Y11" s="14">
        <f>Table_Query_from_Debt31[[#This Row],[DOD bilateral non-concessional]]/Table_Query_from_Debt31[[#This Row],[Deflator]]</f>
        <v>45629983.066998467</v>
      </c>
      <c r="Z11" s="14">
        <f>Table_Query_from_Debt31[[#This Row],[DOD multilateral non-concessional]]/Table_Query_from_Debt31[[#This Row],[Deflator]]</f>
        <v>13295034.128795927</v>
      </c>
      <c r="AA11" s="14">
        <f>Table_Query_from_Debt31[[#This Row],[DOD private creditors]]/Table_Query_from_Debt31[[#This Row],[Deflator]]</f>
        <v>580118690.97157943</v>
      </c>
      <c r="AB11" s="14">
        <f>Table_Query_from_Debt31[[#This Row],[DOD IBRD]]/Table_Query_from_Debt31[[#This Row],[Deflator]]</f>
        <v>0</v>
      </c>
      <c r="AC11" s="14">
        <f>Table_Query_from_Debt31[[#This Row],[DOD IDA]]/Table_Query_from_Debt31[[#This Row],[Deflator]]</f>
        <v>282369797.55808294</v>
      </c>
      <c r="AD11" s="14">
        <f>Table_Query_from_Debt31[[#This Row],[DOD non-World Bank multilateral concessional]]/Table_Query_from_Debt31[[#This Row],[Deflator]]</f>
        <v>256698361.77209228</v>
      </c>
      <c r="AE11" s="14">
        <f>Table_Query_from_Debt31[[#This Row],[DOD non-World Bank multilateral non-concessional]]/Table_Query_from_Debt31[[#This Row],[Deflator]]</f>
        <v>13295034.128795927</v>
      </c>
      <c r="AF11" s="16">
        <f>Table_Query_from_Debt31[[#This Row],[Interest arrears, private creditors]]/Table_Query_from_Debt31[[#This Row],[Deflator]]</f>
        <v>0</v>
      </c>
      <c r="AG11" s="16">
        <f>Table_Query_from_Debt31[[#This Row],[Interest arrears, official creditors]]/Table_Query_from_Debt31[[#This Row],[Deflator]]</f>
        <v>297070.20225910464</v>
      </c>
      <c r="AH11" s="16">
        <f>Table_Query_from_Debt31[[#This Row],[DOD short-term, deflated]]-Table_Query_from_Debt31[[#This Row],[Interest arrears, private creditors, deflated]]-Table_Query_from_Debt31[[#This Row],[Interest arrears, official creditors, deflated]]</f>
        <v>59414040.451820925</v>
      </c>
    </row>
    <row r="12" spans="1:34" x14ac:dyDescent="0.25">
      <c r="A12" s="18">
        <v>1980</v>
      </c>
      <c r="B12" s="14">
        <v>1109339008</v>
      </c>
      <c r="C12" s="14">
        <v>0</v>
      </c>
      <c r="D12" s="14">
        <v>280033984</v>
      </c>
      <c r="E12" s="14">
        <v>829305024</v>
      </c>
      <c r="F12" s="14">
        <v>105573000</v>
      </c>
      <c r="G12" s="14">
        <v>4164000</v>
      </c>
      <c r="H12" s="14">
        <v>281036992</v>
      </c>
      <c r="I12" s="14">
        <v>273721984</v>
      </c>
      <c r="J12" s="14">
        <v>816678016</v>
      </c>
      <c r="K12" s="21">
        <v>0.47750500000000001</v>
      </c>
      <c r="L12" s="14">
        <v>146223008</v>
      </c>
      <c r="M12" s="14">
        <v>0</v>
      </c>
      <c r="N12" s="14">
        <v>0</v>
      </c>
      <c r="O12" s="14">
        <v>164000</v>
      </c>
      <c r="P12" s="14">
        <f>Table_Query_from_Debt31[[#This Row],[DOD PPG bilateral]]-Table_Query_from_Debt31[[#This Row],[DOD bilateral concessional]]</f>
        <v>12627008</v>
      </c>
      <c r="Q12" s="14">
        <f>Table_Query_from_Debt31[[#This Row],[DOD PPG multilateral]]-Table_Query_from_Debt31[[#This Row],[DOD multilateral concessional]]</f>
        <v>6312000</v>
      </c>
      <c r="R12" s="14">
        <f>Table_Query_from_Debt31[[#This Row],[DOD PNG]]+Table_Query_from_Debt31[[#This Row],[DOD PPG private creditors]]</f>
        <v>281036992</v>
      </c>
      <c r="S12" s="14">
        <f>Table_Query_from_Debt31[[#This Row],[DOD multilateral concessional]]-Table_Query_from_Debt31[[#This Row],[DOD IDA]]</f>
        <v>127498976</v>
      </c>
      <c r="T12" s="14">
        <f>Table_Query_from_Debt31[[#This Row],[DOD multilateral non-concessional]]-Table_Query_from_Debt31[[#This Row],[DOD IBRD]]</f>
        <v>6312000</v>
      </c>
      <c r="U12" s="14">
        <f>Table_Query_from_Debt31[[#This Row],[DOD IMF]]/Table_Query_from_Debt31[[#This Row],[Deflator]]</f>
        <v>221092972.84845185</v>
      </c>
      <c r="V12" s="14">
        <f>Table_Query_from_Debt31[[#This Row],[DOD short-term]]/Table_Query_from_Debt31[[#This Row],[Deflator]]</f>
        <v>8720327.5358373206</v>
      </c>
      <c r="W12" s="14">
        <f>Table_Query_from_Debt31[[#This Row],[DOD multilateral concessional]]/Table_Query_from_Debt31[[#This Row],[Deflator]]</f>
        <v>573233754.62037051</v>
      </c>
      <c r="X12" s="14">
        <f>Table_Query_from_Debt31[[#This Row],[DOD bilateral concessional]]/Table_Query_from_Debt31[[#This Row],[Deflator]]</f>
        <v>1710302543.4288645</v>
      </c>
      <c r="Y12" s="14">
        <f>Table_Query_from_Debt31[[#This Row],[DOD bilateral non-concessional]]/Table_Query_from_Debt31[[#This Row],[Deflator]]</f>
        <v>26443718.913938072</v>
      </c>
      <c r="Z12" s="14">
        <f>Table_Query_from_Debt31[[#This Row],[DOD multilateral non-concessional]]/Table_Query_from_Debt31[[#This Row],[Deflator]]</f>
        <v>13218709.751730349</v>
      </c>
      <c r="AA12" s="14">
        <f>Table_Query_from_Debt31[[#This Row],[DOD private creditors]]/Table_Query_from_Debt31[[#This Row],[Deflator]]</f>
        <v>588552982.69128072</v>
      </c>
      <c r="AB12" s="14">
        <f>Table_Query_from_Debt31[[#This Row],[DOD IBRD]]/Table_Query_from_Debt31[[#This Row],[Deflator]]</f>
        <v>0</v>
      </c>
      <c r="AC12" s="14">
        <f>Table_Query_from_Debt31[[#This Row],[DOD IDA]]/Table_Query_from_Debt31[[#This Row],[Deflator]]</f>
        <v>306222988.24096084</v>
      </c>
      <c r="AD12" s="14">
        <f>Table_Query_from_Debt31[[#This Row],[DOD non-World Bank multilateral concessional]]/Table_Query_from_Debt31[[#This Row],[Deflator]]</f>
        <v>267010766.37940964</v>
      </c>
      <c r="AE12" s="14">
        <f>Table_Query_from_Debt31[[#This Row],[DOD non-World Bank multilateral non-concessional]]/Table_Query_from_Debt31[[#This Row],[Deflator]]</f>
        <v>13218709.751730349</v>
      </c>
      <c r="AF12" s="16">
        <f>Table_Query_from_Debt31[[#This Row],[Interest arrears, private creditors]]/Table_Query_from_Debt31[[#This Row],[Deflator]]</f>
        <v>0</v>
      </c>
      <c r="AG12" s="16">
        <f>Table_Query_from_Debt31[[#This Row],[Interest arrears, official creditors]]/Table_Query_from_Debt31[[#This Row],[Deflator]]</f>
        <v>343451.90102721436</v>
      </c>
      <c r="AH12" s="16">
        <f>Table_Query_from_Debt31[[#This Row],[DOD short-term, deflated]]-Table_Query_from_Debt31[[#This Row],[Interest arrears, private creditors, deflated]]-Table_Query_from_Debt31[[#This Row],[Interest arrears, official creditors, deflated]]</f>
        <v>8376875.6348101059</v>
      </c>
    </row>
    <row r="13" spans="1:34" x14ac:dyDescent="0.25">
      <c r="A13" s="18">
        <v>1981</v>
      </c>
      <c r="B13" s="14">
        <v>1236360960</v>
      </c>
      <c r="C13" s="14">
        <v>0</v>
      </c>
      <c r="D13" s="14">
        <v>351590016</v>
      </c>
      <c r="E13" s="14">
        <v>884771008</v>
      </c>
      <c r="F13" s="14">
        <v>119707000</v>
      </c>
      <c r="G13" s="14">
        <v>15198000</v>
      </c>
      <c r="H13" s="14">
        <v>345488000</v>
      </c>
      <c r="I13" s="14">
        <v>345416000</v>
      </c>
      <c r="J13" s="14">
        <v>870177984</v>
      </c>
      <c r="K13" s="21">
        <v>0.52225600000000005</v>
      </c>
      <c r="L13" s="14">
        <v>185120000</v>
      </c>
      <c r="M13" s="14">
        <v>0</v>
      </c>
      <c r="N13" s="14">
        <v>0</v>
      </c>
      <c r="O13" s="14">
        <v>198000</v>
      </c>
      <c r="P13" s="14">
        <f>Table_Query_from_Debt31[[#This Row],[DOD PPG bilateral]]-Table_Query_from_Debt31[[#This Row],[DOD bilateral concessional]]</f>
        <v>14593024</v>
      </c>
      <c r="Q13" s="14">
        <f>Table_Query_from_Debt31[[#This Row],[DOD PPG multilateral]]-Table_Query_from_Debt31[[#This Row],[DOD multilateral concessional]]</f>
        <v>6174016</v>
      </c>
      <c r="R13" s="14">
        <f>Table_Query_from_Debt31[[#This Row],[DOD PNG]]+Table_Query_from_Debt31[[#This Row],[DOD PPG private creditors]]</f>
        <v>345488000</v>
      </c>
      <c r="S13" s="14">
        <f>Table_Query_from_Debt31[[#This Row],[DOD multilateral concessional]]-Table_Query_from_Debt31[[#This Row],[DOD IDA]]</f>
        <v>160296000</v>
      </c>
      <c r="T13" s="14">
        <f>Table_Query_from_Debt31[[#This Row],[DOD multilateral non-concessional]]-Table_Query_from_Debt31[[#This Row],[DOD IBRD]]</f>
        <v>6174016</v>
      </c>
      <c r="U13" s="14">
        <f>Table_Query_from_Debt31[[#This Row],[DOD IMF]]/Table_Query_from_Debt31[[#This Row],[Deflator]]</f>
        <v>229211344.62792191</v>
      </c>
      <c r="V13" s="14">
        <f>Table_Query_from_Debt31[[#This Row],[DOD short-term]]/Table_Query_from_Debt31[[#This Row],[Deflator]]</f>
        <v>29100670.935326733</v>
      </c>
      <c r="W13" s="14">
        <f>Table_Query_from_Debt31[[#This Row],[DOD multilateral concessional]]/Table_Query_from_Debt31[[#This Row],[Deflator]]</f>
        <v>661392114.21218705</v>
      </c>
      <c r="X13" s="14">
        <f>Table_Query_from_Debt31[[#This Row],[DOD bilateral concessional]]/Table_Query_from_Debt31[[#This Row],[Deflator]]</f>
        <v>1666190496.614687</v>
      </c>
      <c r="Y13" s="14">
        <f>Table_Query_from_Debt31[[#This Row],[DOD bilateral non-concessional]]/Table_Query_from_Debt31[[#This Row],[Deflator]]</f>
        <v>27942281.180110902</v>
      </c>
      <c r="Z13" s="14">
        <f>Table_Query_from_Debt31[[#This Row],[DOD multilateral non-concessional]]/Table_Query_from_Debt31[[#This Row],[Deflator]]</f>
        <v>11821819.184461258</v>
      </c>
      <c r="AA13" s="14">
        <f>Table_Query_from_Debt31[[#This Row],[DOD private creditors]]/Table_Query_from_Debt31[[#This Row],[Deflator]]</f>
        <v>661529977.63548899</v>
      </c>
      <c r="AB13" s="14">
        <f>Table_Query_from_Debt31[[#This Row],[DOD IBRD]]/Table_Query_from_Debt31[[#This Row],[Deflator]]</f>
        <v>0</v>
      </c>
      <c r="AC13" s="14">
        <f>Table_Query_from_Debt31[[#This Row],[DOD IDA]]/Table_Query_from_Debt31[[#This Row],[Deflator]]</f>
        <v>354462179.4675408</v>
      </c>
      <c r="AD13" s="14">
        <f>Table_Query_from_Debt31[[#This Row],[DOD non-World Bank multilateral concessional]]/Table_Query_from_Debt31[[#This Row],[Deflator]]</f>
        <v>306929934.74464625</v>
      </c>
      <c r="AE13" s="14">
        <f>Table_Query_from_Debt31[[#This Row],[DOD non-World Bank multilateral non-concessional]]/Table_Query_from_Debt31[[#This Row],[Deflator]]</f>
        <v>11821819.184461258</v>
      </c>
      <c r="AF13" s="16">
        <f>Table_Query_from_Debt31[[#This Row],[Interest arrears, private creditors]]/Table_Query_from_Debt31[[#This Row],[Deflator]]</f>
        <v>0</v>
      </c>
      <c r="AG13" s="16">
        <f>Table_Query_from_Debt31[[#This Row],[Interest arrears, official creditors]]/Table_Query_from_Debt31[[#This Row],[Deflator]]</f>
        <v>379124.41408045095</v>
      </c>
      <c r="AH13" s="16">
        <f>Table_Query_from_Debt31[[#This Row],[DOD short-term, deflated]]-Table_Query_from_Debt31[[#This Row],[Interest arrears, private creditors, deflated]]-Table_Query_from_Debt31[[#This Row],[Interest arrears, official creditors, deflated]]</f>
        <v>28721546.521246281</v>
      </c>
    </row>
    <row r="14" spans="1:34" x14ac:dyDescent="0.25">
      <c r="A14" s="18">
        <v>1982</v>
      </c>
      <c r="B14" s="14">
        <v>1515453952</v>
      </c>
      <c r="C14" s="14">
        <v>0</v>
      </c>
      <c r="D14" s="14">
        <v>438606016</v>
      </c>
      <c r="E14" s="14">
        <v>1076848000</v>
      </c>
      <c r="F14" s="14">
        <v>132441000</v>
      </c>
      <c r="G14" s="14">
        <v>13232000</v>
      </c>
      <c r="H14" s="14">
        <v>385528992</v>
      </c>
      <c r="I14" s="14">
        <v>432627008</v>
      </c>
      <c r="J14" s="14">
        <v>1043643008</v>
      </c>
      <c r="K14" s="21">
        <v>0.554114</v>
      </c>
      <c r="L14" s="14">
        <v>233014000</v>
      </c>
      <c r="M14" s="14">
        <v>0</v>
      </c>
      <c r="N14" s="14">
        <v>0</v>
      </c>
      <c r="O14" s="14">
        <v>232000</v>
      </c>
      <c r="P14" s="14">
        <f>Table_Query_from_Debt31[[#This Row],[DOD PPG bilateral]]-Table_Query_from_Debt31[[#This Row],[DOD bilateral concessional]]</f>
        <v>33204992</v>
      </c>
      <c r="Q14" s="14">
        <f>Table_Query_from_Debt31[[#This Row],[DOD PPG multilateral]]-Table_Query_from_Debt31[[#This Row],[DOD multilateral concessional]]</f>
        <v>5979008</v>
      </c>
      <c r="R14" s="14">
        <f>Table_Query_from_Debt31[[#This Row],[DOD PNG]]+Table_Query_from_Debt31[[#This Row],[DOD PPG private creditors]]</f>
        <v>385528992</v>
      </c>
      <c r="S14" s="14">
        <f>Table_Query_from_Debt31[[#This Row],[DOD multilateral concessional]]-Table_Query_from_Debt31[[#This Row],[DOD IDA]]</f>
        <v>199613008</v>
      </c>
      <c r="T14" s="14">
        <f>Table_Query_from_Debt31[[#This Row],[DOD multilateral non-concessional]]-Table_Query_from_Debt31[[#This Row],[DOD IBRD]]</f>
        <v>5979008</v>
      </c>
      <c r="U14" s="14">
        <f>Table_Query_from_Debt31[[#This Row],[DOD IMF]]/Table_Query_from_Debt31[[#This Row],[Deflator]]</f>
        <v>239013993.51036069</v>
      </c>
      <c r="V14" s="14">
        <f>Table_Query_from_Debt31[[#This Row],[DOD short-term]]/Table_Query_from_Debt31[[#This Row],[Deflator]]</f>
        <v>23879562.689266108</v>
      </c>
      <c r="W14" s="14">
        <f>Table_Query_from_Debt31[[#This Row],[DOD multilateral concessional]]/Table_Query_from_Debt31[[#This Row],[Deflator]]</f>
        <v>780754516.2186842</v>
      </c>
      <c r="X14" s="14">
        <f>Table_Query_from_Debt31[[#This Row],[DOD bilateral concessional]]/Table_Query_from_Debt31[[#This Row],[Deflator]]</f>
        <v>1883444576.3868084</v>
      </c>
      <c r="Y14" s="14">
        <f>Table_Query_from_Debt31[[#This Row],[DOD bilateral non-concessional]]/Table_Query_from_Debt31[[#This Row],[Deflator]]</f>
        <v>59924477.634566173</v>
      </c>
      <c r="Z14" s="14">
        <f>Table_Query_from_Debt31[[#This Row],[DOD multilateral non-concessional]]/Table_Query_from_Debt31[[#This Row],[Deflator]]</f>
        <v>10790212.84428836</v>
      </c>
      <c r="AA14" s="14">
        <f>Table_Query_from_Debt31[[#This Row],[DOD private creditors]]/Table_Query_from_Debt31[[#This Row],[Deflator]]</f>
        <v>695757537.25767624</v>
      </c>
      <c r="AB14" s="14">
        <f>Table_Query_from_Debt31[[#This Row],[DOD IBRD]]/Table_Query_from_Debt31[[#This Row],[Deflator]]</f>
        <v>0</v>
      </c>
      <c r="AC14" s="14">
        <f>Table_Query_from_Debt31[[#This Row],[DOD IDA]]/Table_Query_from_Debt31[[#This Row],[Deflator]]</f>
        <v>420516355.84013397</v>
      </c>
      <c r="AD14" s="14">
        <f>Table_Query_from_Debt31[[#This Row],[DOD non-World Bank multilateral concessional]]/Table_Query_from_Debt31[[#This Row],[Deflator]]</f>
        <v>360238160.37855029</v>
      </c>
      <c r="AE14" s="14">
        <f>Table_Query_from_Debt31[[#This Row],[DOD non-World Bank multilateral non-concessional]]/Table_Query_from_Debt31[[#This Row],[Deflator]]</f>
        <v>10790212.84428836</v>
      </c>
      <c r="AF14" s="16">
        <f>Table_Query_from_Debt31[[#This Row],[Interest arrears, private creditors]]/Table_Query_from_Debt31[[#This Row],[Deflator]]</f>
        <v>0</v>
      </c>
      <c r="AG14" s="16">
        <f>Table_Query_from_Debt31[[#This Row],[Interest arrears, official creditors]]/Table_Query_from_Debt31[[#This Row],[Deflator]]</f>
        <v>418686.40749015548</v>
      </c>
      <c r="AH14" s="16">
        <f>Table_Query_from_Debt31[[#This Row],[DOD short-term, deflated]]-Table_Query_from_Debt31[[#This Row],[Interest arrears, private creditors, deflated]]-Table_Query_from_Debt31[[#This Row],[Interest arrears, official creditors, deflated]]</f>
        <v>23460876.281775951</v>
      </c>
    </row>
    <row r="15" spans="1:34" x14ac:dyDescent="0.25">
      <c r="A15" s="18">
        <v>1983</v>
      </c>
      <c r="B15" s="14">
        <v>1777895040</v>
      </c>
      <c r="C15" s="14">
        <v>0</v>
      </c>
      <c r="D15" s="14">
        <v>511719008</v>
      </c>
      <c r="E15" s="14">
        <v>1266176000</v>
      </c>
      <c r="F15" s="14">
        <v>145963008</v>
      </c>
      <c r="G15" s="14">
        <v>11229000</v>
      </c>
      <c r="H15" s="14">
        <v>391948992</v>
      </c>
      <c r="I15" s="14">
        <v>505872000</v>
      </c>
      <c r="J15" s="14">
        <v>1225217024</v>
      </c>
      <c r="K15" s="21">
        <v>0.57602699999999996</v>
      </c>
      <c r="L15" s="14">
        <v>285339008</v>
      </c>
      <c r="M15" s="14">
        <v>0</v>
      </c>
      <c r="N15" s="14">
        <v>0</v>
      </c>
      <c r="O15" s="14">
        <v>229000</v>
      </c>
      <c r="P15" s="14">
        <f>Table_Query_from_Debt31[[#This Row],[DOD PPG bilateral]]-Table_Query_from_Debt31[[#This Row],[DOD bilateral concessional]]</f>
        <v>40958976</v>
      </c>
      <c r="Q15" s="14">
        <f>Table_Query_from_Debt31[[#This Row],[DOD PPG multilateral]]-Table_Query_from_Debt31[[#This Row],[DOD multilateral concessional]]</f>
        <v>5847008</v>
      </c>
      <c r="R15" s="14">
        <f>Table_Query_from_Debt31[[#This Row],[DOD PNG]]+Table_Query_from_Debt31[[#This Row],[DOD PPG private creditors]]</f>
        <v>391948992</v>
      </c>
      <c r="S15" s="14">
        <f>Table_Query_from_Debt31[[#This Row],[DOD multilateral concessional]]-Table_Query_from_Debt31[[#This Row],[DOD IDA]]</f>
        <v>220532992</v>
      </c>
      <c r="T15" s="14">
        <f>Table_Query_from_Debt31[[#This Row],[DOD multilateral non-concessional]]-Table_Query_from_Debt31[[#This Row],[DOD IBRD]]</f>
        <v>5847008</v>
      </c>
      <c r="U15" s="14">
        <f>Table_Query_from_Debt31[[#This Row],[DOD IMF]]/Table_Query_from_Debt31[[#This Row],[Deflator]]</f>
        <v>253396122.05677861</v>
      </c>
      <c r="V15" s="14">
        <f>Table_Query_from_Debt31[[#This Row],[DOD short-term]]/Table_Query_from_Debt31[[#This Row],[Deflator]]</f>
        <v>19493877.891140521</v>
      </c>
      <c r="W15" s="14">
        <f>Table_Query_from_Debt31[[#This Row],[DOD multilateral concessional]]/Table_Query_from_Debt31[[#This Row],[Deflator]]</f>
        <v>878208833.96090817</v>
      </c>
      <c r="X15" s="14">
        <f>Table_Query_from_Debt31[[#This Row],[DOD bilateral concessional]]/Table_Query_from_Debt31[[#This Row],[Deflator]]</f>
        <v>2127013185.1458354</v>
      </c>
      <c r="Y15" s="14">
        <f>Table_Query_from_Debt31[[#This Row],[DOD bilateral non-concessional]]/Table_Query_from_Debt31[[#This Row],[Deflator]]</f>
        <v>71106000.239572108</v>
      </c>
      <c r="Z15" s="14">
        <f>Table_Query_from_Debt31[[#This Row],[DOD multilateral non-concessional]]/Table_Query_from_Debt31[[#This Row],[Deflator]]</f>
        <v>10150579.74712991</v>
      </c>
      <c r="AA15" s="14">
        <f>Table_Query_from_Debt31[[#This Row],[DOD private creditors]]/Table_Query_from_Debt31[[#This Row],[Deflator]]</f>
        <v>680435104.60447168</v>
      </c>
      <c r="AB15" s="14">
        <f>Table_Query_from_Debt31[[#This Row],[DOD IBRD]]/Table_Query_from_Debt31[[#This Row],[Deflator]]</f>
        <v>0</v>
      </c>
      <c r="AC15" s="14">
        <f>Table_Query_from_Debt31[[#This Row],[DOD IDA]]/Table_Query_from_Debt31[[#This Row],[Deflator]]</f>
        <v>495357002.36273652</v>
      </c>
      <c r="AD15" s="14">
        <f>Table_Query_from_Debt31[[#This Row],[DOD non-World Bank multilateral concessional]]/Table_Query_from_Debt31[[#This Row],[Deflator]]</f>
        <v>382851831.59817165</v>
      </c>
      <c r="AE15" s="14">
        <f>Table_Query_from_Debt31[[#This Row],[DOD non-World Bank multilateral non-concessional]]/Table_Query_from_Debt31[[#This Row],[Deflator]]</f>
        <v>10150579.74712991</v>
      </c>
      <c r="AF15" s="16">
        <f>Table_Query_from_Debt31[[#This Row],[Interest arrears, private creditors]]/Table_Query_from_Debt31[[#This Row],[Deflator]]</f>
        <v>0</v>
      </c>
      <c r="AG15" s="16">
        <f>Table_Query_from_Debt31[[#This Row],[Interest arrears, official creditors]]/Table_Query_from_Debt31[[#This Row],[Deflator]]</f>
        <v>397550.80925026088</v>
      </c>
      <c r="AH15" s="16">
        <f>Table_Query_from_Debt31[[#This Row],[DOD short-term, deflated]]-Table_Query_from_Debt31[[#This Row],[Interest arrears, private creditors, deflated]]-Table_Query_from_Debt31[[#This Row],[Interest arrears, official creditors, deflated]]</f>
        <v>19096327.081890259</v>
      </c>
    </row>
    <row r="16" spans="1:34" x14ac:dyDescent="0.25">
      <c r="A16" s="18">
        <v>1984</v>
      </c>
      <c r="B16" s="14">
        <v>1859245056</v>
      </c>
      <c r="C16" s="14">
        <v>0</v>
      </c>
      <c r="D16" s="14">
        <v>624193984</v>
      </c>
      <c r="E16" s="14">
        <v>1235051008</v>
      </c>
      <c r="F16" s="14">
        <v>121355000</v>
      </c>
      <c r="G16" s="14">
        <v>15227000</v>
      </c>
      <c r="H16" s="14">
        <v>341992992</v>
      </c>
      <c r="I16" s="14">
        <v>618572032</v>
      </c>
      <c r="J16" s="14">
        <v>1191886976</v>
      </c>
      <c r="K16" s="21">
        <v>0.59766599999999992</v>
      </c>
      <c r="L16" s="14">
        <v>359124992</v>
      </c>
      <c r="M16" s="14">
        <v>0</v>
      </c>
      <c r="N16" s="14">
        <v>0</v>
      </c>
      <c r="O16" s="14">
        <v>227000</v>
      </c>
      <c r="P16" s="14">
        <f>Table_Query_from_Debt31[[#This Row],[DOD PPG bilateral]]-Table_Query_from_Debt31[[#This Row],[DOD bilateral concessional]]</f>
        <v>43164032</v>
      </c>
      <c r="Q16" s="14">
        <f>Table_Query_from_Debt31[[#This Row],[DOD PPG multilateral]]-Table_Query_from_Debt31[[#This Row],[DOD multilateral concessional]]</f>
        <v>5621952</v>
      </c>
      <c r="R16" s="14">
        <f>Table_Query_from_Debt31[[#This Row],[DOD PNG]]+Table_Query_from_Debt31[[#This Row],[DOD PPG private creditors]]</f>
        <v>341992992</v>
      </c>
      <c r="S16" s="14">
        <f>Table_Query_from_Debt31[[#This Row],[DOD multilateral concessional]]-Table_Query_from_Debt31[[#This Row],[DOD IDA]]</f>
        <v>259447040</v>
      </c>
      <c r="T16" s="14">
        <f>Table_Query_from_Debt31[[#This Row],[DOD multilateral non-concessional]]-Table_Query_from_Debt31[[#This Row],[DOD IBRD]]</f>
        <v>5621952</v>
      </c>
      <c r="U16" s="14">
        <f>Table_Query_from_Debt31[[#This Row],[DOD IMF]]/Table_Query_from_Debt31[[#This Row],[Deflator]]</f>
        <v>203048190.79552796</v>
      </c>
      <c r="V16" s="14">
        <f>Table_Query_from_Debt31[[#This Row],[DOD short-term]]/Table_Query_from_Debt31[[#This Row],[Deflator]]</f>
        <v>25477440.57717856</v>
      </c>
      <c r="W16" s="14">
        <f>Table_Query_from_Debt31[[#This Row],[DOD multilateral concessional]]/Table_Query_from_Debt31[[#This Row],[Deflator]]</f>
        <v>1034979456.7534376</v>
      </c>
      <c r="X16" s="14">
        <f>Table_Query_from_Debt31[[#This Row],[DOD bilateral concessional]]/Table_Query_from_Debt31[[#This Row],[Deflator]]</f>
        <v>1994235870.871022</v>
      </c>
      <c r="Y16" s="14">
        <f>Table_Query_from_Debt31[[#This Row],[DOD bilateral non-concessional]]/Table_Query_from_Debt31[[#This Row],[Deflator]]</f>
        <v>72220992.996088132</v>
      </c>
      <c r="Z16" s="14">
        <f>Table_Query_from_Debt31[[#This Row],[DOD multilateral non-concessional]]/Table_Query_from_Debt31[[#This Row],[Deflator]]</f>
        <v>9406511.3290700838</v>
      </c>
      <c r="AA16" s="14">
        <f>Table_Query_from_Debt31[[#This Row],[DOD private creditors]]/Table_Query_from_Debt31[[#This Row],[Deflator]]</f>
        <v>572214233.36780083</v>
      </c>
      <c r="AB16" s="14">
        <f>Table_Query_from_Debt31[[#This Row],[DOD IBRD]]/Table_Query_from_Debt31[[#This Row],[Deflator]]</f>
        <v>0</v>
      </c>
      <c r="AC16" s="14">
        <f>Table_Query_from_Debt31[[#This Row],[DOD IDA]]/Table_Query_from_Debt31[[#This Row],[Deflator]]</f>
        <v>600879072.92701948</v>
      </c>
      <c r="AD16" s="14">
        <f>Table_Query_from_Debt31[[#This Row],[DOD non-World Bank multilateral concessional]]/Table_Query_from_Debt31[[#This Row],[Deflator]]</f>
        <v>434100383.82641816</v>
      </c>
      <c r="AE16" s="14">
        <f>Table_Query_from_Debt31[[#This Row],[DOD non-World Bank multilateral non-concessional]]/Table_Query_from_Debt31[[#This Row],[Deflator]]</f>
        <v>9406511.3290700838</v>
      </c>
      <c r="AF16" s="16">
        <f>Table_Query_from_Debt31[[#This Row],[Interest arrears, private creditors]]/Table_Query_from_Debt31[[#This Row],[Deflator]]</f>
        <v>0</v>
      </c>
      <c r="AG16" s="16">
        <f>Table_Query_from_Debt31[[#This Row],[Interest arrears, official creditors]]/Table_Query_from_Debt31[[#This Row],[Deflator]]</f>
        <v>379810.79733496642</v>
      </c>
      <c r="AH16" s="16">
        <f>Table_Query_from_Debt31[[#This Row],[DOD short-term, deflated]]-Table_Query_from_Debt31[[#This Row],[Interest arrears, private creditors, deflated]]-Table_Query_from_Debt31[[#This Row],[Interest arrears, official creditors, deflated]]</f>
        <v>25097629.779843595</v>
      </c>
    </row>
    <row r="17" spans="1:34" x14ac:dyDescent="0.25">
      <c r="A17" s="18">
        <v>1985</v>
      </c>
      <c r="B17" s="14">
        <v>2552189952</v>
      </c>
      <c r="C17" s="14">
        <v>0</v>
      </c>
      <c r="D17" s="14">
        <v>697171968</v>
      </c>
      <c r="E17" s="14">
        <v>1855017984</v>
      </c>
      <c r="F17" s="14">
        <v>108220000</v>
      </c>
      <c r="G17" s="14">
        <v>86227000</v>
      </c>
      <c r="H17" s="14">
        <v>351199008</v>
      </c>
      <c r="I17" s="14">
        <v>691790976</v>
      </c>
      <c r="J17" s="14">
        <v>1796093056</v>
      </c>
      <c r="K17" s="21">
        <v>0.615757</v>
      </c>
      <c r="L17" s="14">
        <v>411120992</v>
      </c>
      <c r="M17" s="14">
        <v>0</v>
      </c>
      <c r="N17" s="14">
        <v>0</v>
      </c>
      <c r="O17" s="14">
        <v>227000</v>
      </c>
      <c r="P17" s="14">
        <f>Table_Query_from_Debt31[[#This Row],[DOD PPG bilateral]]-Table_Query_from_Debt31[[#This Row],[DOD bilateral concessional]]</f>
        <v>58924928</v>
      </c>
      <c r="Q17" s="14">
        <f>Table_Query_from_Debt31[[#This Row],[DOD PPG multilateral]]-Table_Query_from_Debt31[[#This Row],[DOD multilateral concessional]]</f>
        <v>5380992</v>
      </c>
      <c r="R17" s="14">
        <f>Table_Query_from_Debt31[[#This Row],[DOD PNG]]+Table_Query_from_Debt31[[#This Row],[DOD PPG private creditors]]</f>
        <v>351199008</v>
      </c>
      <c r="S17" s="14">
        <f>Table_Query_from_Debt31[[#This Row],[DOD multilateral concessional]]-Table_Query_from_Debt31[[#This Row],[DOD IDA]]</f>
        <v>280669984</v>
      </c>
      <c r="T17" s="14">
        <f>Table_Query_from_Debt31[[#This Row],[DOD multilateral non-concessional]]-Table_Query_from_Debt31[[#This Row],[DOD IBRD]]</f>
        <v>5380992</v>
      </c>
      <c r="U17" s="14">
        <f>Table_Query_from_Debt31[[#This Row],[DOD IMF]]/Table_Query_from_Debt31[[#This Row],[Deflator]]</f>
        <v>175751148.58621177</v>
      </c>
      <c r="V17" s="14">
        <f>Table_Query_from_Debt31[[#This Row],[DOD short-term]]/Table_Query_from_Debt31[[#This Row],[Deflator]]</f>
        <v>140034136.84294292</v>
      </c>
      <c r="W17" s="14">
        <f>Table_Query_from_Debt31[[#This Row],[DOD multilateral concessional]]/Table_Query_from_Debt31[[#This Row],[Deflator]]</f>
        <v>1123480489.8685682</v>
      </c>
      <c r="X17" s="14">
        <f>Table_Query_from_Debt31[[#This Row],[DOD bilateral concessional]]/Table_Query_from_Debt31[[#This Row],[Deflator]]</f>
        <v>2916886135.2773905</v>
      </c>
      <c r="Y17" s="14">
        <f>Table_Query_from_Debt31[[#This Row],[DOD bilateral non-concessional]]/Table_Query_from_Debt31[[#This Row],[Deflator]]</f>
        <v>95695100.502308547</v>
      </c>
      <c r="Z17" s="14">
        <f>Table_Query_from_Debt31[[#This Row],[DOD multilateral non-concessional]]/Table_Query_from_Debt31[[#This Row],[Deflator]]</f>
        <v>8738823.919175908</v>
      </c>
      <c r="AA17" s="14">
        <f>Table_Query_from_Debt31[[#This Row],[DOD private creditors]]/Table_Query_from_Debt31[[#This Row],[Deflator]]</f>
        <v>570353252.98778582</v>
      </c>
      <c r="AB17" s="14">
        <f>Table_Query_from_Debt31[[#This Row],[DOD IBRD]]/Table_Query_from_Debt31[[#This Row],[Deflator]]</f>
        <v>0</v>
      </c>
      <c r="AC17" s="14">
        <f>Table_Query_from_Debt31[[#This Row],[DOD IDA]]/Table_Query_from_Debt31[[#This Row],[Deflator]]</f>
        <v>667667589.64981318</v>
      </c>
      <c r="AD17" s="14">
        <f>Table_Query_from_Debt31[[#This Row],[DOD non-World Bank multilateral concessional]]/Table_Query_from_Debt31[[#This Row],[Deflator]]</f>
        <v>455812900.21875513</v>
      </c>
      <c r="AE17" s="14">
        <f>Table_Query_from_Debt31[[#This Row],[DOD non-World Bank multilateral non-concessional]]/Table_Query_from_Debt31[[#This Row],[Deflator]]</f>
        <v>8738823.919175908</v>
      </c>
      <c r="AF17" s="16">
        <f>Table_Query_from_Debt31[[#This Row],[Interest arrears, private creditors]]/Table_Query_from_Debt31[[#This Row],[Deflator]]</f>
        <v>0</v>
      </c>
      <c r="AG17" s="16">
        <f>Table_Query_from_Debt31[[#This Row],[Interest arrears, official creditors]]/Table_Query_from_Debt31[[#This Row],[Deflator]]</f>
        <v>368651.91950720822</v>
      </c>
      <c r="AH17" s="16">
        <f>Table_Query_from_Debt31[[#This Row],[DOD short-term, deflated]]-Table_Query_from_Debt31[[#This Row],[Interest arrears, private creditors, deflated]]-Table_Query_from_Debt31[[#This Row],[Interest arrears, official creditors, deflated]]</f>
        <v>139665484.92343572</v>
      </c>
    </row>
    <row r="18" spans="1:34" x14ac:dyDescent="0.25">
      <c r="A18" s="18">
        <v>1986</v>
      </c>
      <c r="B18" s="14">
        <v>3282935040</v>
      </c>
      <c r="C18" s="14">
        <v>0</v>
      </c>
      <c r="D18" s="14">
        <v>810049984</v>
      </c>
      <c r="E18" s="14">
        <v>2472884992</v>
      </c>
      <c r="F18" s="14">
        <v>72544000</v>
      </c>
      <c r="G18" s="14">
        <v>102127000</v>
      </c>
      <c r="H18" s="14">
        <v>345942016</v>
      </c>
      <c r="I18" s="14">
        <v>804929024</v>
      </c>
      <c r="J18" s="14">
        <v>2390584064</v>
      </c>
      <c r="K18" s="21">
        <v>0.62936800000000004</v>
      </c>
      <c r="L18" s="14">
        <v>487532000</v>
      </c>
      <c r="M18" s="14">
        <v>0</v>
      </c>
      <c r="N18" s="14">
        <v>0</v>
      </c>
      <c r="O18" s="14">
        <v>227000</v>
      </c>
      <c r="P18" s="14">
        <f>Table_Query_from_Debt31[[#This Row],[DOD PPG bilateral]]-Table_Query_from_Debt31[[#This Row],[DOD bilateral concessional]]</f>
        <v>82300928</v>
      </c>
      <c r="Q18" s="14">
        <f>Table_Query_from_Debt31[[#This Row],[DOD PPG multilateral]]-Table_Query_from_Debt31[[#This Row],[DOD multilateral concessional]]</f>
        <v>5120960</v>
      </c>
      <c r="R18" s="14">
        <f>Table_Query_from_Debt31[[#This Row],[DOD PNG]]+Table_Query_from_Debt31[[#This Row],[DOD PPG private creditors]]</f>
        <v>345942016</v>
      </c>
      <c r="S18" s="14">
        <f>Table_Query_from_Debt31[[#This Row],[DOD multilateral concessional]]-Table_Query_from_Debt31[[#This Row],[DOD IDA]]</f>
        <v>317397024</v>
      </c>
      <c r="T18" s="14">
        <f>Table_Query_from_Debt31[[#This Row],[DOD multilateral non-concessional]]-Table_Query_from_Debt31[[#This Row],[DOD IBRD]]</f>
        <v>5120960</v>
      </c>
      <c r="U18" s="14">
        <f>Table_Query_from_Debt31[[#This Row],[DOD IMF]]/Table_Query_from_Debt31[[#This Row],[Deflator]]</f>
        <v>115264837.10643058</v>
      </c>
      <c r="V18" s="14">
        <f>Table_Query_from_Debt31[[#This Row],[DOD short-term]]/Table_Query_from_Debt31[[#This Row],[Deflator]]</f>
        <v>162269133.47993541</v>
      </c>
      <c r="W18" s="14">
        <f>Table_Query_from_Debt31[[#This Row],[DOD multilateral concessional]]/Table_Query_from_Debt31[[#This Row],[Deflator]]</f>
        <v>1278948125.7388363</v>
      </c>
      <c r="X18" s="14">
        <f>Table_Query_from_Debt31[[#This Row],[DOD bilateral concessional]]/Table_Query_from_Debt31[[#This Row],[Deflator]]</f>
        <v>3798388326.0667844</v>
      </c>
      <c r="Y18" s="14">
        <f>Table_Query_from_Debt31[[#This Row],[DOD bilateral non-concessional]]/Table_Query_from_Debt31[[#This Row],[Deflator]]</f>
        <v>130767576.36231902</v>
      </c>
      <c r="Z18" s="14">
        <f>Table_Query_from_Debt31[[#This Row],[DOD multilateral non-concessional]]/Table_Query_from_Debt31[[#This Row],[Deflator]]</f>
        <v>8136670.4376453832</v>
      </c>
      <c r="AA18" s="14">
        <f>Table_Query_from_Debt31[[#This Row],[DOD private creditors]]/Table_Query_from_Debt31[[#This Row],[Deflator]]</f>
        <v>549665721.80346</v>
      </c>
      <c r="AB18" s="14">
        <f>Table_Query_from_Debt31[[#This Row],[DOD IBRD]]/Table_Query_from_Debt31[[#This Row],[Deflator]]</f>
        <v>0</v>
      </c>
      <c r="AC18" s="14">
        <f>Table_Query_from_Debt31[[#This Row],[DOD IDA]]/Table_Query_from_Debt31[[#This Row],[Deflator]]</f>
        <v>774637414.04075193</v>
      </c>
      <c r="AD18" s="14">
        <f>Table_Query_from_Debt31[[#This Row],[DOD non-World Bank multilateral concessional]]/Table_Query_from_Debt31[[#This Row],[Deflator]]</f>
        <v>504310711.69808441</v>
      </c>
      <c r="AE18" s="14">
        <f>Table_Query_from_Debt31[[#This Row],[DOD non-World Bank multilateral non-concessional]]/Table_Query_from_Debt31[[#This Row],[Deflator]]</f>
        <v>8136670.4376453832</v>
      </c>
      <c r="AF18" s="16">
        <f>Table_Query_from_Debt31[[#This Row],[Interest arrears, private creditors]]/Table_Query_from_Debt31[[#This Row],[Deflator]]</f>
        <v>0</v>
      </c>
      <c r="AG18" s="16">
        <f>Table_Query_from_Debt31[[#This Row],[Interest arrears, official creditors]]/Table_Query_from_Debt31[[#This Row],[Deflator]]</f>
        <v>360679.28461567796</v>
      </c>
      <c r="AH18" s="16">
        <f>Table_Query_from_Debt31[[#This Row],[DOD short-term, deflated]]-Table_Query_from_Debt31[[#This Row],[Interest arrears, private creditors, deflated]]-Table_Query_from_Debt31[[#This Row],[Interest arrears, official creditors, deflated]]</f>
        <v>161908454.19531974</v>
      </c>
    </row>
    <row r="19" spans="1:34" x14ac:dyDescent="0.25">
      <c r="A19" s="18">
        <v>1987</v>
      </c>
      <c r="B19" s="14">
        <v>3885182976</v>
      </c>
      <c r="C19" s="14">
        <v>0</v>
      </c>
      <c r="D19" s="14">
        <v>906084992</v>
      </c>
      <c r="E19" s="14">
        <v>2979098112</v>
      </c>
      <c r="F19" s="14">
        <v>29432000</v>
      </c>
      <c r="G19" s="14">
        <v>113072000</v>
      </c>
      <c r="H19" s="14">
        <v>374904992</v>
      </c>
      <c r="I19" s="14">
        <v>901243008</v>
      </c>
      <c r="J19" s="14">
        <v>2879536128</v>
      </c>
      <c r="K19" s="21">
        <v>0.64763700000000002</v>
      </c>
      <c r="L19" s="14">
        <v>553048000</v>
      </c>
      <c r="M19" s="14">
        <v>0</v>
      </c>
      <c r="N19" s="14">
        <v>9359000</v>
      </c>
      <c r="O19" s="14">
        <v>22913000</v>
      </c>
      <c r="P19" s="14">
        <f>Table_Query_from_Debt31[[#This Row],[DOD PPG bilateral]]-Table_Query_from_Debt31[[#This Row],[DOD bilateral concessional]]</f>
        <v>99561984</v>
      </c>
      <c r="Q19" s="14">
        <f>Table_Query_from_Debt31[[#This Row],[DOD PPG multilateral]]-Table_Query_from_Debt31[[#This Row],[DOD multilateral concessional]]</f>
        <v>4841984</v>
      </c>
      <c r="R19" s="14">
        <f>Table_Query_from_Debt31[[#This Row],[DOD PNG]]+Table_Query_from_Debt31[[#This Row],[DOD PPG private creditors]]</f>
        <v>374904992</v>
      </c>
      <c r="S19" s="14">
        <f>Table_Query_from_Debt31[[#This Row],[DOD multilateral concessional]]-Table_Query_from_Debt31[[#This Row],[DOD IDA]]</f>
        <v>348195008</v>
      </c>
      <c r="T19" s="14">
        <f>Table_Query_from_Debt31[[#This Row],[DOD multilateral non-concessional]]-Table_Query_from_Debt31[[#This Row],[DOD IBRD]]</f>
        <v>4841984</v>
      </c>
      <c r="U19" s="14">
        <f>Table_Query_from_Debt31[[#This Row],[DOD IMF]]/Table_Query_from_Debt31[[#This Row],[Deflator]]</f>
        <v>45445210.820258878</v>
      </c>
      <c r="V19" s="14">
        <f>Table_Query_from_Debt31[[#This Row],[DOD short-term]]/Table_Query_from_Debt31[[#This Row],[Deflator]]</f>
        <v>174591630.8055284</v>
      </c>
      <c r="W19" s="14">
        <f>Table_Query_from_Debt31[[#This Row],[DOD multilateral concessional]]/Table_Query_from_Debt31[[#This Row],[Deflator]]</f>
        <v>1391586657.3404546</v>
      </c>
      <c r="X19" s="14">
        <f>Table_Query_from_Debt31[[#This Row],[DOD bilateral concessional]]/Table_Query_from_Debt31[[#This Row],[Deflator]]</f>
        <v>4446219298.7738504</v>
      </c>
      <c r="Y19" s="14">
        <f>Table_Query_from_Debt31[[#This Row],[DOD bilateral non-concessional]]/Table_Query_from_Debt31[[#This Row],[Deflator]]</f>
        <v>153731154.95254284</v>
      </c>
      <c r="Z19" s="14">
        <f>Table_Query_from_Debt31[[#This Row],[DOD multilateral non-concessional]]/Table_Query_from_Debt31[[#This Row],[Deflator]]</f>
        <v>7476385.6913672313</v>
      </c>
      <c r="AA19" s="14">
        <f>Table_Query_from_Debt31[[#This Row],[DOD private creditors]]/Table_Query_from_Debt31[[#This Row],[Deflator]]</f>
        <v>578881367.1856302</v>
      </c>
      <c r="AB19" s="14">
        <f>Table_Query_from_Debt31[[#This Row],[DOD IBRD]]/Table_Query_from_Debt31[[#This Row],[Deflator]]</f>
        <v>0</v>
      </c>
      <c r="AC19" s="14">
        <f>Table_Query_from_Debt31[[#This Row],[DOD IDA]]/Table_Query_from_Debt31[[#This Row],[Deflator]]</f>
        <v>853947504.54344022</v>
      </c>
      <c r="AD19" s="14">
        <f>Table_Query_from_Debt31[[#This Row],[DOD non-World Bank multilateral concessional]]/Table_Query_from_Debt31[[#This Row],[Deflator]]</f>
        <v>537639152.79701436</v>
      </c>
      <c r="AE19" s="14">
        <f>Table_Query_from_Debt31[[#This Row],[DOD non-World Bank multilateral non-concessional]]/Table_Query_from_Debt31[[#This Row],[Deflator]]</f>
        <v>7476385.6913672313</v>
      </c>
      <c r="AF19" s="16">
        <f>Table_Query_from_Debt31[[#This Row],[Interest arrears, private creditors]]/Table_Query_from_Debt31[[#This Row],[Deflator]]</f>
        <v>14450996.46870083</v>
      </c>
      <c r="AG19" s="16">
        <f>Table_Query_from_Debt31[[#This Row],[Interest arrears, official creditors]]/Table_Query_from_Debt31[[#This Row],[Deflator]]</f>
        <v>35379386.909642287</v>
      </c>
      <c r="AH19" s="16">
        <f>Table_Query_from_Debt31[[#This Row],[DOD short-term, deflated]]-Table_Query_from_Debt31[[#This Row],[Interest arrears, private creditors, deflated]]-Table_Query_from_Debt31[[#This Row],[Interest arrears, official creditors, deflated]]</f>
        <v>124761247.4271853</v>
      </c>
    </row>
    <row r="20" spans="1:34" x14ac:dyDescent="0.25">
      <c r="A20" s="18">
        <v>1988</v>
      </c>
      <c r="B20" s="14">
        <v>3923450112</v>
      </c>
      <c r="C20" s="14">
        <v>0</v>
      </c>
      <c r="D20" s="14">
        <v>984142016</v>
      </c>
      <c r="E20" s="14">
        <v>2939308032</v>
      </c>
      <c r="F20" s="14">
        <v>7459000</v>
      </c>
      <c r="G20" s="14">
        <v>186606000</v>
      </c>
      <c r="H20" s="14">
        <v>314260000</v>
      </c>
      <c r="I20" s="14">
        <v>979523008</v>
      </c>
      <c r="J20" s="14">
        <v>2843107072</v>
      </c>
      <c r="K20" s="21">
        <v>0.66988300000000001</v>
      </c>
      <c r="L20" s="14">
        <v>593660992</v>
      </c>
      <c r="M20" s="14">
        <v>0</v>
      </c>
      <c r="N20" s="14">
        <v>20457000</v>
      </c>
      <c r="O20" s="14">
        <v>69749000</v>
      </c>
      <c r="P20" s="14">
        <f>Table_Query_from_Debt31[[#This Row],[DOD PPG bilateral]]-Table_Query_from_Debt31[[#This Row],[DOD bilateral concessional]]</f>
        <v>96200960</v>
      </c>
      <c r="Q20" s="14">
        <f>Table_Query_from_Debt31[[#This Row],[DOD PPG multilateral]]-Table_Query_from_Debt31[[#This Row],[DOD multilateral concessional]]</f>
        <v>4619008</v>
      </c>
      <c r="R20" s="14">
        <f>Table_Query_from_Debt31[[#This Row],[DOD PNG]]+Table_Query_from_Debt31[[#This Row],[DOD PPG private creditors]]</f>
        <v>314260000</v>
      </c>
      <c r="S20" s="14">
        <f>Table_Query_from_Debt31[[#This Row],[DOD multilateral concessional]]-Table_Query_from_Debt31[[#This Row],[DOD IDA]]</f>
        <v>385862016</v>
      </c>
      <c r="T20" s="14">
        <f>Table_Query_from_Debt31[[#This Row],[DOD multilateral non-concessional]]-Table_Query_from_Debt31[[#This Row],[DOD IBRD]]</f>
        <v>4619008</v>
      </c>
      <c r="U20" s="14">
        <f>Table_Query_from_Debt31[[#This Row],[DOD IMF]]/Table_Query_from_Debt31[[#This Row],[Deflator]]</f>
        <v>11134780.252670988</v>
      </c>
      <c r="V20" s="14">
        <f>Table_Query_from_Debt31[[#This Row],[DOD short-term]]/Table_Query_from_Debt31[[#This Row],[Deflator]]</f>
        <v>278565062.85425961</v>
      </c>
      <c r="W20" s="14">
        <f>Table_Query_from_Debt31[[#This Row],[DOD multilateral concessional]]/Table_Query_from_Debt31[[#This Row],[Deflator]]</f>
        <v>1462229983.4448702</v>
      </c>
      <c r="X20" s="14">
        <f>Table_Query_from_Debt31[[#This Row],[DOD bilateral concessional]]/Table_Query_from_Debt31[[#This Row],[Deflator]]</f>
        <v>4244184539.6882739</v>
      </c>
      <c r="Y20" s="14">
        <f>Table_Query_from_Debt31[[#This Row],[DOD bilateral non-concessional]]/Table_Query_from_Debt31[[#This Row],[Deflator]]</f>
        <v>143608600.30781496</v>
      </c>
      <c r="Z20" s="14">
        <f>Table_Query_from_Debt31[[#This Row],[DOD multilateral non-concessional]]/Table_Query_from_Debt31[[#This Row],[Deflator]]</f>
        <v>6895245.886221922</v>
      </c>
      <c r="AA20" s="14">
        <f>Table_Query_from_Debt31[[#This Row],[DOD private creditors]]/Table_Query_from_Debt31[[#This Row],[Deflator]]</f>
        <v>469126698.24432027</v>
      </c>
      <c r="AB20" s="14">
        <f>Table_Query_from_Debt31[[#This Row],[DOD IBRD]]/Table_Query_from_Debt31[[#This Row],[Deflator]]</f>
        <v>0</v>
      </c>
      <c r="AC20" s="14">
        <f>Table_Query_from_Debt31[[#This Row],[DOD IDA]]/Table_Query_from_Debt31[[#This Row],[Deflator]]</f>
        <v>886215939.20132315</v>
      </c>
      <c r="AD20" s="14">
        <f>Table_Query_from_Debt31[[#This Row],[DOD non-World Bank multilateral concessional]]/Table_Query_from_Debt31[[#This Row],[Deflator]]</f>
        <v>576014044.24354696</v>
      </c>
      <c r="AE20" s="14">
        <f>Table_Query_from_Debt31[[#This Row],[DOD non-World Bank multilateral non-concessional]]/Table_Query_from_Debt31[[#This Row],[Deflator]]</f>
        <v>6895245.886221922</v>
      </c>
      <c r="AF20" s="16">
        <f>Table_Query_from_Debt31[[#This Row],[Interest arrears, private creditors]]/Table_Query_from_Debt31[[#This Row],[Deflator]]</f>
        <v>30538168.605562463</v>
      </c>
      <c r="AG20" s="16">
        <f>Table_Query_from_Debt31[[#This Row],[Interest arrears, official creditors]]/Table_Query_from_Debt31[[#This Row],[Deflator]]</f>
        <v>104121167.42774485</v>
      </c>
      <c r="AH20" s="16">
        <f>Table_Query_from_Debt31[[#This Row],[DOD short-term, deflated]]-Table_Query_from_Debt31[[#This Row],[Interest arrears, private creditors, deflated]]-Table_Query_from_Debt31[[#This Row],[Interest arrears, official creditors, deflated]]</f>
        <v>143905726.8209523</v>
      </c>
    </row>
    <row r="21" spans="1:34" x14ac:dyDescent="0.25">
      <c r="A21" s="18">
        <v>1989</v>
      </c>
      <c r="B21" s="14">
        <v>3810668032</v>
      </c>
      <c r="C21" s="14">
        <v>0</v>
      </c>
      <c r="D21" s="14">
        <v>1057283008</v>
      </c>
      <c r="E21" s="14">
        <v>2753384960</v>
      </c>
      <c r="F21" s="14">
        <v>1629000</v>
      </c>
      <c r="G21" s="14">
        <v>124752000</v>
      </c>
      <c r="H21" s="14">
        <v>253979008</v>
      </c>
      <c r="I21" s="14">
        <v>1052993984</v>
      </c>
      <c r="J21" s="14">
        <v>2658587904</v>
      </c>
      <c r="K21" s="21">
        <v>0.69517800000000007</v>
      </c>
      <c r="L21" s="14">
        <v>652854976</v>
      </c>
      <c r="M21" s="14">
        <v>0</v>
      </c>
      <c r="N21" s="14">
        <v>17150000</v>
      </c>
      <c r="O21" s="14">
        <v>93402000</v>
      </c>
      <c r="P21" s="14">
        <f>Table_Query_from_Debt31[[#This Row],[DOD PPG bilateral]]-Table_Query_from_Debt31[[#This Row],[DOD bilateral concessional]]</f>
        <v>94797056</v>
      </c>
      <c r="Q21" s="14">
        <f>Table_Query_from_Debt31[[#This Row],[DOD PPG multilateral]]-Table_Query_from_Debt31[[#This Row],[DOD multilateral concessional]]</f>
        <v>4289024</v>
      </c>
      <c r="R21" s="14">
        <f>Table_Query_from_Debt31[[#This Row],[DOD PNG]]+Table_Query_from_Debt31[[#This Row],[DOD PPG private creditors]]</f>
        <v>253979008</v>
      </c>
      <c r="S21" s="14">
        <f>Table_Query_from_Debt31[[#This Row],[DOD multilateral concessional]]-Table_Query_from_Debt31[[#This Row],[DOD IDA]]</f>
        <v>400139008</v>
      </c>
      <c r="T21" s="14">
        <f>Table_Query_from_Debt31[[#This Row],[DOD multilateral non-concessional]]-Table_Query_from_Debt31[[#This Row],[DOD IBRD]]</f>
        <v>4289024</v>
      </c>
      <c r="U21" s="14">
        <f>Table_Query_from_Debt31[[#This Row],[DOD IMF]]/Table_Query_from_Debt31[[#This Row],[Deflator]]</f>
        <v>2343284.7414618987</v>
      </c>
      <c r="V21" s="14">
        <f>Table_Query_from_Debt31[[#This Row],[DOD short-term]]/Table_Query_from_Debt31[[#This Row],[Deflator]]</f>
        <v>179453319.86915579</v>
      </c>
      <c r="W21" s="14">
        <f>Table_Query_from_Debt31[[#This Row],[DOD multilateral concessional]]/Table_Query_from_Debt31[[#This Row],[Deflator]]</f>
        <v>1514711317.1015191</v>
      </c>
      <c r="X21" s="14">
        <f>Table_Query_from_Debt31[[#This Row],[DOD bilateral concessional]]/Table_Query_from_Debt31[[#This Row],[Deflator]]</f>
        <v>3824326868.8019466</v>
      </c>
      <c r="Y21" s="14">
        <f>Table_Query_from_Debt31[[#This Row],[DOD bilateral non-concessional]]/Table_Query_from_Debt31[[#This Row],[Deflator]]</f>
        <v>136363716.91854459</v>
      </c>
      <c r="Z21" s="14">
        <f>Table_Query_from_Debt31[[#This Row],[DOD multilateral non-concessional]]/Table_Query_from_Debt31[[#This Row],[Deflator]]</f>
        <v>6169677.4063621107</v>
      </c>
      <c r="AA21" s="14">
        <f>Table_Query_from_Debt31[[#This Row],[DOD private creditors]]/Table_Query_from_Debt31[[#This Row],[Deflator]]</f>
        <v>365343851.50278056</v>
      </c>
      <c r="AB21" s="14">
        <f>Table_Query_from_Debt31[[#This Row],[DOD IBRD]]/Table_Query_from_Debt31[[#This Row],[Deflator]]</f>
        <v>0</v>
      </c>
      <c r="AC21" s="14">
        <f>Table_Query_from_Debt31[[#This Row],[DOD IDA]]/Table_Query_from_Debt31[[#This Row],[Deflator]]</f>
        <v>939119155.09409094</v>
      </c>
      <c r="AD21" s="14">
        <f>Table_Query_from_Debt31[[#This Row],[DOD non-World Bank multilateral concessional]]/Table_Query_from_Debt31[[#This Row],[Deflator]]</f>
        <v>575592162.00742829</v>
      </c>
      <c r="AE21" s="14">
        <f>Table_Query_from_Debt31[[#This Row],[DOD non-World Bank multilateral non-concessional]]/Table_Query_from_Debt31[[#This Row],[Deflator]]</f>
        <v>6169677.4063621107</v>
      </c>
      <c r="AF21" s="16">
        <f>Table_Query_from_Debt31[[#This Row],[Interest arrears, private creditors]]/Table_Query_from_Debt31[[#This Row],[Deflator]]</f>
        <v>24669940.648294389</v>
      </c>
      <c r="AG21" s="16">
        <f>Table_Query_from_Debt31[[#This Row],[Interest arrears, official creditors]]/Table_Query_from_Debt31[[#This Row],[Deflator]]</f>
        <v>134356956.06017449</v>
      </c>
      <c r="AH21" s="16">
        <f>Table_Query_from_Debt31[[#This Row],[DOD short-term, deflated]]-Table_Query_from_Debt31[[#This Row],[Interest arrears, private creditors, deflated]]-Table_Query_from_Debt31[[#This Row],[Interest arrears, official creditors, deflated]]</f>
        <v>20426423.16068691</v>
      </c>
    </row>
    <row r="22" spans="1:34" x14ac:dyDescent="0.25">
      <c r="A22" s="18">
        <v>1990</v>
      </c>
      <c r="B22" s="14">
        <v>4216260096</v>
      </c>
      <c r="C22" s="14">
        <v>0</v>
      </c>
      <c r="D22" s="14">
        <v>1234125952</v>
      </c>
      <c r="E22" s="14">
        <v>2982134016</v>
      </c>
      <c r="F22" s="14">
        <v>0</v>
      </c>
      <c r="G22" s="14">
        <v>228875008</v>
      </c>
      <c r="H22" s="14">
        <v>249878000</v>
      </c>
      <c r="I22" s="14">
        <v>1228392960</v>
      </c>
      <c r="J22" s="14">
        <v>2883686912</v>
      </c>
      <c r="K22" s="21">
        <v>0.72200399999999998</v>
      </c>
      <c r="L22" s="14">
        <v>716161024</v>
      </c>
      <c r="M22" s="14">
        <v>0</v>
      </c>
      <c r="N22" s="14">
        <v>31859000</v>
      </c>
      <c r="O22" s="14">
        <v>168346000</v>
      </c>
      <c r="P22" s="14">
        <f>Table_Query_from_Debt31[[#This Row],[DOD PPG bilateral]]-Table_Query_from_Debt31[[#This Row],[DOD bilateral concessional]]</f>
        <v>98447104</v>
      </c>
      <c r="Q22" s="14">
        <f>Table_Query_from_Debt31[[#This Row],[DOD PPG multilateral]]-Table_Query_from_Debt31[[#This Row],[DOD multilateral concessional]]</f>
        <v>5732992</v>
      </c>
      <c r="R22" s="14">
        <f>Table_Query_from_Debt31[[#This Row],[DOD PNG]]+Table_Query_from_Debt31[[#This Row],[DOD PPG private creditors]]</f>
        <v>249878000</v>
      </c>
      <c r="S22" s="14">
        <f>Table_Query_from_Debt31[[#This Row],[DOD multilateral concessional]]-Table_Query_from_Debt31[[#This Row],[DOD IDA]]</f>
        <v>512231936</v>
      </c>
      <c r="T22" s="14">
        <f>Table_Query_from_Debt31[[#This Row],[DOD multilateral non-concessional]]-Table_Query_from_Debt31[[#This Row],[DOD IBRD]]</f>
        <v>5732992</v>
      </c>
      <c r="U22" s="14">
        <f>Table_Query_from_Debt31[[#This Row],[DOD IMF]]/Table_Query_from_Debt31[[#This Row],[Deflator]]</f>
        <v>0</v>
      </c>
      <c r="V22" s="14">
        <f>Table_Query_from_Debt31[[#This Row],[DOD short-term]]/Table_Query_from_Debt31[[#This Row],[Deflator]]</f>
        <v>316999639.89119172</v>
      </c>
      <c r="W22" s="14">
        <f>Table_Query_from_Debt31[[#This Row],[DOD multilateral concessional]]/Table_Query_from_Debt31[[#This Row],[Deflator]]</f>
        <v>1701365865.0090582</v>
      </c>
      <c r="X22" s="14">
        <f>Table_Query_from_Debt31[[#This Row],[DOD bilateral concessional]]/Table_Query_from_Debt31[[#This Row],[Deflator]]</f>
        <v>3994004066.4594655</v>
      </c>
      <c r="Y22" s="14">
        <f>Table_Query_from_Debt31[[#This Row],[DOD bilateral non-concessional]]/Table_Query_from_Debt31[[#This Row],[Deflator]]</f>
        <v>136352574.22396553</v>
      </c>
      <c r="Z22" s="14">
        <f>Table_Query_from_Debt31[[#This Row],[DOD multilateral non-concessional]]/Table_Query_from_Debt31[[#This Row],[Deflator]]</f>
        <v>7940388.1418939512</v>
      </c>
      <c r="AA22" s="14">
        <f>Table_Query_from_Debt31[[#This Row],[DOD private creditors]]/Table_Query_from_Debt31[[#This Row],[Deflator]]</f>
        <v>346089495.34905624</v>
      </c>
      <c r="AB22" s="14">
        <f>Table_Query_from_Debt31[[#This Row],[DOD IBRD]]/Table_Query_from_Debt31[[#This Row],[Deflator]]</f>
        <v>0</v>
      </c>
      <c r="AC22" s="14">
        <f>Table_Query_from_Debt31[[#This Row],[DOD IDA]]/Table_Query_from_Debt31[[#This Row],[Deflator]]</f>
        <v>991907280.29207599</v>
      </c>
      <c r="AD22" s="14">
        <f>Table_Query_from_Debt31[[#This Row],[DOD non-World Bank multilateral concessional]]/Table_Query_from_Debt31[[#This Row],[Deflator]]</f>
        <v>709458584.71698225</v>
      </c>
      <c r="AE22" s="14">
        <f>Table_Query_from_Debt31[[#This Row],[DOD non-World Bank multilateral non-concessional]]/Table_Query_from_Debt31[[#This Row],[Deflator]]</f>
        <v>7940388.1418939512</v>
      </c>
      <c r="AF22" s="16">
        <f>Table_Query_from_Debt31[[#This Row],[Interest arrears, private creditors]]/Table_Query_from_Debt31[[#This Row],[Deflator]]</f>
        <v>44125794.31692899</v>
      </c>
      <c r="AG22" s="16">
        <f>Table_Query_from_Debt31[[#This Row],[Interest arrears, official creditors]]/Table_Query_from_Debt31[[#This Row],[Deflator]]</f>
        <v>233164913.21377721</v>
      </c>
      <c r="AH22" s="16">
        <f>Table_Query_from_Debt31[[#This Row],[DOD short-term, deflated]]-Table_Query_from_Debt31[[#This Row],[Interest arrears, private creditors, deflated]]-Table_Query_from_Debt31[[#This Row],[Interest arrears, official creditors, deflated]]</f>
        <v>39708932.360485524</v>
      </c>
    </row>
    <row r="23" spans="1:34" x14ac:dyDescent="0.25">
      <c r="A23" s="18">
        <v>1991</v>
      </c>
      <c r="B23" s="14">
        <v>4326630912</v>
      </c>
      <c r="C23" s="14">
        <v>0</v>
      </c>
      <c r="D23" s="14">
        <v>1258334976</v>
      </c>
      <c r="E23" s="14">
        <v>3068295936</v>
      </c>
      <c r="F23" s="14">
        <v>0</v>
      </c>
      <c r="G23" s="14">
        <v>295361984</v>
      </c>
      <c r="H23" s="14">
        <v>253111008</v>
      </c>
      <c r="I23" s="14">
        <v>1253485952</v>
      </c>
      <c r="J23" s="14">
        <v>2964825088</v>
      </c>
      <c r="K23" s="21">
        <v>0.74807499999999993</v>
      </c>
      <c r="L23" s="14">
        <v>748641024</v>
      </c>
      <c r="M23" s="14">
        <v>0</v>
      </c>
      <c r="N23" s="14">
        <v>44878000</v>
      </c>
      <c r="O23" s="14">
        <v>203422000</v>
      </c>
      <c r="P23" s="14">
        <f>Table_Query_from_Debt31[[#This Row],[DOD PPG bilateral]]-Table_Query_from_Debt31[[#This Row],[DOD bilateral concessional]]</f>
        <v>103470848</v>
      </c>
      <c r="Q23" s="14">
        <f>Table_Query_from_Debt31[[#This Row],[DOD PPG multilateral]]-Table_Query_from_Debt31[[#This Row],[DOD multilateral concessional]]</f>
        <v>4849024</v>
      </c>
      <c r="R23" s="14">
        <f>Table_Query_from_Debt31[[#This Row],[DOD PNG]]+Table_Query_from_Debt31[[#This Row],[DOD PPG private creditors]]</f>
        <v>253111008</v>
      </c>
      <c r="S23" s="14">
        <f>Table_Query_from_Debt31[[#This Row],[DOD multilateral concessional]]-Table_Query_from_Debt31[[#This Row],[DOD IDA]]</f>
        <v>504844928</v>
      </c>
      <c r="T23" s="14">
        <f>Table_Query_from_Debt31[[#This Row],[DOD multilateral non-concessional]]-Table_Query_from_Debt31[[#This Row],[DOD IBRD]]</f>
        <v>4849024</v>
      </c>
      <c r="U23" s="14">
        <f>Table_Query_from_Debt31[[#This Row],[DOD IMF]]/Table_Query_from_Debt31[[#This Row],[Deflator]]</f>
        <v>0</v>
      </c>
      <c r="V23" s="14">
        <f>Table_Query_from_Debt31[[#This Row],[DOD short-term]]/Table_Query_from_Debt31[[#This Row],[Deflator]]</f>
        <v>394829374.06008762</v>
      </c>
      <c r="W23" s="14">
        <f>Table_Query_from_Debt31[[#This Row],[DOD multilateral concessional]]/Table_Query_from_Debt31[[#This Row],[Deflator]]</f>
        <v>1675615348.7284031</v>
      </c>
      <c r="X23" s="14">
        <f>Table_Query_from_Debt31[[#This Row],[DOD bilateral concessional]]/Table_Query_from_Debt31[[#This Row],[Deflator]]</f>
        <v>3963272516.7931027</v>
      </c>
      <c r="Y23" s="14">
        <f>Table_Query_from_Debt31[[#This Row],[DOD bilateral non-concessional]]/Table_Query_from_Debt31[[#This Row],[Deflator]]</f>
        <v>138316142.09805167</v>
      </c>
      <c r="Z23" s="14">
        <f>Table_Query_from_Debt31[[#This Row],[DOD multilateral non-concessional]]/Table_Query_from_Debt31[[#This Row],[Deflator]]</f>
        <v>6482002.4730140697</v>
      </c>
      <c r="AA23" s="14">
        <f>Table_Query_from_Debt31[[#This Row],[DOD private creditors]]/Table_Query_from_Debt31[[#This Row],[Deflator]]</f>
        <v>338349775.08939612</v>
      </c>
      <c r="AB23" s="14">
        <f>Table_Query_from_Debt31[[#This Row],[DOD IBRD]]/Table_Query_from_Debt31[[#This Row],[Deflator]]</f>
        <v>0</v>
      </c>
      <c r="AC23" s="14">
        <f>Table_Query_from_Debt31[[#This Row],[DOD IDA]]/Table_Query_from_Debt31[[#This Row],[Deflator]]</f>
        <v>1000756640.7111588</v>
      </c>
      <c r="AD23" s="14">
        <f>Table_Query_from_Debt31[[#This Row],[DOD non-World Bank multilateral concessional]]/Table_Query_from_Debt31[[#This Row],[Deflator]]</f>
        <v>674858708.01724434</v>
      </c>
      <c r="AE23" s="14">
        <f>Table_Query_from_Debt31[[#This Row],[DOD non-World Bank multilateral non-concessional]]/Table_Query_from_Debt31[[#This Row],[Deflator]]</f>
        <v>6482002.4730140697</v>
      </c>
      <c r="AF23" s="16">
        <f>Table_Query_from_Debt31[[#This Row],[Interest arrears, private creditors]]/Table_Query_from_Debt31[[#This Row],[Deflator]]</f>
        <v>59991311.031647898</v>
      </c>
      <c r="AG23" s="16">
        <f>Table_Query_from_Debt31[[#This Row],[Interest arrears, official creditors]]/Table_Query_from_Debt31[[#This Row],[Deflator]]</f>
        <v>271927280.01871473</v>
      </c>
      <c r="AH23" s="16">
        <f>Table_Query_from_Debt31[[#This Row],[DOD short-term, deflated]]-Table_Query_from_Debt31[[#This Row],[Interest arrears, private creditors, deflated]]-Table_Query_from_Debt31[[#This Row],[Interest arrears, official creditors, deflated]]</f>
        <v>62910783.009724975</v>
      </c>
    </row>
    <row r="24" spans="1:34" x14ac:dyDescent="0.25">
      <c r="A24" s="18">
        <v>1992</v>
      </c>
      <c r="B24" s="14">
        <v>4747405824</v>
      </c>
      <c r="C24" s="14">
        <v>0</v>
      </c>
      <c r="D24" s="14">
        <v>1306014976</v>
      </c>
      <c r="E24" s="14">
        <v>3441391104</v>
      </c>
      <c r="F24" s="14">
        <v>0</v>
      </c>
      <c r="G24" s="14">
        <v>351982016</v>
      </c>
      <c r="H24" s="14">
        <v>255588992</v>
      </c>
      <c r="I24" s="14">
        <v>1301444992</v>
      </c>
      <c r="J24" s="14">
        <v>3330356992</v>
      </c>
      <c r="K24" s="21">
        <v>0.76597599999999999</v>
      </c>
      <c r="L24" s="14">
        <v>764995968</v>
      </c>
      <c r="M24" s="14">
        <v>0</v>
      </c>
      <c r="N24" s="14">
        <v>53801000</v>
      </c>
      <c r="O24" s="14">
        <v>286180992</v>
      </c>
      <c r="P24" s="14">
        <f>Table_Query_from_Debt31[[#This Row],[DOD PPG bilateral]]-Table_Query_from_Debt31[[#This Row],[DOD bilateral concessional]]</f>
        <v>111034112</v>
      </c>
      <c r="Q24" s="14">
        <f>Table_Query_from_Debt31[[#This Row],[DOD PPG multilateral]]-Table_Query_from_Debt31[[#This Row],[DOD multilateral concessional]]</f>
        <v>4569984</v>
      </c>
      <c r="R24" s="14">
        <f>Table_Query_from_Debt31[[#This Row],[DOD PNG]]+Table_Query_from_Debt31[[#This Row],[DOD PPG private creditors]]</f>
        <v>255588992</v>
      </c>
      <c r="S24" s="14">
        <f>Table_Query_from_Debt31[[#This Row],[DOD multilateral concessional]]-Table_Query_from_Debt31[[#This Row],[DOD IDA]]</f>
        <v>536449024</v>
      </c>
      <c r="T24" s="14">
        <f>Table_Query_from_Debt31[[#This Row],[DOD multilateral non-concessional]]-Table_Query_from_Debt31[[#This Row],[DOD IBRD]]</f>
        <v>4569984</v>
      </c>
      <c r="U24" s="14">
        <f>Table_Query_from_Debt31[[#This Row],[DOD IMF]]/Table_Query_from_Debt31[[#This Row],[Deflator]]</f>
        <v>0</v>
      </c>
      <c r="V24" s="14">
        <f>Table_Query_from_Debt31[[#This Row],[DOD short-term]]/Table_Query_from_Debt31[[#This Row],[Deflator]]</f>
        <v>459520945.82597888</v>
      </c>
      <c r="W24" s="14">
        <f>Table_Query_from_Debt31[[#This Row],[DOD multilateral concessional]]/Table_Query_from_Debt31[[#This Row],[Deflator]]</f>
        <v>1699067584.3629565</v>
      </c>
      <c r="X24" s="14">
        <f>Table_Query_from_Debt31[[#This Row],[DOD bilateral concessional]]/Table_Query_from_Debt31[[#This Row],[Deflator]]</f>
        <v>4347860758.0394163</v>
      </c>
      <c r="Y24" s="14">
        <f>Table_Query_from_Debt31[[#This Row],[DOD bilateral non-concessional]]/Table_Query_from_Debt31[[#This Row],[Deflator]]</f>
        <v>144957690.58038372</v>
      </c>
      <c r="Z24" s="14">
        <f>Table_Query_from_Debt31[[#This Row],[DOD multilateral non-concessional]]/Table_Query_from_Debt31[[#This Row],[Deflator]]</f>
        <v>5966223.4848089237</v>
      </c>
      <c r="AA24" s="14">
        <f>Table_Query_from_Debt31[[#This Row],[DOD private creditors]]/Table_Query_from_Debt31[[#This Row],[Deflator]]</f>
        <v>333677546.03277385</v>
      </c>
      <c r="AB24" s="14">
        <f>Table_Query_from_Debt31[[#This Row],[DOD IBRD]]/Table_Query_from_Debt31[[#This Row],[Deflator]]</f>
        <v>0</v>
      </c>
      <c r="AC24" s="14">
        <f>Table_Query_from_Debt31[[#This Row],[DOD IDA]]/Table_Query_from_Debt31[[#This Row],[Deflator]]</f>
        <v>998720544.76902676</v>
      </c>
      <c r="AD24" s="14">
        <f>Table_Query_from_Debt31[[#This Row],[DOD non-World Bank multilateral concessional]]/Table_Query_from_Debt31[[#This Row],[Deflator]]</f>
        <v>700347039.59392989</v>
      </c>
      <c r="AE24" s="14">
        <f>Table_Query_from_Debt31[[#This Row],[DOD non-World Bank multilateral non-concessional]]/Table_Query_from_Debt31[[#This Row],[Deflator]]</f>
        <v>5966223.4848089237</v>
      </c>
      <c r="AF24" s="16">
        <f>Table_Query_from_Debt31[[#This Row],[Interest arrears, private creditors]]/Table_Query_from_Debt31[[#This Row],[Deflator]]</f>
        <v>70238493.112055734</v>
      </c>
      <c r="AG24" s="16">
        <f>Table_Query_from_Debt31[[#This Row],[Interest arrears, official creditors]]/Table_Query_from_Debt31[[#This Row],[Deflator]]</f>
        <v>373616134.1869719</v>
      </c>
      <c r="AH24" s="16">
        <f>Table_Query_from_Debt31[[#This Row],[DOD short-term, deflated]]-Table_Query_from_Debt31[[#This Row],[Interest arrears, private creditors, deflated]]-Table_Query_from_Debt31[[#This Row],[Interest arrears, official creditors, deflated]]</f>
        <v>15666318.526951253</v>
      </c>
    </row>
    <row r="25" spans="1:34" x14ac:dyDescent="0.25">
      <c r="A25" s="18">
        <v>1993</v>
      </c>
      <c r="B25" s="14">
        <v>5100470784</v>
      </c>
      <c r="C25" s="14">
        <v>0</v>
      </c>
      <c r="D25" s="14">
        <v>1342928000</v>
      </c>
      <c r="E25" s="14">
        <v>3757542912</v>
      </c>
      <c r="F25" s="14">
        <v>0</v>
      </c>
      <c r="G25" s="14">
        <v>362310016</v>
      </c>
      <c r="H25" s="14">
        <v>289295008</v>
      </c>
      <c r="I25" s="14">
        <v>1338695936</v>
      </c>
      <c r="J25" s="14">
        <v>3641945088</v>
      </c>
      <c r="K25" s="21">
        <v>0.78290099999999996</v>
      </c>
      <c r="L25" s="14">
        <v>760899968</v>
      </c>
      <c r="M25" s="14">
        <v>0</v>
      </c>
      <c r="N25" s="14">
        <v>54837000</v>
      </c>
      <c r="O25" s="14">
        <v>299472992</v>
      </c>
      <c r="P25" s="14">
        <f>Table_Query_from_Debt31[[#This Row],[DOD PPG bilateral]]-Table_Query_from_Debt31[[#This Row],[DOD bilateral concessional]]</f>
        <v>115597824</v>
      </c>
      <c r="Q25" s="14">
        <f>Table_Query_from_Debt31[[#This Row],[DOD PPG multilateral]]-Table_Query_from_Debt31[[#This Row],[DOD multilateral concessional]]</f>
        <v>4232064</v>
      </c>
      <c r="R25" s="14">
        <f>Table_Query_from_Debt31[[#This Row],[DOD PNG]]+Table_Query_from_Debt31[[#This Row],[DOD PPG private creditors]]</f>
        <v>289295008</v>
      </c>
      <c r="S25" s="14">
        <f>Table_Query_from_Debt31[[#This Row],[DOD multilateral concessional]]-Table_Query_from_Debt31[[#This Row],[DOD IDA]]</f>
        <v>577795968</v>
      </c>
      <c r="T25" s="14">
        <f>Table_Query_from_Debt31[[#This Row],[DOD multilateral non-concessional]]-Table_Query_from_Debt31[[#This Row],[DOD IBRD]]</f>
        <v>4232064</v>
      </c>
      <c r="U25" s="14">
        <f>Table_Query_from_Debt31[[#This Row],[DOD IMF]]/Table_Query_from_Debt31[[#This Row],[Deflator]]</f>
        <v>0</v>
      </c>
      <c r="V25" s="14">
        <f>Table_Query_from_Debt31[[#This Row],[DOD short-term]]/Table_Query_from_Debt31[[#This Row],[Deflator]]</f>
        <v>462778839.21466446</v>
      </c>
      <c r="W25" s="14">
        <f>Table_Query_from_Debt31[[#This Row],[DOD multilateral concessional]]/Table_Query_from_Debt31[[#This Row],[Deflator]]</f>
        <v>1709917264.1240721</v>
      </c>
      <c r="X25" s="14">
        <f>Table_Query_from_Debt31[[#This Row],[DOD bilateral concessional]]/Table_Query_from_Debt31[[#This Row],[Deflator]]</f>
        <v>4651859031.9848871</v>
      </c>
      <c r="Y25" s="14">
        <f>Table_Query_from_Debt31[[#This Row],[DOD bilateral non-concessional]]/Table_Query_from_Debt31[[#This Row],[Deflator]]</f>
        <v>147653182.20311382</v>
      </c>
      <c r="Z25" s="14">
        <f>Table_Query_from_Debt31[[#This Row],[DOD multilateral non-concessional]]/Table_Query_from_Debt31[[#This Row],[Deflator]]</f>
        <v>5405618.3348852536</v>
      </c>
      <c r="AA25" s="14">
        <f>Table_Query_from_Debt31[[#This Row],[DOD private creditors]]/Table_Query_from_Debt31[[#This Row],[Deflator]]</f>
        <v>369516717.95029002</v>
      </c>
      <c r="AB25" s="14">
        <f>Table_Query_from_Debt31[[#This Row],[DOD IBRD]]/Table_Query_from_Debt31[[#This Row],[Deflator]]</f>
        <v>0</v>
      </c>
      <c r="AC25" s="14">
        <f>Table_Query_from_Debt31[[#This Row],[DOD IDA]]/Table_Query_from_Debt31[[#This Row],[Deflator]]</f>
        <v>971898066.29446125</v>
      </c>
      <c r="AD25" s="14">
        <f>Table_Query_from_Debt31[[#This Row],[DOD non-World Bank multilateral concessional]]/Table_Query_from_Debt31[[#This Row],[Deflator]]</f>
        <v>738019197.82961071</v>
      </c>
      <c r="AE25" s="14">
        <f>Table_Query_from_Debt31[[#This Row],[DOD non-World Bank multilateral non-concessional]]/Table_Query_from_Debt31[[#This Row],[Deflator]]</f>
        <v>5405618.3348852536</v>
      </c>
      <c r="AF25" s="16">
        <f>Table_Query_from_Debt31[[#This Row],[Interest arrears, private creditors]]/Table_Query_from_Debt31[[#This Row],[Deflator]]</f>
        <v>70043338.812953368</v>
      </c>
      <c r="AG25" s="16">
        <f>Table_Query_from_Debt31[[#This Row],[Interest arrears, official creditors]]/Table_Query_from_Debt31[[#This Row],[Deflator]]</f>
        <v>382517064.09878135</v>
      </c>
      <c r="AH25" s="16">
        <f>Table_Query_from_Debt31[[#This Row],[DOD short-term, deflated]]-Table_Query_from_Debt31[[#This Row],[Interest arrears, private creditors, deflated]]-Table_Query_from_Debt31[[#This Row],[Interest arrears, official creditors, deflated]]</f>
        <v>10218436.302929759</v>
      </c>
    </row>
    <row r="26" spans="1:34" x14ac:dyDescent="0.25">
      <c r="A26" s="18">
        <v>1994</v>
      </c>
      <c r="B26" s="14">
        <v>5819978240</v>
      </c>
      <c r="C26" s="14">
        <v>0</v>
      </c>
      <c r="D26" s="14">
        <v>1458160000</v>
      </c>
      <c r="E26" s="14">
        <v>4361818112</v>
      </c>
      <c r="F26" s="14">
        <v>0</v>
      </c>
      <c r="G26" s="14">
        <v>401598016</v>
      </c>
      <c r="H26" s="14">
        <v>333836992</v>
      </c>
      <c r="I26" s="14">
        <v>1454056960</v>
      </c>
      <c r="J26" s="14">
        <v>4225276928</v>
      </c>
      <c r="K26" s="21">
        <v>0.799396</v>
      </c>
      <c r="L26" s="14">
        <v>817494976</v>
      </c>
      <c r="M26" s="14">
        <v>0</v>
      </c>
      <c r="N26" s="14">
        <v>67994000</v>
      </c>
      <c r="O26" s="14">
        <v>312604000</v>
      </c>
      <c r="P26" s="14">
        <f>Table_Query_from_Debt31[[#This Row],[DOD PPG bilateral]]-Table_Query_from_Debt31[[#This Row],[DOD bilateral concessional]]</f>
        <v>136541184</v>
      </c>
      <c r="Q26" s="14">
        <f>Table_Query_from_Debt31[[#This Row],[DOD PPG multilateral]]-Table_Query_from_Debt31[[#This Row],[DOD multilateral concessional]]</f>
        <v>4103040</v>
      </c>
      <c r="R26" s="14">
        <f>Table_Query_from_Debt31[[#This Row],[DOD PNG]]+Table_Query_from_Debt31[[#This Row],[DOD PPG private creditors]]</f>
        <v>333836992</v>
      </c>
      <c r="S26" s="14">
        <f>Table_Query_from_Debt31[[#This Row],[DOD multilateral concessional]]-Table_Query_from_Debt31[[#This Row],[DOD IDA]]</f>
        <v>636561984</v>
      </c>
      <c r="T26" s="14">
        <f>Table_Query_from_Debt31[[#This Row],[DOD multilateral non-concessional]]-Table_Query_from_Debt31[[#This Row],[DOD IBRD]]</f>
        <v>4103040</v>
      </c>
      <c r="U26" s="14">
        <f>Table_Query_from_Debt31[[#This Row],[DOD IMF]]/Table_Query_from_Debt31[[#This Row],[Deflator]]</f>
        <v>0</v>
      </c>
      <c r="V26" s="14">
        <f>Table_Query_from_Debt31[[#This Row],[DOD short-term]]/Table_Query_from_Debt31[[#This Row],[Deflator]]</f>
        <v>502376814.49494368</v>
      </c>
      <c r="W26" s="14">
        <f>Table_Query_from_Debt31[[#This Row],[DOD multilateral concessional]]/Table_Query_from_Debt31[[#This Row],[Deflator]]</f>
        <v>1818944503.0998404</v>
      </c>
      <c r="X26" s="14">
        <f>Table_Query_from_Debt31[[#This Row],[DOD bilateral concessional]]/Table_Query_from_Debt31[[#This Row],[Deflator]]</f>
        <v>5285586778.0174036</v>
      </c>
      <c r="Y26" s="14">
        <f>Table_Query_from_Debt31[[#This Row],[DOD bilateral non-concessional]]/Table_Query_from_Debt31[[#This Row],[Deflator]]</f>
        <v>170805438.10576984</v>
      </c>
      <c r="Z26" s="14">
        <f>Table_Query_from_Debt31[[#This Row],[DOD multilateral non-concessional]]/Table_Query_from_Debt31[[#This Row],[Deflator]]</f>
        <v>5132675.1697531641</v>
      </c>
      <c r="AA26" s="14">
        <f>Table_Query_from_Debt31[[#This Row],[DOD private creditors]]/Table_Query_from_Debt31[[#This Row],[Deflator]]</f>
        <v>417611536.71021622</v>
      </c>
      <c r="AB26" s="14">
        <f>Table_Query_from_Debt31[[#This Row],[DOD IBRD]]/Table_Query_from_Debt31[[#This Row],[Deflator]]</f>
        <v>0</v>
      </c>
      <c r="AC26" s="14">
        <f>Table_Query_from_Debt31[[#This Row],[DOD IDA]]/Table_Query_from_Debt31[[#This Row],[Deflator]]</f>
        <v>1022640813.8144299</v>
      </c>
      <c r="AD26" s="14">
        <f>Table_Query_from_Debt31[[#This Row],[DOD non-World Bank multilateral concessional]]/Table_Query_from_Debt31[[#This Row],[Deflator]]</f>
        <v>796303689.28541052</v>
      </c>
      <c r="AE26" s="14">
        <f>Table_Query_from_Debt31[[#This Row],[DOD non-World Bank multilateral non-concessional]]/Table_Query_from_Debt31[[#This Row],[Deflator]]</f>
        <v>5132675.1697531641</v>
      </c>
      <c r="AF26" s="16">
        <f>Table_Query_from_Debt31[[#This Row],[Interest arrears, private creditors]]/Table_Query_from_Debt31[[#This Row],[Deflator]]</f>
        <v>85056717.821955577</v>
      </c>
      <c r="AG26" s="16">
        <f>Table_Query_from_Debt31[[#This Row],[Interest arrears, official creditors]]/Table_Query_from_Debt31[[#This Row],[Deflator]]</f>
        <v>391050242.93341476</v>
      </c>
      <c r="AH26" s="16">
        <f>Table_Query_from_Debt31[[#This Row],[DOD short-term, deflated]]-Table_Query_from_Debt31[[#This Row],[Interest arrears, private creditors, deflated]]-Table_Query_from_Debt31[[#This Row],[Interest arrears, official creditors, deflated]]</f>
        <v>26269853.739573359</v>
      </c>
    </row>
    <row r="27" spans="1:34" x14ac:dyDescent="0.25">
      <c r="A27" s="18">
        <v>1995</v>
      </c>
      <c r="B27" s="14">
        <v>5010622976</v>
      </c>
      <c r="C27" s="14">
        <v>0</v>
      </c>
      <c r="D27" s="14">
        <v>1330930048</v>
      </c>
      <c r="E27" s="14">
        <v>3679693056</v>
      </c>
      <c r="F27" s="14">
        <v>0</v>
      </c>
      <c r="G27" s="14">
        <v>392979008</v>
      </c>
      <c r="H27" s="14">
        <v>367092000</v>
      </c>
      <c r="I27" s="14">
        <v>1328059008</v>
      </c>
      <c r="J27" s="14">
        <v>3558189056</v>
      </c>
      <c r="K27" s="21">
        <v>0.816052</v>
      </c>
      <c r="L27" s="14">
        <v>776630976</v>
      </c>
      <c r="M27" s="14">
        <v>0</v>
      </c>
      <c r="N27" s="14">
        <v>66883000</v>
      </c>
      <c r="O27" s="14">
        <v>284766016</v>
      </c>
      <c r="P27" s="14">
        <f>Table_Query_from_Debt31[[#This Row],[DOD PPG bilateral]]-Table_Query_from_Debt31[[#This Row],[DOD bilateral concessional]]</f>
        <v>121504000</v>
      </c>
      <c r="Q27" s="14">
        <f>Table_Query_from_Debt31[[#This Row],[DOD PPG multilateral]]-Table_Query_from_Debt31[[#This Row],[DOD multilateral concessional]]</f>
        <v>2871040</v>
      </c>
      <c r="R27" s="14">
        <f>Table_Query_from_Debt31[[#This Row],[DOD PNG]]+Table_Query_from_Debt31[[#This Row],[DOD PPG private creditors]]</f>
        <v>367092000</v>
      </c>
      <c r="S27" s="14">
        <f>Table_Query_from_Debt31[[#This Row],[DOD multilateral concessional]]-Table_Query_from_Debt31[[#This Row],[DOD IDA]]</f>
        <v>551428032</v>
      </c>
      <c r="T27" s="14">
        <f>Table_Query_from_Debt31[[#This Row],[DOD multilateral non-concessional]]-Table_Query_from_Debt31[[#This Row],[DOD IBRD]]</f>
        <v>2871040</v>
      </c>
      <c r="U27" s="14">
        <f>Table_Query_from_Debt31[[#This Row],[DOD IMF]]/Table_Query_from_Debt31[[#This Row],[Deflator]]</f>
        <v>0</v>
      </c>
      <c r="V27" s="14">
        <f>Table_Query_from_Debt31[[#This Row],[DOD short-term]]/Table_Query_from_Debt31[[#This Row],[Deflator]]</f>
        <v>481561233.8429414</v>
      </c>
      <c r="W27" s="14">
        <f>Table_Query_from_Debt31[[#This Row],[DOD multilateral concessional]]/Table_Query_from_Debt31[[#This Row],[Deflator]]</f>
        <v>1627419586.0067742</v>
      </c>
      <c r="X27" s="14">
        <f>Table_Query_from_Debt31[[#This Row],[DOD bilateral concessional]]/Table_Query_from_Debt31[[#This Row],[Deflator]]</f>
        <v>4360247944.9838982</v>
      </c>
      <c r="Y27" s="14">
        <f>Table_Query_from_Debt31[[#This Row],[DOD bilateral non-concessional]]/Table_Query_from_Debt31[[#This Row],[Deflator]]</f>
        <v>148892472.5385147</v>
      </c>
      <c r="Z27" s="14">
        <f>Table_Query_from_Debt31[[#This Row],[DOD multilateral non-concessional]]/Table_Query_from_Debt31[[#This Row],[Deflator]]</f>
        <v>3518207.1730723041</v>
      </c>
      <c r="AA27" s="14">
        <f>Table_Query_from_Debt31[[#This Row],[DOD private creditors]]/Table_Query_from_Debt31[[#This Row],[Deflator]]</f>
        <v>449838980.84925961</v>
      </c>
      <c r="AB27" s="14">
        <f>Table_Query_from_Debt31[[#This Row],[DOD IBRD]]/Table_Query_from_Debt31[[#This Row],[Deflator]]</f>
        <v>0</v>
      </c>
      <c r="AC27" s="14">
        <f>Table_Query_from_Debt31[[#This Row],[DOD IDA]]/Table_Query_from_Debt31[[#This Row],[Deflator]]</f>
        <v>951692999.95588517</v>
      </c>
      <c r="AD27" s="14">
        <f>Table_Query_from_Debt31[[#This Row],[DOD non-World Bank multilateral concessional]]/Table_Query_from_Debt31[[#This Row],[Deflator]]</f>
        <v>675726586.0508889</v>
      </c>
      <c r="AE27" s="14">
        <f>Table_Query_from_Debt31[[#This Row],[DOD non-World Bank multilateral non-concessional]]/Table_Query_from_Debt31[[#This Row],[Deflator]]</f>
        <v>3518207.1730723041</v>
      </c>
      <c r="AF27" s="16">
        <f>Table_Query_from_Debt31[[#This Row],[Interest arrears, private creditors]]/Table_Query_from_Debt31[[#This Row],[Deflator]]</f>
        <v>81959237.89170298</v>
      </c>
      <c r="AG27" s="16">
        <f>Table_Query_from_Debt31[[#This Row],[Interest arrears, official creditors]]/Table_Query_from_Debt31[[#This Row],[Deflator]]</f>
        <v>348955723.40978271</v>
      </c>
      <c r="AH27" s="16">
        <f>Table_Query_from_Debt31[[#This Row],[DOD short-term, deflated]]-Table_Query_from_Debt31[[#This Row],[Interest arrears, private creditors, deflated]]-Table_Query_from_Debt31[[#This Row],[Interest arrears, official creditors, deflated]]</f>
        <v>50646272.541455686</v>
      </c>
    </row>
    <row r="28" spans="1:34" x14ac:dyDescent="0.25">
      <c r="A28" s="18">
        <v>1996</v>
      </c>
      <c r="B28" s="14">
        <v>4438408192</v>
      </c>
      <c r="C28" s="14">
        <v>0</v>
      </c>
      <c r="D28" s="14">
        <v>1223682048</v>
      </c>
      <c r="E28" s="14">
        <v>3214725888</v>
      </c>
      <c r="F28" s="14">
        <v>0</v>
      </c>
      <c r="G28" s="14">
        <v>380847008</v>
      </c>
      <c r="H28" s="14">
        <v>365584992</v>
      </c>
      <c r="I28" s="14">
        <v>1221959936</v>
      </c>
      <c r="J28" s="14">
        <v>3109146880</v>
      </c>
      <c r="K28" s="21">
        <v>0.83159300000000003</v>
      </c>
      <c r="L28" s="14">
        <v>742137984</v>
      </c>
      <c r="M28" s="14">
        <v>0</v>
      </c>
      <c r="N28" s="14">
        <v>61185000</v>
      </c>
      <c r="O28" s="14">
        <v>305081984</v>
      </c>
      <c r="P28" s="14">
        <f>Table_Query_from_Debt31[[#This Row],[DOD PPG bilateral]]-Table_Query_from_Debt31[[#This Row],[DOD bilateral concessional]]</f>
        <v>105579008</v>
      </c>
      <c r="Q28" s="14">
        <f>Table_Query_from_Debt31[[#This Row],[DOD PPG multilateral]]-Table_Query_from_Debt31[[#This Row],[DOD multilateral concessional]]</f>
        <v>1722112</v>
      </c>
      <c r="R28" s="14">
        <f>Table_Query_from_Debt31[[#This Row],[DOD PNG]]+Table_Query_from_Debt31[[#This Row],[DOD PPG private creditors]]</f>
        <v>365584992</v>
      </c>
      <c r="S28" s="14">
        <f>Table_Query_from_Debt31[[#This Row],[DOD multilateral concessional]]-Table_Query_from_Debt31[[#This Row],[DOD IDA]]</f>
        <v>479821952</v>
      </c>
      <c r="T28" s="14">
        <f>Table_Query_from_Debt31[[#This Row],[DOD multilateral non-concessional]]-Table_Query_from_Debt31[[#This Row],[DOD IBRD]]</f>
        <v>1722112</v>
      </c>
      <c r="U28" s="14">
        <f>Table_Query_from_Debt31[[#This Row],[DOD IMF]]/Table_Query_from_Debt31[[#This Row],[Deflator]]</f>
        <v>0</v>
      </c>
      <c r="V28" s="14">
        <f>Table_Query_from_Debt31[[#This Row],[DOD short-term]]/Table_Query_from_Debt31[[#This Row],[Deflator]]</f>
        <v>457972840.07922143</v>
      </c>
      <c r="W28" s="14">
        <f>Table_Query_from_Debt31[[#This Row],[DOD multilateral concessional]]/Table_Query_from_Debt31[[#This Row],[Deflator]]</f>
        <v>1469420661.3090777</v>
      </c>
      <c r="X28" s="14">
        <f>Table_Query_from_Debt31[[#This Row],[DOD bilateral concessional]]/Table_Query_from_Debt31[[#This Row],[Deflator]]</f>
        <v>3738784333.201458</v>
      </c>
      <c r="Y28" s="14">
        <f>Table_Query_from_Debt31[[#This Row],[DOD bilateral non-concessional]]/Table_Query_from_Debt31[[#This Row],[Deflator]]</f>
        <v>126959952.76535517</v>
      </c>
      <c r="Z28" s="14">
        <f>Table_Query_from_Debt31[[#This Row],[DOD multilateral non-concessional]]/Table_Query_from_Debt31[[#This Row],[Deflator]]</f>
        <v>2070859.1823163494</v>
      </c>
      <c r="AA28" s="14">
        <f>Table_Query_from_Debt31[[#This Row],[DOD private creditors]]/Table_Query_from_Debt31[[#This Row],[Deflator]]</f>
        <v>439620093.00222582</v>
      </c>
      <c r="AB28" s="14">
        <f>Table_Query_from_Debt31[[#This Row],[DOD IBRD]]/Table_Query_from_Debt31[[#This Row],[Deflator]]</f>
        <v>0</v>
      </c>
      <c r="AC28" s="14">
        <f>Table_Query_from_Debt31[[#This Row],[DOD IDA]]/Table_Query_from_Debt31[[#This Row],[Deflator]]</f>
        <v>892429330.21321726</v>
      </c>
      <c r="AD28" s="14">
        <f>Table_Query_from_Debt31[[#This Row],[DOD non-World Bank multilateral concessional]]/Table_Query_from_Debt31[[#This Row],[Deflator]]</f>
        <v>576991331.0958606</v>
      </c>
      <c r="AE28" s="14">
        <f>Table_Query_from_Debt31[[#This Row],[DOD non-World Bank multilateral non-concessional]]/Table_Query_from_Debt31[[#This Row],[Deflator]]</f>
        <v>2070859.1823163494</v>
      </c>
      <c r="AF28" s="16">
        <f>Table_Query_from_Debt31[[#This Row],[Interest arrears, private creditors]]/Table_Query_from_Debt31[[#This Row],[Deflator]]</f>
        <v>73575655.398734719</v>
      </c>
      <c r="AG28" s="16">
        <f>Table_Query_from_Debt31[[#This Row],[Interest arrears, official creditors]]/Table_Query_from_Debt31[[#This Row],[Deflator]]</f>
        <v>366864540.70681208</v>
      </c>
      <c r="AH28" s="16">
        <f>Table_Query_from_Debt31[[#This Row],[DOD short-term, deflated]]-Table_Query_from_Debt31[[#This Row],[Interest arrears, private creditors, deflated]]-Table_Query_from_Debt31[[#This Row],[Interest arrears, official creditors, deflated]]</f>
        <v>17532643.973674595</v>
      </c>
    </row>
    <row r="29" spans="1:34" x14ac:dyDescent="0.25">
      <c r="A29" s="18">
        <v>1997</v>
      </c>
      <c r="B29" s="14">
        <v>4177716992</v>
      </c>
      <c r="C29" s="14">
        <v>0</v>
      </c>
      <c r="D29" s="14">
        <v>1171757056</v>
      </c>
      <c r="E29" s="14">
        <v>3005959936</v>
      </c>
      <c r="F29" s="14">
        <v>0</v>
      </c>
      <c r="G29" s="14">
        <v>434331008</v>
      </c>
      <c r="H29" s="14">
        <v>891825024</v>
      </c>
      <c r="I29" s="14">
        <v>1170915968</v>
      </c>
      <c r="J29" s="14">
        <v>2908545024</v>
      </c>
      <c r="K29" s="21">
        <v>0.84627399999999997</v>
      </c>
      <c r="L29" s="14">
        <v>723819008</v>
      </c>
      <c r="M29" s="14">
        <v>0</v>
      </c>
      <c r="N29" s="14">
        <v>57864000</v>
      </c>
      <c r="O29" s="14">
        <v>332467008</v>
      </c>
      <c r="P29" s="14">
        <f>Table_Query_from_Debt31[[#This Row],[DOD PPG bilateral]]-Table_Query_from_Debt31[[#This Row],[DOD bilateral concessional]]</f>
        <v>97414912</v>
      </c>
      <c r="Q29" s="14">
        <f>Table_Query_from_Debt31[[#This Row],[DOD PPG multilateral]]-Table_Query_from_Debt31[[#This Row],[DOD multilateral concessional]]</f>
        <v>841088</v>
      </c>
      <c r="R29" s="14">
        <f>Table_Query_from_Debt31[[#This Row],[DOD PNG]]+Table_Query_from_Debt31[[#This Row],[DOD PPG private creditors]]</f>
        <v>891825024</v>
      </c>
      <c r="S29" s="14">
        <f>Table_Query_from_Debt31[[#This Row],[DOD multilateral concessional]]-Table_Query_from_Debt31[[#This Row],[DOD IDA]]</f>
        <v>447096960</v>
      </c>
      <c r="T29" s="14">
        <f>Table_Query_from_Debt31[[#This Row],[DOD multilateral non-concessional]]-Table_Query_from_Debt31[[#This Row],[DOD IBRD]]</f>
        <v>841088</v>
      </c>
      <c r="U29" s="14">
        <f>Table_Query_from_Debt31[[#This Row],[DOD IMF]]/Table_Query_from_Debt31[[#This Row],[Deflator]]</f>
        <v>0</v>
      </c>
      <c r="V29" s="14">
        <f>Table_Query_from_Debt31[[#This Row],[DOD short-term]]/Table_Query_from_Debt31[[#This Row],[Deflator]]</f>
        <v>513227403.89046574</v>
      </c>
      <c r="W29" s="14">
        <f>Table_Query_from_Debt31[[#This Row],[DOD multilateral concessional]]/Table_Query_from_Debt31[[#This Row],[Deflator]]</f>
        <v>1383613307.2740035</v>
      </c>
      <c r="X29" s="14">
        <f>Table_Query_from_Debt31[[#This Row],[DOD bilateral concessional]]/Table_Query_from_Debt31[[#This Row],[Deflator]]</f>
        <v>3436883354.563652</v>
      </c>
      <c r="Y29" s="14">
        <f>Table_Query_from_Debt31[[#This Row],[DOD bilateral non-concessional]]/Table_Query_from_Debt31[[#This Row],[Deflator]]</f>
        <v>115110368.50948983</v>
      </c>
      <c r="Z29" s="14">
        <f>Table_Query_from_Debt31[[#This Row],[DOD multilateral non-concessional]]/Table_Query_from_Debt31[[#This Row],[Deflator]]</f>
        <v>993871.96109061607</v>
      </c>
      <c r="AA29" s="14">
        <f>Table_Query_from_Debt31[[#This Row],[DOD private creditors]]/Table_Query_from_Debt31[[#This Row],[Deflator]]</f>
        <v>1053825385.1589438</v>
      </c>
      <c r="AB29" s="14">
        <f>Table_Query_from_Debt31[[#This Row],[DOD IBRD]]/Table_Query_from_Debt31[[#This Row],[Deflator]]</f>
        <v>0</v>
      </c>
      <c r="AC29" s="14">
        <f>Table_Query_from_Debt31[[#This Row],[DOD IDA]]/Table_Query_from_Debt31[[#This Row],[Deflator]]</f>
        <v>855301011.25640166</v>
      </c>
      <c r="AD29" s="14">
        <f>Table_Query_from_Debt31[[#This Row],[DOD non-World Bank multilateral concessional]]/Table_Query_from_Debt31[[#This Row],[Deflator]]</f>
        <v>528312296.01760191</v>
      </c>
      <c r="AE29" s="14">
        <f>Table_Query_from_Debt31[[#This Row],[DOD non-World Bank multilateral non-concessional]]/Table_Query_from_Debt31[[#This Row],[Deflator]]</f>
        <v>993871.96109061607</v>
      </c>
      <c r="AF29" s="16">
        <f>Table_Query_from_Debt31[[#This Row],[Interest arrears, private creditors]]/Table_Query_from_Debt31[[#This Row],[Deflator]]</f>
        <v>68375018.020168409</v>
      </c>
      <c r="AG29" s="16">
        <f>Table_Query_from_Debt31[[#This Row],[Interest arrears, official creditors]]/Table_Query_from_Debt31[[#This Row],[Deflator]]</f>
        <v>392859768.82191819</v>
      </c>
      <c r="AH29" s="16">
        <f>Table_Query_from_Debt31[[#This Row],[DOD short-term, deflated]]-Table_Query_from_Debt31[[#This Row],[Interest arrears, private creditors, deflated]]-Table_Query_from_Debt31[[#This Row],[Interest arrears, official creditors, deflated]]</f>
        <v>51992617.048379123</v>
      </c>
    </row>
    <row r="30" spans="1:34" x14ac:dyDescent="0.25">
      <c r="A30" s="18">
        <v>1998</v>
      </c>
      <c r="B30" s="14">
        <v>4476296192</v>
      </c>
      <c r="C30" s="14">
        <v>0</v>
      </c>
      <c r="D30" s="14">
        <v>1199011968</v>
      </c>
      <c r="E30" s="14">
        <v>3277284096</v>
      </c>
      <c r="F30" s="14">
        <v>0</v>
      </c>
      <c r="G30" s="14">
        <v>594214016</v>
      </c>
      <c r="H30" s="14">
        <v>576844992</v>
      </c>
      <c r="I30" s="14">
        <v>1199011968</v>
      </c>
      <c r="J30" s="14">
        <v>3175208960</v>
      </c>
      <c r="K30" s="21">
        <v>0.85583299999999995</v>
      </c>
      <c r="L30" s="14">
        <v>726764032</v>
      </c>
      <c r="M30" s="14">
        <v>0</v>
      </c>
      <c r="N30" s="14">
        <v>54920000</v>
      </c>
      <c r="O30" s="14">
        <v>400934016</v>
      </c>
      <c r="P30" s="14">
        <f>Table_Query_from_Debt31[[#This Row],[DOD PPG bilateral]]-Table_Query_from_Debt31[[#This Row],[DOD bilateral concessional]]</f>
        <v>102075136</v>
      </c>
      <c r="Q30" s="14">
        <f>Table_Query_from_Debt31[[#This Row],[DOD PPG multilateral]]-Table_Query_from_Debt31[[#This Row],[DOD multilateral concessional]]</f>
        <v>0</v>
      </c>
      <c r="R30" s="14">
        <f>Table_Query_from_Debt31[[#This Row],[DOD PNG]]+Table_Query_from_Debt31[[#This Row],[DOD PPG private creditors]]</f>
        <v>576844992</v>
      </c>
      <c r="S30" s="14">
        <f>Table_Query_from_Debt31[[#This Row],[DOD multilateral concessional]]-Table_Query_from_Debt31[[#This Row],[DOD IDA]]</f>
        <v>472247936</v>
      </c>
      <c r="T30" s="14">
        <f>Table_Query_from_Debt31[[#This Row],[DOD multilateral non-concessional]]-Table_Query_from_Debt31[[#This Row],[DOD IBRD]]</f>
        <v>0</v>
      </c>
      <c r="U30" s="14">
        <f>Table_Query_from_Debt31[[#This Row],[DOD IMF]]/Table_Query_from_Debt31[[#This Row],[Deflator]]</f>
        <v>0</v>
      </c>
      <c r="V30" s="14">
        <f>Table_Query_from_Debt31[[#This Row],[DOD short-term]]/Table_Query_from_Debt31[[#This Row],[Deflator]]</f>
        <v>694310707.81332338</v>
      </c>
      <c r="W30" s="14">
        <f>Table_Query_from_Debt31[[#This Row],[DOD multilateral concessional]]/Table_Query_from_Debt31[[#This Row],[Deflator]]</f>
        <v>1400988239.5280387</v>
      </c>
      <c r="X30" s="14">
        <f>Table_Query_from_Debt31[[#This Row],[DOD bilateral concessional]]/Table_Query_from_Debt31[[#This Row],[Deflator]]</f>
        <v>3710080074.0331349</v>
      </c>
      <c r="Y30" s="14">
        <f>Table_Query_from_Debt31[[#This Row],[DOD bilateral non-concessional]]/Table_Query_from_Debt31[[#This Row],[Deflator]]</f>
        <v>119269922.98731178</v>
      </c>
      <c r="Z30" s="14">
        <f>Table_Query_from_Debt31[[#This Row],[DOD multilateral non-concessional]]/Table_Query_from_Debt31[[#This Row],[Deflator]]</f>
        <v>0</v>
      </c>
      <c r="AA30" s="14">
        <f>Table_Query_from_Debt31[[#This Row],[DOD private creditors]]/Table_Query_from_Debt31[[#This Row],[Deflator]]</f>
        <v>674015832.52807498</v>
      </c>
      <c r="AB30" s="14">
        <f>Table_Query_from_Debt31[[#This Row],[DOD IBRD]]/Table_Query_from_Debt31[[#This Row],[Deflator]]</f>
        <v>0</v>
      </c>
      <c r="AC30" s="14">
        <f>Table_Query_from_Debt31[[#This Row],[DOD IDA]]/Table_Query_from_Debt31[[#This Row],[Deflator]]</f>
        <v>849189073.10187852</v>
      </c>
      <c r="AD30" s="14">
        <f>Table_Query_from_Debt31[[#This Row],[DOD non-World Bank multilateral concessional]]/Table_Query_from_Debt31[[#This Row],[Deflator]]</f>
        <v>551799166.42616022</v>
      </c>
      <c r="AE30" s="14">
        <f>Table_Query_from_Debt31[[#This Row],[DOD non-World Bank multilateral non-concessional]]/Table_Query_from_Debt31[[#This Row],[Deflator]]</f>
        <v>0</v>
      </c>
      <c r="AF30" s="16">
        <f>Table_Query_from_Debt31[[#This Row],[Interest arrears, private creditors]]/Table_Query_from_Debt31[[#This Row],[Deflator]]</f>
        <v>64171397.924595103</v>
      </c>
      <c r="AG30" s="16">
        <f>Table_Query_from_Debt31[[#This Row],[Interest arrears, official creditors]]/Table_Query_from_Debt31[[#This Row],[Deflator]]</f>
        <v>468472255.68539661</v>
      </c>
      <c r="AH30" s="16">
        <f>Table_Query_from_Debt31[[#This Row],[DOD short-term, deflated]]-Table_Query_from_Debt31[[#This Row],[Interest arrears, private creditors, deflated]]-Table_Query_from_Debt31[[#This Row],[Interest arrears, official creditors, deflated]]</f>
        <v>161667054.20333165</v>
      </c>
    </row>
    <row r="31" spans="1:34" x14ac:dyDescent="0.25">
      <c r="A31" s="18">
        <v>1999</v>
      </c>
      <c r="B31" s="14">
        <v>4805768192</v>
      </c>
      <c r="C31" s="14">
        <v>0</v>
      </c>
      <c r="D31" s="14">
        <v>1250489984</v>
      </c>
      <c r="E31" s="14">
        <v>3555278080</v>
      </c>
      <c r="F31" s="14">
        <v>0</v>
      </c>
      <c r="G31" s="14">
        <v>666430016</v>
      </c>
      <c r="H31" s="14">
        <v>531377984</v>
      </c>
      <c r="I31" s="14">
        <v>1250489984</v>
      </c>
      <c r="J31" s="14">
        <v>3453373952</v>
      </c>
      <c r="K31" s="21">
        <v>0.86842699999999995</v>
      </c>
      <c r="L31" s="14">
        <v>722537024</v>
      </c>
      <c r="M31" s="14">
        <v>0</v>
      </c>
      <c r="N31" s="14">
        <v>50347000</v>
      </c>
      <c r="O31" s="14">
        <v>459023008</v>
      </c>
      <c r="P31" s="14">
        <f>Table_Query_from_Debt31[[#This Row],[DOD PPG bilateral]]-Table_Query_from_Debt31[[#This Row],[DOD bilateral concessional]]</f>
        <v>101904128</v>
      </c>
      <c r="Q31" s="14">
        <f>Table_Query_from_Debt31[[#This Row],[DOD PPG multilateral]]-Table_Query_from_Debt31[[#This Row],[DOD multilateral concessional]]</f>
        <v>0</v>
      </c>
      <c r="R31" s="14">
        <f>Table_Query_from_Debt31[[#This Row],[DOD PNG]]+Table_Query_from_Debt31[[#This Row],[DOD PPG private creditors]]</f>
        <v>531377984</v>
      </c>
      <c r="S31" s="14">
        <f>Table_Query_from_Debt31[[#This Row],[DOD multilateral concessional]]-Table_Query_from_Debt31[[#This Row],[DOD IDA]]</f>
        <v>527952960</v>
      </c>
      <c r="T31" s="14">
        <f>Table_Query_from_Debt31[[#This Row],[DOD multilateral non-concessional]]-Table_Query_from_Debt31[[#This Row],[DOD IBRD]]</f>
        <v>0</v>
      </c>
      <c r="U31" s="14">
        <f>Table_Query_from_Debt31[[#This Row],[DOD IMF]]/Table_Query_from_Debt31[[#This Row],[Deflator]]</f>
        <v>0</v>
      </c>
      <c r="V31" s="14">
        <f>Table_Query_from_Debt31[[#This Row],[DOD short-term]]/Table_Query_from_Debt31[[#This Row],[Deflator]]</f>
        <v>767399005.32802415</v>
      </c>
      <c r="W31" s="14">
        <f>Table_Query_from_Debt31[[#This Row],[DOD multilateral concessional]]/Table_Query_from_Debt31[[#This Row],[Deflator]]</f>
        <v>1439948301.929811</v>
      </c>
      <c r="X31" s="14">
        <f>Table_Query_from_Debt31[[#This Row],[DOD bilateral concessional]]/Table_Query_from_Debt31[[#This Row],[Deflator]]</f>
        <v>3976585195.9922943</v>
      </c>
      <c r="Y31" s="14">
        <f>Table_Query_from_Debt31[[#This Row],[DOD bilateral non-concessional]]/Table_Query_from_Debt31[[#This Row],[Deflator]]</f>
        <v>117343343.76982753</v>
      </c>
      <c r="Z31" s="14">
        <f>Table_Query_from_Debt31[[#This Row],[DOD multilateral non-concessional]]/Table_Query_from_Debt31[[#This Row],[Deflator]]</f>
        <v>0</v>
      </c>
      <c r="AA31" s="14">
        <f>Table_Query_from_Debt31[[#This Row],[DOD private creditors]]/Table_Query_from_Debt31[[#This Row],[Deflator]]</f>
        <v>611885609.26825166</v>
      </c>
      <c r="AB31" s="14">
        <f>Table_Query_from_Debt31[[#This Row],[DOD IBRD]]/Table_Query_from_Debt31[[#This Row],[Deflator]]</f>
        <v>0</v>
      </c>
      <c r="AC31" s="14">
        <f>Table_Query_from_Debt31[[#This Row],[DOD IDA]]/Table_Query_from_Debt31[[#This Row],[Deflator]]</f>
        <v>832006632.681849</v>
      </c>
      <c r="AD31" s="14">
        <f>Table_Query_from_Debt31[[#This Row],[DOD non-World Bank multilateral concessional]]/Table_Query_from_Debt31[[#This Row],[Deflator]]</f>
        <v>607941669.24796212</v>
      </c>
      <c r="AE31" s="14">
        <f>Table_Query_from_Debt31[[#This Row],[DOD non-World Bank multilateral non-concessional]]/Table_Query_from_Debt31[[#This Row],[Deflator]]</f>
        <v>0</v>
      </c>
      <c r="AF31" s="16">
        <f>Table_Query_from_Debt31[[#This Row],[Interest arrears, private creditors]]/Table_Query_from_Debt31[[#This Row],[Deflator]]</f>
        <v>57974936.292860545</v>
      </c>
      <c r="AG31" s="16">
        <f>Table_Query_from_Debt31[[#This Row],[Interest arrears, official creditors]]/Table_Query_from_Debt31[[#This Row],[Deflator]]</f>
        <v>528568328.71387005</v>
      </c>
      <c r="AH31" s="16">
        <f>Table_Query_from_Debt31[[#This Row],[DOD short-term, deflated]]-Table_Query_from_Debt31[[#This Row],[Interest arrears, private creditors, deflated]]-Table_Query_from_Debt31[[#This Row],[Interest arrears, official creditors, deflated]]</f>
        <v>180855740.32129359</v>
      </c>
    </row>
    <row r="32" spans="1:34" x14ac:dyDescent="0.25">
      <c r="A32" s="18">
        <v>2000</v>
      </c>
      <c r="B32" s="14">
        <v>4261540096</v>
      </c>
      <c r="C32" s="14">
        <v>0</v>
      </c>
      <c r="D32" s="14">
        <v>1147783040</v>
      </c>
      <c r="E32" s="14">
        <v>3113756928</v>
      </c>
      <c r="F32" s="14">
        <v>0</v>
      </c>
      <c r="G32" s="14">
        <v>687809984</v>
      </c>
      <c r="H32" s="14">
        <v>1025584000</v>
      </c>
      <c r="I32" s="14">
        <v>1147783040</v>
      </c>
      <c r="J32" s="14">
        <v>3023675904</v>
      </c>
      <c r="K32" s="21">
        <v>0.88722300000000009</v>
      </c>
      <c r="L32" s="14">
        <v>683846016</v>
      </c>
      <c r="M32" s="14">
        <v>0</v>
      </c>
      <c r="N32" s="14">
        <v>47917000</v>
      </c>
      <c r="O32" s="14">
        <v>442023008</v>
      </c>
      <c r="P32" s="14">
        <f>Table_Query_from_Debt31[[#This Row],[DOD PPG bilateral]]-Table_Query_from_Debt31[[#This Row],[DOD bilateral concessional]]</f>
        <v>90081024</v>
      </c>
      <c r="Q32" s="14">
        <f>Table_Query_from_Debt31[[#This Row],[DOD PPG multilateral]]-Table_Query_from_Debt31[[#This Row],[DOD multilateral concessional]]</f>
        <v>0</v>
      </c>
      <c r="R32" s="14">
        <f>Table_Query_from_Debt31[[#This Row],[DOD PNG]]+Table_Query_from_Debt31[[#This Row],[DOD PPG private creditors]]</f>
        <v>1025584000</v>
      </c>
      <c r="S32" s="14">
        <f>Table_Query_from_Debt31[[#This Row],[DOD multilateral concessional]]-Table_Query_from_Debt31[[#This Row],[DOD IDA]]</f>
        <v>463937024</v>
      </c>
      <c r="T32" s="14">
        <f>Table_Query_from_Debt31[[#This Row],[DOD multilateral non-concessional]]-Table_Query_from_Debt31[[#This Row],[DOD IBRD]]</f>
        <v>0</v>
      </c>
      <c r="U32" s="14">
        <f>Table_Query_from_Debt31[[#This Row],[DOD IMF]]/Table_Query_from_Debt31[[#This Row],[Deflator]]</f>
        <v>0</v>
      </c>
      <c r="V32" s="14">
        <f>Table_Query_from_Debt31[[#This Row],[DOD short-term]]/Table_Query_from_Debt31[[#This Row],[Deflator]]</f>
        <v>775239127.02894306</v>
      </c>
      <c r="W32" s="14">
        <f>Table_Query_from_Debt31[[#This Row],[DOD multilateral concessional]]/Table_Query_from_Debt31[[#This Row],[Deflator]]</f>
        <v>1293680438.8524642</v>
      </c>
      <c r="X32" s="14">
        <f>Table_Query_from_Debt31[[#This Row],[DOD bilateral concessional]]/Table_Query_from_Debt31[[#This Row],[Deflator]]</f>
        <v>3408022452.0780005</v>
      </c>
      <c r="Y32" s="14">
        <f>Table_Query_from_Debt31[[#This Row],[DOD bilateral non-concessional]]/Table_Query_from_Debt31[[#This Row],[Deflator]]</f>
        <v>101531434.59986947</v>
      </c>
      <c r="Z32" s="14">
        <f>Table_Query_from_Debt31[[#This Row],[DOD multilateral non-concessional]]/Table_Query_from_Debt31[[#This Row],[Deflator]]</f>
        <v>0</v>
      </c>
      <c r="AA32" s="14">
        <f>Table_Query_from_Debt31[[#This Row],[DOD private creditors]]/Table_Query_from_Debt31[[#This Row],[Deflator]]</f>
        <v>1155948391.7797441</v>
      </c>
      <c r="AB32" s="14">
        <f>Table_Query_from_Debt31[[#This Row],[DOD IBRD]]/Table_Query_from_Debt31[[#This Row],[Deflator]]</f>
        <v>0</v>
      </c>
      <c r="AC32" s="14">
        <f>Table_Query_from_Debt31[[#This Row],[DOD IDA]]/Table_Query_from_Debt31[[#This Row],[Deflator]]</f>
        <v>770771289.7433902</v>
      </c>
      <c r="AD32" s="14">
        <f>Table_Query_from_Debt31[[#This Row],[DOD non-World Bank multilateral concessional]]/Table_Query_from_Debt31[[#This Row],[Deflator]]</f>
        <v>522909149.109074</v>
      </c>
      <c r="AE32" s="14">
        <f>Table_Query_from_Debt31[[#This Row],[DOD non-World Bank multilateral non-concessional]]/Table_Query_from_Debt31[[#This Row],[Deflator]]</f>
        <v>0</v>
      </c>
      <c r="AF32" s="16">
        <f>Table_Query_from_Debt31[[#This Row],[Interest arrears, private creditors]]/Table_Query_from_Debt31[[#This Row],[Deflator]]</f>
        <v>54007842.447727345</v>
      </c>
      <c r="AG32" s="16">
        <f>Table_Query_from_Debt31[[#This Row],[Interest arrears, official creditors]]/Table_Query_from_Debt31[[#This Row],[Deflator]]</f>
        <v>498209591.0498262</v>
      </c>
      <c r="AH32" s="16">
        <f>Table_Query_from_Debt31[[#This Row],[DOD short-term, deflated]]-Table_Query_from_Debt31[[#This Row],[Interest arrears, private creditors, deflated]]-Table_Query_from_Debt31[[#This Row],[Interest arrears, official creditors, deflated]]</f>
        <v>223021693.53138953</v>
      </c>
    </row>
    <row r="33" spans="1:34" x14ac:dyDescent="0.25">
      <c r="A33" s="18">
        <v>2001</v>
      </c>
      <c r="B33" s="14">
        <v>4098757888</v>
      </c>
      <c r="C33" s="14">
        <v>0</v>
      </c>
      <c r="D33" s="14">
        <v>1133000960</v>
      </c>
      <c r="E33" s="14">
        <v>2965756928</v>
      </c>
      <c r="F33" s="14">
        <v>0</v>
      </c>
      <c r="G33" s="14">
        <v>667763968</v>
      </c>
      <c r="H33" s="14">
        <v>996579008</v>
      </c>
      <c r="I33" s="14">
        <v>1133000960</v>
      </c>
      <c r="J33" s="14">
        <v>2879227904</v>
      </c>
      <c r="K33" s="21">
        <v>0.90727200000000008</v>
      </c>
      <c r="L33" s="14">
        <v>692841984</v>
      </c>
      <c r="M33" s="14">
        <v>0</v>
      </c>
      <c r="N33" s="14">
        <v>48409000</v>
      </c>
      <c r="O33" s="14">
        <v>455495008</v>
      </c>
      <c r="P33" s="14">
        <f>Table_Query_from_Debt31[[#This Row],[DOD PPG bilateral]]-Table_Query_from_Debt31[[#This Row],[DOD bilateral concessional]]</f>
        <v>86529024</v>
      </c>
      <c r="Q33" s="14">
        <f>Table_Query_from_Debt31[[#This Row],[DOD PPG multilateral]]-Table_Query_from_Debt31[[#This Row],[DOD multilateral concessional]]</f>
        <v>0</v>
      </c>
      <c r="R33" s="14">
        <f>Table_Query_from_Debt31[[#This Row],[DOD PNG]]+Table_Query_from_Debt31[[#This Row],[DOD PPG private creditors]]</f>
        <v>996579008</v>
      </c>
      <c r="S33" s="14">
        <f>Table_Query_from_Debt31[[#This Row],[DOD multilateral concessional]]-Table_Query_from_Debt31[[#This Row],[DOD IDA]]</f>
        <v>440158976</v>
      </c>
      <c r="T33" s="14">
        <f>Table_Query_from_Debt31[[#This Row],[DOD multilateral non-concessional]]-Table_Query_from_Debt31[[#This Row],[DOD IBRD]]</f>
        <v>0</v>
      </c>
      <c r="U33" s="14">
        <f>Table_Query_from_Debt31[[#This Row],[DOD IMF]]/Table_Query_from_Debt31[[#This Row],[Deflator]]</f>
        <v>0</v>
      </c>
      <c r="V33" s="14">
        <f>Table_Query_from_Debt31[[#This Row],[DOD short-term]]/Table_Query_from_Debt31[[#This Row],[Deflator]]</f>
        <v>736012979.56952262</v>
      </c>
      <c r="W33" s="14">
        <f>Table_Query_from_Debt31[[#This Row],[DOD multilateral concessional]]/Table_Query_from_Debt31[[#This Row],[Deflator]]</f>
        <v>1248799654.3484201</v>
      </c>
      <c r="X33" s="14">
        <f>Table_Query_from_Debt31[[#This Row],[DOD bilateral concessional]]/Table_Query_from_Debt31[[#This Row],[Deflator]]</f>
        <v>3173500233.6675215</v>
      </c>
      <c r="Y33" s="14">
        <f>Table_Query_from_Debt31[[#This Row],[DOD bilateral non-concessional]]/Table_Query_from_Debt31[[#This Row],[Deflator]]</f>
        <v>95372748.194587722</v>
      </c>
      <c r="Z33" s="14">
        <f>Table_Query_from_Debt31[[#This Row],[DOD multilateral non-concessional]]/Table_Query_from_Debt31[[#This Row],[Deflator]]</f>
        <v>0</v>
      </c>
      <c r="AA33" s="14">
        <f>Table_Query_from_Debt31[[#This Row],[DOD private creditors]]/Table_Query_from_Debt31[[#This Row],[Deflator]]</f>
        <v>1098434656.8614483</v>
      </c>
      <c r="AB33" s="14">
        <f>Table_Query_from_Debt31[[#This Row],[DOD IBRD]]/Table_Query_from_Debt31[[#This Row],[Deflator]]</f>
        <v>0</v>
      </c>
      <c r="AC33" s="14">
        <f>Table_Query_from_Debt31[[#This Row],[DOD IDA]]/Table_Query_from_Debt31[[#This Row],[Deflator]]</f>
        <v>763654101.52633381</v>
      </c>
      <c r="AD33" s="14">
        <f>Table_Query_from_Debt31[[#This Row],[DOD non-World Bank multilateral concessional]]/Table_Query_from_Debt31[[#This Row],[Deflator]]</f>
        <v>485145552.82208639</v>
      </c>
      <c r="AE33" s="14">
        <f>Table_Query_from_Debt31[[#This Row],[DOD non-World Bank multilateral non-concessional]]/Table_Query_from_Debt31[[#This Row],[Deflator]]</f>
        <v>0</v>
      </c>
      <c r="AF33" s="16">
        <f>Table_Query_from_Debt31[[#This Row],[Interest arrears, private creditors]]/Table_Query_from_Debt31[[#This Row],[Deflator]]</f>
        <v>53356655.99731943</v>
      </c>
      <c r="AG33" s="16">
        <f>Table_Query_from_Debt31[[#This Row],[Interest arrears, official creditors]]/Table_Query_from_Debt31[[#This Row],[Deflator]]</f>
        <v>502049008.45611894</v>
      </c>
      <c r="AH33" s="16">
        <f>Table_Query_from_Debt31[[#This Row],[DOD short-term, deflated]]-Table_Query_from_Debt31[[#This Row],[Interest arrears, private creditors, deflated]]-Table_Query_from_Debt31[[#This Row],[Interest arrears, official creditors, deflated]]</f>
        <v>180607315.11608422</v>
      </c>
    </row>
    <row r="34" spans="1:34" x14ac:dyDescent="0.25">
      <c r="A34" s="18">
        <v>2002</v>
      </c>
      <c r="B34" s="14">
        <v>4535865856</v>
      </c>
      <c r="C34" s="14">
        <v>0</v>
      </c>
      <c r="D34" s="14">
        <v>1216128000</v>
      </c>
      <c r="E34" s="14">
        <v>3319738112</v>
      </c>
      <c r="F34" s="14">
        <v>0</v>
      </c>
      <c r="G34" s="14">
        <v>1202519040</v>
      </c>
      <c r="H34" s="14">
        <v>989240000</v>
      </c>
      <c r="I34" s="14">
        <v>1216128000</v>
      </c>
      <c r="J34" s="14">
        <v>3217818112</v>
      </c>
      <c r="K34" s="21">
        <v>0.92196200000000006</v>
      </c>
      <c r="L34" s="14">
        <v>729019008</v>
      </c>
      <c r="M34" s="14">
        <v>0</v>
      </c>
      <c r="N34" s="14">
        <v>57911000</v>
      </c>
      <c r="O34" s="14">
        <v>583918016</v>
      </c>
      <c r="P34" s="14">
        <f>Table_Query_from_Debt31[[#This Row],[DOD PPG bilateral]]-Table_Query_from_Debt31[[#This Row],[DOD bilateral concessional]]</f>
        <v>101920000</v>
      </c>
      <c r="Q34" s="14">
        <f>Table_Query_from_Debt31[[#This Row],[DOD PPG multilateral]]-Table_Query_from_Debt31[[#This Row],[DOD multilateral concessional]]</f>
        <v>0</v>
      </c>
      <c r="R34" s="14">
        <f>Table_Query_from_Debt31[[#This Row],[DOD PNG]]+Table_Query_from_Debt31[[#This Row],[DOD PPG private creditors]]</f>
        <v>989240000</v>
      </c>
      <c r="S34" s="14">
        <f>Table_Query_from_Debt31[[#This Row],[DOD multilateral concessional]]-Table_Query_from_Debt31[[#This Row],[DOD IDA]]</f>
        <v>487108992</v>
      </c>
      <c r="T34" s="14">
        <f>Table_Query_from_Debt31[[#This Row],[DOD multilateral non-concessional]]-Table_Query_from_Debt31[[#This Row],[DOD IBRD]]</f>
        <v>0</v>
      </c>
      <c r="U34" s="14">
        <f>Table_Query_from_Debt31[[#This Row],[DOD IMF]]/Table_Query_from_Debt31[[#This Row],[Deflator]]</f>
        <v>0</v>
      </c>
      <c r="V34" s="14">
        <f>Table_Query_from_Debt31[[#This Row],[DOD short-term]]/Table_Query_from_Debt31[[#This Row],[Deflator]]</f>
        <v>1304304342.2613947</v>
      </c>
      <c r="W34" s="14">
        <f>Table_Query_from_Debt31[[#This Row],[DOD multilateral concessional]]/Table_Query_from_Debt31[[#This Row],[Deflator]]</f>
        <v>1319065210.9306023</v>
      </c>
      <c r="X34" s="14">
        <f>Table_Query_from_Debt31[[#This Row],[DOD bilateral concessional]]/Table_Query_from_Debt31[[#This Row],[Deflator]]</f>
        <v>3490185183.3372741</v>
      </c>
      <c r="Y34" s="14">
        <f>Table_Query_from_Debt31[[#This Row],[DOD bilateral non-concessional]]/Table_Query_from_Debt31[[#This Row],[Deflator]]</f>
        <v>110546855.51031387</v>
      </c>
      <c r="Z34" s="14">
        <f>Table_Query_from_Debt31[[#This Row],[DOD multilateral non-concessional]]/Table_Query_from_Debt31[[#This Row],[Deflator]]</f>
        <v>0</v>
      </c>
      <c r="AA34" s="14">
        <f>Table_Query_from_Debt31[[#This Row],[DOD private creditors]]/Table_Query_from_Debt31[[#This Row],[Deflator]]</f>
        <v>1072972638.7855464</v>
      </c>
      <c r="AB34" s="14">
        <f>Table_Query_from_Debt31[[#This Row],[DOD IBRD]]/Table_Query_from_Debt31[[#This Row],[Deflator]]</f>
        <v>0</v>
      </c>
      <c r="AC34" s="14">
        <f>Table_Query_from_Debt31[[#This Row],[DOD IDA]]/Table_Query_from_Debt31[[#This Row],[Deflator]]</f>
        <v>790725656.80581188</v>
      </c>
      <c r="AD34" s="14">
        <f>Table_Query_from_Debt31[[#This Row],[DOD non-World Bank multilateral concessional]]/Table_Query_from_Debt31[[#This Row],[Deflator]]</f>
        <v>528339554.12479037</v>
      </c>
      <c r="AE34" s="14">
        <f>Table_Query_from_Debt31[[#This Row],[DOD non-World Bank multilateral non-concessional]]/Table_Query_from_Debt31[[#This Row],[Deflator]]</f>
        <v>0</v>
      </c>
      <c r="AF34" s="16">
        <f>Table_Query_from_Debt31[[#This Row],[Interest arrears, private creditors]]/Table_Query_from_Debt31[[#This Row],[Deflator]]</f>
        <v>62812784.040990837</v>
      </c>
      <c r="AG34" s="16">
        <f>Table_Query_from_Debt31[[#This Row],[Interest arrears, official creditors]]/Table_Query_from_Debt31[[#This Row],[Deflator]]</f>
        <v>633342823.24000335</v>
      </c>
      <c r="AH34" s="16">
        <f>Table_Query_from_Debt31[[#This Row],[DOD short-term, deflated]]-Table_Query_from_Debt31[[#This Row],[Interest arrears, private creditors, deflated]]-Table_Query_from_Debt31[[#This Row],[Interest arrears, official creditors, deflated]]</f>
        <v>608148734.98040056</v>
      </c>
    </row>
    <row r="35" spans="1:34" x14ac:dyDescent="0.25">
      <c r="A35" s="18">
        <v>2003</v>
      </c>
      <c r="B35" s="14">
        <v>5063218176</v>
      </c>
      <c r="C35" s="14">
        <v>0</v>
      </c>
      <c r="D35" s="14">
        <v>1307523968</v>
      </c>
      <c r="E35" s="14">
        <v>3755694080</v>
      </c>
      <c r="F35" s="14">
        <v>0</v>
      </c>
      <c r="G35" s="14">
        <v>1448126976</v>
      </c>
      <c r="H35" s="14">
        <v>998104000</v>
      </c>
      <c r="I35" s="14">
        <v>1307523968</v>
      </c>
      <c r="J35" s="14">
        <v>3639886080</v>
      </c>
      <c r="K35" s="21">
        <v>0.94135100000000005</v>
      </c>
      <c r="L35" s="14">
        <v>762472000</v>
      </c>
      <c r="M35" s="14">
        <v>0</v>
      </c>
      <c r="N35" s="14">
        <v>64694000</v>
      </c>
      <c r="O35" s="14">
        <v>703433024</v>
      </c>
      <c r="P35" s="14">
        <f>Table_Query_from_Debt31[[#This Row],[DOD PPG bilateral]]-Table_Query_from_Debt31[[#This Row],[DOD bilateral concessional]]</f>
        <v>115808000</v>
      </c>
      <c r="Q35" s="14">
        <f>Table_Query_from_Debt31[[#This Row],[DOD PPG multilateral]]-Table_Query_from_Debt31[[#This Row],[DOD multilateral concessional]]</f>
        <v>0</v>
      </c>
      <c r="R35" s="14">
        <f>Table_Query_from_Debt31[[#This Row],[DOD PNG]]+Table_Query_from_Debt31[[#This Row],[DOD PPG private creditors]]</f>
        <v>998104000</v>
      </c>
      <c r="S35" s="14">
        <f>Table_Query_from_Debt31[[#This Row],[DOD multilateral concessional]]-Table_Query_from_Debt31[[#This Row],[DOD IDA]]</f>
        <v>545051968</v>
      </c>
      <c r="T35" s="14">
        <f>Table_Query_from_Debt31[[#This Row],[DOD multilateral non-concessional]]-Table_Query_from_Debt31[[#This Row],[DOD IBRD]]</f>
        <v>0</v>
      </c>
      <c r="U35" s="14">
        <f>Table_Query_from_Debt31[[#This Row],[DOD IMF]]/Table_Query_from_Debt31[[#This Row],[Deflator]]</f>
        <v>0</v>
      </c>
      <c r="V35" s="14">
        <f>Table_Query_from_Debt31[[#This Row],[DOD short-term]]/Table_Query_from_Debt31[[#This Row],[Deflator]]</f>
        <v>1538349644.2878373</v>
      </c>
      <c r="W35" s="14">
        <f>Table_Query_from_Debt31[[#This Row],[DOD multilateral concessional]]/Table_Query_from_Debt31[[#This Row],[Deflator]]</f>
        <v>1388986645.7888715</v>
      </c>
      <c r="X35" s="14">
        <f>Table_Query_from_Debt31[[#This Row],[DOD bilateral concessional]]/Table_Query_from_Debt31[[#This Row],[Deflator]]</f>
        <v>3866661935.8772655</v>
      </c>
      <c r="Y35" s="14">
        <f>Table_Query_from_Debt31[[#This Row],[DOD bilateral non-concessional]]/Table_Query_from_Debt31[[#This Row],[Deflator]]</f>
        <v>123023186.88778149</v>
      </c>
      <c r="Z35" s="14">
        <f>Table_Query_from_Debt31[[#This Row],[DOD multilateral non-concessional]]/Table_Query_from_Debt31[[#This Row],[Deflator]]</f>
        <v>0</v>
      </c>
      <c r="AA35" s="14">
        <f>Table_Query_from_Debt31[[#This Row],[DOD private creditors]]/Table_Query_from_Debt31[[#This Row],[Deflator]]</f>
        <v>1060288882.6803179</v>
      </c>
      <c r="AB35" s="14">
        <f>Table_Query_from_Debt31[[#This Row],[DOD IBRD]]/Table_Query_from_Debt31[[#This Row],[Deflator]]</f>
        <v>0</v>
      </c>
      <c r="AC35" s="14">
        <f>Table_Query_from_Debt31[[#This Row],[DOD IDA]]/Table_Query_from_Debt31[[#This Row],[Deflator]]</f>
        <v>809976300.01986504</v>
      </c>
      <c r="AD35" s="14">
        <f>Table_Query_from_Debt31[[#This Row],[DOD non-World Bank multilateral concessional]]/Table_Query_from_Debt31[[#This Row],[Deflator]]</f>
        <v>579010345.76900637</v>
      </c>
      <c r="AE35" s="14">
        <f>Table_Query_from_Debt31[[#This Row],[DOD non-World Bank multilateral non-concessional]]/Table_Query_from_Debt31[[#This Row],[Deflator]]</f>
        <v>0</v>
      </c>
      <c r="AF35" s="16">
        <f>Table_Query_from_Debt31[[#This Row],[Interest arrears, private creditors]]/Table_Query_from_Debt31[[#This Row],[Deflator]]</f>
        <v>68724630.876261875</v>
      </c>
      <c r="AG35" s="16">
        <f>Table_Query_from_Debt31[[#This Row],[Interest arrears, official creditors]]/Table_Query_from_Debt31[[#This Row],[Deflator]]</f>
        <v>747259018.15582073</v>
      </c>
      <c r="AH35" s="16">
        <f>Table_Query_from_Debt31[[#This Row],[DOD short-term, deflated]]-Table_Query_from_Debt31[[#This Row],[Interest arrears, private creditors, deflated]]-Table_Query_from_Debt31[[#This Row],[Interest arrears, official creditors, deflated]]</f>
        <v>722365995.25575459</v>
      </c>
    </row>
    <row r="36" spans="1:34" x14ac:dyDescent="0.25">
      <c r="A36" s="18">
        <v>2004</v>
      </c>
      <c r="B36" s="14">
        <v>4941557760</v>
      </c>
      <c r="C36" s="14">
        <v>0</v>
      </c>
      <c r="D36" s="14">
        <v>1285224960</v>
      </c>
      <c r="E36" s="14">
        <v>3656333056</v>
      </c>
      <c r="F36" s="14">
        <v>0</v>
      </c>
      <c r="G36" s="14">
        <v>1558189952</v>
      </c>
      <c r="H36" s="14">
        <v>983206976</v>
      </c>
      <c r="I36" s="14">
        <v>1285224960</v>
      </c>
      <c r="J36" s="14">
        <v>3538488064</v>
      </c>
      <c r="K36" s="21">
        <v>0.96785500000000002</v>
      </c>
      <c r="L36" s="14">
        <v>774238016</v>
      </c>
      <c r="M36" s="14">
        <v>0</v>
      </c>
      <c r="N36" s="14">
        <v>67758000</v>
      </c>
      <c r="O36" s="14">
        <v>739432000</v>
      </c>
      <c r="P36" s="14">
        <f>Table_Query_from_Debt31[[#This Row],[DOD PPG bilateral]]-Table_Query_from_Debt31[[#This Row],[DOD bilateral concessional]]</f>
        <v>117844992</v>
      </c>
      <c r="Q36" s="14">
        <f>Table_Query_from_Debt31[[#This Row],[DOD PPG multilateral]]-Table_Query_from_Debt31[[#This Row],[DOD multilateral concessional]]</f>
        <v>0</v>
      </c>
      <c r="R36" s="14">
        <f>Table_Query_from_Debt31[[#This Row],[DOD PNG]]+Table_Query_from_Debt31[[#This Row],[DOD PPG private creditors]]</f>
        <v>983206976</v>
      </c>
      <c r="S36" s="14">
        <f>Table_Query_from_Debt31[[#This Row],[DOD multilateral concessional]]-Table_Query_from_Debt31[[#This Row],[DOD IDA]]</f>
        <v>510986944</v>
      </c>
      <c r="T36" s="14">
        <f>Table_Query_from_Debt31[[#This Row],[DOD multilateral non-concessional]]-Table_Query_from_Debt31[[#This Row],[DOD IBRD]]</f>
        <v>0</v>
      </c>
      <c r="U36" s="14">
        <f>Table_Query_from_Debt31[[#This Row],[DOD IMF]]/Table_Query_from_Debt31[[#This Row],[Deflator]]</f>
        <v>0</v>
      </c>
      <c r="V36" s="14">
        <f>Table_Query_from_Debt31[[#This Row],[DOD short-term]]/Table_Query_from_Debt31[[#This Row],[Deflator]]</f>
        <v>1609941522.2321525</v>
      </c>
      <c r="W36" s="14">
        <f>Table_Query_from_Debt31[[#This Row],[DOD multilateral concessional]]/Table_Query_from_Debt31[[#This Row],[Deflator]]</f>
        <v>1327910647.7726519</v>
      </c>
      <c r="X36" s="14">
        <f>Table_Query_from_Debt31[[#This Row],[DOD bilateral concessional]]/Table_Query_from_Debt31[[#This Row],[Deflator]]</f>
        <v>3656010522.2373185</v>
      </c>
      <c r="Y36" s="14">
        <f>Table_Query_from_Debt31[[#This Row],[DOD bilateral non-concessional]]/Table_Query_from_Debt31[[#This Row],[Deflator]]</f>
        <v>121758932.89800641</v>
      </c>
      <c r="Z36" s="14">
        <f>Table_Query_from_Debt31[[#This Row],[DOD multilateral non-concessional]]/Table_Query_from_Debt31[[#This Row],[Deflator]]</f>
        <v>0</v>
      </c>
      <c r="AA36" s="14">
        <f>Table_Query_from_Debt31[[#This Row],[DOD private creditors]]/Table_Query_from_Debt31[[#This Row],[Deflator]]</f>
        <v>1015861855.3399011</v>
      </c>
      <c r="AB36" s="14">
        <f>Table_Query_from_Debt31[[#This Row],[DOD IBRD]]/Table_Query_from_Debt31[[#This Row],[Deflator]]</f>
        <v>0</v>
      </c>
      <c r="AC36" s="14">
        <f>Table_Query_from_Debt31[[#This Row],[DOD IDA]]/Table_Query_from_Debt31[[#This Row],[Deflator]]</f>
        <v>799952488.75089753</v>
      </c>
      <c r="AD36" s="14">
        <f>Table_Query_from_Debt31[[#This Row],[DOD non-World Bank multilateral concessional]]/Table_Query_from_Debt31[[#This Row],[Deflator]]</f>
        <v>527958159.02175426</v>
      </c>
      <c r="AE36" s="14">
        <f>Table_Query_from_Debt31[[#This Row],[DOD non-World Bank multilateral non-concessional]]/Table_Query_from_Debt31[[#This Row],[Deflator]]</f>
        <v>0</v>
      </c>
      <c r="AF36" s="16">
        <f>Table_Query_from_Debt31[[#This Row],[Interest arrears, private creditors]]/Table_Query_from_Debt31[[#This Row],[Deflator]]</f>
        <v>70008420.682850212</v>
      </c>
      <c r="AG36" s="16">
        <f>Table_Query_from_Debt31[[#This Row],[Interest arrears, official creditors]]/Table_Query_from_Debt31[[#This Row],[Deflator]]</f>
        <v>763990473.77964675</v>
      </c>
      <c r="AH36" s="16">
        <f>Table_Query_from_Debt31[[#This Row],[DOD short-term, deflated]]-Table_Query_from_Debt31[[#This Row],[Interest arrears, private creditors, deflated]]-Table_Query_from_Debt31[[#This Row],[Interest arrears, official creditors, deflated]]</f>
        <v>775942627.76965559</v>
      </c>
    </row>
    <row r="37" spans="1:34" x14ac:dyDescent="0.25">
      <c r="A37" s="18">
        <v>2005</v>
      </c>
      <c r="B37" s="14">
        <v>4567950848</v>
      </c>
      <c r="C37" s="14">
        <v>0</v>
      </c>
      <c r="D37" s="14">
        <v>1227644032</v>
      </c>
      <c r="E37" s="14">
        <v>3340306944</v>
      </c>
      <c r="F37" s="14">
        <v>0</v>
      </c>
      <c r="G37" s="14">
        <v>1498464000</v>
      </c>
      <c r="H37" s="14">
        <v>947438976</v>
      </c>
      <c r="I37" s="14">
        <v>1227644032</v>
      </c>
      <c r="J37" s="14">
        <v>3231322880</v>
      </c>
      <c r="K37" s="21">
        <v>1</v>
      </c>
      <c r="L37" s="14">
        <v>752209984</v>
      </c>
      <c r="M37" s="14">
        <v>0</v>
      </c>
      <c r="N37" s="14">
        <v>63828000</v>
      </c>
      <c r="O37" s="14">
        <v>695635968</v>
      </c>
      <c r="P37" s="14">
        <f>Table_Query_from_Debt31[[#This Row],[DOD PPG bilateral]]-Table_Query_from_Debt31[[#This Row],[DOD bilateral concessional]]</f>
        <v>108984064</v>
      </c>
      <c r="Q37" s="14">
        <f>Table_Query_from_Debt31[[#This Row],[DOD PPG multilateral]]-Table_Query_from_Debt31[[#This Row],[DOD multilateral concessional]]</f>
        <v>0</v>
      </c>
      <c r="R37" s="14">
        <f>Table_Query_from_Debt31[[#This Row],[DOD PNG]]+Table_Query_from_Debt31[[#This Row],[DOD PPG private creditors]]</f>
        <v>947438976</v>
      </c>
      <c r="S37" s="14">
        <f>Table_Query_from_Debt31[[#This Row],[DOD multilateral concessional]]-Table_Query_from_Debt31[[#This Row],[DOD IDA]]</f>
        <v>475434048</v>
      </c>
      <c r="T37" s="14">
        <f>Table_Query_from_Debt31[[#This Row],[DOD multilateral non-concessional]]-Table_Query_from_Debt31[[#This Row],[DOD IBRD]]</f>
        <v>0</v>
      </c>
      <c r="U37" s="14">
        <f>Table_Query_from_Debt31[[#This Row],[DOD IMF]]/Table_Query_from_Debt31[[#This Row],[Deflator]]</f>
        <v>0</v>
      </c>
      <c r="V37" s="14">
        <f>Table_Query_from_Debt31[[#This Row],[DOD short-term]]/Table_Query_from_Debt31[[#This Row],[Deflator]]</f>
        <v>1498464000</v>
      </c>
      <c r="W37" s="14">
        <f>Table_Query_from_Debt31[[#This Row],[DOD multilateral concessional]]/Table_Query_from_Debt31[[#This Row],[Deflator]]</f>
        <v>1227644032</v>
      </c>
      <c r="X37" s="14">
        <f>Table_Query_from_Debt31[[#This Row],[DOD bilateral concessional]]/Table_Query_from_Debt31[[#This Row],[Deflator]]</f>
        <v>3231322880</v>
      </c>
      <c r="Y37" s="14">
        <f>Table_Query_from_Debt31[[#This Row],[DOD bilateral non-concessional]]/Table_Query_from_Debt31[[#This Row],[Deflator]]</f>
        <v>108984064</v>
      </c>
      <c r="Z37" s="14">
        <f>Table_Query_from_Debt31[[#This Row],[DOD multilateral non-concessional]]/Table_Query_from_Debt31[[#This Row],[Deflator]]</f>
        <v>0</v>
      </c>
      <c r="AA37" s="14">
        <f>Table_Query_from_Debt31[[#This Row],[DOD private creditors]]/Table_Query_from_Debt31[[#This Row],[Deflator]]</f>
        <v>947438976</v>
      </c>
      <c r="AB37" s="14">
        <f>Table_Query_from_Debt31[[#This Row],[DOD IBRD]]/Table_Query_from_Debt31[[#This Row],[Deflator]]</f>
        <v>0</v>
      </c>
      <c r="AC37" s="14">
        <f>Table_Query_from_Debt31[[#This Row],[DOD IDA]]/Table_Query_from_Debt31[[#This Row],[Deflator]]</f>
        <v>752209984</v>
      </c>
      <c r="AD37" s="14">
        <f>Table_Query_from_Debt31[[#This Row],[DOD non-World Bank multilateral concessional]]/Table_Query_from_Debt31[[#This Row],[Deflator]]</f>
        <v>475434048</v>
      </c>
      <c r="AE37" s="14">
        <f>Table_Query_from_Debt31[[#This Row],[DOD non-World Bank multilateral non-concessional]]/Table_Query_from_Debt31[[#This Row],[Deflator]]</f>
        <v>0</v>
      </c>
      <c r="AF37" s="16">
        <f>Table_Query_from_Debt31[[#This Row],[Interest arrears, private creditors]]/Table_Query_from_Debt31[[#This Row],[Deflator]]</f>
        <v>63828000</v>
      </c>
      <c r="AG37" s="16">
        <f>Table_Query_from_Debt31[[#This Row],[Interest arrears, official creditors]]/Table_Query_from_Debt31[[#This Row],[Deflator]]</f>
        <v>695635968</v>
      </c>
      <c r="AH37" s="16">
        <f>Table_Query_from_Debt31[[#This Row],[DOD short-term, deflated]]-Table_Query_from_Debt31[[#This Row],[Interest arrears, private creditors, deflated]]-Table_Query_from_Debt31[[#This Row],[Interest arrears, official creditors, deflated]]</f>
        <v>739000032</v>
      </c>
    </row>
    <row r="38" spans="1:34" x14ac:dyDescent="0.25">
      <c r="A38" s="18">
        <v>2006</v>
      </c>
      <c r="B38" s="14">
        <v>4646145024</v>
      </c>
      <c r="C38" s="14">
        <v>0</v>
      </c>
      <c r="D38" s="14">
        <v>1252721024</v>
      </c>
      <c r="E38" s="14">
        <v>3393423872</v>
      </c>
      <c r="F38" s="14">
        <v>0</v>
      </c>
      <c r="G38" s="14">
        <v>1655575040</v>
      </c>
      <c r="H38" s="14">
        <v>962553984</v>
      </c>
      <c r="I38" s="14">
        <v>1252721024</v>
      </c>
      <c r="J38" s="14">
        <v>3278603008</v>
      </c>
      <c r="K38" s="21">
        <v>1.0323100000000001</v>
      </c>
      <c r="L38" s="14">
        <v>775878016</v>
      </c>
      <c r="M38" s="14">
        <v>0</v>
      </c>
      <c r="N38" s="14">
        <v>69201000</v>
      </c>
      <c r="O38" s="14">
        <v>736374016</v>
      </c>
      <c r="P38" s="14">
        <f>Table_Query_from_Debt31[[#This Row],[DOD PPG bilateral]]-Table_Query_from_Debt31[[#This Row],[DOD bilateral concessional]]</f>
        <v>114820864</v>
      </c>
      <c r="Q38" s="14">
        <f>Table_Query_from_Debt31[[#This Row],[DOD PPG multilateral]]-Table_Query_from_Debt31[[#This Row],[DOD multilateral concessional]]</f>
        <v>0</v>
      </c>
      <c r="R38" s="14">
        <f>Table_Query_from_Debt31[[#This Row],[DOD PNG]]+Table_Query_from_Debt31[[#This Row],[DOD PPG private creditors]]</f>
        <v>962553984</v>
      </c>
      <c r="S38" s="14">
        <f>Table_Query_from_Debt31[[#This Row],[DOD multilateral concessional]]-Table_Query_from_Debt31[[#This Row],[DOD IDA]]</f>
        <v>476843008</v>
      </c>
      <c r="T38" s="14">
        <f>Table_Query_from_Debt31[[#This Row],[DOD multilateral non-concessional]]-Table_Query_from_Debt31[[#This Row],[DOD IBRD]]</f>
        <v>0</v>
      </c>
      <c r="U38" s="14">
        <f>Table_Query_from_Debt31[[#This Row],[DOD IMF]]/Table_Query_from_Debt31[[#This Row],[Deflator]]</f>
        <v>0</v>
      </c>
      <c r="V38" s="14">
        <f>Table_Query_from_Debt31[[#This Row],[DOD short-term]]/Table_Query_from_Debt31[[#This Row],[Deflator]]</f>
        <v>1603757630.9441931</v>
      </c>
      <c r="W38" s="14">
        <f>Table_Query_from_Debt31[[#This Row],[DOD multilateral concessional]]/Table_Query_from_Debt31[[#This Row],[Deflator]]</f>
        <v>1213512437.1555057</v>
      </c>
      <c r="X38" s="14">
        <f>Table_Query_from_Debt31[[#This Row],[DOD bilateral concessional]]/Table_Query_from_Debt31[[#This Row],[Deflator]]</f>
        <v>3175986872.1604943</v>
      </c>
      <c r="Y38" s="14">
        <f>Table_Query_from_Debt31[[#This Row],[DOD bilateral non-concessional]]/Table_Query_from_Debt31[[#This Row],[Deflator]]</f>
        <v>111227115.885732</v>
      </c>
      <c r="Z38" s="14">
        <f>Table_Query_from_Debt31[[#This Row],[DOD multilateral non-concessional]]/Table_Query_from_Debt31[[#This Row],[Deflator]]</f>
        <v>0</v>
      </c>
      <c r="AA38" s="14">
        <f>Table_Query_from_Debt31[[#This Row],[DOD private creditors]]/Table_Query_from_Debt31[[#This Row],[Deflator]]</f>
        <v>932427259.2535187</v>
      </c>
      <c r="AB38" s="14">
        <f>Table_Query_from_Debt31[[#This Row],[DOD IBRD]]/Table_Query_from_Debt31[[#This Row],[Deflator]]</f>
        <v>0</v>
      </c>
      <c r="AC38" s="14">
        <f>Table_Query_from_Debt31[[#This Row],[DOD IDA]]/Table_Query_from_Debt31[[#This Row],[Deflator]]</f>
        <v>751594013.42619944</v>
      </c>
      <c r="AD38" s="14">
        <f>Table_Query_from_Debt31[[#This Row],[DOD non-World Bank multilateral concessional]]/Table_Query_from_Debt31[[#This Row],[Deflator]]</f>
        <v>461918423.7293061</v>
      </c>
      <c r="AE38" s="14">
        <f>Table_Query_from_Debt31[[#This Row],[DOD non-World Bank multilateral non-concessional]]/Table_Query_from_Debt31[[#This Row],[Deflator]]</f>
        <v>0</v>
      </c>
      <c r="AF38" s="16">
        <f>Table_Query_from_Debt31[[#This Row],[Interest arrears, private creditors]]/Table_Query_from_Debt31[[#This Row],[Deflator]]</f>
        <v>67035096.046730146</v>
      </c>
      <c r="AG38" s="16">
        <f>Table_Query_from_Debt31[[#This Row],[Interest arrears, official creditors]]/Table_Query_from_Debt31[[#This Row],[Deflator]]</f>
        <v>713326438.76354969</v>
      </c>
      <c r="AH38" s="16">
        <f>Table_Query_from_Debt31[[#This Row],[DOD short-term, deflated]]-Table_Query_from_Debt31[[#This Row],[Interest arrears, private creditors, deflated]]-Table_Query_from_Debt31[[#This Row],[Interest arrears, official creditors, deflated]]</f>
        <v>823396096.1339134</v>
      </c>
    </row>
    <row r="39" spans="1:34" x14ac:dyDescent="0.25">
      <c r="A39" s="18">
        <v>2007</v>
      </c>
      <c r="B39" s="14">
        <v>5218475008</v>
      </c>
      <c r="C39" s="14">
        <v>0</v>
      </c>
      <c r="D39" s="14">
        <v>1290409984</v>
      </c>
      <c r="E39" s="14">
        <v>3928065024</v>
      </c>
      <c r="F39" s="14">
        <v>0</v>
      </c>
      <c r="G39" s="14">
        <v>2020590976</v>
      </c>
      <c r="H39" s="14">
        <v>1002249024</v>
      </c>
      <c r="I39" s="14">
        <v>1290409984</v>
      </c>
      <c r="J39" s="14">
        <v>3792333056</v>
      </c>
      <c r="K39" s="21">
        <v>1.06227</v>
      </c>
      <c r="L39" s="14">
        <v>792824000</v>
      </c>
      <c r="M39" s="14">
        <v>0</v>
      </c>
      <c r="N39" s="14">
        <v>79263000</v>
      </c>
      <c r="O39" s="14">
        <v>878328000</v>
      </c>
      <c r="P39" s="14">
        <f>Table_Query_from_Debt31[[#This Row],[DOD PPG bilateral]]-Table_Query_from_Debt31[[#This Row],[DOD bilateral concessional]]</f>
        <v>135731968</v>
      </c>
      <c r="Q39" s="14">
        <f>Table_Query_from_Debt31[[#This Row],[DOD PPG multilateral]]-Table_Query_from_Debt31[[#This Row],[DOD multilateral concessional]]</f>
        <v>0</v>
      </c>
      <c r="R39" s="14">
        <f>Table_Query_from_Debt31[[#This Row],[DOD PNG]]+Table_Query_from_Debt31[[#This Row],[DOD PPG private creditors]]</f>
        <v>1002249024</v>
      </c>
      <c r="S39" s="14">
        <f>Table_Query_from_Debt31[[#This Row],[DOD multilateral concessional]]-Table_Query_from_Debt31[[#This Row],[DOD IDA]]</f>
        <v>497585984</v>
      </c>
      <c r="T39" s="14">
        <f>Table_Query_from_Debt31[[#This Row],[DOD multilateral non-concessional]]-Table_Query_from_Debt31[[#This Row],[DOD IBRD]]</f>
        <v>0</v>
      </c>
      <c r="U39" s="14">
        <f>Table_Query_from_Debt31[[#This Row],[DOD IMF]]/Table_Query_from_Debt31[[#This Row],[Deflator]]</f>
        <v>0</v>
      </c>
      <c r="V39" s="14">
        <f>Table_Query_from_Debt31[[#This Row],[DOD short-term]]/Table_Query_from_Debt31[[#This Row],[Deflator]]</f>
        <v>1902144441.6203036</v>
      </c>
      <c r="W39" s="14">
        <f>Table_Query_from_Debt31[[#This Row],[DOD multilateral concessional]]/Table_Query_from_Debt31[[#This Row],[Deflator]]</f>
        <v>1214766475.5664756</v>
      </c>
      <c r="X39" s="14">
        <f>Table_Query_from_Debt31[[#This Row],[DOD bilateral concessional]]/Table_Query_from_Debt31[[#This Row],[Deflator]]</f>
        <v>3570027446.8826189</v>
      </c>
      <c r="Y39" s="14">
        <f>Table_Query_from_Debt31[[#This Row],[DOD bilateral non-concessional]]/Table_Query_from_Debt31[[#This Row],[Deflator]]</f>
        <v>127775394.2029804</v>
      </c>
      <c r="Z39" s="14">
        <f>Table_Query_from_Debt31[[#This Row],[DOD multilateral non-concessional]]/Table_Query_from_Debt31[[#This Row],[Deflator]]</f>
        <v>0</v>
      </c>
      <c r="AA39" s="14">
        <f>Table_Query_from_Debt31[[#This Row],[DOD private creditors]]/Table_Query_from_Debt31[[#This Row],[Deflator]]</f>
        <v>943497438.50433505</v>
      </c>
      <c r="AB39" s="14">
        <f>Table_Query_from_Debt31[[#This Row],[DOD IBRD]]/Table_Query_from_Debt31[[#This Row],[Deflator]]</f>
        <v>0</v>
      </c>
      <c r="AC39" s="14">
        <f>Table_Query_from_Debt31[[#This Row],[DOD IDA]]/Table_Query_from_Debt31[[#This Row],[Deflator]]</f>
        <v>746348856.69368422</v>
      </c>
      <c r="AD39" s="14">
        <f>Table_Query_from_Debt31[[#This Row],[DOD non-World Bank multilateral concessional]]/Table_Query_from_Debt31[[#This Row],[Deflator]]</f>
        <v>468417618.87279129</v>
      </c>
      <c r="AE39" s="14">
        <f>Table_Query_from_Debt31[[#This Row],[DOD non-World Bank multilateral non-concessional]]/Table_Query_from_Debt31[[#This Row],[Deflator]]</f>
        <v>0</v>
      </c>
      <c r="AF39" s="16">
        <f>Table_Query_from_Debt31[[#This Row],[Interest arrears, private creditors]]/Table_Query_from_Debt31[[#This Row],[Deflator]]</f>
        <v>74616622.892484963</v>
      </c>
      <c r="AG39" s="16">
        <f>Table_Query_from_Debt31[[#This Row],[Interest arrears, official creditors]]/Table_Query_from_Debt31[[#This Row],[Deflator]]</f>
        <v>826840633.73718548</v>
      </c>
      <c r="AH39" s="16">
        <f>Table_Query_from_Debt31[[#This Row],[DOD short-term, deflated]]-Table_Query_from_Debt31[[#This Row],[Interest arrears, private creditors, deflated]]-Table_Query_from_Debt31[[#This Row],[Interest arrears, official creditors, deflated]]</f>
        <v>1000687184.9906332</v>
      </c>
    </row>
    <row r="40" spans="1:34" x14ac:dyDescent="0.25">
      <c r="A40" s="18">
        <v>2008</v>
      </c>
      <c r="B40" s="14">
        <v>5155280896</v>
      </c>
      <c r="C40" s="14">
        <v>0</v>
      </c>
      <c r="D40" s="14">
        <v>1310758016</v>
      </c>
      <c r="E40" s="14">
        <v>3844523008</v>
      </c>
      <c r="F40" s="14">
        <v>0</v>
      </c>
      <c r="G40" s="14">
        <v>1880669056</v>
      </c>
      <c r="H40" s="14">
        <v>965702016</v>
      </c>
      <c r="I40" s="14">
        <v>1310758016</v>
      </c>
      <c r="J40" s="14">
        <v>3719868928</v>
      </c>
      <c r="K40" s="21">
        <v>1.0858300000000001</v>
      </c>
      <c r="L40" s="14">
        <v>770329984</v>
      </c>
      <c r="M40" s="14">
        <v>0</v>
      </c>
      <c r="N40" s="14">
        <v>67575000</v>
      </c>
      <c r="O40" s="14">
        <v>882094016</v>
      </c>
      <c r="P40" s="14">
        <f>Table_Query_from_Debt31[[#This Row],[DOD PPG bilateral]]-Table_Query_from_Debt31[[#This Row],[DOD bilateral concessional]]</f>
        <v>124654080</v>
      </c>
      <c r="Q40" s="14">
        <f>Table_Query_from_Debt31[[#This Row],[DOD PPG multilateral]]-Table_Query_from_Debt31[[#This Row],[DOD multilateral concessional]]</f>
        <v>0</v>
      </c>
      <c r="R40" s="14">
        <f>Table_Query_from_Debt31[[#This Row],[DOD PNG]]+Table_Query_from_Debt31[[#This Row],[DOD PPG private creditors]]</f>
        <v>965702016</v>
      </c>
      <c r="S40" s="14">
        <f>Table_Query_from_Debt31[[#This Row],[DOD multilateral concessional]]-Table_Query_from_Debt31[[#This Row],[DOD IDA]]</f>
        <v>540428032</v>
      </c>
      <c r="T40" s="14">
        <f>Table_Query_from_Debt31[[#This Row],[DOD multilateral non-concessional]]-Table_Query_from_Debt31[[#This Row],[DOD IBRD]]</f>
        <v>0</v>
      </c>
      <c r="U40" s="14">
        <f>Table_Query_from_Debt31[[#This Row],[DOD IMF]]/Table_Query_from_Debt31[[#This Row],[Deflator]]</f>
        <v>0</v>
      </c>
      <c r="V40" s="14">
        <f>Table_Query_from_Debt31[[#This Row],[DOD short-term]]/Table_Query_from_Debt31[[#This Row],[Deflator]]</f>
        <v>1732010587.29267</v>
      </c>
      <c r="W40" s="14">
        <f>Table_Query_from_Debt31[[#This Row],[DOD multilateral concessional]]/Table_Query_from_Debt31[[#This Row],[Deflator]]</f>
        <v>1207148463.3874547</v>
      </c>
      <c r="X40" s="14">
        <f>Table_Query_from_Debt31[[#This Row],[DOD bilateral concessional]]/Table_Query_from_Debt31[[#This Row],[Deflator]]</f>
        <v>3425829943.9138722</v>
      </c>
      <c r="Y40" s="14">
        <f>Table_Query_from_Debt31[[#This Row],[DOD bilateral non-concessional]]/Table_Query_from_Debt31[[#This Row],[Deflator]]</f>
        <v>114800733.07976386</v>
      </c>
      <c r="Z40" s="14">
        <f>Table_Query_from_Debt31[[#This Row],[DOD multilateral non-concessional]]/Table_Query_from_Debt31[[#This Row],[Deflator]]</f>
        <v>0</v>
      </c>
      <c r="AA40" s="14">
        <f>Table_Query_from_Debt31[[#This Row],[DOD private creditors]]/Table_Query_from_Debt31[[#This Row],[Deflator]]</f>
        <v>889367595.29576445</v>
      </c>
      <c r="AB40" s="14">
        <f>Table_Query_from_Debt31[[#This Row],[DOD IBRD]]/Table_Query_from_Debt31[[#This Row],[Deflator]]</f>
        <v>0</v>
      </c>
      <c r="AC40" s="14">
        <f>Table_Query_from_Debt31[[#This Row],[DOD IDA]]/Table_Query_from_Debt31[[#This Row],[Deflator]]</f>
        <v>709438847.70175803</v>
      </c>
      <c r="AD40" s="14">
        <f>Table_Query_from_Debt31[[#This Row],[DOD non-World Bank multilateral concessional]]/Table_Query_from_Debt31[[#This Row],[Deflator]]</f>
        <v>497709615.6856966</v>
      </c>
      <c r="AE40" s="14">
        <f>Table_Query_from_Debt31[[#This Row],[DOD non-World Bank multilateral non-concessional]]/Table_Query_from_Debt31[[#This Row],[Deflator]]</f>
        <v>0</v>
      </c>
      <c r="AF40" s="16">
        <f>Table_Query_from_Debt31[[#This Row],[Interest arrears, private creditors]]/Table_Query_from_Debt31[[#This Row],[Deflator]]</f>
        <v>62233498.798154406</v>
      </c>
      <c r="AG40" s="16">
        <f>Table_Query_from_Debt31[[#This Row],[Interest arrears, official creditors]]/Table_Query_from_Debt31[[#This Row],[Deflator]]</f>
        <v>812368433.36433876</v>
      </c>
      <c r="AH40" s="16">
        <f>Table_Query_from_Debt31[[#This Row],[DOD short-term, deflated]]-Table_Query_from_Debt31[[#This Row],[Interest arrears, private creditors, deflated]]-Table_Query_from_Debt31[[#This Row],[Interest arrears, official creditors, deflated]]</f>
        <v>857408655.1301769</v>
      </c>
    </row>
    <row r="41" spans="1:34" x14ac:dyDescent="0.25">
      <c r="A41" s="10">
        <v>2009</v>
      </c>
      <c r="B41" s="16">
        <v>5344573952</v>
      </c>
      <c r="C41" s="16">
        <v>0</v>
      </c>
      <c r="D41" s="16">
        <v>1340844032</v>
      </c>
      <c r="E41" s="16">
        <v>4003729920</v>
      </c>
      <c r="F41" s="16">
        <v>0</v>
      </c>
      <c r="G41" s="16">
        <v>1865780992</v>
      </c>
      <c r="H41" s="16">
        <v>975545024</v>
      </c>
      <c r="I41" s="16">
        <v>1340844032</v>
      </c>
      <c r="J41" s="16">
        <v>3875145984</v>
      </c>
      <c r="K41" s="15">
        <v>1.09728</v>
      </c>
      <c r="L41" s="16">
        <v>777441024</v>
      </c>
      <c r="M41" s="16">
        <v>0</v>
      </c>
      <c r="N41" s="16">
        <v>69221000</v>
      </c>
      <c r="O41" s="16">
        <v>939560000</v>
      </c>
      <c r="P41" s="16">
        <f>Table_Query_from_Debt31[[#This Row],[DOD PPG bilateral]]-Table_Query_from_Debt31[[#This Row],[DOD bilateral concessional]]</f>
        <v>128583936</v>
      </c>
      <c r="Q41" s="16">
        <f>Table_Query_from_Debt31[[#This Row],[DOD PPG multilateral]]-Table_Query_from_Debt31[[#This Row],[DOD multilateral concessional]]</f>
        <v>0</v>
      </c>
      <c r="R41" s="16">
        <f>Table_Query_from_Debt31[[#This Row],[DOD PNG]]+Table_Query_from_Debt31[[#This Row],[DOD PPG private creditors]]</f>
        <v>975545024</v>
      </c>
      <c r="S41" s="16">
        <f>Table_Query_from_Debt31[[#This Row],[DOD multilateral concessional]]-Table_Query_from_Debt31[[#This Row],[DOD IDA]]</f>
        <v>563403008</v>
      </c>
      <c r="T41" s="16">
        <f>Table_Query_from_Debt31[[#This Row],[DOD multilateral non-concessional]]-Table_Query_from_Debt31[[#This Row],[DOD IBRD]]</f>
        <v>0</v>
      </c>
      <c r="U41" s="16">
        <f>Table_Query_from_Debt31[[#This Row],[DOD IMF]]/Table_Query_from_Debt31[[#This Row],[Deflator]]</f>
        <v>0</v>
      </c>
      <c r="V41" s="16">
        <f>Table_Query_from_Debt31[[#This Row],[DOD short-term]]/Table_Query_from_Debt31[[#This Row],[Deflator]]</f>
        <v>1700369087.1974337</v>
      </c>
      <c r="W41" s="16">
        <f>Table_Query_from_Debt31[[#This Row],[DOD multilateral concessional]]/Table_Query_from_Debt31[[#This Row],[Deflator]]</f>
        <v>1221970720.3266258</v>
      </c>
      <c r="X41" s="16">
        <f>Table_Query_from_Debt31[[#This Row],[DOD bilateral concessional]]/Table_Query_from_Debt31[[#This Row],[Deflator]]</f>
        <v>3531592650.9186349</v>
      </c>
      <c r="Y41" s="16">
        <f>Table_Query_from_Debt31[[#This Row],[DOD bilateral non-concessional]]/Table_Query_from_Debt31[[#This Row],[Deflator]]</f>
        <v>117184251.96850394</v>
      </c>
      <c r="Z41" s="16">
        <f>Table_Query_from_Debt31[[#This Row],[DOD multilateral non-concessional]]/Table_Query_from_Debt31[[#This Row],[Deflator]]</f>
        <v>0</v>
      </c>
      <c r="AA41" s="16">
        <f>Table_Query_from_Debt31[[#This Row],[DOD private creditors]]/Table_Query_from_Debt31[[#This Row],[Deflator]]</f>
        <v>889057509.47798193</v>
      </c>
      <c r="AB41" s="16">
        <f>Table_Query_from_Debt31[[#This Row],[DOD IBRD]]/Table_Query_from_Debt31[[#This Row],[Deflator]]</f>
        <v>0</v>
      </c>
      <c r="AC41" s="16">
        <f>Table_Query_from_Debt31[[#This Row],[DOD IDA]]/Table_Query_from_Debt31[[#This Row],[Deflator]]</f>
        <v>708516535.4330709</v>
      </c>
      <c r="AD41" s="16">
        <f>Table_Query_from_Debt31[[#This Row],[DOD non-World Bank multilateral concessional]]/Table_Query_from_Debt31[[#This Row],[Deflator]]</f>
        <v>513454184.89355499</v>
      </c>
      <c r="AE41" s="16">
        <f>Table_Query_from_Debt31[[#This Row],[DOD non-World Bank multilateral non-concessional]]/Table_Query_from_Debt31[[#This Row],[Deflator]]</f>
        <v>0</v>
      </c>
      <c r="AF41" s="16">
        <f>Table_Query_from_Debt31[[#This Row],[Interest arrears, private creditors]]/Table_Query_from_Debt31[[#This Row],[Deflator]]</f>
        <v>63084171.770195387</v>
      </c>
      <c r="AG41" s="16">
        <f>Table_Query_from_Debt31[[#This Row],[Interest arrears, official creditors]]/Table_Query_from_Debt31[[#This Row],[Deflator]]</f>
        <v>856262758.82181394</v>
      </c>
      <c r="AH41" s="16">
        <f>Table_Query_from_Debt31[[#This Row],[DOD short-term, deflated]]-Table_Query_from_Debt31[[#This Row],[Interest arrears, private creditors, deflated]]-Table_Query_from_Debt31[[#This Row],[Interest arrears, official creditors, deflated]]</f>
        <v>781022156.60542428</v>
      </c>
    </row>
    <row r="42" spans="1:34" x14ac:dyDescent="0.25">
      <c r="A42" s="25">
        <v>2010</v>
      </c>
      <c r="B42" s="16">
        <v>3989408000</v>
      </c>
      <c r="C42" s="16">
        <v>0</v>
      </c>
      <c r="D42" s="16">
        <v>1415012992</v>
      </c>
      <c r="E42" s="16">
        <v>2574394880</v>
      </c>
      <c r="F42" s="16">
        <v>0</v>
      </c>
      <c r="G42" s="16">
        <v>1956412032</v>
      </c>
      <c r="H42" s="16">
        <v>405975008</v>
      </c>
      <c r="I42" s="16">
        <v>1415012992</v>
      </c>
      <c r="J42" s="16">
        <v>2434630912</v>
      </c>
      <c r="K42" s="15">
        <v>1.10992</v>
      </c>
      <c r="L42" s="16">
        <v>798547008</v>
      </c>
      <c r="M42" s="16">
        <v>0</v>
      </c>
      <c r="N42" s="16">
        <v>73096000</v>
      </c>
      <c r="O42" s="16">
        <v>1043315968</v>
      </c>
      <c r="P42" s="16">
        <f>Table_Query_from_Debt31[[#This Row],[DOD PPG bilateral]]-Table_Query_from_Debt31[[#This Row],[DOD bilateral concessional]]</f>
        <v>139763968</v>
      </c>
      <c r="Q42" s="16">
        <f>Table_Query_from_Debt31[[#This Row],[DOD PPG multilateral]]-Table_Query_from_Debt31[[#This Row],[DOD multilateral concessional]]</f>
        <v>0</v>
      </c>
      <c r="R42" s="16">
        <f>Table_Query_from_Debt31[[#This Row],[DOD PNG]]+Table_Query_from_Debt31[[#This Row],[DOD PPG private creditors]]</f>
        <v>405975008</v>
      </c>
      <c r="S42" s="16">
        <f>Table_Query_from_Debt31[[#This Row],[DOD multilateral concessional]]-Table_Query_from_Debt31[[#This Row],[DOD IDA]]</f>
        <v>616465984</v>
      </c>
      <c r="T42" s="16">
        <f>Table_Query_from_Debt31[[#This Row],[DOD multilateral non-concessional]]-Table_Query_from_Debt31[[#This Row],[DOD IBRD]]</f>
        <v>0</v>
      </c>
      <c r="U42" s="16">
        <f>Table_Query_from_Debt31[[#This Row],[DOD IMF]]/Table_Query_from_Debt31[[#This Row],[Deflator]]</f>
        <v>0</v>
      </c>
      <c r="V42" s="16">
        <f>Table_Query_from_Debt31[[#This Row],[DOD short-term]]/Table_Query_from_Debt31[[#This Row],[Deflator]]</f>
        <v>1762660400.7496035</v>
      </c>
      <c r="W42" s="16">
        <f>Table_Query_from_Debt31[[#This Row],[DOD multilateral concessional]]/Table_Query_from_Debt31[[#This Row],[Deflator]]</f>
        <v>1274878362.4044976</v>
      </c>
      <c r="X42" s="16">
        <f>X41</f>
        <v>3531592650.9186349</v>
      </c>
      <c r="Y42" s="16">
        <f>Table_Query_from_Debt31[[#This Row],[DOD bilateral non-concessional]]/Table_Query_from_Debt31[[#This Row],[Deflator]]</f>
        <v>125922560.1845178</v>
      </c>
      <c r="Z42" s="16">
        <f>Table_Query_from_Debt31[[#This Row],[DOD multilateral non-concessional]]/Table_Query_from_Debt31[[#This Row],[Deflator]]</f>
        <v>0</v>
      </c>
      <c r="AA42" s="16">
        <f>Table_Query_from_Debt31[[#This Row],[DOD private creditors]]/Table_Query_from_Debt31[[#This Row],[Deflator]]</f>
        <v>365769612.22430444</v>
      </c>
      <c r="AB42" s="16">
        <f>Table_Query_from_Debt31[[#This Row],[DOD IBRD]]/Table_Query_from_Debt31[[#This Row],[Deflator]]</f>
        <v>0</v>
      </c>
      <c r="AC42" s="16">
        <f>Table_Query_from_Debt31[[#This Row],[DOD IDA]]/Table_Query_from_Debt31[[#This Row],[Deflator]]</f>
        <v>719463572.14934409</v>
      </c>
      <c r="AD42" s="16">
        <f>Table_Query_from_Debt31[[#This Row],[DOD non-World Bank multilateral concessional]]/Table_Query_from_Debt31[[#This Row],[Deflator]]</f>
        <v>555414790.25515354</v>
      </c>
      <c r="AE42" s="16">
        <f>Table_Query_from_Debt31[[#This Row],[DOD non-World Bank multilateral non-concessional]]/Table_Query_from_Debt31[[#This Row],[Deflator]]</f>
        <v>0</v>
      </c>
      <c r="AF42" s="16">
        <f>Table_Query_from_Debt31[[#This Row],[Interest arrears, private creditors]]/Table_Query_from_Debt31[[#This Row],[Deflator]]</f>
        <v>65856998.702609196</v>
      </c>
      <c r="AG42" s="16">
        <f>Table_Query_from_Debt31[[#This Row],[Interest arrears, official creditors]]/Table_Query_from_Debt31[[#This Row],[Deflator]]</f>
        <v>939992042.66974199</v>
      </c>
      <c r="AH42" s="16">
        <f>Table_Query_from_Debt31[[#This Row],[DOD short-term, deflated]]-Table_Query_from_Debt31[[#This Row],[Interest arrears, private creditors, deflated]]-Table_Query_from_Debt31[[#This Row],[Interest arrears, official creditors, deflated]]</f>
        <v>756811359.37725222</v>
      </c>
    </row>
    <row r="50" spans="1:8" ht="30" x14ac:dyDescent="0.25">
      <c r="G50" s="39" t="s">
        <v>117</v>
      </c>
      <c r="H50" s="39"/>
    </row>
    <row r="51" spans="1:8" ht="30" x14ac:dyDescent="0.25">
      <c r="G51" s="39" t="s">
        <v>115</v>
      </c>
    </row>
    <row r="52" spans="1:8" ht="45" x14ac:dyDescent="0.25">
      <c r="G52" s="39" t="s">
        <v>113</v>
      </c>
    </row>
    <row r="53" spans="1:8" ht="30" x14ac:dyDescent="0.25">
      <c r="G53" s="39" t="s">
        <v>114</v>
      </c>
    </row>
    <row r="54" spans="1:8" ht="30" x14ac:dyDescent="0.25">
      <c r="G54" s="39" t="s">
        <v>116</v>
      </c>
    </row>
    <row r="55" spans="1:8" ht="30" x14ac:dyDescent="0.25">
      <c r="G55" s="39" t="s">
        <v>118</v>
      </c>
    </row>
    <row r="61" spans="1:8" x14ac:dyDescent="0.25">
      <c r="A61" s="19" t="s">
        <v>119</v>
      </c>
    </row>
    <row r="63" spans="1:8" x14ac:dyDescent="0.25">
      <c r="A63" s="19"/>
    </row>
    <row r="64" spans="1:8" x14ac:dyDescent="0.25">
      <c r="A64" s="13"/>
    </row>
    <row r="65" spans="1:5" ht="38.25" customHeight="1" x14ac:dyDescent="0.25"/>
    <row r="66" spans="1:5" ht="45" customHeight="1" x14ac:dyDescent="0.25"/>
    <row r="67" spans="1:5" ht="30" customHeight="1" x14ac:dyDescent="0.25">
      <c r="A67" s="45" t="s">
        <v>112</v>
      </c>
      <c r="B67" s="46"/>
      <c r="C67" s="46"/>
      <c r="D67" s="46"/>
      <c r="E67" s="46"/>
    </row>
    <row r="68" spans="1:5" x14ac:dyDescent="0.25">
      <c r="A68" s="19" t="s">
        <v>50</v>
      </c>
    </row>
  </sheetData>
  <mergeCells count="1">
    <mergeCell ref="A67:E67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F46" sqref="F46"/>
    </sheetView>
  </sheetViews>
  <sheetFormatPr defaultRowHeight="15" x14ac:dyDescent="0.25"/>
  <cols>
    <col min="1" max="1" width="19.28515625" customWidth="1"/>
    <col min="2" max="2" width="12" bestFit="1" customWidth="1"/>
  </cols>
  <sheetData>
    <row r="1" spans="1:6" x14ac:dyDescent="0.25">
      <c r="A1" s="34" t="s">
        <v>97</v>
      </c>
    </row>
    <row r="2" spans="1:6" x14ac:dyDescent="0.25">
      <c r="B2" t="s">
        <v>90</v>
      </c>
      <c r="C2" t="s">
        <v>91</v>
      </c>
    </row>
    <row r="3" spans="1:6" x14ac:dyDescent="0.25">
      <c r="A3" s="31" t="s">
        <v>92</v>
      </c>
      <c r="B3" s="30">
        <v>6.3517951999999998</v>
      </c>
    </row>
    <row r="4" spans="1:6" x14ac:dyDescent="0.25">
      <c r="A4" s="31" t="s">
        <v>93</v>
      </c>
      <c r="B4" s="32">
        <v>7.9930000000000003</v>
      </c>
      <c r="C4" s="32">
        <v>8.1449999999999996</v>
      </c>
    </row>
    <row r="5" spans="1:6" x14ac:dyDescent="0.25">
      <c r="A5" s="31" t="s">
        <v>94</v>
      </c>
      <c r="C5" s="33">
        <v>11</v>
      </c>
    </row>
    <row r="7" spans="1:6" x14ac:dyDescent="0.25">
      <c r="A7" s="34" t="s">
        <v>106</v>
      </c>
    </row>
    <row r="8" spans="1:6" x14ac:dyDescent="0.25">
      <c r="A8" s="34" t="s">
        <v>92</v>
      </c>
      <c r="D8" s="40" t="s">
        <v>107</v>
      </c>
      <c r="F8" t="s">
        <v>109</v>
      </c>
    </row>
    <row r="9" spans="1:6" x14ac:dyDescent="0.25">
      <c r="A9" t="s">
        <v>105</v>
      </c>
      <c r="B9">
        <v>4.2061347839999996</v>
      </c>
    </row>
    <row r="11" spans="1:6" x14ac:dyDescent="0.25">
      <c r="A11" t="s">
        <v>98</v>
      </c>
      <c r="B11" s="35">
        <v>51.93</v>
      </c>
    </row>
    <row r="12" spans="1:6" x14ac:dyDescent="0.25">
      <c r="A12" t="s">
        <v>99</v>
      </c>
      <c r="B12">
        <v>8.5860000000000003</v>
      </c>
    </row>
    <row r="14" spans="1:6" x14ac:dyDescent="0.25">
      <c r="A14" t="s">
        <v>100</v>
      </c>
      <c r="B14" s="36">
        <f>B9/B11</f>
        <v>8.099624078567301E-2</v>
      </c>
      <c r="D14" s="41">
        <v>0.17799999999999999</v>
      </c>
      <c r="F14">
        <v>30</v>
      </c>
    </row>
    <row r="15" spans="1:6" x14ac:dyDescent="0.25">
      <c r="A15" t="s">
        <v>101</v>
      </c>
      <c r="B15" s="37">
        <f>B9/B12</f>
        <v>0.48988292382948978</v>
      </c>
      <c r="D15" s="41">
        <v>0.84699999999999998</v>
      </c>
      <c r="F15">
        <v>100</v>
      </c>
    </row>
    <row r="16" spans="1:6" x14ac:dyDescent="0.25">
      <c r="A16" t="s">
        <v>108</v>
      </c>
      <c r="D16" s="41">
        <v>1.5149999999999999</v>
      </c>
      <c r="F16">
        <v>200</v>
      </c>
    </row>
    <row r="17" spans="1:13" x14ac:dyDescent="0.25">
      <c r="D17" s="41"/>
    </row>
    <row r="18" spans="1:13" x14ac:dyDescent="0.25">
      <c r="A18" t="s">
        <v>110</v>
      </c>
      <c r="D18" s="41">
        <v>3.1E-2</v>
      </c>
      <c r="F18">
        <v>15</v>
      </c>
    </row>
    <row r="19" spans="1:13" x14ac:dyDescent="0.25">
      <c r="A19" t="s">
        <v>111</v>
      </c>
      <c r="D19" s="41">
        <v>5.6000000000000001E-2</v>
      </c>
      <c r="F19">
        <v>25</v>
      </c>
    </row>
    <row r="21" spans="1:13" ht="95.25" customHeight="1" x14ac:dyDescent="0.25">
      <c r="A21" s="47" t="s">
        <v>102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</row>
    <row r="22" spans="1:13" ht="15.75" customHeight="1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 ht="67.5" customHeight="1" x14ac:dyDescent="0.25">
      <c r="A23" s="48" t="s">
        <v>103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</row>
    <row r="24" spans="1:13" x14ac:dyDescent="0.25">
      <c r="A24" t="s">
        <v>104</v>
      </c>
    </row>
  </sheetData>
  <mergeCells count="2">
    <mergeCell ref="A21:M21"/>
    <mergeCell ref="A23:M23"/>
  </mergeCells>
  <hyperlinks>
    <hyperlink ref="A4" r:id="rId1"/>
    <hyperlink ref="A5" r:id="rId2"/>
    <hyperlink ref="A3" r:id="rId3"/>
    <hyperlink ref="A21:M21" r:id="rId4" display="http://www.loansafe.org/japan-to-cancel-60-of-myanmars-debt"/>
    <hyperlink ref="D8" r:id="rId5"/>
  </hyperlinks>
  <pageMargins left="0.7" right="0.7" top="0.75" bottom="0.75" header="0.3" footer="0.3"/>
  <pageSetup orientation="portrait" verticalDpi="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GDF stats</vt:lpstr>
      <vt:lpstr>Debt service details</vt:lpstr>
      <vt:lpstr>Long-term DIS by creditor type</vt:lpstr>
      <vt:lpstr>DOD by creditor type</vt:lpstr>
      <vt:lpstr>External debt estimates</vt:lpstr>
    </vt:vector>
  </TitlesOfParts>
  <Company>CGDEV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David Roodman (droodman@cgdev.org)</cp:lastModifiedBy>
  <dcterms:created xsi:type="dcterms:W3CDTF">2012-06-25T19:02:52Z</dcterms:created>
  <dcterms:modified xsi:type="dcterms:W3CDTF">2012-10-15T14:27:15Z</dcterms:modified>
</cp:coreProperties>
</file>