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queryTables/queryTable1.xml" ContentType="application/vnd.openxmlformats-officedocument.spreadsheetml.queryTab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1425" windowWidth="17955" windowHeight="11025" tabRatio="929" firstSheet="3" activeTab="7"/>
  </bookViews>
  <sheets>
    <sheet name="Basic summaries" sheetId="21" r:id="rId1"/>
    <sheet name="Indicators" sheetId="14" r:id="rId2"/>
    <sheet name="Aggregate Results 08" sheetId="36" r:id="rId3"/>
    <sheet name="Aggregate Results 09" sheetId="35" r:id="rId4"/>
    <sheet name="Overall rankings" sheetId="33" r:id="rId5"/>
    <sheet name="Summary" sheetId="10" r:id="rId6"/>
    <sheet name="Correlation matrices" sheetId="12" r:id="rId7"/>
    <sheet name="Maximizing Efficiency" sheetId="2" r:id="rId8"/>
    <sheet name="ME radar" sheetId="17" r:id="rId9"/>
    <sheet name="Fostering Institutions" sheetId="5" r:id="rId10"/>
    <sheet name="Reducing Burden" sheetId="3" r:id="rId11"/>
    <sheet name="Transparency and Learning" sheetId="4" r:id="rId12"/>
    <sheet name="QuODA vs QuODAH" sheetId="34" r:id="rId13"/>
    <sheet name="Rankings by dimension" sheetId="32" r:id="rId14"/>
    <sheet name="DAC data for health" sheetId="16" r:id="rId15"/>
    <sheet name="CPA" sheetId="13" r:id="rId16"/>
    <sheet name="DAH by donor" sheetId="8" r:id="rId17"/>
    <sheet name="Purpose codes" sheetId="6" r:id="rId18"/>
    <sheet name="DAH by recipient" sheetId="9" r:id="rId19"/>
    <sheet name="Quality of Evaluation Policy" sheetId="11" r:id="rId20"/>
    <sheet name="AltGPG" sheetId="23" r:id="rId21"/>
    <sheet name="GDP_2009" sheetId="25" r:id="rId22"/>
    <sheet name="GAVI" sheetId="24" r:id="rId23"/>
    <sheet name="UNICEF" sheetId="27" r:id="rId24"/>
    <sheet name="GFATM" sheetId="26" r:id="rId25"/>
    <sheet name="PAHO" sheetId="28" r:id="rId26"/>
    <sheet name="WHO" sheetId="29" r:id="rId27"/>
    <sheet name="WHO graph" sheetId="30" r:id="rId28"/>
    <sheet name="Gender aid" sheetId="31" r:id="rId29"/>
    <sheet name="PCA" sheetId="37" r:id="rId30"/>
  </sheets>
  <definedNames>
    <definedName name="ODArec_1" localSheetId="18">'DAH by recipient'!$A$1:$C$154</definedName>
  </definedNames>
  <calcPr calcId="145621"/>
</workbook>
</file>

<file path=xl/calcChain.xml><?xml version="1.0" encoding="utf-8"?>
<calcChain xmlns="http://schemas.openxmlformats.org/spreadsheetml/2006/main">
  <c r="H4" i="34" l="1"/>
  <c r="K4" i="34" s="1"/>
  <c r="J4" i="34"/>
  <c r="M4" i="34"/>
  <c r="O4" i="34"/>
  <c r="P4" i="34" s="1"/>
  <c r="H5" i="34"/>
  <c r="J5" i="34"/>
  <c r="K5" i="34"/>
  <c r="M5" i="34"/>
  <c r="P5" i="34" s="1"/>
  <c r="O5" i="34"/>
  <c r="H6" i="34"/>
  <c r="K6" i="34" s="1"/>
  <c r="J6" i="34"/>
  <c r="M6" i="34"/>
  <c r="O6" i="34"/>
  <c r="P6" i="34" s="1"/>
  <c r="H7" i="34"/>
  <c r="J7" i="34"/>
  <c r="K7" i="34"/>
  <c r="M7" i="34"/>
  <c r="P7" i="34" s="1"/>
  <c r="O7" i="34"/>
  <c r="H8" i="34"/>
  <c r="K8" i="34" s="1"/>
  <c r="J8" i="34"/>
  <c r="M8" i="34"/>
  <c r="O8" i="34"/>
  <c r="P8" i="34" s="1"/>
  <c r="H9" i="34"/>
  <c r="J9" i="34"/>
  <c r="K9" i="34"/>
  <c r="M9" i="34"/>
  <c r="P9" i="34" s="1"/>
  <c r="O9" i="34"/>
  <c r="H10" i="34"/>
  <c r="K10" i="34" s="1"/>
  <c r="J10" i="34"/>
  <c r="M10" i="34"/>
  <c r="O10" i="34"/>
  <c r="P10" i="34" s="1"/>
  <c r="H11" i="34"/>
  <c r="J11" i="34"/>
  <c r="K11" i="34"/>
  <c r="M11" i="34"/>
  <c r="P11" i="34" s="1"/>
  <c r="O11" i="34"/>
  <c r="H12" i="34"/>
  <c r="K12" i="34" s="1"/>
  <c r="J12" i="34"/>
  <c r="M12" i="34"/>
  <c r="O12" i="34"/>
  <c r="P12" i="34" s="1"/>
  <c r="H13" i="34"/>
  <c r="J13" i="34"/>
  <c r="K13" i="34"/>
  <c r="M13" i="34"/>
  <c r="P13" i="34" s="1"/>
  <c r="O13" i="34"/>
  <c r="H14" i="34"/>
  <c r="K14" i="34" s="1"/>
  <c r="J14" i="34"/>
  <c r="M14" i="34"/>
  <c r="O14" i="34"/>
  <c r="P14" i="34" s="1"/>
  <c r="H15" i="34"/>
  <c r="J15" i="34"/>
  <c r="K15" i="34"/>
  <c r="M15" i="34"/>
  <c r="P15" i="34" s="1"/>
  <c r="O15" i="34"/>
  <c r="H16" i="34"/>
  <c r="K16" i="34" s="1"/>
  <c r="J16" i="34"/>
  <c r="M16" i="34"/>
  <c r="O16" i="34"/>
  <c r="P16" i="34" s="1"/>
  <c r="H17" i="34"/>
  <c r="J17" i="34"/>
  <c r="K17" i="34"/>
  <c r="M17" i="34"/>
  <c r="P17" i="34" s="1"/>
  <c r="O17" i="34"/>
  <c r="H18" i="34"/>
  <c r="K18" i="34" s="1"/>
  <c r="J18" i="34"/>
  <c r="M18" i="34"/>
  <c r="O18" i="34"/>
  <c r="P18" i="34" s="1"/>
  <c r="H19" i="34"/>
  <c r="J19" i="34"/>
  <c r="K19" i="34"/>
  <c r="M19" i="34"/>
  <c r="P19" i="34" s="1"/>
  <c r="O19" i="34"/>
  <c r="H20" i="34"/>
  <c r="K20" i="34" s="1"/>
  <c r="J20" i="34"/>
  <c r="M20" i="34"/>
  <c r="O20" i="34"/>
  <c r="P20" i="34" s="1"/>
  <c r="H21" i="34"/>
  <c r="J21" i="34"/>
  <c r="K21" i="34"/>
  <c r="M21" i="34"/>
  <c r="P21" i="34" s="1"/>
  <c r="O21" i="34"/>
  <c r="H22" i="34"/>
  <c r="K22" i="34" s="1"/>
  <c r="J22" i="34"/>
  <c r="M22" i="34"/>
  <c r="O22" i="34"/>
  <c r="P22" i="34" s="1"/>
  <c r="H23" i="34"/>
  <c r="J23" i="34"/>
  <c r="K23" i="34"/>
  <c r="M23" i="34"/>
  <c r="P23" i="34" s="1"/>
  <c r="O23" i="34"/>
  <c r="H24" i="34"/>
  <c r="K24" i="34" s="1"/>
  <c r="J24" i="34"/>
  <c r="M24" i="34"/>
  <c r="O24" i="34"/>
  <c r="P24" i="34" s="1"/>
  <c r="H25" i="34"/>
  <c r="J25" i="34"/>
  <c r="K25" i="34"/>
  <c r="M25" i="34"/>
  <c r="P25" i="34" s="1"/>
  <c r="O25" i="34"/>
  <c r="H26" i="34"/>
  <c r="K26" i="34" s="1"/>
  <c r="J26" i="34"/>
  <c r="M26" i="34"/>
  <c r="O26" i="34"/>
  <c r="P26" i="34" s="1"/>
  <c r="H27" i="34"/>
  <c r="J27" i="34"/>
  <c r="K27" i="34"/>
  <c r="M27" i="34"/>
  <c r="P27" i="34" s="1"/>
  <c r="O27" i="34"/>
  <c r="H28" i="34"/>
  <c r="K28" i="34" s="1"/>
  <c r="J28" i="34"/>
  <c r="M28" i="34"/>
  <c r="O28" i="34"/>
  <c r="P28" i="34" s="1"/>
  <c r="H29" i="34"/>
  <c r="J29" i="34"/>
  <c r="K29" i="34"/>
  <c r="M29" i="34"/>
  <c r="P29" i="34" s="1"/>
  <c r="O29" i="34"/>
  <c r="H30" i="34"/>
  <c r="K30" i="34" s="1"/>
  <c r="J30" i="34"/>
  <c r="M30" i="34"/>
  <c r="O30" i="34"/>
  <c r="P30" i="34" s="1"/>
  <c r="H31" i="34"/>
  <c r="J31" i="34"/>
  <c r="K31" i="34"/>
  <c r="M31" i="34"/>
  <c r="P31" i="34" s="1"/>
  <c r="O31" i="34"/>
  <c r="J32" i="34"/>
  <c r="O32" i="34"/>
  <c r="H33" i="34"/>
  <c r="J33" i="34"/>
  <c r="K33" i="34"/>
  <c r="M33" i="34"/>
  <c r="P33" i="34" s="1"/>
  <c r="O33" i="34"/>
  <c r="E101" i="34"/>
  <c r="C101" i="34"/>
  <c r="F101" i="34" s="1"/>
  <c r="E100" i="34"/>
  <c r="E99" i="34"/>
  <c r="C99" i="34"/>
  <c r="E98" i="34"/>
  <c r="C98" i="34"/>
  <c r="E97" i="34"/>
  <c r="C97" i="34"/>
  <c r="F96" i="34"/>
  <c r="E96" i="34"/>
  <c r="C96" i="34"/>
  <c r="E95" i="34"/>
  <c r="C95" i="34"/>
  <c r="E94" i="34"/>
  <c r="C94" i="34"/>
  <c r="E93" i="34"/>
  <c r="C93" i="34"/>
  <c r="F93" i="34" s="1"/>
  <c r="E92" i="34"/>
  <c r="C92" i="34"/>
  <c r="E91" i="34"/>
  <c r="C91" i="34"/>
  <c r="E90" i="34"/>
  <c r="C90" i="34"/>
  <c r="E89" i="34"/>
  <c r="C89" i="34"/>
  <c r="E88" i="34"/>
  <c r="C88" i="34"/>
  <c r="E87" i="34"/>
  <c r="C87" i="34"/>
  <c r="E86" i="34"/>
  <c r="C86" i="34"/>
  <c r="E85" i="34"/>
  <c r="C85" i="34"/>
  <c r="E84" i="34"/>
  <c r="C84" i="34"/>
  <c r="E83" i="34"/>
  <c r="F83" i="34" s="1"/>
  <c r="C83" i="34"/>
  <c r="E82" i="34"/>
  <c r="C82" i="34"/>
  <c r="E81" i="34"/>
  <c r="C81" i="34"/>
  <c r="E80" i="34"/>
  <c r="C80" i="34"/>
  <c r="E79" i="34"/>
  <c r="C79" i="34"/>
  <c r="E78" i="34"/>
  <c r="C78" i="34"/>
  <c r="E77" i="34"/>
  <c r="C77" i="34"/>
  <c r="E76" i="34"/>
  <c r="C76" i="34"/>
  <c r="E75" i="34"/>
  <c r="F75" i="34" s="1"/>
  <c r="C75" i="34"/>
  <c r="E74" i="34"/>
  <c r="C74" i="34"/>
  <c r="E73" i="34"/>
  <c r="C73" i="34"/>
  <c r="E72" i="34"/>
  <c r="C72" i="34"/>
  <c r="F72" i="34" s="1"/>
  <c r="E66" i="34"/>
  <c r="C66" i="34"/>
  <c r="E65" i="34"/>
  <c r="E64" i="34"/>
  <c r="C64" i="34"/>
  <c r="E63" i="34"/>
  <c r="C63" i="34"/>
  <c r="E62" i="34"/>
  <c r="C62" i="34"/>
  <c r="E61" i="34"/>
  <c r="C61" i="34"/>
  <c r="E60" i="34"/>
  <c r="C60" i="34"/>
  <c r="E59" i="34"/>
  <c r="C59" i="34"/>
  <c r="E58" i="34"/>
  <c r="C58" i="34"/>
  <c r="E57" i="34"/>
  <c r="C57" i="34"/>
  <c r="E56" i="34"/>
  <c r="C56" i="34"/>
  <c r="E55" i="34"/>
  <c r="C55" i="34"/>
  <c r="E54" i="34"/>
  <c r="C54" i="34"/>
  <c r="E53" i="34"/>
  <c r="C53" i="34"/>
  <c r="E52" i="34"/>
  <c r="C52" i="34"/>
  <c r="E51" i="34"/>
  <c r="C51" i="34"/>
  <c r="E50" i="34"/>
  <c r="C50" i="34"/>
  <c r="E49" i="34"/>
  <c r="C49" i="34"/>
  <c r="E48" i="34"/>
  <c r="C48" i="34"/>
  <c r="E47" i="34"/>
  <c r="C47" i="34"/>
  <c r="E46" i="34"/>
  <c r="C46" i="34"/>
  <c r="E45" i="34"/>
  <c r="C45" i="34"/>
  <c r="E44" i="34"/>
  <c r="C44" i="34"/>
  <c r="E43" i="34"/>
  <c r="C43" i="34"/>
  <c r="E42" i="34"/>
  <c r="C42" i="34"/>
  <c r="E41" i="34"/>
  <c r="C41" i="34"/>
  <c r="E40" i="34"/>
  <c r="C40" i="34"/>
  <c r="E39" i="34"/>
  <c r="C39" i="34"/>
  <c r="E38" i="34"/>
  <c r="C38" i="34"/>
  <c r="E37" i="34"/>
  <c r="C37" i="34"/>
  <c r="F76" i="34" l="1"/>
  <c r="F78" i="34"/>
  <c r="F80" i="34"/>
  <c r="F84" i="34"/>
  <c r="F86" i="34"/>
  <c r="F88" i="34"/>
  <c r="F92" i="34"/>
  <c r="F94" i="34"/>
  <c r="F66" i="34"/>
  <c r="F77" i="34"/>
  <c r="F85" i="34"/>
  <c r="F91" i="34"/>
  <c r="F38" i="34"/>
  <c r="F40" i="34"/>
  <c r="F42" i="34"/>
  <c r="F44" i="34"/>
  <c r="F46" i="34"/>
  <c r="F48" i="34"/>
  <c r="F50" i="34"/>
  <c r="F52" i="34"/>
  <c r="F54" i="34"/>
  <c r="F56" i="34"/>
  <c r="F58" i="34"/>
  <c r="F60" i="34"/>
  <c r="F62" i="34"/>
  <c r="F64" i="34"/>
  <c r="F73" i="34"/>
  <c r="F82" i="34"/>
  <c r="F87" i="34"/>
  <c r="F89" i="34"/>
  <c r="F98" i="34"/>
  <c r="F37" i="34"/>
  <c r="F39" i="34"/>
  <c r="F41" i="34"/>
  <c r="F43" i="34"/>
  <c r="F45" i="34"/>
  <c r="F47" i="34"/>
  <c r="F49" i="34"/>
  <c r="F51" i="34"/>
  <c r="F53" i="34"/>
  <c r="F55" i="34"/>
  <c r="F57" i="34"/>
  <c r="F59" i="34"/>
  <c r="F61" i="34"/>
  <c r="F63" i="34"/>
  <c r="F74" i="34"/>
  <c r="F79" i="34"/>
  <c r="F81" i="34"/>
  <c r="F90" i="34"/>
  <c r="F95" i="34"/>
  <c r="F97" i="34"/>
  <c r="F99" i="34"/>
  <c r="W41" i="2"/>
  <c r="X41" i="2"/>
  <c r="Y41" i="2"/>
  <c r="Z41" i="2"/>
  <c r="AA41" i="2"/>
  <c r="AB41" i="2"/>
  <c r="V41" i="2"/>
  <c r="C5" i="10"/>
  <c r="D16" i="12"/>
  <c r="E16" i="12"/>
  <c r="E15" i="12"/>
  <c r="D15" i="12"/>
  <c r="E14" i="12"/>
  <c r="D14" i="12"/>
  <c r="F5" i="12"/>
  <c r="F4" i="12"/>
  <c r="E4" i="12"/>
  <c r="F42" i="33"/>
  <c r="F38" i="33"/>
  <c r="F39" i="33"/>
  <c r="F40" i="33"/>
  <c r="F41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59" i="33"/>
  <c r="F60" i="33"/>
  <c r="F61" i="33"/>
  <c r="F62" i="33"/>
  <c r="F63" i="33"/>
  <c r="F64" i="33"/>
  <c r="F65" i="33"/>
  <c r="F66" i="33"/>
  <c r="F37" i="33"/>
  <c r="E38" i="33"/>
  <c r="G38" i="33" s="1"/>
  <c r="E39" i="33"/>
  <c r="G39" i="33" s="1"/>
  <c r="E40" i="33"/>
  <c r="E41" i="33"/>
  <c r="G41" i="33" s="1"/>
  <c r="E42" i="33"/>
  <c r="G42" i="33" s="1"/>
  <c r="E43" i="33"/>
  <c r="G43" i="33" s="1"/>
  <c r="E44" i="33"/>
  <c r="E45" i="33"/>
  <c r="G45" i="33" s="1"/>
  <c r="E46" i="33"/>
  <c r="G46" i="33" s="1"/>
  <c r="E47" i="33"/>
  <c r="G47" i="33" s="1"/>
  <c r="E48" i="33"/>
  <c r="E49" i="33"/>
  <c r="G49" i="33" s="1"/>
  <c r="E50" i="33"/>
  <c r="G50" i="33" s="1"/>
  <c r="E51" i="33"/>
  <c r="G51" i="33" s="1"/>
  <c r="E52" i="33"/>
  <c r="E53" i="33"/>
  <c r="G53" i="33" s="1"/>
  <c r="E54" i="33"/>
  <c r="G54" i="33" s="1"/>
  <c r="E55" i="33"/>
  <c r="G55" i="33" s="1"/>
  <c r="E56" i="33"/>
  <c r="E57" i="33"/>
  <c r="G57" i="33" s="1"/>
  <c r="E58" i="33"/>
  <c r="G58" i="33" s="1"/>
  <c r="E59" i="33"/>
  <c r="G59" i="33" s="1"/>
  <c r="E60" i="33"/>
  <c r="E62" i="33"/>
  <c r="G62" i="33" s="1"/>
  <c r="E63" i="33"/>
  <c r="G63" i="33" s="1"/>
  <c r="E64" i="33"/>
  <c r="G64" i="33" s="1"/>
  <c r="E65" i="33"/>
  <c r="E66" i="33"/>
  <c r="G66" i="33" s="1"/>
  <c r="E37" i="33"/>
  <c r="G37" i="33" s="1"/>
  <c r="W5" i="36"/>
  <c r="W6" i="36"/>
  <c r="W7" i="36"/>
  <c r="W8" i="36"/>
  <c r="W9" i="36"/>
  <c r="W10" i="36"/>
  <c r="W11" i="36"/>
  <c r="W12" i="36"/>
  <c r="W13" i="36"/>
  <c r="W14" i="36"/>
  <c r="W15" i="36"/>
  <c r="W16" i="36"/>
  <c r="W17" i="36"/>
  <c r="W18" i="36"/>
  <c r="W19" i="36"/>
  <c r="W20" i="36"/>
  <c r="W21" i="36"/>
  <c r="W22" i="36"/>
  <c r="W23" i="36"/>
  <c r="W24" i="36"/>
  <c r="W25" i="36"/>
  <c r="W26" i="36"/>
  <c r="W27" i="36"/>
  <c r="W29" i="36"/>
  <c r="W31" i="36"/>
  <c r="W33" i="36"/>
  <c r="W34" i="36"/>
  <c r="W35" i="36"/>
  <c r="W4" i="36"/>
  <c r="Y7" i="35"/>
  <c r="Y8" i="35"/>
  <c r="Y9" i="35"/>
  <c r="Y10" i="35"/>
  <c r="Y11" i="35"/>
  <c r="Y12" i="35"/>
  <c r="Y13" i="35"/>
  <c r="Y14" i="35"/>
  <c r="Y15" i="35"/>
  <c r="Y16" i="35"/>
  <c r="Y17" i="35"/>
  <c r="Y18" i="35"/>
  <c r="Y19" i="35"/>
  <c r="Y20" i="35"/>
  <c r="Y21" i="35"/>
  <c r="Y22" i="35"/>
  <c r="Y23" i="35"/>
  <c r="Y24" i="35"/>
  <c r="Y25" i="35"/>
  <c r="Y26" i="35"/>
  <c r="Y27" i="35"/>
  <c r="Y28" i="35"/>
  <c r="Y29" i="35"/>
  <c r="Y30" i="35"/>
  <c r="Y31" i="35"/>
  <c r="Y33" i="35"/>
  <c r="Y35" i="35"/>
  <c r="Y36" i="35"/>
  <c r="Y37" i="35"/>
  <c r="Y6" i="35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Q6" i="32"/>
  <c r="Q10" i="32"/>
  <c r="Q14" i="32"/>
  <c r="Q18" i="32"/>
  <c r="Q22" i="32"/>
  <c r="O14" i="5"/>
  <c r="O15" i="5"/>
  <c r="O33" i="5"/>
  <c r="O26" i="5"/>
  <c r="O31" i="5"/>
  <c r="O34" i="5"/>
  <c r="O8" i="5"/>
  <c r="O20" i="5"/>
  <c r="O28" i="5"/>
  <c r="O18" i="5"/>
  <c r="O10" i="5"/>
  <c r="O9" i="5"/>
  <c r="O21" i="5"/>
  <c r="O29" i="5"/>
  <c r="O19" i="5"/>
  <c r="O35" i="5"/>
  <c r="O11" i="5"/>
  <c r="O24" i="5"/>
  <c r="O32" i="5"/>
  <c r="O36" i="5"/>
  <c r="O16" i="5"/>
  <c r="O30" i="5"/>
  <c r="O23" i="5"/>
  <c r="O7" i="5"/>
  <c r="O22" i="5"/>
  <c r="O12" i="5"/>
  <c r="O13" i="5"/>
  <c r="O27" i="5"/>
  <c r="O25" i="5"/>
  <c r="O17" i="5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6" i="4"/>
  <c r="L45" i="4"/>
  <c r="J55" i="3"/>
  <c r="J49" i="3"/>
  <c r="J47" i="3"/>
  <c r="J48" i="3"/>
  <c r="J50" i="3"/>
  <c r="J51" i="3"/>
  <c r="J52" i="3"/>
  <c r="J53" i="3"/>
  <c r="J54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7" i="3"/>
  <c r="J46" i="3"/>
  <c r="C5" i="34"/>
  <c r="C6" i="34"/>
  <c r="C7" i="34"/>
  <c r="C8" i="34"/>
  <c r="C9" i="34"/>
  <c r="C10" i="34"/>
  <c r="C11" i="34"/>
  <c r="C12" i="34"/>
  <c r="C13" i="34"/>
  <c r="C14" i="34"/>
  <c r="C15" i="34"/>
  <c r="C16" i="34"/>
  <c r="C17" i="34"/>
  <c r="C18" i="34"/>
  <c r="C19" i="34"/>
  <c r="C20" i="34"/>
  <c r="C21" i="34"/>
  <c r="C22" i="34"/>
  <c r="C23" i="34"/>
  <c r="C24" i="34"/>
  <c r="C25" i="34"/>
  <c r="C26" i="34"/>
  <c r="C27" i="34"/>
  <c r="C28" i="34"/>
  <c r="C29" i="34"/>
  <c r="C30" i="34"/>
  <c r="C31" i="34"/>
  <c r="C33" i="34"/>
  <c r="C4" i="34"/>
  <c r="K76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45" i="2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3" i="3"/>
  <c r="Z75" i="3"/>
  <c r="Z76" i="3"/>
  <c r="Z77" i="3"/>
  <c r="Z46" i="3"/>
  <c r="G5" i="33"/>
  <c r="G6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9" i="33"/>
  <c r="G30" i="33"/>
  <c r="G31" i="33"/>
  <c r="G32" i="33"/>
  <c r="G33" i="33"/>
  <c r="G4" i="33"/>
  <c r="L5" i="33"/>
  <c r="L6" i="33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4" i="33"/>
  <c r="Q3" i="32"/>
  <c r="Q4" i="32"/>
  <c r="Q5" i="32"/>
  <c r="Q7" i="32"/>
  <c r="Q8" i="32"/>
  <c r="Q9" i="32"/>
  <c r="Q11" i="32"/>
  <c r="Q12" i="32"/>
  <c r="Q13" i="32"/>
  <c r="Q15" i="32"/>
  <c r="Q16" i="32"/>
  <c r="Q17" i="32"/>
  <c r="Q19" i="32"/>
  <c r="Q20" i="32"/>
  <c r="Q21" i="32"/>
  <c r="Q23" i="32"/>
  <c r="Q24" i="32"/>
  <c r="Q25" i="32"/>
  <c r="Q27" i="32"/>
  <c r="Q28" i="32"/>
  <c r="Q29" i="32"/>
  <c r="Q30" i="32"/>
  <c r="Q31" i="32"/>
  <c r="Q2" i="32"/>
  <c r="E5" i="34"/>
  <c r="E6" i="34"/>
  <c r="F6" i="34" s="1"/>
  <c r="E7" i="34"/>
  <c r="E8" i="34"/>
  <c r="E9" i="34"/>
  <c r="E10" i="34"/>
  <c r="F10" i="34" s="1"/>
  <c r="E11" i="34"/>
  <c r="E12" i="34"/>
  <c r="E13" i="34"/>
  <c r="E14" i="34"/>
  <c r="F14" i="34" s="1"/>
  <c r="E15" i="34"/>
  <c r="E16" i="34"/>
  <c r="E17" i="34"/>
  <c r="E18" i="34"/>
  <c r="F18" i="34" s="1"/>
  <c r="E19" i="34"/>
  <c r="E20" i="34"/>
  <c r="E21" i="34"/>
  <c r="E22" i="34"/>
  <c r="F22" i="34" s="1"/>
  <c r="E23" i="34"/>
  <c r="E24" i="34"/>
  <c r="E25" i="34"/>
  <c r="E26" i="34"/>
  <c r="F26" i="34" s="1"/>
  <c r="E27" i="34"/>
  <c r="E28" i="34"/>
  <c r="E29" i="34"/>
  <c r="E30" i="34"/>
  <c r="F30" i="34" s="1"/>
  <c r="E31" i="34"/>
  <c r="E32" i="34"/>
  <c r="E33" i="34"/>
  <c r="E4" i="34"/>
  <c r="F31" i="34" l="1"/>
  <c r="F27" i="34"/>
  <c r="F23" i="34"/>
  <c r="F19" i="34"/>
  <c r="F15" i="34"/>
  <c r="F11" i="34"/>
  <c r="F7" i="34"/>
  <c r="F4" i="34"/>
  <c r="F29" i="34"/>
  <c r="F25" i="34"/>
  <c r="F21" i="34"/>
  <c r="F17" i="34"/>
  <c r="F13" i="34"/>
  <c r="F9" i="34"/>
  <c r="F5" i="34"/>
  <c r="F33" i="34"/>
  <c r="F28" i="34"/>
  <c r="F24" i="34"/>
  <c r="F20" i="34"/>
  <c r="F16" i="34"/>
  <c r="F12" i="34"/>
  <c r="F8" i="34"/>
  <c r="G65" i="33"/>
  <c r="G60" i="33"/>
  <c r="G56" i="33"/>
  <c r="G52" i="33"/>
  <c r="G48" i="33"/>
  <c r="G44" i="33"/>
  <c r="G40" i="33"/>
  <c r="P3" i="32"/>
  <c r="P4" i="32"/>
  <c r="P5" i="32"/>
  <c r="P6" i="32"/>
  <c r="P7" i="32"/>
  <c r="P8" i="32"/>
  <c r="P9" i="32"/>
  <c r="P10" i="32"/>
  <c r="P11" i="32"/>
  <c r="P12" i="32"/>
  <c r="P13" i="32"/>
  <c r="P14" i="32"/>
  <c r="P15" i="32"/>
  <c r="P16" i="32"/>
  <c r="P17" i="32"/>
  <c r="P18" i="32"/>
  <c r="P19" i="32"/>
  <c r="P20" i="32"/>
  <c r="P21" i="32"/>
  <c r="P22" i="32"/>
  <c r="P23" i="32"/>
  <c r="P24" i="32"/>
  <c r="P25" i="32"/>
  <c r="P27" i="32"/>
  <c r="P28" i="32"/>
  <c r="P29" i="32"/>
  <c r="P30" i="32"/>
  <c r="P31" i="32"/>
  <c r="P2" i="32"/>
  <c r="O3" i="32"/>
  <c r="O4" i="32"/>
  <c r="O5" i="32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7" i="32"/>
  <c r="O28" i="32"/>
  <c r="O29" i="32"/>
  <c r="O30" i="32"/>
  <c r="O31" i="32"/>
  <c r="O2" i="32"/>
  <c r="N3" i="32"/>
  <c r="N4" i="32"/>
  <c r="N5" i="32"/>
  <c r="N6" i="32"/>
  <c r="N7" i="32"/>
  <c r="N8" i="32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7" i="32"/>
  <c r="N28" i="32"/>
  <c r="N29" i="32"/>
  <c r="N30" i="32"/>
  <c r="N31" i="32"/>
  <c r="N2" i="32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46" i="5"/>
  <c r="R41" i="4" l="1"/>
  <c r="R40" i="4"/>
  <c r="AB41" i="4"/>
  <c r="Q41" i="4"/>
  <c r="O33" i="13" l="1"/>
  <c r="G33" i="13"/>
  <c r="H33" i="13"/>
  <c r="F33" i="13"/>
  <c r="D33" i="13"/>
  <c r="E33" i="13"/>
  <c r="C3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8" i="13"/>
  <c r="L29" i="13"/>
  <c r="L30" i="13"/>
  <c r="L31" i="13"/>
  <c r="L32" i="13"/>
  <c r="L3" i="13"/>
  <c r="K33" i="13"/>
  <c r="J33" i="13"/>
  <c r="L33" i="13" s="1"/>
  <c r="I33" i="13"/>
  <c r="N33" i="13"/>
  <c r="M33" i="13"/>
  <c r="P3" i="13"/>
  <c r="P4" i="13"/>
  <c r="P5" i="13"/>
  <c r="D32" i="31" l="1"/>
  <c r="C32" i="31"/>
  <c r="T79" i="4" l="1"/>
  <c r="P79" i="4"/>
  <c r="T78" i="4"/>
  <c r="P78" i="4"/>
  <c r="T41" i="4"/>
  <c r="S41" i="4"/>
  <c r="P41" i="4"/>
  <c r="O41" i="4"/>
  <c r="N41" i="4"/>
  <c r="T40" i="4"/>
  <c r="S40" i="4"/>
  <c r="Q40" i="4"/>
  <c r="P40" i="4"/>
  <c r="O40" i="4"/>
  <c r="N40" i="4"/>
  <c r="G79" i="5"/>
  <c r="G78" i="5"/>
  <c r="H41" i="5"/>
  <c r="G41" i="5"/>
  <c r="H40" i="5"/>
  <c r="G40" i="5"/>
  <c r="P80" i="3"/>
  <c r="M80" i="3"/>
  <c r="L80" i="3"/>
  <c r="P79" i="3"/>
  <c r="M79" i="3"/>
  <c r="L79" i="3"/>
  <c r="P42" i="3"/>
  <c r="O42" i="3"/>
  <c r="N42" i="3"/>
  <c r="M42" i="3"/>
  <c r="L42" i="3"/>
  <c r="P41" i="3"/>
  <c r="O41" i="3"/>
  <c r="O73" i="3" s="1"/>
  <c r="N41" i="3"/>
  <c r="M41" i="3"/>
  <c r="L41" i="3"/>
  <c r="N78" i="2"/>
  <c r="O78" i="2"/>
  <c r="P78" i="2"/>
  <c r="Q78" i="2"/>
  <c r="R78" i="2"/>
  <c r="N79" i="2"/>
  <c r="O79" i="2"/>
  <c r="P79" i="2"/>
  <c r="Q79" i="2"/>
  <c r="R79" i="2"/>
  <c r="M79" i="2"/>
  <c r="M78" i="2"/>
  <c r="N42" i="2"/>
  <c r="O42" i="2"/>
  <c r="P42" i="2"/>
  <c r="Q42" i="2"/>
  <c r="R42" i="2"/>
  <c r="S42" i="2"/>
  <c r="N41" i="2"/>
  <c r="O41" i="2"/>
  <c r="P41" i="2"/>
  <c r="Q41" i="2"/>
  <c r="R41" i="2"/>
  <c r="S41" i="2"/>
  <c r="M42" i="2"/>
  <c r="M41" i="2"/>
  <c r="O70" i="4" l="1"/>
  <c r="Q47" i="4"/>
  <c r="Q50" i="4"/>
  <c r="Q57" i="4"/>
  <c r="Q62" i="4"/>
  <c r="Q75" i="4"/>
  <c r="Q56" i="4"/>
  <c r="Q67" i="4"/>
  <c r="Q51" i="4"/>
  <c r="Q45" i="4"/>
  <c r="Q70" i="4"/>
  <c r="Q53" i="4"/>
  <c r="Q54" i="4"/>
  <c r="Q68" i="4"/>
  <c r="Q52" i="4"/>
  <c r="Q63" i="4"/>
  <c r="Q66" i="4"/>
  <c r="Q65" i="4"/>
  <c r="Q49" i="4"/>
  <c r="Q46" i="4"/>
  <c r="Q64" i="4"/>
  <c r="Q48" i="4"/>
  <c r="Q59" i="4"/>
  <c r="Q58" i="4"/>
  <c r="Q61" i="4"/>
  <c r="Q72" i="4"/>
  <c r="Q76" i="4"/>
  <c r="Q60" i="4"/>
  <c r="Q74" i="4"/>
  <c r="Q55" i="4"/>
  <c r="H46" i="5"/>
  <c r="I46" i="5" s="1"/>
  <c r="H50" i="5"/>
  <c r="I50" i="5" s="1"/>
  <c r="H54" i="5"/>
  <c r="I54" i="5" s="1"/>
  <c r="H58" i="5"/>
  <c r="I58" i="5" s="1"/>
  <c r="H62" i="5"/>
  <c r="I62" i="5" s="1"/>
  <c r="H66" i="5"/>
  <c r="I66" i="5" s="1"/>
  <c r="H72" i="5"/>
  <c r="H47" i="5"/>
  <c r="I47" i="5" s="1"/>
  <c r="H51" i="5"/>
  <c r="I51" i="5" s="1"/>
  <c r="H55" i="5"/>
  <c r="I55" i="5" s="1"/>
  <c r="H59" i="5"/>
  <c r="I59" i="5" s="1"/>
  <c r="H63" i="5"/>
  <c r="I63" i="5" s="1"/>
  <c r="H67" i="5"/>
  <c r="I67" i="5" s="1"/>
  <c r="H74" i="5"/>
  <c r="I74" i="5" s="1"/>
  <c r="H48" i="5"/>
  <c r="I48" i="5" s="1"/>
  <c r="H52" i="5"/>
  <c r="I52" i="5" s="1"/>
  <c r="H56" i="5"/>
  <c r="I56" i="5" s="1"/>
  <c r="H60" i="5"/>
  <c r="I60" i="5" s="1"/>
  <c r="H64" i="5"/>
  <c r="I64" i="5" s="1"/>
  <c r="H68" i="5"/>
  <c r="I68" i="5" s="1"/>
  <c r="H75" i="5"/>
  <c r="I75" i="5" s="1"/>
  <c r="H49" i="5"/>
  <c r="I49" i="5" s="1"/>
  <c r="H53" i="5"/>
  <c r="I53" i="5" s="1"/>
  <c r="H57" i="5"/>
  <c r="I57" i="5" s="1"/>
  <c r="H61" i="5"/>
  <c r="I61" i="5" s="1"/>
  <c r="H65" i="5"/>
  <c r="I65" i="5" s="1"/>
  <c r="H70" i="5"/>
  <c r="I70" i="5" s="1"/>
  <c r="H76" i="5"/>
  <c r="I76" i="5" s="1"/>
  <c r="H45" i="5"/>
  <c r="I45" i="5" s="1"/>
  <c r="N46" i="4"/>
  <c r="O68" i="4"/>
  <c r="O64" i="4"/>
  <c r="O60" i="4"/>
  <c r="O56" i="4"/>
  <c r="O52" i="4"/>
  <c r="O48" i="4"/>
  <c r="O75" i="4"/>
  <c r="O67" i="4"/>
  <c r="O63" i="4"/>
  <c r="O59" i="4"/>
  <c r="O55" i="4"/>
  <c r="O51" i="4"/>
  <c r="O47" i="4"/>
  <c r="O74" i="4"/>
  <c r="S46" i="4"/>
  <c r="S50" i="4"/>
  <c r="S54" i="4"/>
  <c r="S58" i="4"/>
  <c r="S62" i="4"/>
  <c r="S66" i="4"/>
  <c r="S74" i="4"/>
  <c r="S47" i="4"/>
  <c r="S51" i="4"/>
  <c r="S55" i="4"/>
  <c r="S59" i="4"/>
  <c r="S63" i="4"/>
  <c r="S67" i="4"/>
  <c r="S75" i="4"/>
  <c r="S48" i="4"/>
  <c r="S52" i="4"/>
  <c r="S56" i="4"/>
  <c r="S60" i="4"/>
  <c r="S64" i="4"/>
  <c r="S68" i="4"/>
  <c r="S76" i="4"/>
  <c r="S70" i="4"/>
  <c r="S49" i="4"/>
  <c r="S53" i="4"/>
  <c r="S57" i="4"/>
  <c r="S61" i="4"/>
  <c r="S65" i="4"/>
  <c r="S72" i="4"/>
  <c r="S45" i="4"/>
  <c r="O66" i="4"/>
  <c r="O62" i="4"/>
  <c r="O58" i="4"/>
  <c r="O54" i="4"/>
  <c r="O50" i="4"/>
  <c r="O46" i="4"/>
  <c r="O72" i="4"/>
  <c r="O45" i="4"/>
  <c r="O65" i="4"/>
  <c r="O61" i="4"/>
  <c r="O57" i="4"/>
  <c r="O53" i="4"/>
  <c r="O49" i="4"/>
  <c r="O76" i="4"/>
  <c r="N75" i="3"/>
  <c r="N48" i="3"/>
  <c r="N52" i="3"/>
  <c r="N56" i="3"/>
  <c r="N60" i="3"/>
  <c r="N64" i="3"/>
  <c r="N68" i="3"/>
  <c r="N76" i="3"/>
  <c r="N49" i="3"/>
  <c r="N53" i="3"/>
  <c r="N57" i="3"/>
  <c r="N61" i="3"/>
  <c r="N65" i="3"/>
  <c r="N69" i="3"/>
  <c r="N51" i="3"/>
  <c r="N63" i="3"/>
  <c r="N71" i="3"/>
  <c r="N77" i="3"/>
  <c r="N50" i="3"/>
  <c r="N54" i="3"/>
  <c r="N58" i="3"/>
  <c r="N62" i="3"/>
  <c r="N66" i="3"/>
  <c r="N46" i="3"/>
  <c r="N55" i="3"/>
  <c r="N73" i="3"/>
  <c r="Q73" i="3" s="1"/>
  <c r="N47" i="3"/>
  <c r="N59" i="3"/>
  <c r="N67" i="3"/>
  <c r="S46" i="2"/>
  <c r="T46" i="2" s="1"/>
  <c r="S50" i="2"/>
  <c r="T50" i="2" s="1"/>
  <c r="S54" i="2"/>
  <c r="T54" i="2" s="1"/>
  <c r="S58" i="2"/>
  <c r="T58" i="2" s="1"/>
  <c r="S62" i="2"/>
  <c r="T62" i="2" s="1"/>
  <c r="S66" i="2"/>
  <c r="T66" i="2" s="1"/>
  <c r="S72" i="2"/>
  <c r="T72" i="2" s="1"/>
  <c r="S47" i="2"/>
  <c r="T47" i="2" s="1"/>
  <c r="S51" i="2"/>
  <c r="T51" i="2" s="1"/>
  <c r="S55" i="2"/>
  <c r="T55" i="2" s="1"/>
  <c r="S59" i="2"/>
  <c r="T59" i="2" s="1"/>
  <c r="S63" i="2"/>
  <c r="T63" i="2" s="1"/>
  <c r="S67" i="2"/>
  <c r="T67" i="2" s="1"/>
  <c r="S75" i="2"/>
  <c r="T75" i="2" s="1"/>
  <c r="S48" i="2"/>
  <c r="T48" i="2" s="1"/>
  <c r="S52" i="2"/>
  <c r="T52" i="2" s="1"/>
  <c r="S56" i="2"/>
  <c r="T56" i="2" s="1"/>
  <c r="S60" i="2"/>
  <c r="T60" i="2" s="1"/>
  <c r="S64" i="2"/>
  <c r="T64" i="2" s="1"/>
  <c r="S68" i="2"/>
  <c r="T68" i="2" s="1"/>
  <c r="S76" i="2"/>
  <c r="T76" i="2" s="1"/>
  <c r="S74" i="2"/>
  <c r="T74" i="2" s="1"/>
  <c r="S49" i="2"/>
  <c r="T49" i="2" s="1"/>
  <c r="S53" i="2"/>
  <c r="T53" i="2" s="1"/>
  <c r="S57" i="2"/>
  <c r="T57" i="2" s="1"/>
  <c r="S61" i="2"/>
  <c r="T61" i="2" s="1"/>
  <c r="S65" i="2"/>
  <c r="T65" i="2" s="1"/>
  <c r="S70" i="2"/>
  <c r="T70" i="2" s="1"/>
  <c r="S45" i="2"/>
  <c r="T45" i="2" s="1"/>
  <c r="R46" i="4"/>
  <c r="R50" i="4"/>
  <c r="R54" i="4"/>
  <c r="R58" i="4"/>
  <c r="R62" i="4"/>
  <c r="R66" i="4"/>
  <c r="R45" i="4"/>
  <c r="R47" i="4"/>
  <c r="R51" i="4"/>
  <c r="R55" i="4"/>
  <c r="R59" i="4"/>
  <c r="R63" i="4"/>
  <c r="R67" i="4"/>
  <c r="R56" i="4"/>
  <c r="R64" i="4"/>
  <c r="R53" i="4"/>
  <c r="R57" i="4"/>
  <c r="R61" i="4"/>
  <c r="R48" i="4"/>
  <c r="R52" i="4"/>
  <c r="R60" i="4"/>
  <c r="R49" i="4"/>
  <c r="R65" i="4"/>
  <c r="O79" i="4"/>
  <c r="N75" i="4"/>
  <c r="N65" i="4"/>
  <c r="N61" i="4"/>
  <c r="N57" i="4"/>
  <c r="N53" i="4"/>
  <c r="N49" i="4"/>
  <c r="N74" i="4"/>
  <c r="N68" i="4"/>
  <c r="N64" i="4"/>
  <c r="N60" i="4"/>
  <c r="N56" i="4"/>
  <c r="N52" i="4"/>
  <c r="N48" i="4"/>
  <c r="N45" i="4"/>
  <c r="N72" i="4"/>
  <c r="N67" i="4"/>
  <c r="N63" i="4"/>
  <c r="N59" i="4"/>
  <c r="N55" i="4"/>
  <c r="N51" i="4"/>
  <c r="N47" i="4"/>
  <c r="N76" i="4"/>
  <c r="N70" i="4"/>
  <c r="N66" i="4"/>
  <c r="N62" i="4"/>
  <c r="N58" i="4"/>
  <c r="N54" i="4"/>
  <c r="N50" i="4"/>
  <c r="O77" i="3"/>
  <c r="O69" i="3"/>
  <c r="O65" i="3"/>
  <c r="O61" i="3"/>
  <c r="O57" i="3"/>
  <c r="O53" i="3"/>
  <c r="O49" i="3"/>
  <c r="O76" i="3"/>
  <c r="O68" i="3"/>
  <c r="O64" i="3"/>
  <c r="O60" i="3"/>
  <c r="O56" i="3"/>
  <c r="O52" i="3"/>
  <c r="O48" i="3"/>
  <c r="O75" i="3"/>
  <c r="O67" i="3"/>
  <c r="O63" i="3"/>
  <c r="O59" i="3"/>
  <c r="O55" i="3"/>
  <c r="O51" i="3"/>
  <c r="O47" i="3"/>
  <c r="O46" i="3"/>
  <c r="O71" i="3"/>
  <c r="O66" i="3"/>
  <c r="O62" i="3"/>
  <c r="O58" i="3"/>
  <c r="O54" i="3"/>
  <c r="O50" i="3"/>
  <c r="AD40" i="4"/>
  <c r="AE41" i="4"/>
  <c r="AC41" i="4"/>
  <c r="AA41" i="4"/>
  <c r="Z41" i="4"/>
  <c r="Y41" i="4"/>
  <c r="X41" i="4"/>
  <c r="AF79" i="4"/>
  <c r="AF78" i="4"/>
  <c r="AD41" i="4"/>
  <c r="V58" i="4" l="1"/>
  <c r="U58" i="4"/>
  <c r="V76" i="4"/>
  <c r="U76" i="4"/>
  <c r="V59" i="4"/>
  <c r="U59" i="4"/>
  <c r="V45" i="4"/>
  <c r="U45" i="4"/>
  <c r="V60" i="4"/>
  <c r="U60" i="4"/>
  <c r="V49" i="4"/>
  <c r="U49" i="4"/>
  <c r="V65" i="4"/>
  <c r="U65" i="4"/>
  <c r="AD48" i="4"/>
  <c r="AD52" i="4"/>
  <c r="AD56" i="4"/>
  <c r="AD60" i="4"/>
  <c r="AD64" i="4"/>
  <c r="AD68" i="4"/>
  <c r="AD74" i="4"/>
  <c r="AD49" i="4"/>
  <c r="AD53" i="4"/>
  <c r="AD57" i="4"/>
  <c r="AD61" i="4"/>
  <c r="AD65" i="4"/>
  <c r="AD69" i="4"/>
  <c r="AD75" i="4"/>
  <c r="AD46" i="4"/>
  <c r="AD50" i="4"/>
  <c r="AD54" i="4"/>
  <c r="AD58" i="4"/>
  <c r="AD62" i="4"/>
  <c r="AD66" i="4"/>
  <c r="AD70" i="4"/>
  <c r="AD76" i="4"/>
  <c r="AD47" i="4"/>
  <c r="AD51" i="4"/>
  <c r="AD55" i="4"/>
  <c r="AD59" i="4"/>
  <c r="AD63" i="4"/>
  <c r="AD67" i="4"/>
  <c r="AD72" i="4"/>
  <c r="AD45" i="4"/>
  <c r="V62" i="4"/>
  <c r="U62" i="4"/>
  <c r="V47" i="4"/>
  <c r="U47" i="4"/>
  <c r="V63" i="4"/>
  <c r="U63" i="4"/>
  <c r="V48" i="4"/>
  <c r="U48" i="4"/>
  <c r="V64" i="4"/>
  <c r="U64" i="4"/>
  <c r="V53" i="4"/>
  <c r="U53" i="4"/>
  <c r="V75" i="4"/>
  <c r="U75" i="4"/>
  <c r="V46" i="4"/>
  <c r="U46" i="4"/>
  <c r="V50" i="4"/>
  <c r="U50" i="4"/>
  <c r="V66" i="4"/>
  <c r="U66" i="4"/>
  <c r="V51" i="4"/>
  <c r="U51" i="4"/>
  <c r="V67" i="4"/>
  <c r="U67" i="4"/>
  <c r="V52" i="4"/>
  <c r="U52" i="4"/>
  <c r="V68" i="4"/>
  <c r="U68" i="4"/>
  <c r="V57" i="4"/>
  <c r="U57" i="4"/>
  <c r="V54" i="4"/>
  <c r="U54" i="4"/>
  <c r="V70" i="4"/>
  <c r="U70" i="4"/>
  <c r="V55" i="4"/>
  <c r="U55" i="4"/>
  <c r="V72" i="4"/>
  <c r="U72" i="4"/>
  <c r="V56" i="4"/>
  <c r="U56" i="4"/>
  <c r="V74" i="4"/>
  <c r="U74" i="4"/>
  <c r="V61" i="4"/>
  <c r="U61" i="4"/>
  <c r="Q78" i="4"/>
  <c r="Q79" i="4"/>
  <c r="Q54" i="3"/>
  <c r="Q63" i="3"/>
  <c r="Q62" i="3"/>
  <c r="Q77" i="3"/>
  <c r="Q48" i="3"/>
  <c r="H78" i="5"/>
  <c r="I72" i="5"/>
  <c r="N79" i="4"/>
  <c r="Q59" i="3"/>
  <c r="Q46" i="3"/>
  <c r="N80" i="3"/>
  <c r="N79" i="3"/>
  <c r="Q61" i="3"/>
  <c r="Q76" i="3"/>
  <c r="Q56" i="3"/>
  <c r="Q47" i="3"/>
  <c r="Q66" i="3"/>
  <c r="Q50" i="3"/>
  <c r="Q51" i="3"/>
  <c r="Q57" i="3"/>
  <c r="Q68" i="3"/>
  <c r="Q52" i="3"/>
  <c r="Q69" i="3"/>
  <c r="Q53" i="3"/>
  <c r="Q64" i="3"/>
  <c r="Q67" i="3"/>
  <c r="Q55" i="3"/>
  <c r="Q58" i="3"/>
  <c r="Q71" i="3"/>
  <c r="Q65" i="3"/>
  <c r="Q49" i="3"/>
  <c r="Q60" i="3"/>
  <c r="Q75" i="3"/>
  <c r="O79" i="3"/>
  <c r="O80" i="3"/>
  <c r="S79" i="2"/>
  <c r="S78" i="2"/>
  <c r="S79" i="4" l="1"/>
  <c r="S78" i="4"/>
  <c r="F33" i="8" l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8" i="8"/>
  <c r="E29" i="8"/>
  <c r="E30" i="8"/>
  <c r="E31" i="8"/>
  <c r="E32" i="8"/>
  <c r="C33" i="8"/>
  <c r="D2" i="29" l="1"/>
  <c r="E2" i="29"/>
  <c r="G2" i="29" s="1"/>
  <c r="D3" i="29"/>
  <c r="E3" i="29" s="1"/>
  <c r="G3" i="29" s="1"/>
  <c r="D4" i="29"/>
  <c r="D5" i="29"/>
  <c r="E5" i="29" s="1"/>
  <c r="G5" i="29" s="1"/>
  <c r="D6" i="29"/>
  <c r="E6" i="29"/>
  <c r="G6" i="29" s="1"/>
  <c r="D7" i="29"/>
  <c r="E7" i="29" s="1"/>
  <c r="G7" i="29"/>
  <c r="D8" i="29"/>
  <c r="D9" i="29"/>
  <c r="E9" i="29" s="1"/>
  <c r="G9" i="29" s="1"/>
  <c r="D10" i="29"/>
  <c r="E10" i="29"/>
  <c r="G10" i="29" s="1"/>
  <c r="D11" i="29"/>
  <c r="E11" i="29" s="1"/>
  <c r="G11" i="29"/>
  <c r="D12" i="29"/>
  <c r="D13" i="29"/>
  <c r="E13" i="29" s="1"/>
  <c r="G13" i="29" s="1"/>
  <c r="D14" i="29"/>
  <c r="E14" i="29"/>
  <c r="G14" i="29" s="1"/>
  <c r="D15" i="29"/>
  <c r="E15" i="29" s="1"/>
  <c r="G15" i="29"/>
  <c r="D16" i="29"/>
  <c r="D17" i="29"/>
  <c r="E17" i="29" s="1"/>
  <c r="G17" i="29" s="1"/>
  <c r="D18" i="29"/>
  <c r="E18" i="29"/>
  <c r="G18" i="29" s="1"/>
  <c r="D19" i="29"/>
  <c r="E19" i="29" s="1"/>
  <c r="G19" i="29"/>
  <c r="D20" i="29"/>
  <c r="D21" i="29"/>
  <c r="E21" i="29" s="1"/>
  <c r="G21" i="29" s="1"/>
  <c r="D22" i="29"/>
  <c r="E22" i="29"/>
  <c r="G22" i="29" s="1"/>
  <c r="D23" i="29"/>
  <c r="E23" i="29" s="1"/>
  <c r="G23" i="29"/>
  <c r="D24" i="29"/>
  <c r="D25" i="29"/>
  <c r="E25" i="29" s="1"/>
  <c r="D26" i="29"/>
  <c r="E26" i="29" s="1"/>
  <c r="D27" i="29"/>
  <c r="E27" i="29" s="1"/>
  <c r="D28" i="29"/>
  <c r="E28" i="29" s="1"/>
  <c r="D29" i="29"/>
  <c r="E29" i="29" s="1"/>
  <c r="D30" i="29"/>
  <c r="E30" i="29" s="1"/>
  <c r="D31" i="29"/>
  <c r="E31" i="29" s="1"/>
  <c r="D32" i="29"/>
  <c r="E32" i="29" s="1"/>
  <c r="D33" i="29"/>
  <c r="E33" i="29" s="1"/>
  <c r="D34" i="29"/>
  <c r="E34" i="29" s="1"/>
  <c r="D35" i="29"/>
  <c r="E35" i="29" s="1"/>
  <c r="D36" i="29"/>
  <c r="E36" i="29" s="1"/>
  <c r="D37" i="29"/>
  <c r="E37" i="29" s="1"/>
  <c r="B38" i="29"/>
  <c r="C38" i="29"/>
  <c r="D38" i="29"/>
  <c r="E38" i="29" s="1"/>
  <c r="D39" i="29"/>
  <c r="E39" i="29" s="1"/>
  <c r="D42" i="29"/>
  <c r="E42" i="29" s="1"/>
  <c r="D43" i="29"/>
  <c r="E43" i="29" s="1"/>
  <c r="D44" i="29"/>
  <c r="E44" i="29" s="1"/>
  <c r="E77" i="26"/>
  <c r="D3" i="25"/>
  <c r="D7" i="25"/>
  <c r="D11" i="25"/>
  <c r="D15" i="25"/>
  <c r="D19" i="25"/>
  <c r="D23" i="25"/>
  <c r="D27" i="25"/>
  <c r="D31" i="25"/>
  <c r="D35" i="25"/>
  <c r="D39" i="25"/>
  <c r="D43" i="25"/>
  <c r="D47" i="25"/>
  <c r="D51" i="25"/>
  <c r="D55" i="25"/>
  <c r="D59" i="25"/>
  <c r="D63" i="25"/>
  <c r="D67" i="25"/>
  <c r="D71" i="25"/>
  <c r="D75" i="25"/>
  <c r="D79" i="25"/>
  <c r="D83" i="25"/>
  <c r="D87" i="25"/>
  <c r="D91" i="25"/>
  <c r="D95" i="25"/>
  <c r="D99" i="25"/>
  <c r="D103" i="25"/>
  <c r="D107" i="25"/>
  <c r="D111" i="25"/>
  <c r="D115" i="25"/>
  <c r="D119" i="25"/>
  <c r="H16" i="23" s="1"/>
  <c r="D123" i="25"/>
  <c r="D127" i="25"/>
  <c r="D131" i="25"/>
  <c r="D135" i="25"/>
  <c r="D139" i="25"/>
  <c r="D143" i="25"/>
  <c r="D147" i="25"/>
  <c r="D151" i="25"/>
  <c r="D155" i="25"/>
  <c r="D159" i="25"/>
  <c r="D163" i="25"/>
  <c r="D167" i="25"/>
  <c r="D171" i="25"/>
  <c r="D175" i="25"/>
  <c r="D179" i="25"/>
  <c r="D183" i="25"/>
  <c r="C185" i="25"/>
  <c r="D2" i="25" s="1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B21" i="24"/>
  <c r="C21" i="24"/>
  <c r="D21" i="24"/>
  <c r="G2" i="23"/>
  <c r="K2" i="23"/>
  <c r="G3" i="23"/>
  <c r="K3" i="23"/>
  <c r="G4" i="23"/>
  <c r="K4" i="23"/>
  <c r="G5" i="23"/>
  <c r="H5" i="23"/>
  <c r="K5" i="23"/>
  <c r="G6" i="23"/>
  <c r="K6" i="23"/>
  <c r="G7" i="23"/>
  <c r="K7" i="23"/>
  <c r="G8" i="23"/>
  <c r="H8" i="23"/>
  <c r="K8" i="23"/>
  <c r="G9" i="23"/>
  <c r="H9" i="23"/>
  <c r="K9" i="23"/>
  <c r="G10" i="23"/>
  <c r="K10" i="23"/>
  <c r="G11" i="23"/>
  <c r="K11" i="23"/>
  <c r="G12" i="23"/>
  <c r="K12" i="23"/>
  <c r="G13" i="23"/>
  <c r="K13" i="23" s="1"/>
  <c r="G14" i="23"/>
  <c r="K14" i="23"/>
  <c r="G15" i="23"/>
  <c r="I15" i="23" s="1"/>
  <c r="K15" i="23"/>
  <c r="G16" i="23"/>
  <c r="I16" i="23"/>
  <c r="J16" i="23" s="1"/>
  <c r="K16" i="23"/>
  <c r="G17" i="23"/>
  <c r="I17" i="23" s="1"/>
  <c r="K17" i="23"/>
  <c r="G18" i="23"/>
  <c r="I18" i="23"/>
  <c r="K18" i="23"/>
  <c r="G19" i="23"/>
  <c r="I19" i="23" s="1"/>
  <c r="K19" i="23"/>
  <c r="G20" i="23"/>
  <c r="I20" i="23"/>
  <c r="K20" i="23"/>
  <c r="G21" i="23"/>
  <c r="I21" i="23" s="1"/>
  <c r="K21" i="23"/>
  <c r="G22" i="23"/>
  <c r="H22" i="23"/>
  <c r="I22" i="23"/>
  <c r="J22" i="23" s="1"/>
  <c r="K22" i="23"/>
  <c r="G23" i="23"/>
  <c r="K23" i="23" s="1"/>
  <c r="G24" i="23"/>
  <c r="I24" i="23" s="1"/>
  <c r="J24" i="23" s="1"/>
  <c r="H24" i="23"/>
  <c r="K24" i="23"/>
  <c r="G25" i="23"/>
  <c r="I13" i="23" s="1"/>
  <c r="K25" i="23" l="1"/>
  <c r="L13" i="23"/>
  <c r="L18" i="23"/>
  <c r="L21" i="23"/>
  <c r="J21" i="23"/>
  <c r="L17" i="23"/>
  <c r="I14" i="23"/>
  <c r="I4" i="23"/>
  <c r="F20" i="24"/>
  <c r="F4" i="24"/>
  <c r="K26" i="23"/>
  <c r="L22" i="23" s="1"/>
  <c r="I23" i="23"/>
  <c r="J23" i="23" s="1"/>
  <c r="I11" i="23"/>
  <c r="F7" i="24"/>
  <c r="F6" i="24"/>
  <c r="I3" i="23"/>
  <c r="I5" i="23"/>
  <c r="J5" i="23" s="1"/>
  <c r="I7" i="23"/>
  <c r="I9" i="23"/>
  <c r="J9" i="23" s="1"/>
  <c r="I2" i="23"/>
  <c r="I6" i="23"/>
  <c r="I8" i="23"/>
  <c r="J8" i="23" s="1"/>
  <c r="I10" i="23"/>
  <c r="I12" i="23"/>
  <c r="J12" i="23" s="1"/>
  <c r="E21" i="24"/>
  <c r="F21" i="24" s="1"/>
  <c r="F13" i="24"/>
  <c r="F5" i="24"/>
  <c r="D181" i="25"/>
  <c r="D177" i="25"/>
  <c r="D173" i="25"/>
  <c r="D169" i="25"/>
  <c r="D165" i="25"/>
  <c r="D161" i="25"/>
  <c r="D157" i="25"/>
  <c r="D153" i="25"/>
  <c r="D149" i="25"/>
  <c r="D145" i="25"/>
  <c r="D141" i="25"/>
  <c r="D137" i="25"/>
  <c r="D133" i="25"/>
  <c r="H19" i="23" s="1"/>
  <c r="J19" i="23" s="1"/>
  <c r="D129" i="25"/>
  <c r="D125" i="25"/>
  <c r="D121" i="25"/>
  <c r="D117" i="25"/>
  <c r="D113" i="25"/>
  <c r="D109" i="25"/>
  <c r="D105" i="25"/>
  <c r="D101" i="25"/>
  <c r="D97" i="25"/>
  <c r="D93" i="25"/>
  <c r="D89" i="25"/>
  <c r="H14" i="23" s="1"/>
  <c r="D85" i="25"/>
  <c r="D81" i="25"/>
  <c r="D77" i="25"/>
  <c r="D73" i="25"/>
  <c r="D69" i="25"/>
  <c r="D65" i="25"/>
  <c r="H10" i="23" s="1"/>
  <c r="D61" i="25"/>
  <c r="D57" i="25"/>
  <c r="D53" i="25"/>
  <c r="D49" i="25"/>
  <c r="D45" i="25"/>
  <c r="D41" i="25"/>
  <c r="D37" i="25"/>
  <c r="D33" i="25"/>
  <c r="D29" i="25"/>
  <c r="D25" i="25"/>
  <c r="D21" i="25"/>
  <c r="D17" i="25"/>
  <c r="H4" i="23" s="1"/>
  <c r="D13" i="25"/>
  <c r="D9" i="25"/>
  <c r="H2" i="23" s="1"/>
  <c r="D5" i="25"/>
  <c r="E24" i="29"/>
  <c r="G24" i="29" s="1"/>
  <c r="E20" i="29"/>
  <c r="G20" i="29" s="1"/>
  <c r="E16" i="29"/>
  <c r="G16" i="29" s="1"/>
  <c r="E12" i="29"/>
  <c r="G12" i="29" s="1"/>
  <c r="E8" i="29"/>
  <c r="G8" i="29" s="1"/>
  <c r="E4" i="29"/>
  <c r="G4" i="29" s="1"/>
  <c r="D184" i="25"/>
  <c r="D180" i="25"/>
  <c r="D176" i="25"/>
  <c r="D172" i="25"/>
  <c r="D168" i="25"/>
  <c r="D164" i="25"/>
  <c r="D160" i="25"/>
  <c r="D156" i="25"/>
  <c r="D152" i="25"/>
  <c r="D148" i="25"/>
  <c r="D144" i="25"/>
  <c r="D140" i="25"/>
  <c r="D136" i="25"/>
  <c r="D132" i="25"/>
  <c r="D128" i="25"/>
  <c r="D124" i="25"/>
  <c r="H18" i="23" s="1"/>
  <c r="J18" i="23" s="1"/>
  <c r="D120" i="25"/>
  <c r="H17" i="23" s="1"/>
  <c r="J17" i="23" s="1"/>
  <c r="D116" i="25"/>
  <c r="D112" i="25"/>
  <c r="D108" i="25"/>
  <c r="D104" i="25"/>
  <c r="D100" i="25"/>
  <c r="H15" i="23" s="1"/>
  <c r="J15" i="23" s="1"/>
  <c r="D96" i="25"/>
  <c r="D92" i="25"/>
  <c r="D88" i="25"/>
  <c r="D84" i="25"/>
  <c r="H13" i="23" s="1"/>
  <c r="J13" i="23" s="1"/>
  <c r="D80" i="25"/>
  <c r="H11" i="23" s="1"/>
  <c r="D76" i="25"/>
  <c r="D72" i="25"/>
  <c r="D68" i="25"/>
  <c r="D64" i="25"/>
  <c r="D60" i="25"/>
  <c r="D56" i="25"/>
  <c r="D52" i="25"/>
  <c r="D48" i="25"/>
  <c r="D44" i="25"/>
  <c r="D40" i="25"/>
  <c r="D36" i="25"/>
  <c r="D32" i="25"/>
  <c r="D28" i="25"/>
  <c r="D24" i="25"/>
  <c r="D20" i="25"/>
  <c r="D16" i="25"/>
  <c r="D12" i="25"/>
  <c r="D8" i="25"/>
  <c r="D4" i="25"/>
  <c r="D185" i="25"/>
  <c r="D182" i="25"/>
  <c r="D178" i="25"/>
  <c r="D174" i="25"/>
  <c r="D170" i="25"/>
  <c r="D166" i="25"/>
  <c r="D162" i="25"/>
  <c r="D158" i="25"/>
  <c r="H21" i="23" s="1"/>
  <c r="D154" i="25"/>
  <c r="D150" i="25"/>
  <c r="H20" i="23" s="1"/>
  <c r="J20" i="23" s="1"/>
  <c r="D146" i="25"/>
  <c r="D142" i="25"/>
  <c r="D138" i="25"/>
  <c r="D134" i="25"/>
  <c r="D130" i="25"/>
  <c r="D126" i="25"/>
  <c r="D122" i="25"/>
  <c r="D118" i="25"/>
  <c r="D114" i="25"/>
  <c r="D110" i="25"/>
  <c r="D106" i="25"/>
  <c r="D102" i="25"/>
  <c r="D98" i="25"/>
  <c r="D94" i="25"/>
  <c r="D90" i="25"/>
  <c r="D86" i="25"/>
  <c r="D82" i="25"/>
  <c r="D78" i="25"/>
  <c r="D74" i="25"/>
  <c r="D70" i="25"/>
  <c r="D66" i="25"/>
  <c r="D62" i="25"/>
  <c r="D58" i="25"/>
  <c r="H7" i="23" s="1"/>
  <c r="D54" i="25"/>
  <c r="D50" i="25"/>
  <c r="D46" i="25"/>
  <c r="H6" i="23" s="1"/>
  <c r="D42" i="25"/>
  <c r="D38" i="25"/>
  <c r="D34" i="25"/>
  <c r="D30" i="25"/>
  <c r="D26" i="25"/>
  <c r="D22" i="25"/>
  <c r="D18" i="25"/>
  <c r="D14" i="25"/>
  <c r="D10" i="25"/>
  <c r="H3" i="23" s="1"/>
  <c r="D6" i="25"/>
  <c r="J6" i="23" l="1"/>
  <c r="F14" i="24"/>
  <c r="F15" i="24"/>
  <c r="F12" i="24"/>
  <c r="J14" i="23"/>
  <c r="L20" i="23"/>
  <c r="L16" i="23"/>
  <c r="L15" i="23"/>
  <c r="L23" i="23"/>
  <c r="F9" i="24"/>
  <c r="J2" i="23"/>
  <c r="J3" i="23"/>
  <c r="F18" i="24"/>
  <c r="F19" i="24"/>
  <c r="L12" i="23"/>
  <c r="F16" i="24"/>
  <c r="L14" i="23"/>
  <c r="L19" i="23"/>
  <c r="J10" i="23"/>
  <c r="J11" i="23"/>
  <c r="F17" i="24"/>
  <c r="J7" i="23"/>
  <c r="F10" i="24"/>
  <c r="F11" i="24"/>
  <c r="F8" i="24"/>
  <c r="J4" i="23"/>
  <c r="L5" i="23"/>
  <c r="L9" i="23"/>
  <c r="L6" i="23"/>
  <c r="L2" i="23"/>
  <c r="L3" i="23"/>
  <c r="L7" i="23"/>
  <c r="L11" i="23"/>
  <c r="L10" i="23"/>
  <c r="L4" i="23"/>
  <c r="L8" i="23"/>
  <c r="L24" i="23"/>
  <c r="P33" i="13" l="1"/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3" i="6"/>
  <c r="M2" i="16"/>
  <c r="L2" i="16"/>
  <c r="N2" i="16"/>
  <c r="O2" i="16"/>
  <c r="O36" i="16" s="1"/>
  <c r="L3" i="16"/>
  <c r="M3" i="16"/>
  <c r="N3" i="16"/>
  <c r="O3" i="16"/>
  <c r="L4" i="16"/>
  <c r="M4" i="16"/>
  <c r="N4" i="16"/>
  <c r="O4" i="16"/>
  <c r="L5" i="16"/>
  <c r="M5" i="16"/>
  <c r="N5" i="16"/>
  <c r="O5" i="16"/>
  <c r="L6" i="16"/>
  <c r="M6" i="16"/>
  <c r="N6" i="16"/>
  <c r="O6" i="16"/>
  <c r="L7" i="16"/>
  <c r="M7" i="16"/>
  <c r="N7" i="16"/>
  <c r="O7" i="16"/>
  <c r="L8" i="16"/>
  <c r="M8" i="16"/>
  <c r="N8" i="16"/>
  <c r="O8" i="16"/>
  <c r="L9" i="16"/>
  <c r="M9" i="16"/>
  <c r="N9" i="16"/>
  <c r="O9" i="16"/>
  <c r="L10" i="16"/>
  <c r="M10" i="16"/>
  <c r="N10" i="16"/>
  <c r="O10" i="16"/>
  <c r="L11" i="16"/>
  <c r="M11" i="16"/>
  <c r="N11" i="16"/>
  <c r="O11" i="16"/>
  <c r="L12" i="16"/>
  <c r="M12" i="16"/>
  <c r="N12" i="16"/>
  <c r="O12" i="16"/>
  <c r="L13" i="16"/>
  <c r="M13" i="16"/>
  <c r="N13" i="16"/>
  <c r="O13" i="16"/>
  <c r="L14" i="16"/>
  <c r="M14" i="16"/>
  <c r="N14" i="16"/>
  <c r="O14" i="16"/>
  <c r="L15" i="16"/>
  <c r="M15" i="16"/>
  <c r="N15" i="16"/>
  <c r="O15" i="16"/>
  <c r="L16" i="16"/>
  <c r="M16" i="16"/>
  <c r="N16" i="16"/>
  <c r="O16" i="16"/>
  <c r="L17" i="16"/>
  <c r="M17" i="16"/>
  <c r="N17" i="16"/>
  <c r="O17" i="16"/>
  <c r="L18" i="16"/>
  <c r="M18" i="16"/>
  <c r="N18" i="16"/>
  <c r="O18" i="16"/>
  <c r="L19" i="16"/>
  <c r="M19" i="16"/>
  <c r="N19" i="16"/>
  <c r="O19" i="16"/>
  <c r="L20" i="16"/>
  <c r="M20" i="16"/>
  <c r="N20" i="16"/>
  <c r="O20" i="16"/>
  <c r="L21" i="16"/>
  <c r="M21" i="16"/>
  <c r="N21" i="16"/>
  <c r="O21" i="16"/>
  <c r="L22" i="16"/>
  <c r="M22" i="16"/>
  <c r="N22" i="16"/>
  <c r="O22" i="16"/>
  <c r="L23" i="16"/>
  <c r="M23" i="16"/>
  <c r="N23" i="16"/>
  <c r="O23" i="16"/>
  <c r="L24" i="16"/>
  <c r="M24" i="16"/>
  <c r="N24" i="16"/>
  <c r="O24" i="16"/>
  <c r="L25" i="16"/>
  <c r="M25" i="16"/>
  <c r="N25" i="16"/>
  <c r="O25" i="16"/>
  <c r="L26" i="16"/>
  <c r="M26" i="16"/>
  <c r="N26" i="16"/>
  <c r="O26" i="16"/>
  <c r="L27" i="16"/>
  <c r="M27" i="16"/>
  <c r="N27" i="16"/>
  <c r="O27" i="16"/>
  <c r="L28" i="16"/>
  <c r="M28" i="16"/>
  <c r="N28" i="16"/>
  <c r="O28" i="16"/>
  <c r="L29" i="16"/>
  <c r="M29" i="16"/>
  <c r="N29" i="16"/>
  <c r="O29" i="16"/>
  <c r="L30" i="16"/>
  <c r="M30" i="16"/>
  <c r="N30" i="16"/>
  <c r="O30" i="16"/>
  <c r="L31" i="16"/>
  <c r="L35" i="16" s="1"/>
  <c r="L36" i="16" s="1"/>
  <c r="M31" i="16"/>
  <c r="M35" i="16" s="1"/>
  <c r="N31" i="16"/>
  <c r="O31" i="16"/>
  <c r="L32" i="16"/>
  <c r="M32" i="16"/>
  <c r="N32" i="16"/>
  <c r="O32" i="16"/>
  <c r="L33" i="16"/>
  <c r="M33" i="16"/>
  <c r="N33" i="16"/>
  <c r="O33" i="16"/>
  <c r="L34" i="16"/>
  <c r="M34" i="16"/>
  <c r="N34" i="16"/>
  <c r="O34" i="16"/>
  <c r="N36" i="16"/>
  <c r="N35" i="16"/>
  <c r="O35" i="16"/>
  <c r="J35" i="16"/>
  <c r="J36" i="16" s="1"/>
  <c r="I35" i="16"/>
  <c r="I36" i="16" s="1"/>
  <c r="H35" i="16"/>
  <c r="H36" i="16" s="1"/>
  <c r="G35" i="16"/>
  <c r="G36" i="16" s="1"/>
  <c r="E35" i="16"/>
  <c r="E36" i="16" s="1"/>
  <c r="D35" i="16"/>
  <c r="D36" i="16" s="1"/>
  <c r="C35" i="16"/>
  <c r="C36" i="16" s="1"/>
  <c r="B35" i="16"/>
  <c r="B36" i="16" s="1"/>
  <c r="M36" i="16" l="1"/>
  <c r="G33" i="8"/>
  <c r="D33" i="8"/>
  <c r="L5" i="8" l="1"/>
  <c r="P6" i="13" l="1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1" i="13"/>
  <c r="P32" i="13"/>
  <c r="AD79" i="4" l="1"/>
  <c r="AD78" i="4"/>
  <c r="L33" i="11" l="1"/>
  <c r="L2" i="11"/>
  <c r="L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D49" i="10" l="1"/>
  <c r="E49" i="10"/>
  <c r="F49" i="10"/>
  <c r="G49" i="10"/>
  <c r="H49" i="10"/>
  <c r="I49" i="10"/>
  <c r="J49" i="10"/>
  <c r="K49" i="10"/>
  <c r="D50" i="10"/>
  <c r="E50" i="10"/>
  <c r="F50" i="10"/>
  <c r="G50" i="10"/>
  <c r="H50" i="10"/>
  <c r="I50" i="10"/>
  <c r="J50" i="10"/>
  <c r="K50" i="10"/>
  <c r="D51" i="10"/>
  <c r="E51" i="10"/>
  <c r="F51" i="10"/>
  <c r="G51" i="10"/>
  <c r="H51" i="10"/>
  <c r="I51" i="10"/>
  <c r="J51" i="10"/>
  <c r="K51" i="10"/>
  <c r="D48" i="10"/>
  <c r="E48" i="10"/>
  <c r="F48" i="10"/>
  <c r="G48" i="10"/>
  <c r="H48" i="10"/>
  <c r="I48" i="10"/>
  <c r="J48" i="10"/>
  <c r="K48" i="10"/>
  <c r="C51" i="10"/>
  <c r="C50" i="10"/>
  <c r="C49" i="10"/>
  <c r="C48" i="10"/>
  <c r="D43" i="10"/>
  <c r="E43" i="10"/>
  <c r="F43" i="10"/>
  <c r="G43" i="10"/>
  <c r="H43" i="10"/>
  <c r="I43" i="10"/>
  <c r="J43" i="10"/>
  <c r="K43" i="10"/>
  <c r="C43" i="10"/>
  <c r="D36" i="10"/>
  <c r="E36" i="10"/>
  <c r="F36" i="10"/>
  <c r="G36" i="10"/>
  <c r="C36" i="10"/>
  <c r="D35" i="10"/>
  <c r="E35" i="10"/>
  <c r="F35" i="10"/>
  <c r="G35" i="10"/>
  <c r="C35" i="10"/>
  <c r="D30" i="10"/>
  <c r="E30" i="10"/>
  <c r="F30" i="10"/>
  <c r="G30" i="10"/>
  <c r="C30" i="10"/>
  <c r="D24" i="10"/>
  <c r="C24" i="10"/>
  <c r="D23" i="10"/>
  <c r="C23" i="10"/>
  <c r="D22" i="10"/>
  <c r="C22" i="10"/>
  <c r="D19" i="10"/>
  <c r="C19" i="10"/>
  <c r="D13" i="10"/>
  <c r="F13" i="10"/>
  <c r="G13" i="10"/>
  <c r="I13" i="10"/>
  <c r="C13" i="10"/>
  <c r="D11" i="10"/>
  <c r="F11" i="10"/>
  <c r="G11" i="10"/>
  <c r="I11" i="10"/>
  <c r="D12" i="10"/>
  <c r="F12" i="10"/>
  <c r="G12" i="10"/>
  <c r="I12" i="10"/>
  <c r="C12" i="10"/>
  <c r="C11" i="10"/>
  <c r="D10" i="10"/>
  <c r="F10" i="10"/>
  <c r="G10" i="10"/>
  <c r="I10" i="10"/>
  <c r="C10" i="10"/>
  <c r="D5" i="10"/>
  <c r="F5" i="10"/>
  <c r="G5" i="10"/>
  <c r="I5" i="10"/>
  <c r="H12" i="10" l="1"/>
  <c r="H13" i="10"/>
  <c r="H11" i="10"/>
  <c r="H5" i="10"/>
  <c r="H10" i="10"/>
  <c r="X79" i="3"/>
  <c r="X80" i="3"/>
  <c r="X41" i="3"/>
  <c r="X42" i="3"/>
  <c r="AB42" i="2"/>
  <c r="Z42" i="2"/>
  <c r="Y42" i="2"/>
  <c r="W42" i="2"/>
  <c r="V42" i="2"/>
  <c r="G37" i="10" l="1"/>
  <c r="G38" i="10"/>
  <c r="AE40" i="4"/>
  <c r="Y40" i="4"/>
  <c r="Y59" i="4" l="1"/>
  <c r="Y72" i="4"/>
  <c r="Y55" i="4"/>
  <c r="Y47" i="4"/>
  <c r="Y48" i="4"/>
  <c r="Y67" i="4"/>
  <c r="Y51" i="4"/>
  <c r="Y63" i="4"/>
  <c r="Y45" i="4"/>
  <c r="AE53" i="4"/>
  <c r="AE61" i="4"/>
  <c r="Y76" i="4"/>
  <c r="Y70" i="4"/>
  <c r="Y66" i="4"/>
  <c r="Y62" i="4"/>
  <c r="Y58" i="4"/>
  <c r="Y54" i="4"/>
  <c r="Y50" i="4"/>
  <c r="Y46" i="4"/>
  <c r="AE68" i="4"/>
  <c r="AE64" i="4"/>
  <c r="AE60" i="4"/>
  <c r="AE56" i="4"/>
  <c r="AE52" i="4"/>
  <c r="AE48" i="4"/>
  <c r="AE74" i="4"/>
  <c r="AE65" i="4"/>
  <c r="AE49" i="4"/>
  <c r="AE45" i="4"/>
  <c r="AE67" i="4"/>
  <c r="AE63" i="4"/>
  <c r="AE59" i="4"/>
  <c r="AE55" i="4"/>
  <c r="AE51" i="4"/>
  <c r="AE47" i="4"/>
  <c r="AE75" i="4"/>
  <c r="AE69" i="4"/>
  <c r="AE57" i="4"/>
  <c r="AE72" i="4"/>
  <c r="Y75" i="4"/>
  <c r="Y69" i="4"/>
  <c r="Y65" i="4"/>
  <c r="Y61" i="4"/>
  <c r="Y57" i="4"/>
  <c r="Y53" i="4"/>
  <c r="Y49" i="4"/>
  <c r="Y74" i="4"/>
  <c r="Y68" i="4"/>
  <c r="Y64" i="4"/>
  <c r="Y60" i="4"/>
  <c r="Y56" i="4"/>
  <c r="Y52" i="4"/>
  <c r="AE70" i="4"/>
  <c r="AE66" i="4"/>
  <c r="AE62" i="4"/>
  <c r="AE58" i="4"/>
  <c r="AE54" i="4"/>
  <c r="AE50" i="4"/>
  <c r="AE46" i="4"/>
  <c r="AE76" i="4"/>
  <c r="Y79" i="4" l="1"/>
  <c r="Y78" i="4"/>
  <c r="AE79" i="4"/>
  <c r="AE78" i="4"/>
  <c r="W42" i="3"/>
  <c r="V42" i="3"/>
  <c r="V41" i="3"/>
  <c r="E38" i="10" l="1"/>
  <c r="E37" i="10"/>
  <c r="L17" i="8"/>
  <c r="L16" i="8"/>
  <c r="L14" i="8"/>
  <c r="L10" i="8"/>
  <c r="L12" i="8"/>
  <c r="L21" i="8"/>
  <c r="L4" i="8"/>
  <c r="L9" i="8"/>
  <c r="L20" i="8"/>
  <c r="L24" i="8"/>
  <c r="L19" i="8"/>
  <c r="L15" i="8"/>
  <c r="L13" i="8"/>
  <c r="L7" i="8"/>
  <c r="L23" i="8"/>
  <c r="L22" i="8"/>
  <c r="L25" i="8"/>
  <c r="L6" i="8"/>
  <c r="L8" i="8"/>
  <c r="L11" i="8"/>
  <c r="L18" i="8"/>
  <c r="E3" i="8"/>
  <c r="L3" i="8"/>
  <c r="E33" i="8"/>
  <c r="U42" i="3" l="1"/>
  <c r="AF41" i="4"/>
  <c r="Z40" i="4"/>
  <c r="X40" i="4"/>
  <c r="X53" i="4" s="1"/>
  <c r="D79" i="5"/>
  <c r="D78" i="5"/>
  <c r="E41" i="5"/>
  <c r="D41" i="5"/>
  <c r="E40" i="5"/>
  <c r="D40" i="5"/>
  <c r="C25" i="10" s="1"/>
  <c r="W41" i="3"/>
  <c r="T42" i="3"/>
  <c r="U41" i="3"/>
  <c r="T41" i="3"/>
  <c r="W79" i="2"/>
  <c r="W78" i="2"/>
  <c r="X47" i="4" l="1"/>
  <c r="D25" i="10"/>
  <c r="W48" i="3"/>
  <c r="W52" i="3"/>
  <c r="W56" i="3"/>
  <c r="W60" i="3"/>
  <c r="W64" i="3"/>
  <c r="W68" i="3"/>
  <c r="Y68" i="3" s="1"/>
  <c r="W73" i="3"/>
  <c r="W46" i="3"/>
  <c r="W50" i="3"/>
  <c r="W62" i="3"/>
  <c r="W66" i="3"/>
  <c r="W76" i="3"/>
  <c r="W51" i="3"/>
  <c r="W59" i="3"/>
  <c r="W71" i="3"/>
  <c r="W49" i="3"/>
  <c r="W53" i="3"/>
  <c r="W57" i="3"/>
  <c r="W61" i="3"/>
  <c r="W65" i="3"/>
  <c r="W69" i="3"/>
  <c r="W75" i="3"/>
  <c r="W54" i="3"/>
  <c r="W70" i="3"/>
  <c r="W55" i="3"/>
  <c r="W63" i="3"/>
  <c r="W58" i="3"/>
  <c r="W77" i="3"/>
  <c r="W47" i="3"/>
  <c r="W67" i="3"/>
  <c r="D38" i="10"/>
  <c r="D37" i="10"/>
  <c r="F38" i="10"/>
  <c r="F37" i="10"/>
  <c r="C38" i="10"/>
  <c r="C37" i="10"/>
  <c r="Z46" i="4"/>
  <c r="X75" i="4"/>
  <c r="Z75" i="4"/>
  <c r="E56" i="5"/>
  <c r="E49" i="5"/>
  <c r="E45" i="5"/>
  <c r="F45" i="5" s="1"/>
  <c r="E50" i="5"/>
  <c r="E46" i="5"/>
  <c r="E72" i="5"/>
  <c r="E67" i="5"/>
  <c r="E63" i="5"/>
  <c r="E59" i="5"/>
  <c r="E55" i="5"/>
  <c r="E76" i="5"/>
  <c r="E70" i="5"/>
  <c r="E66" i="5"/>
  <c r="E62" i="5"/>
  <c r="E58" i="5"/>
  <c r="E54" i="5"/>
  <c r="E52" i="5"/>
  <c r="E48" i="5"/>
  <c r="E75" i="5"/>
  <c r="E69" i="5"/>
  <c r="E65" i="5"/>
  <c r="E61" i="5"/>
  <c r="E57" i="5"/>
  <c r="E53" i="5"/>
  <c r="E51" i="5"/>
  <c r="E47" i="5"/>
  <c r="E74" i="5"/>
  <c r="E68" i="5"/>
  <c r="E64" i="5"/>
  <c r="E60" i="5"/>
  <c r="X65" i="4"/>
  <c r="X49" i="4"/>
  <c r="X45" i="4"/>
  <c r="X70" i="4"/>
  <c r="X66" i="4"/>
  <c r="X62" i="4"/>
  <c r="X58" i="4"/>
  <c r="X54" i="4"/>
  <c r="X50" i="4"/>
  <c r="X46" i="4"/>
  <c r="Z76" i="4"/>
  <c r="Z69" i="4"/>
  <c r="Z65" i="4"/>
  <c r="Z61" i="4"/>
  <c r="Z57" i="4"/>
  <c r="Z53" i="4"/>
  <c r="Z49" i="4"/>
  <c r="X76" i="4"/>
  <c r="X57" i="4"/>
  <c r="Z74" i="4"/>
  <c r="Z68" i="4"/>
  <c r="Z64" i="4"/>
  <c r="Z60" i="4"/>
  <c r="Z56" i="4"/>
  <c r="Z52" i="4"/>
  <c r="Z48" i="4"/>
  <c r="X69" i="4"/>
  <c r="X61" i="4"/>
  <c r="X74" i="4"/>
  <c r="X68" i="4"/>
  <c r="X64" i="4"/>
  <c r="X60" i="4"/>
  <c r="X56" i="4"/>
  <c r="X52" i="4"/>
  <c r="X48" i="4"/>
  <c r="Z72" i="4"/>
  <c r="Z67" i="4"/>
  <c r="Z63" i="4"/>
  <c r="Z59" i="4"/>
  <c r="Z55" i="4"/>
  <c r="Z51" i="4"/>
  <c r="Z47" i="4"/>
  <c r="X72" i="4"/>
  <c r="X67" i="4"/>
  <c r="X63" i="4"/>
  <c r="X59" i="4"/>
  <c r="X55" i="4"/>
  <c r="X51" i="4"/>
  <c r="Z45" i="4"/>
  <c r="Z70" i="4"/>
  <c r="Z66" i="4"/>
  <c r="Z62" i="4"/>
  <c r="Z58" i="4"/>
  <c r="Z54" i="4"/>
  <c r="Z50" i="4"/>
  <c r="O78" i="4" l="1"/>
  <c r="N78" i="4"/>
  <c r="H79" i="5"/>
  <c r="F68" i="5"/>
  <c r="F53" i="5"/>
  <c r="F69" i="5"/>
  <c r="F54" i="5"/>
  <c r="F70" i="5"/>
  <c r="F63" i="5"/>
  <c r="F50" i="5"/>
  <c r="F74" i="5"/>
  <c r="F57" i="5"/>
  <c r="F75" i="5"/>
  <c r="F58" i="5"/>
  <c r="F76" i="5"/>
  <c r="F67" i="5"/>
  <c r="F60" i="5"/>
  <c r="F47" i="5"/>
  <c r="F61" i="5"/>
  <c r="F48" i="5"/>
  <c r="F62" i="5"/>
  <c r="F55" i="5"/>
  <c r="F72" i="5"/>
  <c r="F49" i="5"/>
  <c r="F64" i="5"/>
  <c r="F51" i="5"/>
  <c r="F65" i="5"/>
  <c r="F52" i="5"/>
  <c r="F66" i="5"/>
  <c r="F59" i="5"/>
  <c r="F46" i="5"/>
  <c r="F56" i="5"/>
  <c r="E11" i="10"/>
  <c r="E10" i="10"/>
  <c r="E12" i="10"/>
  <c r="E13" i="10"/>
  <c r="E5" i="10"/>
  <c r="Y59" i="3"/>
  <c r="Y67" i="3"/>
  <c r="Y55" i="3"/>
  <c r="Y71" i="3"/>
  <c r="Y64" i="3"/>
  <c r="Y65" i="3"/>
  <c r="Y75" i="3"/>
  <c r="Y62" i="3"/>
  <c r="Y60" i="3"/>
  <c r="Y77" i="3"/>
  <c r="Y48" i="3"/>
  <c r="Y50" i="3"/>
  <c r="Y66" i="3"/>
  <c r="Y47" i="3"/>
  <c r="Y73" i="3"/>
  <c r="Y63" i="3"/>
  <c r="Y52" i="3"/>
  <c r="Y46" i="3"/>
  <c r="Y49" i="3"/>
  <c r="Y54" i="3"/>
  <c r="Y70" i="3"/>
  <c r="Y57" i="3"/>
  <c r="Y51" i="3"/>
  <c r="Y56" i="3"/>
  <c r="Y53" i="3"/>
  <c r="Y61" i="3"/>
  <c r="Y58" i="3"/>
  <c r="Y76" i="3"/>
  <c r="Y69" i="3"/>
  <c r="X42" i="2"/>
  <c r="E79" i="5"/>
  <c r="E78" i="5"/>
  <c r="W79" i="3"/>
  <c r="W80" i="3"/>
  <c r="Z79" i="4"/>
  <c r="Z78" i="4"/>
  <c r="X79" i="4"/>
  <c r="X78" i="4"/>
  <c r="AA79" i="4" l="1"/>
  <c r="AA78" i="4"/>
  <c r="AF40" i="4"/>
  <c r="AC40" i="4"/>
  <c r="AB40" i="4"/>
  <c r="AB65" i="4" s="1"/>
  <c r="AA40" i="4"/>
  <c r="V80" i="3"/>
  <c r="U80" i="3"/>
  <c r="T80" i="3"/>
  <c r="V79" i="3"/>
  <c r="U79" i="3"/>
  <c r="T79" i="3"/>
  <c r="AA79" i="2"/>
  <c r="Z79" i="2"/>
  <c r="Y79" i="2"/>
  <c r="X79" i="2"/>
  <c r="V79" i="2"/>
  <c r="AA78" i="2"/>
  <c r="Z78" i="2"/>
  <c r="Y78" i="2"/>
  <c r="X78" i="2"/>
  <c r="V78" i="2"/>
  <c r="AB46" i="4" l="1"/>
  <c r="AB54" i="4"/>
  <c r="AB62" i="4"/>
  <c r="AB45" i="4"/>
  <c r="AB47" i="4"/>
  <c r="AB51" i="4"/>
  <c r="AB55" i="4"/>
  <c r="AB59" i="4"/>
  <c r="AB63" i="4"/>
  <c r="AB68" i="4"/>
  <c r="AH68" i="4" s="1"/>
  <c r="AB74" i="4"/>
  <c r="AB48" i="4"/>
  <c r="AB52" i="4"/>
  <c r="AB56" i="4"/>
  <c r="AB60" i="4"/>
  <c r="AB64" i="4"/>
  <c r="AB69" i="4"/>
  <c r="AH69" i="4" s="1"/>
  <c r="AB75" i="4"/>
  <c r="AB49" i="4"/>
  <c r="AB53" i="4"/>
  <c r="AH53" i="4" s="1"/>
  <c r="AB57" i="4"/>
  <c r="AB61" i="4"/>
  <c r="AB66" i="4"/>
  <c r="AB70" i="4"/>
  <c r="AH70" i="4" s="1"/>
  <c r="AB76" i="4"/>
  <c r="AH76" i="4" s="1"/>
  <c r="AB50" i="4"/>
  <c r="AH50" i="4" s="1"/>
  <c r="AB58" i="4"/>
  <c r="AB67" i="4"/>
  <c r="AH67" i="4" s="1"/>
  <c r="AB72" i="4"/>
  <c r="AC48" i="4"/>
  <c r="AC52" i="4"/>
  <c r="AC56" i="4"/>
  <c r="AC60" i="4"/>
  <c r="AC64" i="4"/>
  <c r="AC58" i="4"/>
  <c r="AC49" i="4"/>
  <c r="AC53" i="4"/>
  <c r="AC57" i="4"/>
  <c r="AC61" i="4"/>
  <c r="AC65" i="4"/>
  <c r="AH65" i="4" s="1"/>
  <c r="AC62" i="4"/>
  <c r="AC46" i="4"/>
  <c r="AC50" i="4"/>
  <c r="AC54" i="4"/>
  <c r="AC66" i="4"/>
  <c r="AC47" i="4"/>
  <c r="AC51" i="4"/>
  <c r="AC55" i="4"/>
  <c r="AC59" i="4"/>
  <c r="AC63" i="4"/>
  <c r="AC67" i="4"/>
  <c r="AC45" i="4"/>
  <c r="AB56" i="2"/>
  <c r="AD56" i="2" s="1"/>
  <c r="AB60" i="2"/>
  <c r="AD60" i="2" s="1"/>
  <c r="AB64" i="2"/>
  <c r="AD64" i="2" s="1"/>
  <c r="AB68" i="2"/>
  <c r="AD68" i="2" s="1"/>
  <c r="AB74" i="2"/>
  <c r="AD74" i="2" s="1"/>
  <c r="AB47" i="2"/>
  <c r="AD47" i="2" s="1"/>
  <c r="AB51" i="2"/>
  <c r="AD51" i="2" s="1"/>
  <c r="AB57" i="2"/>
  <c r="AD57" i="2" s="1"/>
  <c r="AB61" i="2"/>
  <c r="AD61" i="2" s="1"/>
  <c r="AB65" i="2"/>
  <c r="AD65" i="2" s="1"/>
  <c r="AB69" i="2"/>
  <c r="AD69" i="2" s="1"/>
  <c r="AB75" i="2"/>
  <c r="AB48" i="2"/>
  <c r="AD48" i="2" s="1"/>
  <c r="AB52" i="2"/>
  <c r="AD52" i="2" s="1"/>
  <c r="AB45" i="2"/>
  <c r="AB62" i="2"/>
  <c r="AD62" i="2" s="1"/>
  <c r="AB70" i="2"/>
  <c r="AD70" i="2" s="1"/>
  <c r="AB76" i="2"/>
  <c r="AD76" i="2" s="1"/>
  <c r="AB53" i="2"/>
  <c r="AD53" i="2" s="1"/>
  <c r="AB58" i="2"/>
  <c r="AD58" i="2" s="1"/>
  <c r="AB66" i="2"/>
  <c r="AD66" i="2" s="1"/>
  <c r="AB49" i="2"/>
  <c r="AD49" i="2" s="1"/>
  <c r="AB55" i="2"/>
  <c r="AD55" i="2" s="1"/>
  <c r="AB59" i="2"/>
  <c r="AD59" i="2" s="1"/>
  <c r="AB63" i="2"/>
  <c r="AD63" i="2" s="1"/>
  <c r="AB67" i="2"/>
  <c r="AD67" i="2" s="1"/>
  <c r="AB72" i="2"/>
  <c r="AD72" i="2" s="1"/>
  <c r="AB46" i="2"/>
  <c r="AD46" i="2" s="1"/>
  <c r="AB50" i="2"/>
  <c r="AD50" i="2" s="1"/>
  <c r="AB54" i="2"/>
  <c r="AD54" i="2" s="1"/>
  <c r="AH64" i="4" l="1"/>
  <c r="AH48" i="4"/>
  <c r="AH59" i="4"/>
  <c r="AH61" i="4"/>
  <c r="AH45" i="4"/>
  <c r="AG45" i="4"/>
  <c r="AH58" i="4"/>
  <c r="AH66" i="4"/>
  <c r="AH49" i="4"/>
  <c r="AH60" i="4"/>
  <c r="AH74" i="4"/>
  <c r="AG74" i="4"/>
  <c r="AH55" i="4"/>
  <c r="AH62" i="4"/>
  <c r="AG75" i="4"/>
  <c r="AH75" i="4"/>
  <c r="AH56" i="4"/>
  <c r="AH51" i="4"/>
  <c r="AH54" i="4"/>
  <c r="AG72" i="4"/>
  <c r="AH72" i="4"/>
  <c r="AH57" i="4"/>
  <c r="AH52" i="4"/>
  <c r="AH63" i="4"/>
  <c r="AH47" i="4"/>
  <c r="AH46" i="4"/>
  <c r="AC75" i="2"/>
  <c r="AD75" i="2"/>
  <c r="AD45" i="2"/>
  <c r="AC45" i="2"/>
  <c r="AB78" i="4"/>
  <c r="AB79" i="4"/>
  <c r="R78" i="4"/>
  <c r="R79" i="4"/>
  <c r="AC62" i="2"/>
  <c r="AC68" i="2"/>
  <c r="AC57" i="2"/>
  <c r="AC72" i="2"/>
  <c r="AC55" i="2"/>
  <c r="AC53" i="2"/>
  <c r="AC69" i="2"/>
  <c r="AC51" i="2"/>
  <c r="AC64" i="2"/>
  <c r="AC46" i="2"/>
  <c r="AC54" i="2"/>
  <c r="AC49" i="2"/>
  <c r="AC52" i="2"/>
  <c r="AC47" i="2"/>
  <c r="AC60" i="2"/>
  <c r="AC59" i="2"/>
  <c r="AC58" i="2"/>
  <c r="AC67" i="2"/>
  <c r="AC76" i="2"/>
  <c r="AC65" i="2"/>
  <c r="AC50" i="2"/>
  <c r="AC63" i="2"/>
  <c r="AC66" i="2"/>
  <c r="AC70" i="2"/>
  <c r="AC48" i="2"/>
  <c r="AC61" i="2"/>
  <c r="AC74" i="2"/>
  <c r="AC56" i="2"/>
  <c r="AG76" i="4"/>
  <c r="AC79" i="4"/>
  <c r="AC78" i="4"/>
  <c r="AB79" i="2"/>
  <c r="AB78" i="2"/>
  <c r="E3" i="12" l="1"/>
  <c r="D3" i="12"/>
  <c r="F3" i="12"/>
  <c r="C14" i="12"/>
  <c r="C15" i="12"/>
  <c r="C16" i="12"/>
</calcChain>
</file>

<file path=xl/connections.xml><?xml version="1.0" encoding="utf-8"?>
<connections xmlns="http://schemas.openxmlformats.org/spreadsheetml/2006/main">
  <connection id="1" name="ODArec" type="6" refreshedVersion="4" background="1" saveData="1">
    <textPr codePage="437" sourceFile="C:\Users\dduran\Desktop\ODArec.txt" delimited="0">
      <textFields count="6">
        <textField/>
        <textField position="4"/>
        <textField position="7"/>
        <textField position="16"/>
        <textField position="31"/>
        <textField position="41"/>
      </textFields>
    </textPr>
  </connection>
</connections>
</file>

<file path=xl/sharedStrings.xml><?xml version="1.0" encoding="utf-8"?>
<sst xmlns="http://schemas.openxmlformats.org/spreadsheetml/2006/main" count="2755" uniqueCount="655">
  <si>
    <t>Share of allocation to poor countries</t>
  </si>
  <si>
    <t>Share of allocation to well-governed countries</t>
  </si>
  <si>
    <t>Low administrative unit costs</t>
  </si>
  <si>
    <t>High country programmable aid share</t>
  </si>
  <si>
    <t xml:space="preserve">Focus/Specialization by recipient country </t>
  </si>
  <si>
    <t>Focus/Specialization by sector</t>
  </si>
  <si>
    <t xml:space="preserve">Support of select global public good facilities </t>
  </si>
  <si>
    <t xml:space="preserve">Share of untied aid </t>
  </si>
  <si>
    <t>Donor Code</t>
  </si>
  <si>
    <t xml:space="preserve">Donor </t>
  </si>
  <si>
    <t>Multilateral</t>
  </si>
  <si>
    <t>ME1</t>
  </si>
  <si>
    <t>ME2</t>
  </si>
  <si>
    <t>ME3</t>
  </si>
  <si>
    <t>ME4</t>
  </si>
  <si>
    <t>ME 5</t>
  </si>
  <si>
    <t>ME6</t>
  </si>
  <si>
    <t>ME7</t>
  </si>
  <si>
    <t>ME8</t>
  </si>
  <si>
    <t>Austria</t>
  </si>
  <si>
    <t>Belgium</t>
  </si>
  <si>
    <t>Denmark</t>
  </si>
  <si>
    <t>France</t>
  </si>
  <si>
    <t>Germany</t>
  </si>
  <si>
    <t>Italy</t>
  </si>
  <si>
    <t>Netherlands</t>
  </si>
  <si>
    <t>Norway</t>
  </si>
  <si>
    <t>Portugal</t>
  </si>
  <si>
    <t>Sweden</t>
  </si>
  <si>
    <t>Switzerland</t>
  </si>
  <si>
    <t>United Kingdom</t>
  </si>
  <si>
    <t>Finland</t>
  </si>
  <si>
    <t>Ireland</t>
  </si>
  <si>
    <t>Luxembourg</t>
  </si>
  <si>
    <t>Greece</t>
  </si>
  <si>
    <t>Spain</t>
  </si>
  <si>
    <t>Canada</t>
  </si>
  <si>
    <t>USA</t>
  </si>
  <si>
    <t>Japan</t>
  </si>
  <si>
    <t>Korea</t>
  </si>
  <si>
    <t>Australia</t>
  </si>
  <si>
    <t>New Zealand</t>
  </si>
  <si>
    <t>IDA</t>
  </si>
  <si>
    <t>IDB Special</t>
  </si>
  <si>
    <t>AfDF</t>
  </si>
  <si>
    <t>EC</t>
  </si>
  <si>
    <t>IFAD</t>
  </si>
  <si>
    <t>UN (Select Agencies)</t>
  </si>
  <si>
    <t>Notes</t>
  </si>
  <si>
    <t>Mean</t>
  </si>
  <si>
    <t>Std Dev.</t>
  </si>
  <si>
    <t>N</t>
  </si>
  <si>
    <t>Y</t>
  </si>
  <si>
    <t>(*-1)</t>
  </si>
  <si>
    <t>AsDF</t>
  </si>
  <si>
    <t>GFATM</t>
  </si>
  <si>
    <t>z mean</t>
  </si>
  <si>
    <t>z std dev</t>
  </si>
  <si>
    <t>Assumed to be 1</t>
  </si>
  <si>
    <t>2009 General QuODA</t>
  </si>
  <si>
    <t>Z transformations</t>
  </si>
  <si>
    <t>More is better?</t>
  </si>
  <si>
    <t>Significance of aid relationships (log)</t>
  </si>
  <si>
    <t>Fragmentation across donor agencies</t>
  </si>
  <si>
    <t>Median Project Size (log)</t>
  </si>
  <si>
    <t>Contribution to multilaterals</t>
  </si>
  <si>
    <t>Coordinated missions</t>
  </si>
  <si>
    <t>Coordianted analytical work</t>
  </si>
  <si>
    <t>Use of programmatic aid</t>
  </si>
  <si>
    <t>RB1</t>
  </si>
  <si>
    <t>RB2</t>
  </si>
  <si>
    <t>RB3</t>
  </si>
  <si>
    <t>RB4</t>
  </si>
  <si>
    <t>RB5</t>
  </si>
  <si>
    <t>RB6</t>
  </si>
  <si>
    <t>RB7</t>
  </si>
  <si>
    <t>Member of IATI</t>
  </si>
  <si>
    <t>Recording of project title and descriptions</t>
  </si>
  <si>
    <t>Detail of project description (log)</t>
  </si>
  <si>
    <t>Reporting of aid delivery channel</t>
  </si>
  <si>
    <t>Completeness of project-level commitment data</t>
  </si>
  <si>
    <t>Aid to partners with good M&amp;E frameworks</t>
  </si>
  <si>
    <t>Rank</t>
  </si>
  <si>
    <t>Change</t>
  </si>
  <si>
    <t>2009 Health QuODA</t>
  </si>
  <si>
    <t>GAVI</t>
  </si>
  <si>
    <t>QuODA</t>
  </si>
  <si>
    <t>Health QuODA</t>
  </si>
  <si>
    <t>Share of allocation to countries with high DALYs</t>
  </si>
  <si>
    <t>Last Updated</t>
  </si>
  <si>
    <t>Member of IHP+</t>
  </si>
  <si>
    <t>Share of allocation to countries with NHP</t>
  </si>
  <si>
    <t>Support to vital statistics</t>
  </si>
  <si>
    <t>FI1</t>
  </si>
  <si>
    <t>FI2</t>
  </si>
  <si>
    <t>Comparison not applicable since there are no common indicators in FI dimension between QuODA/health QuODA</t>
  </si>
  <si>
    <t>Member of 3iE</t>
  </si>
  <si>
    <t>Support of select global public good facilities</t>
  </si>
  <si>
    <t>Purpose Code</t>
  </si>
  <si>
    <t>Purpose Name</t>
  </si>
  <si>
    <t xml:space="preserve">Change </t>
  </si>
  <si>
    <t>Health policy &amp; administrative management</t>
  </si>
  <si>
    <t>Medical education/training</t>
  </si>
  <si>
    <t>Medical research</t>
  </si>
  <si>
    <t>Medical services</t>
  </si>
  <si>
    <t>Basic health care</t>
  </si>
  <si>
    <t>Basic health infrastructure</t>
  </si>
  <si>
    <t>Basic nutrition</t>
  </si>
  <si>
    <t>Infectious disease control</t>
  </si>
  <si>
    <t>Health education</t>
  </si>
  <si>
    <t>Malaria control</t>
  </si>
  <si>
    <t>Tuberculosis control</t>
  </si>
  <si>
    <t>Health personnel development</t>
  </si>
  <si>
    <t>Population policy &amp; administrative management</t>
  </si>
  <si>
    <t>Reproductive health care</t>
  </si>
  <si>
    <t>Family planning</t>
  </si>
  <si>
    <t>STD control including HIV/AIDS</t>
  </si>
  <si>
    <t>Personnel development: population &amp; reproductive health</t>
  </si>
  <si>
    <t>Social mitigation of HIV/AIDS</t>
  </si>
  <si>
    <t>Total number of development projects</t>
  </si>
  <si>
    <t>TOTAL</t>
  </si>
  <si>
    <t>N/A</t>
  </si>
  <si>
    <t>DAH/GDP</t>
  </si>
  <si>
    <t>2009 GDP</t>
  </si>
  <si>
    <t>Change (%)</t>
  </si>
  <si>
    <t>Donor</t>
  </si>
  <si>
    <t>Afghanistan</t>
  </si>
  <si>
    <t>Albania</t>
  </si>
  <si>
    <t>Algeria</t>
  </si>
  <si>
    <t>Angola</t>
  </si>
  <si>
    <t>Argentina</t>
  </si>
  <si>
    <t>Armenia</t>
  </si>
  <si>
    <t>Azerbaijan</t>
  </si>
  <si>
    <t>Bangladesh</t>
  </si>
  <si>
    <t>Barbados</t>
  </si>
  <si>
    <t>Belarus</t>
  </si>
  <si>
    <t>Belize</t>
  </si>
  <si>
    <t>Benin</t>
  </si>
  <si>
    <t>Bhutan</t>
  </si>
  <si>
    <t>Bolivia</t>
  </si>
  <si>
    <t>Botswana</t>
  </si>
  <si>
    <t>Brazil</t>
  </si>
  <si>
    <t>Burkina Faso</t>
  </si>
  <si>
    <t>Burundi</t>
  </si>
  <si>
    <t>Cambodia</t>
  </si>
  <si>
    <t>Cameroon</t>
  </si>
  <si>
    <t>Cape Verde</t>
  </si>
  <si>
    <t>Chad</t>
  </si>
  <si>
    <t>Chile</t>
  </si>
  <si>
    <t>China</t>
  </si>
  <si>
    <t>Colombia</t>
  </si>
  <si>
    <t>Comoros</t>
  </si>
  <si>
    <t>Congo, Rep.</t>
  </si>
  <si>
    <t>Cook Islands</t>
  </si>
  <si>
    <t>Costa Rica</t>
  </si>
  <si>
    <t>Cote d'Ivoire</t>
  </si>
  <si>
    <t>Croatia</t>
  </si>
  <si>
    <t>Cuba</t>
  </si>
  <si>
    <t>Djibouti</t>
  </si>
  <si>
    <t>Dominica</t>
  </si>
  <si>
    <t>Ecuador</t>
  </si>
  <si>
    <t>Egypt</t>
  </si>
  <si>
    <t>El Salvador</t>
  </si>
  <si>
    <t>Eritrea</t>
  </si>
  <si>
    <t>Ethiopia</t>
  </si>
  <si>
    <t>Fiji</t>
  </si>
  <si>
    <t>Gabon</t>
  </si>
  <si>
    <t>Gambia</t>
  </si>
  <si>
    <t>Georgia</t>
  </si>
  <si>
    <t>Ghana</t>
  </si>
  <si>
    <t>Grenada</t>
  </si>
  <si>
    <t>Guatemala</t>
  </si>
  <si>
    <t>Guinea</t>
  </si>
  <si>
    <t>Guinea-Bissau</t>
  </si>
  <si>
    <t>Guyana</t>
  </si>
  <si>
    <t>Haiti</t>
  </si>
  <si>
    <t>Honduras</t>
  </si>
  <si>
    <t>India</t>
  </si>
  <si>
    <t>Indonesia</t>
  </si>
  <si>
    <t>Iran</t>
  </si>
  <si>
    <t>Iraq</t>
  </si>
  <si>
    <t>Jamaica</t>
  </si>
  <si>
    <t>Jordan</t>
  </si>
  <si>
    <t>Kazakhstan</t>
  </si>
  <si>
    <t>Kenya</t>
  </si>
  <si>
    <t>Kiribati</t>
  </si>
  <si>
    <t>Kosovo</t>
  </si>
  <si>
    <t>Kyrgyz Republic</t>
  </si>
  <si>
    <t>Laos</t>
  </si>
  <si>
    <t>Lebanon</t>
  </si>
  <si>
    <t>Lesotho</t>
  </si>
  <si>
    <t>Liberia</t>
  </si>
  <si>
    <t>Libya</t>
  </si>
  <si>
    <t>Macedonia, FYR</t>
  </si>
  <si>
    <t>Madagascar</t>
  </si>
  <si>
    <t>Malawi</t>
  </si>
  <si>
    <t>Malaysia</t>
  </si>
  <si>
    <t>Maldives</t>
  </si>
  <si>
    <t>Mali</t>
  </si>
  <si>
    <t>Mauritania</t>
  </si>
  <si>
    <t>Mauritius</t>
  </si>
  <si>
    <t>Mayotte</t>
  </si>
  <si>
    <t>Mexico</t>
  </si>
  <si>
    <t>Moldova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</si>
  <si>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</si>
  <si>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</si>
  <si>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</si>
  <si>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</si>
  <si>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</si>
  <si>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</si>
  <si>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</si>
  <si>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</si>
  <si>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</si>
  <si>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</si>
  <si>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</si>
  <si>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</si>
  <si>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</si>
  <si>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Oman</t>
  </si>
  <si>
    <t>Pakistan</t>
  </si>
  <si>
    <t>Palau</t>
  </si>
  <si>
    <t>Panama</t>
  </si>
  <si>
    <t>Paraguay</t>
  </si>
  <si>
    <t>Peru</t>
  </si>
  <si>
    <t>Philippines</t>
  </si>
  <si>
    <t>Rwanda</t>
  </si>
  <si>
    <t>Samoa</t>
  </si>
  <si>
    <t>Senegal</t>
  </si>
  <si>
    <t>Serbia</t>
  </si>
  <si>
    <t>Seychelles</t>
  </si>
  <si>
    <t>Sierra Leone</t>
  </si>
  <si>
    <t>Solomon Islands</t>
  </si>
  <si>
    <t>Somalia</t>
  </si>
  <si>
    <t>South Africa</t>
  </si>
  <si>
    <t>Sri Lanka</t>
  </si>
  <si>
    <t>St. Helena</t>
  </si>
  <si>
    <t>St. Lucia</t>
  </si>
  <si>
    <t>Sudan</t>
  </si>
  <si>
    <t>Suriname</t>
  </si>
  <si>
    <t>Swaziland</t>
  </si>
  <si>
    <t>Syria</t>
  </si>
  <si>
    <t>Tajikistan</t>
  </si>
  <si>
    <t>Tanzania</t>
  </si>
  <si>
    <t>Thailand</t>
  </si>
  <si>
    <t>Timor-Leste</t>
  </si>
  <si>
    <t>Togo</t>
  </si>
  <si>
    <t>Tonga</t>
  </si>
  <si>
    <t>Tunisia</t>
  </si>
  <si>
    <t>Turkey</t>
  </si>
  <si>
    <t>Turkmenistan</t>
  </si>
  <si>
    <t>Tuvalu</t>
  </si>
  <si>
    <t>Uganda</t>
  </si>
  <si>
    <t>Ukraine</t>
  </si>
  <si>
    <t>Uruguay</t>
  </si>
  <si>
    <t>Uzbekistan</t>
  </si>
  <si>
    <t>Vanuatu</t>
  </si>
  <si>
    <t>Venezuela</t>
  </si>
  <si>
    <t>Viet Nam</t>
  </si>
  <si>
    <t>Wallis &amp; Futuna</t>
  </si>
  <si>
    <t>Yemen</t>
  </si>
  <si>
    <t>Zambia</t>
  </si>
  <si>
    <t>Zimbabwe</t>
  </si>
  <si>
    <t>Recipient</t>
  </si>
  <si>
    <t>Antigua and Barbuda</t>
  </si>
  <si>
    <t>Bosnia and Herzegovina</t>
  </si>
  <si>
    <t>Central African Republic</t>
  </si>
  <si>
    <t>Congo, Dem. Rep.</t>
  </si>
  <si>
    <t>Dominican Republic</t>
  </si>
  <si>
    <t>Equatorial Guinea</t>
  </si>
  <si>
    <t>Korea, Dem. Rep.</t>
  </si>
  <si>
    <t>Micronesia, Fed. States</t>
  </si>
  <si>
    <t>Marshall Islands</t>
  </si>
  <si>
    <t>Palestinian Adm. Areas</t>
  </si>
  <si>
    <t>Sao Tome &amp; Principe</t>
  </si>
  <si>
    <t>Trinidad and Tobago</t>
  </si>
  <si>
    <t>Papua New Guinea</t>
  </si>
  <si>
    <t>Donor name</t>
  </si>
  <si>
    <t>average</t>
  </si>
  <si>
    <t>Implementation of international data reporting standards</t>
  </si>
  <si>
    <t>TL2</t>
  </si>
  <si>
    <t>Quality of Evaluation policy</t>
  </si>
  <si>
    <t>TL7</t>
  </si>
  <si>
    <t>High strict country programmable aid share</t>
  </si>
  <si>
    <t>Share of aid through multilateral channels</t>
  </si>
  <si>
    <t>TL1</t>
  </si>
  <si>
    <t>TL3</t>
  </si>
  <si>
    <t>TL4</t>
  </si>
  <si>
    <t>TL5</t>
  </si>
  <si>
    <t>TL6</t>
  </si>
  <si>
    <t>TL8</t>
  </si>
  <si>
    <t>Number of Donors</t>
  </si>
  <si>
    <t>Maximizing Efficiency</t>
  </si>
  <si>
    <t>Fostering Institutions</t>
  </si>
  <si>
    <t>Reducing Burden</t>
  </si>
  <si>
    <t>Transparency and Learning</t>
  </si>
  <si>
    <t>http://www.ifad.org/evaluation/policy/new_policy.htm</t>
  </si>
  <si>
    <t>p.9</t>
  </si>
  <si>
    <t>p.16</t>
  </si>
  <si>
    <t>p.7,9</t>
  </si>
  <si>
    <t xml:space="preserve">IFAD </t>
  </si>
  <si>
    <t>http://ec.europa.eu/europeaid/how/evaluation/methodology/index_en.htm</t>
  </si>
  <si>
    <t xml:space="preserve">Global Fund </t>
  </si>
  <si>
    <t xml:space="preserve">http://www.adb.org/Documents/Guidelines/Evaluation/Revised-CAPE-Guidelines-2010.pdf </t>
  </si>
  <si>
    <t>http://idbdocs.iadb.org/wsdocs/getdocument.aspx?docnum=412391</t>
  </si>
  <si>
    <t>IDB</t>
  </si>
  <si>
    <t xml:space="preserve">http://www.afdb.org/fileadmin/uploads/afdb/Documents/Evaluation-Reports/18854239-EN-INDEP-EVALU-POLICY-AND-FUNCTIO-RESPO-OF-THE-OPEV.PDF </t>
  </si>
  <si>
    <t>http://web.worldbank.org/WBSITE/EXTERNAL/TOPICS/EXTPOVERTY/EXTPA/0,,contentMDK:20648877~menuPK:435390~pagePK:148956~piPK:216618~theSitePK:430367~isCURL:Y,00.html; http://siteresources.worldbank.org/EXTDIRGEN/Resources/dge_mandate_tor.pdf#page=3</t>
  </si>
  <si>
    <t xml:space="preserve">http://www.undp.org/evaluation/policy.htm </t>
  </si>
  <si>
    <t>p.6, 12</t>
  </si>
  <si>
    <t>p.3. 6</t>
  </si>
  <si>
    <t xml:space="preserve">UNDP </t>
  </si>
  <si>
    <t xml:space="preserve">http://www.usaid.gov/evaluation/USAID_Evaluation_Policy.pdf </t>
  </si>
  <si>
    <t>p.8</t>
  </si>
  <si>
    <t xml:space="preserve">p.10 </t>
  </si>
  <si>
    <t>p.4 and p.6-7</t>
  </si>
  <si>
    <t>USAID</t>
  </si>
  <si>
    <t>US</t>
  </si>
  <si>
    <t xml:space="preserve">http://www.dfid.gov.uk/Documents/publications1/evaluation/evaluation-policy.pdf </t>
  </si>
  <si>
    <t>14,27</t>
  </si>
  <si>
    <t>p.39</t>
  </si>
  <si>
    <t>DFID</t>
  </si>
  <si>
    <t>UK</t>
  </si>
  <si>
    <t>http://www.sdc.admin.ch/en/Home/Effectiveness/Evaluations</t>
  </si>
  <si>
    <t>p.9, 11-12</t>
  </si>
  <si>
    <t>p.7, 10</t>
  </si>
  <si>
    <t>p.7. 9</t>
  </si>
  <si>
    <t>SDC</t>
  </si>
  <si>
    <t>http://www.oecd.org/dataoecd/26/46/47470919.pdf</t>
  </si>
  <si>
    <t>p.90</t>
  </si>
  <si>
    <t>p.18</t>
  </si>
  <si>
    <t>Sida</t>
  </si>
  <si>
    <t>http://www.oecd.org/dataoecd/54/34/35639035.pdf</t>
  </si>
  <si>
    <t>MFA</t>
  </si>
  <si>
    <t>http://www.oecd.org/dataoecd/21/6/45494349.pdf</t>
  </si>
  <si>
    <t>IPAD</t>
  </si>
  <si>
    <t>http://www.norad.no/en/tools-and-publications/publications/publication-page?key=109574</t>
  </si>
  <si>
    <t>p.15</t>
  </si>
  <si>
    <t>p.14</t>
  </si>
  <si>
    <t>NORAD</t>
  </si>
  <si>
    <t>http://www.aid.govt.nz/what-we-do/docs/nzaid-evaluation-policy-statement-0935880-july07.pdf</t>
  </si>
  <si>
    <t>p.2</t>
  </si>
  <si>
    <t>p.5</t>
  </si>
  <si>
    <t>NZAID</t>
  </si>
  <si>
    <t>http://www1.minbuza.nl/en/The_Ministry/Policy_and_Budget/Evaluation_of_foreign_policy_spending/Policy_and_Operations_Evaluation_Department_IOB</t>
  </si>
  <si>
    <t>website</t>
  </si>
  <si>
    <t xml:space="preserve">Netherlands </t>
  </si>
  <si>
    <t xml:space="preserve">MFA </t>
  </si>
  <si>
    <t>http://www.koica.go.kr/download/eng_evaluation_guide.pdf</t>
  </si>
  <si>
    <t>section starts on p.10, but not clear or instructive enough</t>
  </si>
  <si>
    <t xml:space="preserve">p.45, but too vague </t>
  </si>
  <si>
    <t>KOICA</t>
  </si>
  <si>
    <t xml:space="preserve">Korea </t>
  </si>
  <si>
    <t>http://www.jica.go.jp/english/operations/evaluation/tech_and_grant/guides/pdf/guideline01-01.pdf</t>
  </si>
  <si>
    <t xml:space="preserve">JICA </t>
  </si>
  <si>
    <t xml:space="preserve"> </t>
  </si>
  <si>
    <t xml:space="preserve">DGCS (MFA-DCG for Devt Cooperation) </t>
  </si>
  <si>
    <t xml:space="preserve">http://www.irishaid.gov.ie/article.asp?article=1204 </t>
  </si>
  <si>
    <t>p.4, 2</t>
  </si>
  <si>
    <t>p.4</t>
  </si>
  <si>
    <t>p.1</t>
  </si>
  <si>
    <t>IrishAid</t>
  </si>
  <si>
    <t xml:space="preserve">YPEPU (Min of Ed and Religion) </t>
  </si>
  <si>
    <t xml:space="preserve">Greece </t>
  </si>
  <si>
    <t>http://www.bmz.de/en/what_we_do/approaches/evaluation/Evaluation/index.html</t>
  </si>
  <si>
    <t xml:space="preserve">eval landing page and Evaluation Reports page </t>
  </si>
  <si>
    <t>evaluation landing page</t>
  </si>
  <si>
    <t>BMZ</t>
  </si>
  <si>
    <t>http://www.oecd.org/dataoecd/48/32/35312437.pdf</t>
  </si>
  <si>
    <t>p.9,p.36</t>
  </si>
  <si>
    <t>p.31</t>
  </si>
  <si>
    <t>MFA/AFD</t>
  </si>
  <si>
    <t xml:space="preserve">France </t>
  </si>
  <si>
    <t>http://www.oecd.org/dataoecd/30/59/47384551.pdf</t>
  </si>
  <si>
    <t>p.67</t>
  </si>
  <si>
    <t>p.65-66</t>
  </si>
  <si>
    <t xml:space="preserve">p.16, (also p.14) </t>
  </si>
  <si>
    <t>http://www.oecd.org/dataoecd/13/23/38141125.pdf</t>
  </si>
  <si>
    <t>p.7</t>
  </si>
  <si>
    <t>p.110</t>
  </si>
  <si>
    <t>p.109</t>
  </si>
  <si>
    <t>p.11, p.103</t>
  </si>
  <si>
    <t>DANIDA</t>
  </si>
  <si>
    <t>http://www.oecd.org/dataoecd/8/46/35135136.pdf</t>
  </si>
  <si>
    <t xml:space="preserve">p.15 </t>
  </si>
  <si>
    <t xml:space="preserve">CIDA </t>
  </si>
  <si>
    <t>DGCD</t>
  </si>
  <si>
    <t>http://www.oecd.org/dataoecd/11/48/47069197.pdf</t>
  </si>
  <si>
    <t>p.3</t>
  </si>
  <si>
    <t>p.30</t>
  </si>
  <si>
    <t>p.29</t>
  </si>
  <si>
    <t>p.26</t>
  </si>
  <si>
    <t>ADA</t>
  </si>
  <si>
    <t xml:space="preserve">Austria </t>
  </si>
  <si>
    <t xml:space="preserve">http://www.ausaid.gov.au/ode/pdf/performance_policy.pdf </t>
  </si>
  <si>
    <t>?, p.8vague</t>
  </si>
  <si>
    <t>AusAID</t>
  </si>
  <si>
    <t xml:space="preserve">Links </t>
  </si>
  <si>
    <t>5-pg number</t>
  </si>
  <si>
    <t>5-What gets evaluated</t>
  </si>
  <si>
    <t>4-pg number</t>
  </si>
  <si>
    <t>4-Use of findings/mechanisms</t>
  </si>
  <si>
    <t>3 - pg number</t>
  </si>
  <si>
    <t xml:space="preserve">3-Publicly Available </t>
  </si>
  <si>
    <t>2- pg number</t>
  </si>
  <si>
    <t>2-Independence (line mgt or</t>
  </si>
  <si>
    <t xml:space="preserve">1-Single policy document </t>
  </si>
  <si>
    <t>Agency</t>
  </si>
  <si>
    <t>http://www.gavialliance.org/about/governance/corporate-policies/evaluation/</t>
  </si>
  <si>
    <t>Maximizing efficiency</t>
  </si>
  <si>
    <t>Fostering institutions</t>
  </si>
  <si>
    <t>Reducing burden</t>
  </si>
  <si>
    <t>Transparency and learning</t>
  </si>
  <si>
    <t>Gross ODA</t>
  </si>
  <si>
    <t>Gross CPA</t>
  </si>
  <si>
    <t>2009 Health</t>
  </si>
  <si>
    <t>Donor code</t>
  </si>
  <si>
    <t>in millions of USD</t>
  </si>
  <si>
    <t>donorcode</t>
  </si>
  <si>
    <t>Overall QuODA</t>
  </si>
  <si>
    <t>Share of allocation to countries with high disease burden</t>
  </si>
  <si>
    <t>Share of aid to recipients' top development priorities</t>
  </si>
  <si>
    <t>Avoidance of Project Implementation Units</t>
  </si>
  <si>
    <t>Share of aid recorded in recipient budgets</t>
  </si>
  <si>
    <t>Share of aid to partners with good operational strategies</t>
  </si>
  <si>
    <t>Use of recipient country systems</t>
  </si>
  <si>
    <t>Coordination of technical cooperation</t>
  </si>
  <si>
    <t>Share of scheduled aid recorded as received by recipients</t>
  </si>
  <si>
    <t>Coverage of forward spending plans/Aid predictability</t>
  </si>
  <si>
    <t>Share of allocation to countries with National Health Plans</t>
  </si>
  <si>
    <t>Support to essential health metrics</t>
  </si>
  <si>
    <t>Volatility of health aid</t>
  </si>
  <si>
    <t>Significance of aid relationships</t>
  </si>
  <si>
    <t>Median Project Size</t>
  </si>
  <si>
    <t xml:space="preserve">Bold indicates change </t>
  </si>
  <si>
    <t>Updated</t>
  </si>
  <si>
    <t>HEALTH</t>
  </si>
  <si>
    <t>POPULATION</t>
  </si>
  <si>
    <t>United States</t>
  </si>
  <si>
    <t>Global Fund</t>
  </si>
  <si>
    <t>IDB Sp.Fund</t>
  </si>
  <si>
    <t>UNAIDS</t>
  </si>
  <si>
    <t>UNDP</t>
  </si>
  <si>
    <t>UNFPA</t>
  </si>
  <si>
    <t>UNICEF</t>
  </si>
  <si>
    <t>UN(Select Agencies)</t>
  </si>
  <si>
    <t>UPDATED AND INCLUDES REGIONAL</t>
  </si>
  <si>
    <t/>
  </si>
  <si>
    <t>Projects</t>
  </si>
  <si>
    <t>Year</t>
  </si>
  <si>
    <t>Number of health projects</t>
  </si>
  <si>
    <t>Results</t>
  </si>
  <si>
    <t>Ownership</t>
  </si>
  <si>
    <t>Alignment</t>
  </si>
  <si>
    <t>Mutual accountability</t>
  </si>
  <si>
    <t>Health Aid</t>
  </si>
  <si>
    <t>Grand total includes the total money received by each GPG</t>
  </si>
  <si>
    <t>GRAND TOTAL FOR EACH</t>
  </si>
  <si>
    <t xml:space="preserve">Italy </t>
  </si>
  <si>
    <t>standardized</t>
  </si>
  <si>
    <t>GPGshareGDP</t>
  </si>
  <si>
    <t>"GPG deficit" (GPG share-GDP share)</t>
  </si>
  <si>
    <t>share of GPG</t>
  </si>
  <si>
    <t>shareofGDP</t>
  </si>
  <si>
    <t>total</t>
  </si>
  <si>
    <t>paho</t>
  </si>
  <si>
    <t>who</t>
  </si>
  <si>
    <t>unicef</t>
  </si>
  <si>
    <t>gfatm</t>
  </si>
  <si>
    <t>gavi</t>
  </si>
  <si>
    <t>donorname</t>
  </si>
  <si>
    <t>http://www.gavialliance.org/funding/donor-profiles</t>
  </si>
  <si>
    <t>la Caixa foundation</t>
  </si>
  <si>
    <t>European Commission</t>
  </si>
  <si>
    <t>Bill &amp; Melinda Gates Foundation</t>
  </si>
  <si>
    <t>Difference</t>
  </si>
  <si>
    <t>GDP Percentage</t>
  </si>
  <si>
    <t>GAVI Percentage</t>
  </si>
  <si>
    <t>2009 Total</t>
  </si>
  <si>
    <t>2009 (US$ millions) IFFIm</t>
  </si>
  <si>
    <t>2009 (US$ millions) AMC</t>
  </si>
  <si>
    <t>2009 (US$ millions) DIRECT</t>
  </si>
  <si>
    <t>Funding to GAVI, 2009</t>
  </si>
  <si>
    <t>International Monetary Fund, World Economic Outlook Database, April 2011</t>
  </si>
  <si>
    <t>GLOBAL GDP</t>
  </si>
  <si>
    <t>Billions</t>
  </si>
  <si>
    <t>Republic of Yemen</t>
  </si>
  <si>
    <t>Vietnam</t>
  </si>
  <si>
    <t>United Arab Emirates</t>
  </si>
  <si>
    <t>Democratic Republic of Timor-Leste</t>
  </si>
  <si>
    <t>Taiwan Province of China</t>
  </si>
  <si>
    <t>Syrian Arab Republic</t>
  </si>
  <si>
    <t>St. Vincent and the Grenadines</t>
  </si>
  <si>
    <t>St. Kitts and Nevis</t>
  </si>
  <si>
    <t>Slovenia</t>
  </si>
  <si>
    <t>Slovak Republic</t>
  </si>
  <si>
    <t>Singapore</t>
  </si>
  <si>
    <t>Saudi Arabia</t>
  </si>
  <si>
    <t>São Tomé and Príncipe</t>
  </si>
  <si>
    <t>Russia</t>
  </si>
  <si>
    <t>Romania</t>
  </si>
  <si>
    <t>Qatar</t>
  </si>
  <si>
    <t>Poland</t>
  </si>
  <si>
    <t>Malta</t>
  </si>
  <si>
    <t>Former Yugoslav Republic of Macedonia</t>
  </si>
  <si>
    <t>Lithuania</t>
  </si>
  <si>
    <t>Latvia</t>
  </si>
  <si>
    <t>Lao People's Democratic Republic</t>
  </si>
  <si>
    <t>Kuwait</t>
  </si>
  <si>
    <t>Israel</t>
  </si>
  <si>
    <t>Islamic Republic of Iran</t>
  </si>
  <si>
    <t>Iceland</t>
  </si>
  <si>
    <t>Hungary</t>
  </si>
  <si>
    <t>Hong Kong SAR</t>
  </si>
  <si>
    <t>The Gambia</t>
  </si>
  <si>
    <t>Estonia</t>
  </si>
  <si>
    <t>Czech Republic</t>
  </si>
  <si>
    <t>Cyprus</t>
  </si>
  <si>
    <t>Côte d'Ivoire</t>
  </si>
  <si>
    <t>Republic of Congo</t>
  </si>
  <si>
    <t>Democratic Republic of Congo</t>
  </si>
  <si>
    <t>Bulgaria</t>
  </si>
  <si>
    <t>Brunei Darussalam</t>
  </si>
  <si>
    <t>Bahrain</t>
  </si>
  <si>
    <t>The Bahamas</t>
  </si>
  <si>
    <t>Islamic Republic of Afghanistan</t>
  </si>
  <si>
    <t>Share of global GDP</t>
  </si>
  <si>
    <t>Scale</t>
  </si>
  <si>
    <t>Country</t>
  </si>
  <si>
    <t>Grand Total</t>
  </si>
  <si>
    <t>Total</t>
  </si>
  <si>
    <r>
      <t>Other Donors</t>
    </r>
    <r>
      <rPr>
        <vertAlign val="superscript"/>
        <sz val="10"/>
        <rFont val="Arial"/>
        <family val="2"/>
      </rPr>
      <t>7</t>
    </r>
  </si>
  <si>
    <t>Other UNF Donors</t>
  </si>
  <si>
    <t>Hottokenai Campaign 
(G-CAP Coalition Japan)</t>
  </si>
  <si>
    <t>The United Nations Foundation and its donors:</t>
  </si>
  <si>
    <t>Takeda Pharmaceutical</t>
  </si>
  <si>
    <r>
      <t xml:space="preserve">(PRODUCT) </t>
    </r>
    <r>
      <rPr>
        <sz val="10"/>
        <rFont val="Arial"/>
        <family val="2"/>
      </rPr>
      <t>RED</t>
    </r>
    <r>
      <rPr>
        <vertAlign val="superscript"/>
        <sz val="10"/>
        <rFont val="Arial"/>
        <family val="2"/>
      </rPr>
      <t>TM</t>
    </r>
    <r>
      <rPr>
        <sz val="1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and Partners: </t>
    </r>
    <r>
      <rPr>
        <sz val="8"/>
        <rFont val="Arial"/>
        <family val="2"/>
      </rPr>
      <t>American Express, Apple, Bugaboo International, Converse, Dell + Windows, GAP, Giorgio Armani, Hallmark, Motorola Foundation, Motorola Inc. &amp; Partners, Starbucks Coffee, Media Partners and (RED) Supporters</t>
    </r>
    <r>
      <rPr>
        <vertAlign val="superscript"/>
        <sz val="10"/>
        <rFont val="Arial"/>
        <family val="2"/>
      </rPr>
      <t>6</t>
    </r>
  </si>
  <si>
    <t>M∙A∙C AIDS Fund</t>
  </si>
  <si>
    <t>Gift From Africa</t>
  </si>
  <si>
    <t>Idol Gives Back</t>
  </si>
  <si>
    <t>Comic Relief</t>
  </si>
  <si>
    <t>Chevron Corporation</t>
  </si>
  <si>
    <t>UNITAID</t>
  </si>
  <si>
    <t>realized as restricted contribution from:</t>
  </si>
  <si>
    <t>Debt2Health</t>
  </si>
  <si>
    <t>Communitas Foundation</t>
  </si>
  <si>
    <t>Other</t>
  </si>
  <si>
    <r>
      <t>Other Countries</t>
    </r>
    <r>
      <rPr>
        <vertAlign val="superscript"/>
        <sz val="10"/>
        <rFont val="Arial"/>
        <family val="2"/>
      </rPr>
      <t>5</t>
    </r>
  </si>
  <si>
    <r>
      <t>United States</t>
    </r>
    <r>
      <rPr>
        <vertAlign val="superscript"/>
        <sz val="10"/>
        <rFont val="Arial"/>
        <family val="2"/>
      </rPr>
      <t>4</t>
    </r>
  </si>
  <si>
    <t>Gen.Catalunya/ Spain</t>
  </si>
  <si>
    <t>Monaco</t>
  </si>
  <si>
    <t>Liechtenstein</t>
  </si>
  <si>
    <t>Korea (Republic of)</t>
  </si>
  <si>
    <t>Contribution 2009 US$</t>
  </si>
  <si>
    <t>Bill and Melinda Gates Foundation</t>
  </si>
  <si>
    <t>World Bank</t>
  </si>
  <si>
    <t>UN [what agencies?]</t>
  </si>
  <si>
    <t>Total WHO</t>
  </si>
  <si>
    <t>Total UN</t>
  </si>
  <si>
    <t>WFP</t>
  </si>
  <si>
    <t>Korea, Republic of</t>
  </si>
  <si>
    <t>Share of Global GDP</t>
  </si>
  <si>
    <t>Share of WHO Contributions, 2009</t>
  </si>
  <si>
    <t>2008-09</t>
  </si>
  <si>
    <t>WHO Contribution</t>
  </si>
  <si>
    <t>Share of Global GDP, 2009</t>
  </si>
  <si>
    <t>Paris Declaration</t>
  </si>
  <si>
    <t>Total number of health projects</t>
  </si>
  <si>
    <t>Coordinated analytical work</t>
  </si>
  <si>
    <t>Overall Score</t>
  </si>
  <si>
    <t>Comparable Score</t>
  </si>
  <si>
    <t>*(-1)</t>
  </si>
  <si>
    <t>Number of projects (2009)</t>
  </si>
  <si>
    <t>Number of projects (2008)</t>
  </si>
  <si>
    <t>2008 (Current US$ millions)</t>
  </si>
  <si>
    <t>2008 Health QuODA</t>
  </si>
  <si>
    <t>Standard deviation</t>
  </si>
  <si>
    <t>2009 gender</t>
  </si>
  <si>
    <t>2008 gender</t>
  </si>
  <si>
    <t>AVERAGE</t>
  </si>
  <si>
    <t>2008 Health</t>
  </si>
  <si>
    <t>updated 11/07</t>
  </si>
  <si>
    <t>DAH received, 2009</t>
  </si>
  <si>
    <t>DAH received, 2008</t>
  </si>
  <si>
    <t>Africa, regional</t>
  </si>
  <si>
    <t>America, regional</t>
  </si>
  <si>
    <t>Asia, regional</t>
  </si>
  <si>
    <t>Bosnia-Herzegovina</t>
  </si>
  <si>
    <t>Central African Rep.</t>
  </si>
  <si>
    <t>Central Asia, regional</t>
  </si>
  <si>
    <t>Europe, regional</t>
  </si>
  <si>
    <t>Far East Asia, regional</t>
  </si>
  <si>
    <t>Middle East, regional</t>
  </si>
  <si>
    <t>North &amp; Central America, regional</t>
  </si>
  <si>
    <t>North of Sahara, regional</t>
  </si>
  <si>
    <t>Oceania, regional</t>
  </si>
  <si>
    <t>South &amp; Central Asia, regional</t>
  </si>
  <si>
    <t>South America, regional</t>
  </si>
  <si>
    <t>South Asia, regional</t>
  </si>
  <si>
    <t>South of Sahara, regional</t>
  </si>
  <si>
    <t>St.Vincent &amp; Grenadines</t>
  </si>
  <si>
    <t>States Ex-Yugoslavia</t>
  </si>
  <si>
    <t>West Indies, regional</t>
  </si>
  <si>
    <t>Number of Health Aid Recipients (2009)</t>
  </si>
  <si>
    <t>Number of Health Aid Recipients (2008)</t>
  </si>
  <si>
    <t>Rankings, 2009</t>
  </si>
  <si>
    <t>Rankings, 2008</t>
  </si>
  <si>
    <t>Change, 2008-2009</t>
  </si>
  <si>
    <t>QuODAH</t>
  </si>
  <si>
    <t>Maximizing Efficiency, 2009</t>
  </si>
  <si>
    <t>TL1b</t>
  </si>
  <si>
    <t>TL1a</t>
  </si>
  <si>
    <t>GENERAL QUODA ACCURATE AS OF NOVEMBER 2, 2011</t>
  </si>
  <si>
    <t>Overall</t>
  </si>
  <si>
    <t>Comparable</t>
  </si>
  <si>
    <t>ME</t>
  </si>
  <si>
    <t>RB</t>
  </si>
  <si>
    <t>FI</t>
  </si>
  <si>
    <t>TL</t>
  </si>
  <si>
    <t>z-scores</t>
  </si>
  <si>
    <t>Reducing Burden, 2009</t>
  </si>
  <si>
    <t>Transparency and Learning, 2009</t>
  </si>
  <si>
    <t>NOT COMPARING</t>
  </si>
  <si>
    <t>GENERAL QUODA ACCURATE AS OF NOVEMBER 3, 2011</t>
  </si>
  <si>
    <t>COMPARABLE AVERAGE</t>
  </si>
  <si>
    <t>Compares across common indicators</t>
  </si>
  <si>
    <t>GRAPH FOR 2009</t>
  </si>
  <si>
    <t>OVERALL AVERAGE</t>
  </si>
  <si>
    <t>Number of Agencies that Distribute DAH(2009)</t>
  </si>
  <si>
    <t>AVERAGES ACROSS DIMENSIONS</t>
  </si>
  <si>
    <t>AVERAGES ACROSS INDICATORS</t>
  </si>
  <si>
    <t>2008 Rank</t>
  </si>
  <si>
    <t>2009 Rank</t>
  </si>
  <si>
    <t>Correlation between QuODA 2009 and Health QuODA 2009</t>
  </si>
  <si>
    <t>Only looking at the same indicators</t>
  </si>
  <si>
    <t>Is more better?</t>
  </si>
  <si>
    <t>Mean, 2009</t>
  </si>
  <si>
    <t>Mean, 2008</t>
  </si>
  <si>
    <t>QuODA mean, 2009</t>
  </si>
  <si>
    <t>QuODA mean, 2008</t>
  </si>
  <si>
    <t>Maximum, 2009</t>
  </si>
  <si>
    <t>Minimum, 2009</t>
  </si>
  <si>
    <t>Standard Deviation, 2009</t>
  </si>
  <si>
    <t>Updated 11/9</t>
  </si>
  <si>
    <t>Component</t>
  </si>
  <si>
    <t>Eigenvalue</t>
  </si>
  <si>
    <t>Cumulative</t>
  </si>
  <si>
    <t>*Not calculated for FI since there are only 2 indicators.</t>
  </si>
  <si>
    <t>Source: Authors' calculations</t>
  </si>
  <si>
    <t>Colors compare Health QuODA 2008 to 2009</t>
  </si>
  <si>
    <t>Gross sCPA</t>
  </si>
  <si>
    <t>Health/Overall</t>
  </si>
  <si>
    <t>2008 Overall</t>
  </si>
  <si>
    <t>2009 Overall</t>
  </si>
  <si>
    <t>2009 (Current US$ millions)</t>
  </si>
  <si>
    <t>Health QuODA - Correlation Matrix 2009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</si>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</sst>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00"/>
    <numFmt numFmtId="165" formatCode="0.000"/>
    <numFmt numFmtId="166" formatCode="0.0000"/>
    <numFmt numFmtId="167" formatCode="0.0000%"/>
    <numFmt numFmtId="168" formatCode="_(* #,##0_);_(* \(#,##0\);_(* &quot;&quot;??_);_(@_)"/>
    <numFmt numFmtId="169" formatCode="0.00000"/>
    <numFmt numFmtId="170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theme="9"/>
      <name val="Calibri"/>
      <family val="2"/>
      <scheme val="minor"/>
    </font>
    <font>
      <sz val="9"/>
      <color theme="6"/>
      <name val="Calibri"/>
      <family val="2"/>
      <scheme val="minor"/>
    </font>
    <font>
      <sz val="9"/>
      <color theme="4"/>
      <name val="Calibri"/>
      <family val="2"/>
      <scheme val="minor"/>
    </font>
    <font>
      <sz val="9"/>
      <color theme="5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63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62"/>
      <name val="Arial"/>
      <family val="2"/>
    </font>
    <font>
      <sz val="11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</cellStyleXfs>
  <cellXfs count="316">
    <xf numFmtId="0" fontId="0" fillId="0" borderId="0" xfId="0"/>
    <xf numFmtId="0" fontId="0" fillId="0" borderId="0" xfId="0" applyFont="1"/>
    <xf numFmtId="0" fontId="0" fillId="0" borderId="19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0" xfId="0" applyFont="1" applyBorder="1"/>
    <xf numFmtId="0" fontId="0" fillId="0" borderId="20" xfId="0" applyFont="1" applyBorder="1"/>
    <xf numFmtId="0" fontId="0" fillId="4" borderId="5" xfId="0" applyFont="1" applyFill="1" applyBorder="1"/>
    <xf numFmtId="0" fontId="0" fillId="4" borderId="0" xfId="0" applyFont="1" applyFill="1" applyBorder="1"/>
    <xf numFmtId="0" fontId="0" fillId="4" borderId="6" xfId="0" applyFont="1" applyFill="1" applyBorder="1"/>
    <xf numFmtId="0" fontId="0" fillId="0" borderId="21" xfId="0" applyFont="1" applyBorder="1"/>
    <xf numFmtId="164" fontId="3" fillId="0" borderId="4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0" fontId="6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Font="1" applyFill="1" applyBorder="1"/>
    <xf numFmtId="164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4" fillId="0" borderId="0" xfId="0" applyFont="1"/>
    <xf numFmtId="14" fontId="4" fillId="0" borderId="0" xfId="0" applyNumberFormat="1" applyFont="1"/>
    <xf numFmtId="0" fontId="0" fillId="3" borderId="0" xfId="0" applyFont="1" applyFill="1" applyBorder="1"/>
    <xf numFmtId="164" fontId="3" fillId="0" borderId="22" xfId="0" applyNumberFormat="1" applyFont="1" applyFill="1" applyBorder="1" applyAlignment="1">
      <alignment horizontal="right" wrapText="1"/>
    </xf>
    <xf numFmtId="164" fontId="3" fillId="0" borderId="23" xfId="0" applyNumberFormat="1" applyFont="1" applyFill="1" applyBorder="1" applyAlignment="1">
      <alignment horizontal="right" wrapText="1"/>
    </xf>
    <xf numFmtId="164" fontId="3" fillId="0" borderId="23" xfId="0" applyNumberFormat="1" applyFont="1" applyFill="1" applyBorder="1" applyAlignment="1">
      <alignment wrapText="1"/>
    </xf>
    <xf numFmtId="164" fontId="3" fillId="0" borderId="24" xfId="0" applyNumberFormat="1" applyFont="1" applyBorder="1" applyAlignment="1">
      <alignment horizontal="right" wrapText="1"/>
    </xf>
    <xf numFmtId="164" fontId="3" fillId="0" borderId="4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0" fontId="0" fillId="3" borderId="5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/>
    <xf numFmtId="0" fontId="0" fillId="0" borderId="25" xfId="0" applyFont="1" applyBorder="1"/>
    <xf numFmtId="164" fontId="3" fillId="0" borderId="0" xfId="0" applyNumberFormat="1" applyFont="1" applyFill="1" applyBorder="1" applyAlignment="1">
      <alignment wrapText="1"/>
    </xf>
    <xf numFmtId="164" fontId="3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164" fontId="3" fillId="0" borderId="0" xfId="0" applyNumberFormat="1" applyFont="1" applyBorder="1"/>
    <xf numFmtId="164" fontId="5" fillId="0" borderId="5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164" fontId="3" fillId="4" borderId="4" xfId="0" applyNumberFormat="1" applyFont="1" applyFill="1" applyBorder="1" applyAlignment="1">
      <alignment wrapText="1"/>
    </xf>
    <xf numFmtId="164" fontId="3" fillId="4" borderId="0" xfId="0" applyNumberFormat="1" applyFont="1" applyFill="1" applyBorder="1" applyAlignment="1">
      <alignment wrapText="1"/>
    </xf>
    <xf numFmtId="0" fontId="0" fillId="4" borderId="0" xfId="0" applyFont="1" applyFill="1"/>
    <xf numFmtId="3" fontId="0" fillId="0" borderId="0" xfId="0" applyNumberFormat="1"/>
    <xf numFmtId="165" fontId="0" fillId="0" borderId="0" xfId="0" applyNumberFormat="1"/>
    <xf numFmtId="0" fontId="7" fillId="0" borderId="0" xfId="0" applyFont="1"/>
    <xf numFmtId="164" fontId="2" fillId="0" borderId="1" xfId="0" applyNumberFormat="1" applyFont="1" applyBorder="1" applyAlignment="1">
      <alignment horizontal="left" wrapText="1"/>
    </xf>
    <xf numFmtId="0" fontId="2" fillId="0" borderId="0" xfId="0" applyFont="1" applyFill="1"/>
    <xf numFmtId="0" fontId="9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164" fontId="2" fillId="0" borderId="0" xfId="0" applyNumberFormat="1" applyFont="1" applyFill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64" fontId="2" fillId="0" borderId="0" xfId="0" applyNumberFormat="1" applyFont="1"/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2" fillId="0" borderId="27" xfId="0" applyNumberFormat="1" applyFont="1" applyBorder="1" applyAlignment="1">
      <alignment wrapText="1"/>
    </xf>
    <xf numFmtId="164" fontId="2" fillId="0" borderId="23" xfId="0" applyNumberFormat="1" applyFont="1" applyBorder="1" applyAlignment="1">
      <alignment horizontal="left" wrapText="1"/>
    </xf>
    <xf numFmtId="164" fontId="2" fillId="0" borderId="23" xfId="0" applyNumberFormat="1" applyFont="1" applyBorder="1" applyAlignment="1">
      <alignment wrapText="1"/>
    </xf>
    <xf numFmtId="164" fontId="2" fillId="0" borderId="23" xfId="0" applyNumberFormat="1" applyFont="1" applyFill="1" applyBorder="1" applyAlignment="1">
      <alignment wrapText="1"/>
    </xf>
    <xf numFmtId="164" fontId="2" fillId="0" borderId="28" xfId="0" applyNumberFormat="1" applyFont="1" applyBorder="1" applyAlignment="1">
      <alignment wrapText="1"/>
    </xf>
    <xf numFmtId="0" fontId="8" fillId="4" borderId="5" xfId="0" applyFont="1" applyFill="1" applyBorder="1"/>
    <xf numFmtId="0" fontId="8" fillId="4" borderId="0" xfId="0" applyFont="1" applyFill="1" applyBorder="1"/>
    <xf numFmtId="0" fontId="8" fillId="4" borderId="0" xfId="0" applyFont="1" applyFill="1"/>
    <xf numFmtId="0" fontId="8" fillId="4" borderId="6" xfId="0" applyFont="1" applyFill="1" applyBorder="1"/>
    <xf numFmtId="0" fontId="0" fillId="0" borderId="5" xfId="0" applyBorder="1"/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4" fontId="3" fillId="0" borderId="30" xfId="0" applyNumberFormat="1" applyFont="1" applyFill="1" applyBorder="1" applyAlignment="1">
      <alignment horizontal="right"/>
    </xf>
    <xf numFmtId="164" fontId="3" fillId="0" borderId="31" xfId="0" applyNumberFormat="1" applyFont="1" applyFill="1" applyBorder="1" applyAlignment="1">
      <alignment horizontal="right"/>
    </xf>
    <xf numFmtId="164" fontId="3" fillId="0" borderId="32" xfId="0" applyNumberFormat="1" applyFont="1" applyFill="1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0" xfId="0" applyBorder="1"/>
    <xf numFmtId="0" fontId="0" fillId="0" borderId="0" xfId="0" applyBorder="1"/>
    <xf numFmtId="0" fontId="0" fillId="0" borderId="6" xfId="0" applyBorder="1"/>
    <xf numFmtId="0" fontId="0" fillId="0" borderId="14" xfId="0" applyBorder="1"/>
    <xf numFmtId="0" fontId="0" fillId="0" borderId="9" xfId="0" applyBorder="1"/>
    <xf numFmtId="164" fontId="3" fillId="0" borderId="2" xfId="0" applyNumberFormat="1" applyFont="1" applyFill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4" fontId="3" fillId="0" borderId="13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2" xfId="0" applyFont="1" applyBorder="1" applyAlignment="1">
      <alignment wrapText="1"/>
    </xf>
    <xf numFmtId="0" fontId="11" fillId="0" borderId="0" xfId="4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5" borderId="0" xfId="0" applyFill="1"/>
    <xf numFmtId="0" fontId="0" fillId="0" borderId="0" xfId="0" applyFill="1"/>
    <xf numFmtId="0" fontId="11" fillId="0" borderId="0" xfId="4" applyFill="1" applyBorder="1" applyAlignment="1"/>
    <xf numFmtId="0" fontId="16" fillId="0" borderId="0" xfId="0" applyFont="1" applyAlignment="1">
      <alignment wrapText="1"/>
    </xf>
    <xf numFmtId="0" fontId="11" fillId="0" borderId="0" xfId="4" applyAlignment="1">
      <alignment vertical="center"/>
    </xf>
    <xf numFmtId="0" fontId="4" fillId="0" borderId="10" xfId="0" applyFont="1" applyBorder="1" applyAlignment="1">
      <alignment horizontal="center"/>
    </xf>
    <xf numFmtId="0" fontId="9" fillId="0" borderId="0" xfId="0" applyFont="1"/>
    <xf numFmtId="0" fontId="0" fillId="0" borderId="12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12" xfId="0" applyNumberFormat="1" applyFont="1" applyBorder="1"/>
    <xf numFmtId="166" fontId="0" fillId="0" borderId="25" xfId="0" applyNumberFormat="1" applyFont="1" applyBorder="1"/>
    <xf numFmtId="164" fontId="0" fillId="0" borderId="0" xfId="0" applyNumberFormat="1" applyFont="1"/>
    <xf numFmtId="166" fontId="4" fillId="0" borderId="25" xfId="0" applyNumberFormat="1" applyFont="1" applyBorder="1"/>
    <xf numFmtId="0" fontId="0" fillId="0" borderId="35" xfId="0" applyFont="1" applyBorder="1" applyAlignment="1">
      <alignment wrapText="1"/>
    </xf>
    <xf numFmtId="0" fontId="0" fillId="0" borderId="36" xfId="0" applyFont="1" applyBorder="1" applyAlignment="1">
      <alignment wrapText="1"/>
    </xf>
    <xf numFmtId="166" fontId="0" fillId="0" borderId="38" xfId="0" applyNumberFormat="1" applyFont="1" applyBorder="1"/>
    <xf numFmtId="0" fontId="4" fillId="0" borderId="0" xfId="0" applyFont="1" applyBorder="1" applyAlignment="1">
      <alignment vertical="distributed"/>
    </xf>
    <xf numFmtId="0" fontId="0" fillId="0" borderId="34" xfId="0" applyFont="1" applyBorder="1"/>
    <xf numFmtId="0" fontId="0" fillId="0" borderId="41" xfId="0" applyFont="1" applyBorder="1" applyAlignment="1">
      <alignment wrapText="1"/>
    </xf>
    <xf numFmtId="0" fontId="0" fillId="0" borderId="37" xfId="0" applyFont="1" applyBorder="1" applyAlignment="1">
      <alignment wrapText="1"/>
    </xf>
    <xf numFmtId="0" fontId="0" fillId="0" borderId="39" xfId="0" applyFont="1" applyBorder="1" applyAlignment="1">
      <alignment wrapText="1"/>
    </xf>
    <xf numFmtId="166" fontId="0" fillId="0" borderId="42" xfId="0" applyNumberFormat="1" applyFont="1" applyBorder="1"/>
    <xf numFmtId="0" fontId="4" fillId="0" borderId="4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0" fontId="0" fillId="0" borderId="0" xfId="0" applyNumberFormat="1"/>
    <xf numFmtId="0" fontId="0" fillId="3" borderId="0" xfId="0" applyFont="1" applyFill="1"/>
    <xf numFmtId="0" fontId="4" fillId="0" borderId="1" xfId="0" applyFont="1" applyBorder="1" applyAlignment="1"/>
    <xf numFmtId="0" fontId="4" fillId="0" borderId="12" xfId="0" applyFont="1" applyBorder="1" applyAlignment="1"/>
    <xf numFmtId="0" fontId="4" fillId="0" borderId="6" xfId="0" applyFont="1" applyBorder="1"/>
    <xf numFmtId="0" fontId="0" fillId="0" borderId="10" xfId="0" applyFont="1" applyBorder="1"/>
    <xf numFmtId="0" fontId="4" fillId="0" borderId="33" xfId="0" applyFont="1" applyBorder="1" applyAlignment="1">
      <alignment horizontal="center"/>
    </xf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26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right" wrapText="1"/>
    </xf>
    <xf numFmtId="167" fontId="0" fillId="0" borderId="0" xfId="0" applyNumberFormat="1"/>
    <xf numFmtId="168" fontId="0" fillId="0" borderId="0" xfId="0" applyNumberFormat="1"/>
    <xf numFmtId="168" fontId="18" fillId="6" borderId="46" xfId="0" applyNumberFormat="1" applyFont="1" applyFill="1" applyBorder="1"/>
    <xf numFmtId="168" fontId="18" fillId="0" borderId="46" xfId="6" applyNumberFormat="1" applyFont="1" applyFill="1" applyBorder="1"/>
    <xf numFmtId="0" fontId="10" fillId="0" borderId="5" xfId="0" applyFont="1" applyFill="1" applyBorder="1" applyAlignment="1">
      <alignment wrapText="1"/>
    </xf>
    <xf numFmtId="0" fontId="19" fillId="7" borderId="47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1" xfId="0" applyFont="1" applyFill="1" applyBorder="1" applyAlignment="1"/>
    <xf numFmtId="0" fontId="10" fillId="7" borderId="4" xfId="0" applyFont="1" applyFill="1" applyBorder="1" applyAlignment="1">
      <alignment wrapText="1"/>
    </xf>
    <xf numFmtId="0" fontId="0" fillId="0" borderId="5" xfId="0" applyFont="1" applyFill="1" applyBorder="1" applyAlignment="1">
      <alignment horizontal="left"/>
    </xf>
    <xf numFmtId="0" fontId="0" fillId="0" borderId="48" xfId="0" applyFill="1" applyBorder="1" applyAlignment="1">
      <alignment horizontal="left"/>
    </xf>
    <xf numFmtId="168" fontId="18" fillId="0" borderId="49" xfId="6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48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4" xfId="0" applyFill="1" applyBorder="1" applyAlignment="1">
      <alignment horizontal="left"/>
    </xf>
    <xf numFmtId="0" fontId="0" fillId="0" borderId="48" xfId="0" applyFill="1" applyBorder="1" applyAlignment="1">
      <alignment horizontal="left" wrapText="1"/>
    </xf>
    <xf numFmtId="168" fontId="18" fillId="0" borderId="50" xfId="6" applyNumberFormat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22" xfId="0" applyFont="1" applyFill="1" applyBorder="1" applyAlignment="1">
      <alignment horizontal="left" wrapText="1" indent="2"/>
    </xf>
    <xf numFmtId="0" fontId="0" fillId="0" borderId="5" xfId="0" applyFont="1" applyFill="1" applyBorder="1" applyAlignment="1">
      <alignment horizontal="left" wrapText="1" indent="2"/>
    </xf>
    <xf numFmtId="0" fontId="0" fillId="0" borderId="0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5" xfId="0" applyFont="1" applyFill="1" applyBorder="1" applyAlignment="1">
      <alignment horizontal="left" wrapText="1" indent="1"/>
    </xf>
    <xf numFmtId="0" fontId="0" fillId="0" borderId="30" xfId="0" applyFill="1" applyBorder="1" applyAlignment="1">
      <alignment horizontal="left" wrapText="1"/>
    </xf>
    <xf numFmtId="0" fontId="19" fillId="0" borderId="0" xfId="0" applyFont="1" applyFill="1" applyBorder="1" applyAlignment="1"/>
    <xf numFmtId="0" fontId="22" fillId="0" borderId="0" xfId="0" applyFont="1" applyFill="1" applyBorder="1" applyAlignment="1"/>
    <xf numFmtId="0" fontId="0" fillId="0" borderId="51" xfId="0" applyFill="1" applyBorder="1" applyAlignment="1">
      <alignment horizontal="left" vertical="top"/>
    </xf>
    <xf numFmtId="0" fontId="0" fillId="0" borderId="51" xfId="0" applyFont="1" applyFill="1" applyBorder="1" applyAlignment="1">
      <alignment horizontal="left" vertical="top"/>
    </xf>
    <xf numFmtId="0" fontId="0" fillId="0" borderId="48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left" vertical="top" indent="1"/>
    </xf>
    <xf numFmtId="0" fontId="0" fillId="0" borderId="5" xfId="0" applyFill="1" applyBorder="1" applyAlignment="1">
      <alignment horizontal="left"/>
    </xf>
    <xf numFmtId="0" fontId="0" fillId="0" borderId="51" xfId="0" applyFont="1" applyFill="1" applyBorder="1" applyAlignment="1">
      <alignment horizontal="left"/>
    </xf>
    <xf numFmtId="9" fontId="0" fillId="0" borderId="0" xfId="0" applyNumberFormat="1"/>
    <xf numFmtId="0" fontId="23" fillId="0" borderId="0" xfId="0" applyFont="1"/>
    <xf numFmtId="0" fontId="0" fillId="0" borderId="0" xfId="0" applyAlignment="1">
      <alignment horizontal="center"/>
    </xf>
    <xf numFmtId="0" fontId="4" fillId="0" borderId="23" xfId="0" applyFont="1" applyBorder="1" applyAlignment="1">
      <alignment horizontal="center"/>
    </xf>
    <xf numFmtId="3" fontId="4" fillId="0" borderId="0" xfId="0" applyNumberFormat="1" applyFont="1"/>
    <xf numFmtId="0" fontId="4" fillId="0" borderId="23" xfId="0" applyFont="1" applyBorder="1"/>
    <xf numFmtId="0" fontId="24" fillId="0" borderId="0" xfId="0" applyFont="1"/>
    <xf numFmtId="169" fontId="24" fillId="0" borderId="0" xfId="0" applyNumberFormat="1" applyFont="1"/>
    <xf numFmtId="0" fontId="25" fillId="0" borderId="0" xfId="0" applyFont="1"/>
    <xf numFmtId="0" fontId="0" fillId="8" borderId="0" xfId="0" applyFont="1" applyFill="1"/>
    <xf numFmtId="0" fontId="24" fillId="0" borderId="0" xfId="0" applyFont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11" fontId="24" fillId="0" borderId="0" xfId="0" applyNumberFormat="1" applyFont="1"/>
    <xf numFmtId="0" fontId="8" fillId="0" borderId="6" xfId="0" applyFont="1" applyBorder="1"/>
    <xf numFmtId="0" fontId="8" fillId="0" borderId="0" xfId="0" applyFont="1"/>
    <xf numFmtId="0" fontId="26" fillId="4" borderId="0" xfId="0" applyFont="1" applyFill="1"/>
    <xf numFmtId="0" fontId="27" fillId="4" borderId="0" xfId="0" applyFont="1" applyFill="1"/>
    <xf numFmtId="0" fontId="0" fillId="4" borderId="0" xfId="0" applyFill="1"/>
    <xf numFmtId="10" fontId="4" fillId="0" borderId="0" xfId="0" applyNumberFormat="1" applyFont="1"/>
    <xf numFmtId="0" fontId="28" fillId="9" borderId="0" xfId="7"/>
    <xf numFmtId="0" fontId="5" fillId="0" borderId="5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3" borderId="0" xfId="0" applyFill="1"/>
    <xf numFmtId="0" fontId="4" fillId="0" borderId="19" xfId="0" applyFont="1" applyBorder="1"/>
    <xf numFmtId="0" fontId="29" fillId="10" borderId="0" xfId="8"/>
    <xf numFmtId="0" fontId="5" fillId="0" borderId="0" xfId="0" applyFont="1" applyFill="1" applyBorder="1" applyAlignment="1">
      <alignment horizontal="left"/>
    </xf>
    <xf numFmtId="164" fontId="0" fillId="0" borderId="0" xfId="0" applyNumberFormat="1"/>
    <xf numFmtId="0" fontId="0" fillId="0" borderId="53" xfId="0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9" fillId="10" borderId="6" xfId="8" applyBorder="1"/>
    <xf numFmtId="0" fontId="28" fillId="9" borderId="6" xfId="7" applyBorder="1"/>
    <xf numFmtId="0" fontId="3" fillId="0" borderId="0" xfId="0" applyFont="1" applyBorder="1"/>
    <xf numFmtId="0" fontId="3" fillId="0" borderId="0" xfId="0" applyFont="1" applyBorder="1" applyAlignment="1"/>
    <xf numFmtId="164" fontId="3" fillId="0" borderId="2" xfId="0" applyNumberFormat="1" applyFont="1" applyFill="1" applyBorder="1" applyAlignment="1">
      <alignment horizontal="right" wrapText="1"/>
    </xf>
    <xf numFmtId="164" fontId="3" fillId="0" borderId="13" xfId="0" applyNumberFormat="1" applyFont="1" applyFill="1" applyBorder="1" applyAlignment="1">
      <alignment wrapText="1"/>
    </xf>
    <xf numFmtId="164" fontId="3" fillId="0" borderId="3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164" fontId="2" fillId="0" borderId="13" xfId="0" applyNumberFormat="1" applyFont="1" applyBorder="1" applyAlignment="1">
      <alignment horizontal="left" wrapText="1"/>
    </xf>
    <xf numFmtId="164" fontId="3" fillId="0" borderId="16" xfId="0" applyNumberFormat="1" applyFont="1" applyFill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164" fontId="5" fillId="0" borderId="10" xfId="0" applyNumberFormat="1" applyFont="1" applyFill="1" applyBorder="1" applyAlignment="1">
      <alignment wrapText="1"/>
    </xf>
    <xf numFmtId="164" fontId="3" fillId="0" borderId="47" xfId="0" applyNumberFormat="1" applyFont="1" applyFill="1" applyBorder="1" applyAlignment="1">
      <alignment horizontal="right"/>
    </xf>
    <xf numFmtId="164" fontId="3" fillId="0" borderId="54" xfId="0" applyNumberFormat="1" applyFont="1" applyFill="1" applyBorder="1" applyAlignment="1">
      <alignment horizontal="right"/>
    </xf>
    <xf numFmtId="164" fontId="3" fillId="0" borderId="55" xfId="0" applyNumberFormat="1" applyFont="1" applyFill="1" applyBorder="1" applyAlignment="1">
      <alignment horizontal="right"/>
    </xf>
    <xf numFmtId="0" fontId="3" fillId="0" borderId="47" xfId="0" applyFont="1" applyBorder="1" applyAlignment="1">
      <alignment wrapText="1"/>
    </xf>
    <xf numFmtId="0" fontId="3" fillId="0" borderId="54" xfId="0" applyFont="1" applyBorder="1" applyAlignment="1">
      <alignment wrapText="1"/>
    </xf>
    <xf numFmtId="0" fontId="3" fillId="0" borderId="54" xfId="0" applyFont="1" applyFill="1" applyBorder="1" applyAlignment="1">
      <alignment wrapText="1"/>
    </xf>
    <xf numFmtId="0" fontId="3" fillId="0" borderId="55" xfId="0" applyFont="1" applyBorder="1" applyAlignment="1">
      <alignment wrapText="1"/>
    </xf>
    <xf numFmtId="164" fontId="3" fillId="0" borderId="8" xfId="0" applyNumberFormat="1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3" fillId="0" borderId="29" xfId="0" applyNumberFormat="1" applyFont="1" applyFill="1" applyBorder="1" applyAlignment="1">
      <alignment horizontal="right" wrapText="1"/>
    </xf>
    <xf numFmtId="164" fontId="3" fillId="0" borderId="17" xfId="0" applyNumberFormat="1" applyFont="1" applyFill="1" applyBorder="1" applyAlignment="1">
      <alignment horizontal="right" wrapText="1"/>
    </xf>
    <xf numFmtId="164" fontId="3" fillId="0" borderId="17" xfId="0" applyNumberFormat="1" applyFont="1" applyFill="1" applyBorder="1" applyAlignment="1">
      <alignment wrapText="1"/>
    </xf>
    <xf numFmtId="164" fontId="3" fillId="0" borderId="18" xfId="0" applyNumberFormat="1" applyFont="1" applyBorder="1" applyAlignment="1">
      <alignment horizontal="right" wrapText="1"/>
    </xf>
    <xf numFmtId="0" fontId="17" fillId="0" borderId="0" xfId="0" applyFont="1"/>
    <xf numFmtId="166" fontId="4" fillId="0" borderId="40" xfId="0" applyNumberFormat="1" applyFont="1" applyBorder="1"/>
    <xf numFmtId="0" fontId="0" fillId="4" borderId="0" xfId="0" applyFill="1" applyBorder="1"/>
    <xf numFmtId="0" fontId="28" fillId="9" borderId="15" xfId="7" applyBorder="1"/>
    <xf numFmtId="0" fontId="29" fillId="10" borderId="16" xfId="8" applyBorder="1"/>
    <xf numFmtId="0" fontId="28" fillId="9" borderId="16" xfId="7" applyBorder="1"/>
    <xf numFmtId="0" fontId="29" fillId="10" borderId="10" xfId="8" applyBorder="1"/>
    <xf numFmtId="0" fontId="29" fillId="10" borderId="5" xfId="8" applyBorder="1"/>
    <xf numFmtId="0" fontId="28" fillId="9" borderId="0" xfId="7" applyBorder="1"/>
    <xf numFmtId="0" fontId="29" fillId="10" borderId="0" xfId="8" applyBorder="1"/>
    <xf numFmtId="164" fontId="3" fillId="0" borderId="29" xfId="0" applyNumberFormat="1" applyFont="1" applyFill="1" applyBorder="1" applyAlignment="1">
      <alignment wrapText="1"/>
    </xf>
    <xf numFmtId="164" fontId="3" fillId="0" borderId="18" xfId="0" applyNumberFormat="1" applyFont="1" applyBorder="1" applyAlignment="1">
      <alignment wrapText="1"/>
    </xf>
    <xf numFmtId="164" fontId="3" fillId="0" borderId="2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29" fillId="10" borderId="15" xfId="8" applyBorder="1"/>
    <xf numFmtId="164" fontId="3" fillId="0" borderId="15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0" fontId="0" fillId="0" borderId="0" xfId="0" applyFill="1" applyBorder="1"/>
    <xf numFmtId="0" fontId="28" fillId="9" borderId="10" xfId="7" applyBorder="1"/>
    <xf numFmtId="0" fontId="4" fillId="0" borderId="5" xfId="0" applyFont="1" applyBorder="1"/>
    <xf numFmtId="0" fontId="4" fillId="0" borderId="0" xfId="0" applyFont="1" applyFill="1" applyBorder="1"/>
    <xf numFmtId="0" fontId="0" fillId="0" borderId="5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0" fillId="0" borderId="26" xfId="0" applyFont="1" applyBorder="1"/>
    <xf numFmtId="164" fontId="3" fillId="0" borderId="1" xfId="0" applyNumberFormat="1" applyFont="1" applyBorder="1" applyAlignment="1">
      <alignment horizontal="left" wrapText="1"/>
    </xf>
    <xf numFmtId="170" fontId="0" fillId="0" borderId="0" xfId="0" applyNumberFormat="1" applyFont="1" applyBorder="1" applyAlignment="1">
      <alignment horizontal="center"/>
    </xf>
    <xf numFmtId="170" fontId="0" fillId="0" borderId="26" xfId="0" applyNumberFormat="1" applyFont="1" applyBorder="1" applyAlignment="1">
      <alignment horizontal="center"/>
    </xf>
    <xf numFmtId="170" fontId="0" fillId="3" borderId="0" xfId="0" applyNumberFormat="1" applyFont="1" applyFill="1"/>
    <xf numFmtId="170" fontId="0" fillId="0" borderId="23" xfId="0" applyNumberFormat="1" applyFont="1" applyBorder="1" applyAlignment="1">
      <alignment horizontal="center"/>
    </xf>
    <xf numFmtId="170" fontId="0" fillId="0" borderId="28" xfId="0" applyNumberFormat="1" applyFont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170" fontId="0" fillId="0" borderId="0" xfId="0" applyNumberFormat="1"/>
    <xf numFmtId="0" fontId="4" fillId="0" borderId="0" xfId="0" applyFont="1" applyAlignment="1">
      <alignment wrapText="1"/>
    </xf>
    <xf numFmtId="0" fontId="4" fillId="0" borderId="43" xfId="0" applyFont="1" applyBorder="1"/>
    <xf numFmtId="0" fontId="4" fillId="0" borderId="43" xfId="0" applyFont="1" applyBorder="1" applyAlignment="1">
      <alignment wrapText="1"/>
    </xf>
    <xf numFmtId="0" fontId="0" fillId="0" borderId="58" xfId="0" applyBorder="1"/>
    <xf numFmtId="0" fontId="0" fillId="0" borderId="26" xfId="0" applyBorder="1"/>
    <xf numFmtId="0" fontId="0" fillId="0" borderId="43" xfId="0" applyBorder="1"/>
    <xf numFmtId="2" fontId="4" fillId="0" borderId="0" xfId="0" applyNumberFormat="1" applyFont="1"/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5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5" fillId="0" borderId="10" xfId="0" applyNumberFormat="1" applyFont="1" applyFill="1" applyBorder="1" applyAlignment="1">
      <alignment horizontal="center"/>
    </xf>
    <xf numFmtId="0" fontId="5" fillId="0" borderId="29" xfId="0" applyNumberFormat="1" applyFont="1" applyFill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18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vertical="distributed"/>
    </xf>
    <xf numFmtId="0" fontId="4" fillId="0" borderId="20" xfId="0" applyFont="1" applyBorder="1" applyAlignment="1">
      <alignment horizontal="center" vertical="distributed"/>
    </xf>
    <xf numFmtId="0" fontId="4" fillId="0" borderId="21" xfId="0" applyFont="1" applyBorder="1" applyAlignment="1">
      <alignment horizontal="center" vertical="distributed"/>
    </xf>
    <xf numFmtId="0" fontId="5" fillId="0" borderId="1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1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</cellXfs>
  <cellStyles count="9">
    <cellStyle name="Bad" xfId="7" builtinId="27"/>
    <cellStyle name="Comma" xfId="6" builtinId="3"/>
    <cellStyle name="Good" xfId="8" builtinId="26"/>
    <cellStyle name="Hyperlink" xfId="4" builtinId="8"/>
    <cellStyle name="Normal" xfId="0" builtinId="0"/>
    <cellStyle name="Normal 2" xfId="5"/>
    <cellStyle name="Normal 3" xfId="1"/>
    <cellStyle name="Normal 3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Health Aid Projects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'Basic summaries'!$B$3</c:f>
              <c:strCache>
                <c:ptCount val="1"/>
                <c:pt idx="0">
                  <c:v>Projects</c:v>
                </c:pt>
              </c:strCache>
            </c:strRef>
          </c:tx>
          <c:invertIfNegative val="0"/>
          <c:cat>
            <c:numRef>
              <c:f>'Basic summaries'!$A$4:$A$6</c:f>
              <c:numCache>
                <c:formatCode>General</c:formatCode>
                <c:ptCount val="3"/>
                <c:pt idx="0">
                  <c:v>1990</c:v>
                </c:pt>
                <c:pt idx="1">
                  <c:v>2000</c:v>
                </c:pt>
                <c:pt idx="2">
                  <c:v>2009</c:v>
                </c:pt>
              </c:numCache>
            </c:numRef>
          </c:cat>
          <c:val>
            <c:numRef>
              <c:f>'Basic summaries'!$B$4:$B$6</c:f>
              <c:numCache>
                <c:formatCode>General</c:formatCode>
                <c:ptCount val="3"/>
                <c:pt idx="0">
                  <c:v>900</c:v>
                </c:pt>
                <c:pt idx="1">
                  <c:v>6265</c:v>
                </c:pt>
                <c:pt idx="2">
                  <c:v>27900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84768"/>
        <c:axId val="100386304"/>
      </c:barChart>
      <c:catAx>
        <c:axId val="1003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386304"/>
        <c:crosses val="autoZero"/>
        <c:auto val="1"/>
        <c:lblAlgn val="ctr"/>
        <c:lblOffset val="100"/>
        <c:noMultiLvlLbl val="0"/>
      </c:catAx>
      <c:valAx>
        <c:axId val="100386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384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'Transparency and Learning'!$AL$6</c:f>
              <c:strCache>
                <c:ptCount val="1"/>
                <c:pt idx="0">
                  <c:v>United Kingdom</c:v>
                </c:pt>
              </c:strCache>
            </c:strRef>
          </c:tx>
          <c:invertIfNegative val="0"/>
          <c:val>
            <c:numRef>
              <c:f>'Transparency and Learning'!$AM$6</c:f>
              <c:numCache>
                <c:formatCode>General</c:formatCode>
                <c:ptCount val="1"/>
                <c:pt idx="0">
                  <c:v>0.84313452137921496</c:v>
                </c:pt>
              </c:numCache>
            </c:numRef>
          </c:val>
        </c:ser>
        <c:ser>
          <c:idx val="1"/>
          <c:order val="1"/>
          <c:tx>
            <c:strRef>
              <c:f>'Transparency and Learning'!$AL$7</c:f>
              <c:strCache>
                <c:ptCount val="1"/>
                <c:pt idx="0">
                  <c:v>Ireland</c:v>
                </c:pt>
              </c:strCache>
            </c:strRef>
          </c:tx>
          <c:invertIfNegative val="0"/>
          <c:val>
            <c:numRef>
              <c:f>'Transparency and Learning'!$AM$7</c:f>
              <c:numCache>
                <c:formatCode>General</c:formatCode>
                <c:ptCount val="1"/>
                <c:pt idx="0">
                  <c:v>0.58994732369301794</c:v>
                </c:pt>
              </c:numCache>
            </c:numRef>
          </c:val>
        </c:ser>
        <c:ser>
          <c:idx val="2"/>
          <c:order val="2"/>
          <c:tx>
            <c:strRef>
              <c:f>'Transparency and Learning'!$AL$8</c:f>
              <c:strCache>
                <c:ptCount val="1"/>
                <c:pt idx="0">
                  <c:v>USA</c:v>
                </c:pt>
              </c:strCache>
            </c:strRef>
          </c:tx>
          <c:invertIfNegative val="0"/>
          <c:val>
            <c:numRef>
              <c:f>'Transparency and Learning'!$AM$8</c:f>
              <c:numCache>
                <c:formatCode>General</c:formatCode>
                <c:ptCount val="1"/>
                <c:pt idx="0">
                  <c:v>0.47160819165455742</c:v>
                </c:pt>
              </c:numCache>
            </c:numRef>
          </c:val>
        </c:ser>
        <c:ser>
          <c:idx val="3"/>
          <c:order val="3"/>
          <c:tx>
            <c:strRef>
              <c:f>'Transparency and Learning'!$AL$9</c:f>
              <c:strCache>
                <c:ptCount val="1"/>
                <c:pt idx="0">
                  <c:v>Netherlands</c:v>
                </c:pt>
              </c:strCache>
            </c:strRef>
          </c:tx>
          <c:invertIfNegative val="0"/>
          <c:val>
            <c:numRef>
              <c:f>'Transparency and Learning'!$AM$9</c:f>
              <c:numCache>
                <c:formatCode>General</c:formatCode>
                <c:ptCount val="1"/>
                <c:pt idx="0">
                  <c:v>0.40766862360570788</c:v>
                </c:pt>
              </c:numCache>
            </c:numRef>
          </c:val>
        </c:ser>
        <c:ser>
          <c:idx val="4"/>
          <c:order val="4"/>
          <c:tx>
            <c:strRef>
              <c:f>'Transparency and Learning'!$AL$10</c:f>
              <c:strCache>
                <c:ptCount val="1"/>
                <c:pt idx="0">
                  <c:v>EC</c:v>
                </c:pt>
              </c:strCache>
            </c:strRef>
          </c:tx>
          <c:invertIfNegative val="0"/>
          <c:val>
            <c:numRef>
              <c:f>'Transparency and Learning'!$AM$10</c:f>
              <c:numCache>
                <c:formatCode>General</c:formatCode>
                <c:ptCount val="1"/>
                <c:pt idx="0">
                  <c:v>0.38376296555377859</c:v>
                </c:pt>
              </c:numCache>
            </c:numRef>
          </c:val>
        </c:ser>
        <c:ser>
          <c:idx val="5"/>
          <c:order val="5"/>
          <c:tx>
            <c:strRef>
              <c:f>'Transparency and Learning'!$AL$11</c:f>
              <c:strCache>
                <c:ptCount val="1"/>
                <c:pt idx="0">
                  <c:v>Sweden</c:v>
                </c:pt>
              </c:strCache>
            </c:strRef>
          </c:tx>
          <c:invertIfNegative val="0"/>
          <c:val>
            <c:numRef>
              <c:f>'Transparency and Learning'!$AM$11</c:f>
              <c:numCache>
                <c:formatCode>General</c:formatCode>
                <c:ptCount val="1"/>
                <c:pt idx="0">
                  <c:v>0.35125342549504235</c:v>
                </c:pt>
              </c:numCache>
            </c:numRef>
          </c:val>
        </c:ser>
        <c:ser>
          <c:idx val="6"/>
          <c:order val="6"/>
          <c:tx>
            <c:strRef>
              <c:f>'Transparency and Learning'!$AL$12</c:f>
              <c:strCache>
                <c:ptCount val="1"/>
                <c:pt idx="0">
                  <c:v>Denmark</c:v>
                </c:pt>
              </c:strCache>
            </c:strRef>
          </c:tx>
          <c:invertIfNegative val="0"/>
          <c:val>
            <c:numRef>
              <c:f>'Transparency and Learning'!$AM$12</c:f>
              <c:numCache>
                <c:formatCode>General</c:formatCode>
                <c:ptCount val="1"/>
                <c:pt idx="0">
                  <c:v>0.33873880362208947</c:v>
                </c:pt>
              </c:numCache>
            </c:numRef>
          </c:val>
        </c:ser>
        <c:ser>
          <c:idx val="7"/>
          <c:order val="7"/>
          <c:tx>
            <c:strRef>
              <c:f>'Transparency and Learning'!$AL$13</c:f>
              <c:strCache>
                <c:ptCount val="1"/>
                <c:pt idx="0">
                  <c:v>Norway</c:v>
                </c:pt>
              </c:strCache>
            </c:strRef>
          </c:tx>
          <c:invertIfNegative val="0"/>
          <c:val>
            <c:numRef>
              <c:f>'Transparency and Learning'!$AM$13</c:f>
              <c:numCache>
                <c:formatCode>General</c:formatCode>
                <c:ptCount val="1"/>
                <c:pt idx="0">
                  <c:v>0.32347240455941279</c:v>
                </c:pt>
              </c:numCache>
            </c:numRef>
          </c:val>
        </c:ser>
        <c:ser>
          <c:idx val="8"/>
          <c:order val="8"/>
          <c:tx>
            <c:strRef>
              <c:f>'Transparency and Learning'!$AL$14</c:f>
              <c:strCache>
                <c:ptCount val="1"/>
                <c:pt idx="0">
                  <c:v>Australia</c:v>
                </c:pt>
              </c:strCache>
            </c:strRef>
          </c:tx>
          <c:invertIfNegative val="0"/>
          <c:val>
            <c:numRef>
              <c:f>'Transparency and Learning'!$AM$14</c:f>
              <c:numCache>
                <c:formatCode>General</c:formatCode>
                <c:ptCount val="1"/>
                <c:pt idx="0">
                  <c:v>0.28621637024670937</c:v>
                </c:pt>
              </c:numCache>
            </c:numRef>
          </c:val>
        </c:ser>
        <c:ser>
          <c:idx val="9"/>
          <c:order val="9"/>
          <c:tx>
            <c:strRef>
              <c:f>'Transparency and Learning'!$AL$15</c:f>
              <c:strCache>
                <c:ptCount val="1"/>
                <c:pt idx="0">
                  <c:v>IDA</c:v>
                </c:pt>
              </c:strCache>
            </c:strRef>
          </c:tx>
          <c:invertIfNegative val="0"/>
          <c:val>
            <c:numRef>
              <c:f>'Transparency and Learning'!$AM$15</c:f>
              <c:numCache>
                <c:formatCode>General</c:formatCode>
                <c:ptCount val="1"/>
                <c:pt idx="0">
                  <c:v>0.28311576499066432</c:v>
                </c:pt>
              </c:numCache>
            </c:numRef>
          </c:val>
        </c:ser>
        <c:ser>
          <c:idx val="10"/>
          <c:order val="10"/>
          <c:tx>
            <c:strRef>
              <c:f>'Transparency and Learning'!$AL$16</c:f>
              <c:strCache>
                <c:ptCount val="1"/>
                <c:pt idx="0">
                  <c:v>Finland</c:v>
                </c:pt>
              </c:strCache>
            </c:strRef>
          </c:tx>
          <c:invertIfNegative val="0"/>
          <c:val>
            <c:numRef>
              <c:f>'Transparency and Learning'!$AM$16</c:f>
              <c:numCache>
                <c:formatCode>General</c:formatCode>
                <c:ptCount val="1"/>
                <c:pt idx="0">
                  <c:v>0.25080317084397558</c:v>
                </c:pt>
              </c:numCache>
            </c:numRef>
          </c:val>
        </c:ser>
        <c:ser>
          <c:idx val="11"/>
          <c:order val="11"/>
          <c:tx>
            <c:strRef>
              <c:f>'Transparency and Learning'!$AL$17</c:f>
              <c:strCache>
                <c:ptCount val="1"/>
                <c:pt idx="0">
                  <c:v>Germany</c:v>
                </c:pt>
              </c:strCache>
            </c:strRef>
          </c:tx>
          <c:invertIfNegative val="0"/>
          <c:val>
            <c:numRef>
              <c:f>'Transparency and Learning'!$AM$17</c:f>
              <c:numCache>
                <c:formatCode>General</c:formatCode>
                <c:ptCount val="1"/>
                <c:pt idx="0">
                  <c:v>0.17024256840295873</c:v>
                </c:pt>
              </c:numCache>
            </c:numRef>
          </c:val>
        </c:ser>
        <c:ser>
          <c:idx val="12"/>
          <c:order val="12"/>
          <c:tx>
            <c:strRef>
              <c:f>'Transparency and Learning'!$AL$18</c:f>
              <c:strCache>
                <c:ptCount val="1"/>
                <c:pt idx="0">
                  <c:v>UN (Select Agencies)</c:v>
                </c:pt>
              </c:strCache>
            </c:strRef>
          </c:tx>
          <c:invertIfNegative val="0"/>
          <c:val>
            <c:numRef>
              <c:f>'Transparency and Learning'!$AM$18</c:f>
              <c:numCache>
                <c:formatCode>General</c:formatCode>
                <c:ptCount val="1"/>
                <c:pt idx="0">
                  <c:v>0.13297837887196082</c:v>
                </c:pt>
              </c:numCache>
            </c:numRef>
          </c:val>
        </c:ser>
        <c:ser>
          <c:idx val="13"/>
          <c:order val="13"/>
          <c:tx>
            <c:strRef>
              <c:f>'Transparency and Learning'!$AL$19</c:f>
              <c:strCache>
                <c:ptCount val="1"/>
                <c:pt idx="0">
                  <c:v>Canada</c:v>
                </c:pt>
              </c:strCache>
            </c:strRef>
          </c:tx>
          <c:invertIfNegative val="0"/>
          <c:val>
            <c:numRef>
              <c:f>'Transparency and Learning'!$AM$19</c:f>
              <c:numCache>
                <c:formatCode>General</c:formatCode>
                <c:ptCount val="1"/>
                <c:pt idx="0">
                  <c:v>6.5382743594031928E-2</c:v>
                </c:pt>
              </c:numCache>
            </c:numRef>
          </c:val>
        </c:ser>
        <c:ser>
          <c:idx val="14"/>
          <c:order val="14"/>
          <c:tx>
            <c:strRef>
              <c:f>'Transparency and Learning'!$AL$20</c:f>
              <c:strCache>
                <c:ptCount val="1"/>
                <c:pt idx="0">
                  <c:v>GFATM</c:v>
                </c:pt>
              </c:strCache>
            </c:strRef>
          </c:tx>
          <c:invertIfNegative val="0"/>
          <c:val>
            <c:numRef>
              <c:f>'Transparency and Learning'!$AM$20</c:f>
              <c:numCache>
                <c:formatCode>General</c:formatCode>
                <c:ptCount val="1"/>
                <c:pt idx="0">
                  <c:v>1.7293540817462573E-2</c:v>
                </c:pt>
              </c:numCache>
            </c:numRef>
          </c:val>
        </c:ser>
        <c:ser>
          <c:idx val="15"/>
          <c:order val="15"/>
          <c:tx>
            <c:strRef>
              <c:f>'Transparency and Learning'!$AL$21</c:f>
              <c:strCache>
                <c:ptCount val="1"/>
                <c:pt idx="0">
                  <c:v>Austria</c:v>
                </c:pt>
              </c:strCache>
            </c:strRef>
          </c:tx>
          <c:invertIfNegative val="0"/>
          <c:val>
            <c:numRef>
              <c:f>'Transparency and Learning'!$AM$21</c:f>
              <c:numCache>
                <c:formatCode>General</c:formatCode>
                <c:ptCount val="1"/>
                <c:pt idx="0">
                  <c:v>1.4859579100719972E-2</c:v>
                </c:pt>
              </c:numCache>
            </c:numRef>
          </c:val>
        </c:ser>
        <c:ser>
          <c:idx val="16"/>
          <c:order val="16"/>
          <c:tx>
            <c:strRef>
              <c:f>'Transparency and Learning'!$AL$22</c:f>
              <c:strCache>
                <c:ptCount val="1"/>
                <c:pt idx="0">
                  <c:v>Japan</c:v>
                </c:pt>
              </c:strCache>
            </c:strRef>
          </c:tx>
          <c:invertIfNegative val="0"/>
          <c:val>
            <c:numRef>
              <c:f>'Transparency and Learning'!$AM$22</c:f>
              <c:numCache>
                <c:formatCode>General</c:formatCode>
                <c:ptCount val="1"/>
                <c:pt idx="0">
                  <c:v>-5.5288465903557016E-2</c:v>
                </c:pt>
              </c:numCache>
            </c:numRef>
          </c:val>
        </c:ser>
        <c:ser>
          <c:idx val="17"/>
          <c:order val="17"/>
          <c:tx>
            <c:strRef>
              <c:f>'Transparency and Learning'!$AL$23</c:f>
              <c:strCache>
                <c:ptCount val="1"/>
                <c:pt idx="0">
                  <c:v>New Zealand</c:v>
                </c:pt>
              </c:strCache>
            </c:strRef>
          </c:tx>
          <c:invertIfNegative val="0"/>
          <c:val>
            <c:numRef>
              <c:f>'Transparency and Learning'!$AM$23</c:f>
              <c:numCache>
                <c:formatCode>General</c:formatCode>
                <c:ptCount val="1"/>
                <c:pt idx="0">
                  <c:v>-7.3010811776518664E-2</c:v>
                </c:pt>
              </c:numCache>
            </c:numRef>
          </c:val>
        </c:ser>
        <c:ser>
          <c:idx val="18"/>
          <c:order val="18"/>
          <c:tx>
            <c:strRef>
              <c:f>'Transparency and Learning'!$AL$24</c:f>
              <c:strCache>
                <c:ptCount val="1"/>
                <c:pt idx="0">
                  <c:v>AfDF</c:v>
                </c:pt>
              </c:strCache>
            </c:strRef>
          </c:tx>
          <c:invertIfNegative val="0"/>
          <c:val>
            <c:numRef>
              <c:f>'Transparency and Learning'!$AM$24</c:f>
              <c:numCache>
                <c:formatCode>General</c:formatCode>
                <c:ptCount val="1"/>
                <c:pt idx="0">
                  <c:v>-0.11406220371850943</c:v>
                </c:pt>
              </c:numCache>
            </c:numRef>
          </c:val>
        </c:ser>
        <c:ser>
          <c:idx val="19"/>
          <c:order val="19"/>
          <c:tx>
            <c:strRef>
              <c:f>'Transparency and Learning'!$AL$25</c:f>
              <c:strCache>
                <c:ptCount val="1"/>
                <c:pt idx="0">
                  <c:v>GAVI</c:v>
                </c:pt>
              </c:strCache>
            </c:strRef>
          </c:tx>
          <c:invertIfNegative val="0"/>
          <c:val>
            <c:numRef>
              <c:f>'Transparency and Learning'!$AM$25</c:f>
              <c:numCache>
                <c:formatCode>General</c:formatCode>
                <c:ptCount val="1"/>
                <c:pt idx="0">
                  <c:v>-0.15735162753606233</c:v>
                </c:pt>
              </c:numCache>
            </c:numRef>
          </c:val>
        </c:ser>
        <c:ser>
          <c:idx val="20"/>
          <c:order val="20"/>
          <c:tx>
            <c:strRef>
              <c:f>'Transparency and Learning'!$AL$26</c:f>
              <c:strCache>
                <c:ptCount val="1"/>
                <c:pt idx="0">
                  <c:v>Spain</c:v>
                </c:pt>
              </c:strCache>
            </c:strRef>
          </c:tx>
          <c:invertIfNegative val="0"/>
          <c:val>
            <c:numRef>
              <c:f>'Transparency and Learning'!$AM$26</c:f>
              <c:numCache>
                <c:formatCode>General</c:formatCode>
                <c:ptCount val="1"/>
                <c:pt idx="0">
                  <c:v>-0.19640355430731812</c:v>
                </c:pt>
              </c:numCache>
            </c:numRef>
          </c:val>
        </c:ser>
        <c:ser>
          <c:idx val="21"/>
          <c:order val="21"/>
          <c:tx>
            <c:strRef>
              <c:f>'Transparency and Learning'!$AL$27</c:f>
              <c:strCache>
                <c:ptCount val="1"/>
                <c:pt idx="0">
                  <c:v>Switzerland</c:v>
                </c:pt>
              </c:strCache>
            </c:strRef>
          </c:tx>
          <c:invertIfNegative val="0"/>
          <c:val>
            <c:numRef>
              <c:f>'Transparency and Learning'!$AM$27</c:f>
              <c:numCache>
                <c:formatCode>General</c:formatCode>
                <c:ptCount val="1"/>
                <c:pt idx="0">
                  <c:v>-0.21812870821519048</c:v>
                </c:pt>
              </c:numCache>
            </c:numRef>
          </c:val>
        </c:ser>
        <c:ser>
          <c:idx val="22"/>
          <c:order val="22"/>
          <c:tx>
            <c:strRef>
              <c:f>'Transparency and Learning'!$AL$28</c:f>
              <c:strCache>
                <c:ptCount val="1"/>
                <c:pt idx="0">
                  <c:v>Italy</c:v>
                </c:pt>
              </c:strCache>
            </c:strRef>
          </c:tx>
          <c:invertIfNegative val="0"/>
          <c:val>
            <c:numRef>
              <c:f>'Transparency and Learning'!$AM$28</c:f>
              <c:numCache>
                <c:formatCode>General</c:formatCode>
                <c:ptCount val="1"/>
                <c:pt idx="0">
                  <c:v>-0.24785230521121171</c:v>
                </c:pt>
              </c:numCache>
            </c:numRef>
          </c:val>
        </c:ser>
        <c:ser>
          <c:idx val="23"/>
          <c:order val="23"/>
          <c:tx>
            <c:strRef>
              <c:f>'Transparency and Learning'!$AL$29</c:f>
              <c:strCache>
                <c:ptCount val="1"/>
                <c:pt idx="0">
                  <c:v>IDB Special</c:v>
                </c:pt>
              </c:strCache>
            </c:strRef>
          </c:tx>
          <c:invertIfNegative val="0"/>
          <c:val>
            <c:numRef>
              <c:f>'Transparency and Learning'!$AM$29</c:f>
              <c:numCache>
                <c:formatCode>General</c:formatCode>
                <c:ptCount val="1"/>
                <c:pt idx="0">
                  <c:v>-0.28740862233102282</c:v>
                </c:pt>
              </c:numCache>
            </c:numRef>
          </c:val>
        </c:ser>
        <c:ser>
          <c:idx val="24"/>
          <c:order val="24"/>
          <c:tx>
            <c:strRef>
              <c:f>'Transparency and Learning'!$AL$30</c:f>
              <c:strCache>
                <c:ptCount val="1"/>
                <c:pt idx="0">
                  <c:v>Korea</c:v>
                </c:pt>
              </c:strCache>
            </c:strRef>
          </c:tx>
          <c:invertIfNegative val="0"/>
          <c:val>
            <c:numRef>
              <c:f>'Transparency and Learning'!$AM$30</c:f>
              <c:numCache>
                <c:formatCode>General</c:formatCode>
                <c:ptCount val="1"/>
                <c:pt idx="0">
                  <c:v>-0.30457290801426112</c:v>
                </c:pt>
              </c:numCache>
            </c:numRef>
          </c:val>
        </c:ser>
        <c:ser>
          <c:idx val="25"/>
          <c:order val="25"/>
          <c:tx>
            <c:strRef>
              <c:f>'Transparency and Learning'!$AL$31</c:f>
              <c:strCache>
                <c:ptCount val="1"/>
                <c:pt idx="0">
                  <c:v>Portugal</c:v>
                </c:pt>
              </c:strCache>
            </c:strRef>
          </c:tx>
          <c:invertIfNegative val="0"/>
          <c:val>
            <c:numRef>
              <c:f>'Transparency and Learning'!$AM$31</c:f>
              <c:numCache>
                <c:formatCode>General</c:formatCode>
                <c:ptCount val="1"/>
                <c:pt idx="0">
                  <c:v>-0.36061159175473162</c:v>
                </c:pt>
              </c:numCache>
            </c:numRef>
          </c:val>
        </c:ser>
        <c:ser>
          <c:idx val="29"/>
          <c:order val="26"/>
          <c:tx>
            <c:strRef>
              <c:f>'Transparency and Learning'!$AL$32</c:f>
              <c:strCache>
                <c:ptCount val="1"/>
                <c:pt idx="0">
                  <c:v>Greece</c:v>
                </c:pt>
              </c:strCache>
            </c:strRef>
          </c:tx>
          <c:invertIfNegative val="0"/>
          <c:val>
            <c:numRef>
              <c:f>'Transparency and Learning'!$AM$32</c:f>
              <c:numCache>
                <c:formatCode>General</c:formatCode>
                <c:ptCount val="1"/>
                <c:pt idx="0">
                  <c:v>-0.3635558745440563</c:v>
                </c:pt>
              </c:numCache>
            </c:numRef>
          </c:val>
        </c:ser>
        <c:ser>
          <c:idx val="26"/>
          <c:order val="27"/>
          <c:tx>
            <c:strRef>
              <c:f>'Transparency and Learning'!$AL$33</c:f>
              <c:strCache>
                <c:ptCount val="1"/>
                <c:pt idx="0">
                  <c:v>France</c:v>
                </c:pt>
              </c:strCache>
            </c:strRef>
          </c:tx>
          <c:invertIfNegative val="0"/>
          <c:val>
            <c:numRef>
              <c:f>'Transparency and Learning'!$AM$33</c:f>
              <c:numCache>
                <c:formatCode>General</c:formatCode>
                <c:ptCount val="1"/>
                <c:pt idx="0">
                  <c:v>-0.73708684090673937</c:v>
                </c:pt>
              </c:numCache>
            </c:numRef>
          </c:val>
        </c:ser>
        <c:ser>
          <c:idx val="27"/>
          <c:order val="28"/>
          <c:tx>
            <c:strRef>
              <c:f>'Transparency and Learning'!$AL$34</c:f>
              <c:strCache>
                <c:ptCount val="1"/>
                <c:pt idx="0">
                  <c:v>Luxembourg</c:v>
                </c:pt>
              </c:strCache>
            </c:strRef>
          </c:tx>
          <c:invertIfNegative val="0"/>
          <c:val>
            <c:numRef>
              <c:f>'Transparency and Learning'!$AM$34</c:f>
              <c:numCache>
                <c:formatCode>General</c:formatCode>
                <c:ptCount val="1"/>
                <c:pt idx="0">
                  <c:v>-0.75762927716582673</c:v>
                </c:pt>
              </c:numCache>
            </c:numRef>
          </c:val>
        </c:ser>
        <c:ser>
          <c:idx val="28"/>
          <c:order val="29"/>
          <c:tx>
            <c:strRef>
              <c:f>'Transparency and Learning'!$AL$35</c:f>
              <c:strCache>
                <c:ptCount val="1"/>
                <c:pt idx="0">
                  <c:v>Belgium</c:v>
                </c:pt>
              </c:strCache>
            </c:strRef>
          </c:tx>
          <c:invertIfNegative val="0"/>
          <c:val>
            <c:numRef>
              <c:f>'Transparency and Learning'!$AM$35</c:f>
              <c:numCache>
                <c:formatCode>General</c:formatCode>
                <c:ptCount val="1"/>
                <c:pt idx="0">
                  <c:v>-0.85015352661254306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67520"/>
        <c:axId val="107469056"/>
      </c:barChart>
      <c:catAx>
        <c:axId val="107467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07469056"/>
        <c:crosses val="autoZero"/>
        <c:auto val="1"/>
        <c:lblAlgn val="ctr"/>
        <c:lblOffset val="100"/>
        <c:noMultiLvlLbl val="0"/>
      </c:catAx>
      <c:valAx>
        <c:axId val="107469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z-scores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7467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'DAH by donor'!$B$3:$B$25</c:f>
              <c:strCache>
                <c:ptCount val="2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France</c:v>
                </c:pt>
                <c:pt idx="4">
                  <c:v>Germany</c:v>
                </c:pt>
                <c:pt idx="5">
                  <c:v>Italy</c:v>
                </c:pt>
                <c:pt idx="6">
                  <c:v>Netherlands</c:v>
                </c:pt>
                <c:pt idx="7">
                  <c:v>Norway</c:v>
                </c:pt>
                <c:pt idx="8">
                  <c:v>Portugal</c:v>
                </c:pt>
                <c:pt idx="9">
                  <c:v>Sweden</c:v>
                </c:pt>
                <c:pt idx="10">
                  <c:v>Switzerland</c:v>
                </c:pt>
                <c:pt idx="11">
                  <c:v>United Kingdom</c:v>
                </c:pt>
                <c:pt idx="12">
                  <c:v>Finland</c:v>
                </c:pt>
                <c:pt idx="13">
                  <c:v>Ireland</c:v>
                </c:pt>
                <c:pt idx="14">
                  <c:v>Luxembourg</c:v>
                </c:pt>
                <c:pt idx="15">
                  <c:v>Greece</c:v>
                </c:pt>
                <c:pt idx="16">
                  <c:v>Spain</c:v>
                </c:pt>
                <c:pt idx="17">
                  <c:v>Canada</c:v>
                </c:pt>
                <c:pt idx="18">
                  <c:v>USA</c:v>
                </c:pt>
                <c:pt idx="19">
                  <c:v>Japan</c:v>
                </c:pt>
                <c:pt idx="20">
                  <c:v>Korea</c:v>
                </c:pt>
                <c:pt idx="21">
                  <c:v>Australia</c:v>
                </c:pt>
                <c:pt idx="22">
                  <c:v>New Zealand</c:v>
                </c:pt>
              </c:strCache>
            </c:strRef>
          </c:cat>
          <c:val>
            <c:numRef>
              <c:f>'DAH by donor'!$L$3:$L$25</c:f>
              <c:numCache>
                <c:formatCode>General</c:formatCode>
                <c:ptCount val="23"/>
                <c:pt idx="0">
                  <c:v>2.813964870587558E-11</c:v>
                </c:pt>
                <c:pt idx="1">
                  <c:v>2.7123000701118184E-10</c:v>
                </c:pt>
                <c:pt idx="2">
                  <c:v>4.1863332524075423E-10</c:v>
                </c:pt>
                <c:pt idx="3">
                  <c:v>5.7697145053450018E-11</c:v>
                </c:pt>
                <c:pt idx="4">
                  <c:v>1.1910787962290431E-10</c:v>
                </c:pt>
                <c:pt idx="5">
                  <c:v>4.8681942156354626E-11</c:v>
                </c:pt>
                <c:pt idx="6">
                  <c:v>2.671839990158802E-10</c:v>
                </c:pt>
                <c:pt idx="7">
                  <c:v>3.5156703133006177E-10</c:v>
                </c:pt>
                <c:pt idx="8">
                  <c:v>3.9592025391617864E-11</c:v>
                </c:pt>
                <c:pt idx="9">
                  <c:v>4.284777745018124E-10</c:v>
                </c:pt>
                <c:pt idx="10">
                  <c:v>1.1935703351947356E-10</c:v>
                </c:pt>
                <c:pt idx="11">
                  <c:v>3.6577448073935939E-10</c:v>
                </c:pt>
                <c:pt idx="12">
                  <c:v>1.2879750206553514E-10</c:v>
                </c:pt>
                <c:pt idx="13">
                  <c:v>5.2974734210005575E-10</c:v>
                </c:pt>
                <c:pt idx="14">
                  <c:v>8.8164150373669508E-10</c:v>
                </c:pt>
                <c:pt idx="15">
                  <c:v>5.304740461490051E-11</c:v>
                </c:pt>
                <c:pt idx="16">
                  <c:v>2.0166872290752233E-10</c:v>
                </c:pt>
                <c:pt idx="17">
                  <c:v>3.2579146539167977E-10</c:v>
                </c:pt>
                <c:pt idx="18">
                  <c:v>2.9942850262588486E-10</c:v>
                </c:pt>
                <c:pt idx="19">
                  <c:v>6.7903302654370704E-11</c:v>
                </c:pt>
                <c:pt idx="20">
                  <c:v>1.0725585937500001E-10</c:v>
                </c:pt>
                <c:pt idx="21">
                  <c:v>2.0432197187119423E-10</c:v>
                </c:pt>
                <c:pt idx="22">
                  <c:v>1.4993748939779474E-10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81120"/>
        <c:axId val="107782912"/>
      </c:barChart>
      <c:catAx>
        <c:axId val="10778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782912"/>
        <c:crosses val="autoZero"/>
        <c:auto val="1"/>
        <c:lblAlgn val="ctr"/>
        <c:lblOffset val="100"/>
        <c:noMultiLvlLbl val="0"/>
      </c:catAx>
      <c:valAx>
        <c:axId val="107782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781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'WHO graph'!$B$1</c:f>
              <c:strCache>
                <c:ptCount val="1"/>
                <c:pt idx="0">
                  <c:v>Share of WHO Contributions, 2009</c:v>
                </c:pt>
              </c:strCache>
            </c:strRef>
          </c:tx>
          <c:invertIfNegative val="0"/>
          <c:cat>
            <c:strRef>
              <c:f>'WHO graph'!$A$2:$A$28</c:f>
              <c:strCache>
                <c:ptCount val="27"/>
                <c:pt idx="0">
                  <c:v>Brazil</c:v>
                </c:pt>
                <c:pt idx="1">
                  <c:v>India</c:v>
                </c:pt>
                <c:pt idx="2">
                  <c:v>Portugal</c:v>
                </c:pt>
                <c:pt idx="3">
                  <c:v>Austria</c:v>
                </c:pt>
                <c:pt idx="4">
                  <c:v>Greece</c:v>
                </c:pt>
                <c:pt idx="5">
                  <c:v>New Zealand</c:v>
                </c:pt>
                <c:pt idx="6">
                  <c:v>China</c:v>
                </c:pt>
                <c:pt idx="7">
                  <c:v>Ireland</c:v>
                </c:pt>
                <c:pt idx="8">
                  <c:v>Denmark</c:v>
                </c:pt>
                <c:pt idx="9">
                  <c:v>Russia</c:v>
                </c:pt>
                <c:pt idx="10">
                  <c:v>France</c:v>
                </c:pt>
                <c:pt idx="11">
                  <c:v>Belgium</c:v>
                </c:pt>
                <c:pt idx="12">
                  <c:v>Finland</c:v>
                </c:pt>
                <c:pt idx="13">
                  <c:v>Japan</c:v>
                </c:pt>
                <c:pt idx="14">
                  <c:v>Luxembourg</c:v>
                </c:pt>
                <c:pt idx="15">
                  <c:v>Korea, Republic of</c:v>
                </c:pt>
                <c:pt idx="16">
                  <c:v>Switzerland</c:v>
                </c:pt>
                <c:pt idx="17">
                  <c:v>Italy</c:v>
                </c:pt>
                <c:pt idx="18">
                  <c:v>Australia</c:v>
                </c:pt>
                <c:pt idx="19">
                  <c:v>Spain</c:v>
                </c:pt>
                <c:pt idx="20">
                  <c:v>Germany</c:v>
                </c:pt>
                <c:pt idx="21">
                  <c:v>Sweden</c:v>
                </c:pt>
                <c:pt idx="22">
                  <c:v>Canada</c:v>
                </c:pt>
                <c:pt idx="23">
                  <c:v>Netherlands</c:v>
                </c:pt>
                <c:pt idx="24">
                  <c:v>Norway</c:v>
                </c:pt>
                <c:pt idx="25">
                  <c:v>United Kingdom</c:v>
                </c:pt>
                <c:pt idx="26">
                  <c:v>United States</c:v>
                </c:pt>
              </c:strCache>
            </c:strRef>
          </c:cat>
          <c:val>
            <c:numRef>
              <c:f>'WHO graph'!$B$2:$B$28</c:f>
              <c:numCache>
                <c:formatCode>0.00%</c:formatCode>
                <c:ptCount val="27"/>
                <c:pt idx="0">
                  <c:v>0</c:v>
                </c:pt>
                <c:pt idx="1">
                  <c:v>1.6526969488333122E-4</c:v>
                </c:pt>
                <c:pt idx="2">
                  <c:v>2.1679099198825712E-4</c:v>
                </c:pt>
                <c:pt idx="3">
                  <c:v>2.5722085623656831E-4</c:v>
                </c:pt>
                <c:pt idx="4">
                  <c:v>3.2636173914600048E-4</c:v>
                </c:pt>
                <c:pt idx="5">
                  <c:v>6.2804565229601433E-4</c:v>
                </c:pt>
                <c:pt idx="6">
                  <c:v>1.6357617019876192E-3</c:v>
                </c:pt>
                <c:pt idx="7">
                  <c:v>2.0132670663802381E-3</c:v>
                </c:pt>
                <c:pt idx="8">
                  <c:v>5.8781827402943423E-3</c:v>
                </c:pt>
                <c:pt idx="9">
                  <c:v>6.151705309546218E-3</c:v>
                </c:pt>
                <c:pt idx="10">
                  <c:v>7.0702871280173751E-3</c:v>
                </c:pt>
                <c:pt idx="11">
                  <c:v>7.23816073876009E-3</c:v>
                </c:pt>
                <c:pt idx="12">
                  <c:v>7.4051516869101325E-3</c:v>
                </c:pt>
                <c:pt idx="13">
                  <c:v>7.8495484300318275E-3</c:v>
                </c:pt>
                <c:pt idx="14">
                  <c:v>8.7726170146640754E-3</c:v>
                </c:pt>
                <c:pt idx="15">
                  <c:v>9.4712046696161442E-3</c:v>
                </c:pt>
                <c:pt idx="16">
                  <c:v>1.0195616632558704E-2</c:v>
                </c:pt>
                <c:pt idx="17">
                  <c:v>1.3260278080548289E-2</c:v>
                </c:pt>
                <c:pt idx="18">
                  <c:v>1.641891004071859E-2</c:v>
                </c:pt>
                <c:pt idx="19">
                  <c:v>1.880956188582518E-2</c:v>
                </c:pt>
                <c:pt idx="20">
                  <c:v>2.0638348797676835E-2</c:v>
                </c:pt>
                <c:pt idx="21">
                  <c:v>2.1151461007271131E-2</c:v>
                </c:pt>
                <c:pt idx="22">
                  <c:v>2.8297584889280639E-2</c:v>
                </c:pt>
                <c:pt idx="23">
                  <c:v>3.2115795959530694E-2</c:v>
                </c:pt>
                <c:pt idx="24">
                  <c:v>3.9868821378760827E-2</c:v>
                </c:pt>
                <c:pt idx="25">
                  <c:v>9.1999425001022886E-2</c:v>
                </c:pt>
                <c:pt idx="26">
                  <c:v>0.21850208851405239</c:v>
                </c:pt>
              </c:numCache>
            </c:numRef>
          </c:val>
        </c:ser>
        <c:ser>
          <c:idx val="1"/>
          <c:order val="1"/>
          <c:tx>
            <c:strRef>
              <c:f>'WHO graph'!$C$1</c:f>
              <c:strCache>
                <c:ptCount val="1"/>
                <c:pt idx="0">
                  <c:v>Share of Global GDP, 2009</c:v>
                </c:pt>
              </c:strCache>
            </c:strRef>
          </c:tx>
          <c:invertIfNegative val="0"/>
          <c:cat>
            <c:strRef>
              <c:f>'WHO graph'!$A$2:$A$28</c:f>
              <c:strCache>
                <c:ptCount val="27"/>
                <c:pt idx="0">
                  <c:v>Brazil</c:v>
                </c:pt>
                <c:pt idx="1">
                  <c:v>India</c:v>
                </c:pt>
                <c:pt idx="2">
                  <c:v>Portugal</c:v>
                </c:pt>
                <c:pt idx="3">
                  <c:v>Austria</c:v>
                </c:pt>
                <c:pt idx="4">
                  <c:v>Greece</c:v>
                </c:pt>
                <c:pt idx="5">
                  <c:v>New Zealand</c:v>
                </c:pt>
                <c:pt idx="6">
                  <c:v>China</c:v>
                </c:pt>
                <c:pt idx="7">
                  <c:v>Ireland</c:v>
                </c:pt>
                <c:pt idx="8">
                  <c:v>Denmark</c:v>
                </c:pt>
                <c:pt idx="9">
                  <c:v>Russia</c:v>
                </c:pt>
                <c:pt idx="10">
                  <c:v>France</c:v>
                </c:pt>
                <c:pt idx="11">
                  <c:v>Belgium</c:v>
                </c:pt>
                <c:pt idx="12">
                  <c:v>Finland</c:v>
                </c:pt>
                <c:pt idx="13">
                  <c:v>Japan</c:v>
                </c:pt>
                <c:pt idx="14">
                  <c:v>Luxembourg</c:v>
                </c:pt>
                <c:pt idx="15">
                  <c:v>Korea, Republic of</c:v>
                </c:pt>
                <c:pt idx="16">
                  <c:v>Switzerland</c:v>
                </c:pt>
                <c:pt idx="17">
                  <c:v>Italy</c:v>
                </c:pt>
                <c:pt idx="18">
                  <c:v>Australia</c:v>
                </c:pt>
                <c:pt idx="19">
                  <c:v>Spain</c:v>
                </c:pt>
                <c:pt idx="20">
                  <c:v>Germany</c:v>
                </c:pt>
                <c:pt idx="21">
                  <c:v>Sweden</c:v>
                </c:pt>
                <c:pt idx="22">
                  <c:v>Canada</c:v>
                </c:pt>
                <c:pt idx="23">
                  <c:v>Netherlands</c:v>
                </c:pt>
                <c:pt idx="24">
                  <c:v>Norway</c:v>
                </c:pt>
                <c:pt idx="25">
                  <c:v>United Kingdom</c:v>
                </c:pt>
                <c:pt idx="26">
                  <c:v>United States</c:v>
                </c:pt>
              </c:strCache>
            </c:strRef>
          </c:cat>
          <c:val>
            <c:numRef>
              <c:f>'WHO graph'!$C$2:$C$28</c:f>
              <c:numCache>
                <c:formatCode>0.00%</c:formatCode>
                <c:ptCount val="27"/>
                <c:pt idx="0">
                  <c:v>2.7647519390374686E-2</c:v>
                </c:pt>
                <c:pt idx="1">
                  <c:v>2.1914311982901395E-2</c:v>
                </c:pt>
                <c:pt idx="2">
                  <c:v>4.042931656954676E-3</c:v>
                </c:pt>
                <c:pt idx="3">
                  <c:v>6.598638263287002E-3</c:v>
                </c:pt>
                <c:pt idx="4">
                  <c:v>5.6532098875345747E-3</c:v>
                </c:pt>
                <c:pt idx="5">
                  <c:v>2.0362063041396211E-3</c:v>
                </c:pt>
                <c:pt idx="6">
                  <c:v>8.6189521412937203E-2</c:v>
                </c:pt>
                <c:pt idx="7">
                  <c:v>3.8402263694933812E-3</c:v>
                </c:pt>
                <c:pt idx="8">
                  <c:v>5.3353268236330156E-3</c:v>
                </c:pt>
                <c:pt idx="9">
                  <c:v>2.1110399081755583E-2</c:v>
                </c:pt>
                <c:pt idx="10">
                  <c:v>4.5877800506875475E-2</c:v>
                </c:pt>
                <c:pt idx="11">
                  <c:v>8.1535123392979438E-3</c:v>
                </c:pt>
                <c:pt idx="12">
                  <c:v>4.1179552378298465E-3</c:v>
                </c:pt>
                <c:pt idx="13">
                  <c:v>8.692272838864494E-2</c:v>
                </c:pt>
                <c:pt idx="14">
                  <c:v>9.1513570520568494E-4</c:v>
                </c:pt>
                <c:pt idx="15">
                  <c:v>1.4377999853027009E-2</c:v>
                </c:pt>
                <c:pt idx="16">
                  <c:v>8.4958160623517798E-3</c:v>
                </c:pt>
                <c:pt idx="17">
                  <c:v>3.6555637005726685E-2</c:v>
                </c:pt>
                <c:pt idx="18">
                  <c:v>1.7060144681179574E-2</c:v>
                </c:pt>
                <c:pt idx="19">
                  <c:v>2.535135568767773E-2</c:v>
                </c:pt>
                <c:pt idx="20">
                  <c:v>5.7660993065931719E-2</c:v>
                </c:pt>
                <c:pt idx="21">
                  <c:v>6.9706474557481336E-3</c:v>
                </c:pt>
                <c:pt idx="22">
                  <c:v>2.307469051693475E-2</c:v>
                </c:pt>
                <c:pt idx="23">
                  <c:v>1.3758658086506644E-2</c:v>
                </c:pt>
                <c:pt idx="24">
                  <c:v>6.5388991826591907E-3</c:v>
                </c:pt>
                <c:pt idx="25">
                  <c:v>3.7691923022420977E-2</c:v>
                </c:pt>
                <c:pt idx="26">
                  <c:v>0.24384477199713755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94368"/>
        <c:axId val="108395904"/>
      </c:barChart>
      <c:catAx>
        <c:axId val="108394368"/>
        <c:scaling>
          <c:orientation val="minMax"/>
        </c:scaling>
        <c:delete val="0"/>
        <c:axPos val="l"/>
        <c:majorTickMark val="out"/>
        <c:minorTickMark val="none"/>
        <c:tickLblPos val="nextTo"/>
        <c:crossAx val="108395904"/>
        <c:crosses val="autoZero"/>
        <c:auto val="1"/>
        <c:lblAlgn val="ctr"/>
        <c:lblOffset val="100"/>
        <c:noMultiLvlLbl val="0"/>
      </c:catAx>
      <c:valAx>
        <c:axId val="108395904"/>
        <c:scaling>
          <c:orientation val="minMax"/>
          <c:max val="0.25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10839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242952585472271"/>
          <c:y val="0.45736410793947485"/>
          <c:w val="0.17051419708900023"/>
          <c:h val="8.527159846791607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Health Aid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'Basic summaries'!$B$10</c:f>
              <c:strCache>
                <c:ptCount val="1"/>
                <c:pt idx="0">
                  <c:v>Health Aid</c:v>
                </c:pt>
              </c:strCache>
            </c:strRef>
          </c:tx>
          <c:marker>
            <c:symbol val="none"/>
          </c:marker>
          <c:cat>
            <c:numRef>
              <c:f>'Basic summaries'!$A$11:$A$31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'Basic summaries'!$B$11:$B$31</c:f>
              <c:numCache>
                <c:formatCode>General</c:formatCode>
                <c:ptCount val="21"/>
                <c:pt idx="0">
                  <c:v>5.66</c:v>
                </c:pt>
                <c:pt idx="1">
                  <c:v>5.44</c:v>
                </c:pt>
                <c:pt idx="2">
                  <c:v>6.06</c:v>
                </c:pt>
                <c:pt idx="3">
                  <c:v>6.56</c:v>
                </c:pt>
                <c:pt idx="4">
                  <c:v>7.58</c:v>
                </c:pt>
                <c:pt idx="5">
                  <c:v>7.87</c:v>
                </c:pt>
                <c:pt idx="6">
                  <c:v>7.91</c:v>
                </c:pt>
                <c:pt idx="7">
                  <c:v>8.39</c:v>
                </c:pt>
                <c:pt idx="8">
                  <c:v>8.66</c:v>
                </c:pt>
                <c:pt idx="9">
                  <c:v>9.6300000000000008</c:v>
                </c:pt>
                <c:pt idx="10">
                  <c:v>10.52</c:v>
                </c:pt>
                <c:pt idx="11">
                  <c:v>10.51</c:v>
                </c:pt>
                <c:pt idx="12">
                  <c:v>11.97</c:v>
                </c:pt>
                <c:pt idx="13">
                  <c:v>12.86</c:v>
                </c:pt>
                <c:pt idx="14">
                  <c:v>14.59</c:v>
                </c:pt>
                <c:pt idx="15">
                  <c:v>16.440000000000001</c:v>
                </c:pt>
                <c:pt idx="16">
                  <c:v>17.809999999999999</c:v>
                </c:pt>
                <c:pt idx="17">
                  <c:v>20.399999999999999</c:v>
                </c:pt>
                <c:pt idx="18">
                  <c:v>23.87</c:v>
                </c:pt>
                <c:pt idx="19">
                  <c:v>25.23</c:v>
                </c:pt>
                <c:pt idx="20">
                  <c:v>26.87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3744"/>
        <c:axId val="100945280"/>
      </c:lineChart>
      <c:catAx>
        <c:axId val="100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945280"/>
        <c:crosses val="autoZero"/>
        <c:auto val="1"/>
        <c:lblAlgn val="ctr"/>
        <c:lblOffset val="100"/>
        <c:noMultiLvlLbl val="0"/>
      </c:catAx>
      <c:valAx>
        <c:axId val="10094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4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'Overall rankings'!$E$73</c:f>
              <c:strCache>
                <c:ptCount val="1"/>
                <c:pt idx="0">
                  <c:v>United Kingdom</c:v>
                </c:pt>
              </c:strCache>
            </c:strRef>
          </c:tx>
          <c:invertIfNegative val="0"/>
          <c:val>
            <c:numRef>
              <c:f>'Overall rankings'!$F$73</c:f>
              <c:numCache>
                <c:formatCode>General</c:formatCode>
                <c:ptCount val="1"/>
                <c:pt idx="0">
                  <c:v>0.63436776607544565</c:v>
                </c:pt>
              </c:numCache>
            </c:numRef>
          </c:val>
        </c:ser>
        <c:ser>
          <c:idx val="1"/>
          <c:order val="1"/>
          <c:tx>
            <c:strRef>
              <c:f>'Overall rankings'!$E$74</c:f>
              <c:strCache>
                <c:ptCount val="1"/>
                <c:pt idx="0">
                  <c:v>Netherlands</c:v>
                </c:pt>
              </c:strCache>
            </c:strRef>
          </c:tx>
          <c:invertIfNegative val="0"/>
          <c:val>
            <c:numRef>
              <c:f>'Overall rankings'!$F$74</c:f>
              <c:numCache>
                <c:formatCode>General</c:formatCode>
                <c:ptCount val="1"/>
                <c:pt idx="0">
                  <c:v>0.44415399964220981</c:v>
                </c:pt>
              </c:numCache>
            </c:numRef>
          </c:val>
        </c:ser>
        <c:ser>
          <c:idx val="2"/>
          <c:order val="2"/>
          <c:tx>
            <c:strRef>
              <c:f>'Overall rankings'!$E$75</c:f>
              <c:strCache>
                <c:ptCount val="1"/>
                <c:pt idx="0">
                  <c:v>Denmark</c:v>
                </c:pt>
              </c:strCache>
            </c:strRef>
          </c:tx>
          <c:invertIfNegative val="0"/>
          <c:val>
            <c:numRef>
              <c:f>'Overall rankings'!$F$75</c:f>
              <c:numCache>
                <c:formatCode>General</c:formatCode>
                <c:ptCount val="1"/>
                <c:pt idx="0">
                  <c:v>0.35454871707964469</c:v>
                </c:pt>
              </c:numCache>
            </c:numRef>
          </c:val>
        </c:ser>
        <c:ser>
          <c:idx val="3"/>
          <c:order val="3"/>
          <c:tx>
            <c:strRef>
              <c:f>'Overall rankings'!$E$76</c:f>
              <c:strCache>
                <c:ptCount val="1"/>
                <c:pt idx="0">
                  <c:v>GFATM</c:v>
                </c:pt>
              </c:strCache>
            </c:strRef>
          </c:tx>
          <c:invertIfNegative val="0"/>
          <c:val>
            <c:numRef>
              <c:f>'Overall rankings'!$F$76</c:f>
              <c:numCache>
                <c:formatCode>General</c:formatCode>
                <c:ptCount val="1"/>
                <c:pt idx="0">
                  <c:v>0.34430330769310091</c:v>
                </c:pt>
              </c:numCache>
            </c:numRef>
          </c:val>
        </c:ser>
        <c:ser>
          <c:idx val="4"/>
          <c:order val="4"/>
          <c:tx>
            <c:strRef>
              <c:f>'Overall rankings'!$E$77</c:f>
              <c:strCache>
                <c:ptCount val="1"/>
                <c:pt idx="0">
                  <c:v>Norway</c:v>
                </c:pt>
              </c:strCache>
            </c:strRef>
          </c:tx>
          <c:invertIfNegative val="0"/>
          <c:val>
            <c:numRef>
              <c:f>'Overall rankings'!$F$77</c:f>
              <c:numCache>
                <c:formatCode>General</c:formatCode>
                <c:ptCount val="1"/>
                <c:pt idx="0">
                  <c:v>0.33657700297204485</c:v>
                </c:pt>
              </c:numCache>
            </c:numRef>
          </c:val>
        </c:ser>
        <c:ser>
          <c:idx val="5"/>
          <c:order val="5"/>
          <c:tx>
            <c:strRef>
              <c:f>'Overall rankings'!$E$78</c:f>
              <c:strCache>
                <c:ptCount val="1"/>
                <c:pt idx="0">
                  <c:v>IDA</c:v>
                </c:pt>
              </c:strCache>
            </c:strRef>
          </c:tx>
          <c:invertIfNegative val="0"/>
          <c:val>
            <c:numRef>
              <c:f>'Overall rankings'!$F$78</c:f>
              <c:numCache>
                <c:formatCode>General</c:formatCode>
                <c:ptCount val="1"/>
                <c:pt idx="0">
                  <c:v>0.30324919160777364</c:v>
                </c:pt>
              </c:numCache>
            </c:numRef>
          </c:val>
        </c:ser>
        <c:ser>
          <c:idx val="6"/>
          <c:order val="6"/>
          <c:tx>
            <c:strRef>
              <c:f>'Overall rankings'!$E$79</c:f>
              <c:strCache>
                <c:ptCount val="1"/>
                <c:pt idx="0">
                  <c:v>Ireland</c:v>
                </c:pt>
              </c:strCache>
            </c:strRef>
          </c:tx>
          <c:invertIfNegative val="0"/>
          <c:val>
            <c:numRef>
              <c:f>'Overall rankings'!$F$79</c:f>
              <c:numCache>
                <c:formatCode>General</c:formatCode>
                <c:ptCount val="1"/>
                <c:pt idx="0">
                  <c:v>0.28932871849857911</c:v>
                </c:pt>
              </c:numCache>
            </c:numRef>
          </c:val>
        </c:ser>
        <c:ser>
          <c:idx val="7"/>
          <c:order val="7"/>
          <c:tx>
            <c:strRef>
              <c:f>'Overall rankings'!$E$80</c:f>
              <c:strCache>
                <c:ptCount val="1"/>
                <c:pt idx="0">
                  <c:v>EC</c:v>
                </c:pt>
              </c:strCache>
            </c:strRef>
          </c:tx>
          <c:invertIfNegative val="0"/>
          <c:val>
            <c:numRef>
              <c:f>'Overall rankings'!$F$80</c:f>
              <c:numCache>
                <c:formatCode>General</c:formatCode>
                <c:ptCount val="1"/>
                <c:pt idx="0">
                  <c:v>0.26877870094224138</c:v>
                </c:pt>
              </c:numCache>
            </c:numRef>
          </c:val>
        </c:ser>
        <c:ser>
          <c:idx val="8"/>
          <c:order val="8"/>
          <c:tx>
            <c:strRef>
              <c:f>'Overall rankings'!$E$81</c:f>
              <c:strCache>
                <c:ptCount val="1"/>
                <c:pt idx="0">
                  <c:v>Australia</c:v>
                </c:pt>
              </c:strCache>
            </c:strRef>
          </c:tx>
          <c:invertIfNegative val="0"/>
          <c:val>
            <c:numRef>
              <c:f>'Overall rankings'!$F$81</c:f>
              <c:numCache>
                <c:formatCode>General</c:formatCode>
                <c:ptCount val="1"/>
                <c:pt idx="0">
                  <c:v>0.23029808220094594</c:v>
                </c:pt>
              </c:numCache>
            </c:numRef>
          </c:val>
        </c:ser>
        <c:ser>
          <c:idx val="9"/>
          <c:order val="9"/>
          <c:tx>
            <c:strRef>
              <c:f>'Overall rankings'!$E$82</c:f>
              <c:strCache>
                <c:ptCount val="1"/>
                <c:pt idx="0">
                  <c:v>Sweden</c:v>
                </c:pt>
              </c:strCache>
            </c:strRef>
          </c:tx>
          <c:invertIfNegative val="0"/>
          <c:val>
            <c:numRef>
              <c:f>'Overall rankings'!$F$82</c:f>
              <c:numCache>
                <c:formatCode>General</c:formatCode>
                <c:ptCount val="1"/>
                <c:pt idx="0">
                  <c:v>0.21808606125107982</c:v>
                </c:pt>
              </c:numCache>
            </c:numRef>
          </c:val>
        </c:ser>
        <c:ser>
          <c:idx val="10"/>
          <c:order val="10"/>
          <c:tx>
            <c:strRef>
              <c:f>'Overall rankings'!$E$83</c:f>
              <c:strCache>
                <c:ptCount val="1"/>
                <c:pt idx="0">
                  <c:v>Finland</c:v>
                </c:pt>
              </c:strCache>
            </c:strRef>
          </c:tx>
          <c:invertIfNegative val="0"/>
          <c:val>
            <c:numRef>
              <c:f>'Overall rankings'!$F$83</c:f>
              <c:numCache>
                <c:formatCode>General</c:formatCode>
                <c:ptCount val="1"/>
                <c:pt idx="0">
                  <c:v>0.21490431935270199</c:v>
                </c:pt>
              </c:numCache>
            </c:numRef>
          </c:val>
        </c:ser>
        <c:ser>
          <c:idx val="11"/>
          <c:order val="11"/>
          <c:tx>
            <c:strRef>
              <c:f>'Overall rankings'!$E$84</c:f>
              <c:strCache>
                <c:ptCount val="1"/>
                <c:pt idx="0">
                  <c:v>AfDF</c:v>
                </c:pt>
              </c:strCache>
            </c:strRef>
          </c:tx>
          <c:invertIfNegative val="0"/>
          <c:val>
            <c:numRef>
              <c:f>'Overall rankings'!$F$84</c:f>
              <c:numCache>
                <c:formatCode>General</c:formatCode>
                <c:ptCount val="1"/>
                <c:pt idx="0">
                  <c:v>0.20992335247856894</c:v>
                </c:pt>
              </c:numCache>
            </c:numRef>
          </c:val>
        </c:ser>
        <c:ser>
          <c:idx val="12"/>
          <c:order val="12"/>
          <c:tx>
            <c:strRef>
              <c:f>'Overall rankings'!$E$85</c:f>
              <c:strCache>
                <c:ptCount val="1"/>
                <c:pt idx="0">
                  <c:v>Canada</c:v>
                </c:pt>
              </c:strCache>
            </c:strRef>
          </c:tx>
          <c:invertIfNegative val="0"/>
          <c:val>
            <c:numRef>
              <c:f>'Overall rankings'!$F$85</c:f>
              <c:numCache>
                <c:formatCode>General</c:formatCode>
                <c:ptCount val="1"/>
                <c:pt idx="0">
                  <c:v>0.20815382457045109</c:v>
                </c:pt>
              </c:numCache>
            </c:numRef>
          </c:val>
        </c:ser>
        <c:ser>
          <c:idx val="13"/>
          <c:order val="13"/>
          <c:tx>
            <c:strRef>
              <c:f>'Overall rankings'!$E$86</c:f>
              <c:strCache>
                <c:ptCount val="1"/>
                <c:pt idx="0">
                  <c:v>USA</c:v>
                </c:pt>
              </c:strCache>
            </c:strRef>
          </c:tx>
          <c:invertIfNegative val="0"/>
          <c:val>
            <c:numRef>
              <c:f>'Overall rankings'!$F$86</c:f>
              <c:numCache>
                <c:formatCode>General</c:formatCode>
                <c:ptCount val="1"/>
                <c:pt idx="0">
                  <c:v>0.10560287117713092</c:v>
                </c:pt>
              </c:numCache>
            </c:numRef>
          </c:val>
        </c:ser>
        <c:ser>
          <c:idx val="14"/>
          <c:order val="14"/>
          <c:tx>
            <c:strRef>
              <c:f>'Overall rankings'!$E$87</c:f>
              <c:strCache>
                <c:ptCount val="1"/>
                <c:pt idx="0">
                  <c:v>New Zealand</c:v>
                </c:pt>
              </c:strCache>
            </c:strRef>
          </c:tx>
          <c:invertIfNegative val="0"/>
          <c:val>
            <c:numRef>
              <c:f>'Overall rankings'!$F$87</c:f>
              <c:numCache>
                <c:formatCode>General</c:formatCode>
                <c:ptCount val="1"/>
                <c:pt idx="0">
                  <c:v>6.4920761966782023E-2</c:v>
                </c:pt>
              </c:numCache>
            </c:numRef>
          </c:val>
        </c:ser>
        <c:ser>
          <c:idx val="15"/>
          <c:order val="15"/>
          <c:tx>
            <c:strRef>
              <c:f>'Overall rankings'!$E$88</c:f>
              <c:strCache>
                <c:ptCount val="1"/>
                <c:pt idx="0">
                  <c:v>IDB Special</c:v>
                </c:pt>
              </c:strCache>
            </c:strRef>
          </c:tx>
          <c:invertIfNegative val="0"/>
          <c:val>
            <c:numRef>
              <c:f>'Overall rankings'!$F$88</c:f>
              <c:numCache>
                <c:formatCode>General</c:formatCode>
                <c:ptCount val="1"/>
                <c:pt idx="0">
                  <c:v>-7.3229209207581469E-3</c:v>
                </c:pt>
              </c:numCache>
            </c:numRef>
          </c:val>
        </c:ser>
        <c:ser>
          <c:idx val="16"/>
          <c:order val="16"/>
          <c:tx>
            <c:strRef>
              <c:f>'Overall rankings'!$E$89</c:f>
              <c:strCache>
                <c:ptCount val="1"/>
                <c:pt idx="0">
                  <c:v>GAVI</c:v>
                </c:pt>
              </c:strCache>
            </c:strRef>
          </c:tx>
          <c:invertIfNegative val="0"/>
          <c:val>
            <c:numRef>
              <c:f>'Overall rankings'!$F$89</c:f>
              <c:numCache>
                <c:formatCode>General</c:formatCode>
                <c:ptCount val="1"/>
                <c:pt idx="0">
                  <c:v>-9.0186570484521618E-3</c:v>
                </c:pt>
              </c:numCache>
            </c:numRef>
          </c:val>
        </c:ser>
        <c:ser>
          <c:idx val="17"/>
          <c:order val="17"/>
          <c:tx>
            <c:strRef>
              <c:f>'Overall rankings'!$E$90</c:f>
              <c:strCache>
                <c:ptCount val="1"/>
                <c:pt idx="0">
                  <c:v>Switzerland</c:v>
                </c:pt>
              </c:strCache>
            </c:strRef>
          </c:tx>
          <c:invertIfNegative val="0"/>
          <c:val>
            <c:numRef>
              <c:f>'Overall rankings'!$F$90</c:f>
              <c:numCache>
                <c:formatCode>General</c:formatCode>
                <c:ptCount val="1"/>
                <c:pt idx="0">
                  <c:v>-8.4159611378545898E-2</c:v>
                </c:pt>
              </c:numCache>
            </c:numRef>
          </c:val>
        </c:ser>
        <c:ser>
          <c:idx val="18"/>
          <c:order val="18"/>
          <c:tx>
            <c:strRef>
              <c:f>'Overall rankings'!$E$91</c:f>
              <c:strCache>
                <c:ptCount val="1"/>
                <c:pt idx="0">
                  <c:v>Germany</c:v>
                </c:pt>
              </c:strCache>
            </c:strRef>
          </c:tx>
          <c:invertIfNegative val="0"/>
          <c:val>
            <c:numRef>
              <c:f>'Overall rankings'!$F$91</c:f>
              <c:numCache>
                <c:formatCode>General</c:formatCode>
                <c:ptCount val="1"/>
                <c:pt idx="0">
                  <c:v>-0.11135797293619286</c:v>
                </c:pt>
              </c:numCache>
            </c:numRef>
          </c:val>
        </c:ser>
        <c:ser>
          <c:idx val="19"/>
          <c:order val="19"/>
          <c:tx>
            <c:strRef>
              <c:f>'Overall rankings'!$E$92</c:f>
              <c:strCache>
                <c:ptCount val="1"/>
                <c:pt idx="0">
                  <c:v>UN (Select Agencies)</c:v>
                </c:pt>
              </c:strCache>
            </c:strRef>
          </c:tx>
          <c:invertIfNegative val="0"/>
          <c:val>
            <c:numRef>
              <c:f>'Overall rankings'!$F$92</c:f>
              <c:numCache>
                <c:formatCode>General</c:formatCode>
                <c:ptCount val="1"/>
                <c:pt idx="0">
                  <c:v>-0.11959132415613585</c:v>
                </c:pt>
              </c:numCache>
            </c:numRef>
          </c:val>
        </c:ser>
        <c:ser>
          <c:idx val="20"/>
          <c:order val="20"/>
          <c:tx>
            <c:strRef>
              <c:f>'Overall rankings'!$E$93</c:f>
              <c:strCache>
                <c:ptCount val="1"/>
                <c:pt idx="0">
                  <c:v>Portugal</c:v>
                </c:pt>
              </c:strCache>
            </c:strRef>
          </c:tx>
          <c:invertIfNegative val="0"/>
          <c:val>
            <c:numRef>
              <c:f>'Overall rankings'!$F$93</c:f>
              <c:numCache>
                <c:formatCode>General</c:formatCode>
                <c:ptCount val="1"/>
                <c:pt idx="0">
                  <c:v>-0.15300854549883169</c:v>
                </c:pt>
              </c:numCache>
            </c:numRef>
          </c:val>
        </c:ser>
        <c:ser>
          <c:idx val="21"/>
          <c:order val="21"/>
          <c:tx>
            <c:strRef>
              <c:f>'Overall rankings'!$E$94</c:f>
              <c:strCache>
                <c:ptCount val="1"/>
                <c:pt idx="0">
                  <c:v>Japan</c:v>
                </c:pt>
              </c:strCache>
            </c:strRef>
          </c:tx>
          <c:invertIfNegative val="0"/>
          <c:val>
            <c:numRef>
              <c:f>'Overall rankings'!$F$94</c:f>
              <c:numCache>
                <c:formatCode>General</c:formatCode>
                <c:ptCount val="1"/>
                <c:pt idx="0">
                  <c:v>-0.21793917743051536</c:v>
                </c:pt>
              </c:numCache>
            </c:numRef>
          </c:val>
        </c:ser>
        <c:ser>
          <c:idx val="22"/>
          <c:order val="22"/>
          <c:tx>
            <c:strRef>
              <c:f>'Overall rankings'!$E$95</c:f>
              <c:strCache>
                <c:ptCount val="1"/>
                <c:pt idx="0">
                  <c:v>Luxembourg</c:v>
                </c:pt>
              </c:strCache>
            </c:strRef>
          </c:tx>
          <c:invertIfNegative val="0"/>
          <c:val>
            <c:numRef>
              <c:f>'Overall rankings'!$F$95</c:f>
              <c:numCache>
                <c:formatCode>General</c:formatCode>
                <c:ptCount val="1"/>
                <c:pt idx="0">
                  <c:v>-0.24674778618531659</c:v>
                </c:pt>
              </c:numCache>
            </c:numRef>
          </c:val>
        </c:ser>
        <c:ser>
          <c:idx val="23"/>
          <c:order val="23"/>
          <c:tx>
            <c:strRef>
              <c:f>'Overall rankings'!$E$96</c:f>
              <c:strCache>
                <c:ptCount val="1"/>
                <c:pt idx="0">
                  <c:v>Spain</c:v>
                </c:pt>
              </c:strCache>
            </c:strRef>
          </c:tx>
          <c:invertIfNegative val="0"/>
          <c:val>
            <c:numRef>
              <c:f>'Overall rankings'!$F$96</c:f>
              <c:numCache>
                <c:formatCode>General</c:formatCode>
                <c:ptCount val="1"/>
                <c:pt idx="0">
                  <c:v>-0.2521534763092928</c:v>
                </c:pt>
              </c:numCache>
            </c:numRef>
          </c:val>
        </c:ser>
        <c:ser>
          <c:idx val="24"/>
          <c:order val="24"/>
          <c:tx>
            <c:strRef>
              <c:f>'Overall rankings'!$E$97</c:f>
              <c:strCache>
                <c:ptCount val="1"/>
                <c:pt idx="0">
                  <c:v>Belgium</c:v>
                </c:pt>
              </c:strCache>
            </c:strRef>
          </c:tx>
          <c:invertIfNegative val="0"/>
          <c:val>
            <c:numRef>
              <c:f>'Overall rankings'!$F$97</c:f>
              <c:numCache>
                <c:formatCode>General</c:formatCode>
                <c:ptCount val="1"/>
                <c:pt idx="0">
                  <c:v>-0.25661682404138536</c:v>
                </c:pt>
              </c:numCache>
            </c:numRef>
          </c:val>
        </c:ser>
        <c:ser>
          <c:idx val="25"/>
          <c:order val="25"/>
          <c:tx>
            <c:strRef>
              <c:f>'Overall rankings'!$E$98</c:f>
              <c:strCache>
                <c:ptCount val="1"/>
                <c:pt idx="0">
                  <c:v>Italy</c:v>
                </c:pt>
              </c:strCache>
            </c:strRef>
          </c:tx>
          <c:invertIfNegative val="0"/>
          <c:val>
            <c:numRef>
              <c:f>'Overall rankings'!$F$98</c:f>
              <c:numCache>
                <c:formatCode>General</c:formatCode>
                <c:ptCount val="1"/>
                <c:pt idx="0">
                  <c:v>-0.26778432094859339</c:v>
                </c:pt>
              </c:numCache>
            </c:numRef>
          </c:val>
        </c:ser>
        <c:ser>
          <c:idx val="26"/>
          <c:order val="26"/>
          <c:tx>
            <c:strRef>
              <c:f>'Overall rankings'!$E$99</c:f>
              <c:strCache>
                <c:ptCount val="1"/>
                <c:pt idx="0">
                  <c:v>Austria</c:v>
                </c:pt>
              </c:strCache>
            </c:strRef>
          </c:tx>
          <c:invertIfNegative val="0"/>
          <c:val>
            <c:numRef>
              <c:f>'Overall rankings'!$F$99</c:f>
              <c:numCache>
                <c:formatCode>General</c:formatCode>
                <c:ptCount val="1"/>
                <c:pt idx="0">
                  <c:v>-0.49088136669759924</c:v>
                </c:pt>
              </c:numCache>
            </c:numRef>
          </c:val>
        </c:ser>
        <c:ser>
          <c:idx val="27"/>
          <c:order val="27"/>
          <c:tx>
            <c:strRef>
              <c:f>'Overall rankings'!$E$100</c:f>
              <c:strCache>
                <c:ptCount val="1"/>
                <c:pt idx="0">
                  <c:v>France</c:v>
                </c:pt>
              </c:strCache>
            </c:strRef>
          </c:tx>
          <c:invertIfNegative val="0"/>
          <c:val>
            <c:numRef>
              <c:f>'Overall rankings'!$F$100</c:f>
              <c:numCache>
                <c:formatCode>General</c:formatCode>
                <c:ptCount val="1"/>
                <c:pt idx="0">
                  <c:v>-0.51376237238082256</c:v>
                </c:pt>
              </c:numCache>
            </c:numRef>
          </c:val>
        </c:ser>
        <c:ser>
          <c:idx val="28"/>
          <c:order val="28"/>
          <c:tx>
            <c:strRef>
              <c:f>'Overall rankings'!$E$101</c:f>
              <c:strCache>
                <c:ptCount val="1"/>
                <c:pt idx="0">
                  <c:v>Korea</c:v>
                </c:pt>
              </c:strCache>
            </c:strRef>
          </c:tx>
          <c:invertIfNegative val="0"/>
          <c:val>
            <c:numRef>
              <c:f>'Overall rankings'!$F$101</c:f>
              <c:numCache>
                <c:formatCode>General</c:formatCode>
                <c:ptCount val="1"/>
                <c:pt idx="0">
                  <c:v>-0.62945648604447102</c:v>
                </c:pt>
              </c:numCache>
            </c:numRef>
          </c:val>
        </c:ser>
        <c:ser>
          <c:idx val="29"/>
          <c:order val="29"/>
          <c:tx>
            <c:strRef>
              <c:f>'Overall rankings'!$E$102</c:f>
              <c:strCache>
                <c:ptCount val="1"/>
                <c:pt idx="0">
                  <c:v>Greece</c:v>
                </c:pt>
              </c:strCache>
            </c:strRef>
          </c:tx>
          <c:invertIfNegative val="0"/>
          <c:val>
            <c:numRef>
              <c:f>'Overall rankings'!$F$102</c:f>
              <c:numCache>
                <c:formatCode>General</c:formatCode>
                <c:ptCount val="1"/>
                <c:pt idx="0">
                  <c:v>-0.66831345809506926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70016"/>
        <c:axId val="100871552"/>
      </c:barChart>
      <c:catAx>
        <c:axId val="100870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00871552"/>
        <c:crosses val="autoZero"/>
        <c:auto val="1"/>
        <c:lblAlgn val="ctr"/>
        <c:lblOffset val="100"/>
        <c:noMultiLvlLbl val="0"/>
      </c:catAx>
      <c:valAx>
        <c:axId val="100871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z-scores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0870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'Overall rankings'!$R$8</c:f>
              <c:strCache>
                <c:ptCount val="1"/>
                <c:pt idx="0">
                  <c:v>United Kingdom</c:v>
                </c:pt>
              </c:strCache>
            </c:strRef>
          </c:tx>
          <c:marker>
            <c:symbol val="none"/>
          </c:marker>
          <c:cat>
            <c:strRef>
              <c:f>'Overall rankings'!$S$7:$V$7</c:f>
              <c:strCache>
                <c:ptCount val="4"/>
                <c:pt idx="0">
                  <c:v>Maximizing Efficiency</c:v>
                </c:pt>
                <c:pt idx="1">
                  <c:v>Fostering Institutions</c:v>
                </c:pt>
                <c:pt idx="2">
                  <c:v>Reducing Burden</c:v>
                </c:pt>
                <c:pt idx="3">
                  <c:v>Transparency and Learning</c:v>
                </c:pt>
              </c:strCache>
            </c:strRef>
          </c:cat>
          <c:val>
            <c:numRef>
              <c:f>'Overall rankings'!$S$8:$V$8</c:f>
              <c:numCache>
                <c:formatCode>General</c:formatCode>
                <c:ptCount val="4"/>
                <c:pt idx="0">
                  <c:v>0.36828659480536052</c:v>
                </c:pt>
                <c:pt idx="1">
                  <c:v>1.0995851235342395</c:v>
                </c:pt>
                <c:pt idx="2">
                  <c:v>0.44501430332326281</c:v>
                </c:pt>
                <c:pt idx="3">
                  <c:v>0.84313452137921496</c:v>
                </c:pt>
              </c:numCache>
            </c:numRef>
          </c:val>
        </c:ser>
        <c:ser>
          <c:idx val="1"/>
          <c:order val="1"/>
          <c:tx>
            <c:strRef>
              <c:f>'Overall rankings'!$R$9</c:f>
              <c:strCache>
                <c:ptCount val="1"/>
                <c:pt idx="0">
                  <c:v>USA</c:v>
                </c:pt>
              </c:strCache>
            </c:strRef>
          </c:tx>
          <c:marker>
            <c:symbol val="none"/>
          </c:marker>
          <c:cat>
            <c:strRef>
              <c:f>'Overall rankings'!$S$7:$V$7</c:f>
              <c:strCache>
                <c:ptCount val="4"/>
                <c:pt idx="0">
                  <c:v>Maximizing Efficiency</c:v>
                </c:pt>
                <c:pt idx="1">
                  <c:v>Fostering Institutions</c:v>
                </c:pt>
                <c:pt idx="2">
                  <c:v>Reducing Burden</c:v>
                </c:pt>
                <c:pt idx="3">
                  <c:v>Transparency and Learning</c:v>
                </c:pt>
              </c:strCache>
            </c:strRef>
          </c:cat>
          <c:val>
            <c:numRef>
              <c:f>'Overall rankings'!$S$9:$V$9</c:f>
              <c:numCache>
                <c:formatCode>General</c:formatCode>
                <c:ptCount val="4"/>
                <c:pt idx="0">
                  <c:v>0.14917585194147992</c:v>
                </c:pt>
                <c:pt idx="1">
                  <c:v>-0.30007500046719127</c:v>
                </c:pt>
                <c:pt idx="2">
                  <c:v>-0.45193773009459653</c:v>
                </c:pt>
                <c:pt idx="3">
                  <c:v>0.47160819165455742</c:v>
                </c:pt>
              </c:numCache>
            </c:numRef>
          </c:val>
        </c:ser>
        <c:ser>
          <c:idx val="2"/>
          <c:order val="2"/>
          <c:tx>
            <c:strRef>
              <c:f>'Overall rankings'!$R$10</c:f>
              <c:strCache>
                <c:ptCount val="1"/>
                <c:pt idx="0">
                  <c:v>GFATM</c:v>
                </c:pt>
              </c:strCache>
            </c:strRef>
          </c:tx>
          <c:marker>
            <c:symbol val="none"/>
          </c:marker>
          <c:cat>
            <c:strRef>
              <c:f>'Overall rankings'!$S$7:$V$7</c:f>
              <c:strCache>
                <c:ptCount val="4"/>
                <c:pt idx="0">
                  <c:v>Maximizing Efficiency</c:v>
                </c:pt>
                <c:pt idx="1">
                  <c:v>Fostering Institutions</c:v>
                </c:pt>
                <c:pt idx="2">
                  <c:v>Reducing Burden</c:v>
                </c:pt>
                <c:pt idx="3">
                  <c:v>Transparency and Learning</c:v>
                </c:pt>
              </c:strCache>
            </c:strRef>
          </c:cat>
          <c:val>
            <c:numRef>
              <c:f>'Overall rankings'!$S$10:$V$10</c:f>
              <c:numCache>
                <c:formatCode>General</c:formatCode>
                <c:ptCount val="4"/>
                <c:pt idx="0">
                  <c:v>0.23101017727292064</c:v>
                </c:pt>
                <c:pt idx="1">
                  <c:v>0.72335867353423944</c:v>
                </c:pt>
                <c:pt idx="2">
                  <c:v>0.97873485415407857</c:v>
                </c:pt>
                <c:pt idx="3">
                  <c:v>1.7293540817462573E-2</c:v>
                </c:pt>
              </c:numCache>
            </c:numRef>
          </c:val>
        </c:ser>
        <c:ser>
          <c:idx val="3"/>
          <c:order val="3"/>
          <c:tx>
            <c:strRef>
              <c:f>'Overall rankings'!$R$11</c:f>
              <c:strCache>
                <c:ptCount val="1"/>
                <c:pt idx="0">
                  <c:v>GAVI</c:v>
                </c:pt>
              </c:strCache>
            </c:strRef>
          </c:tx>
          <c:marker>
            <c:symbol val="none"/>
          </c:marker>
          <c:cat>
            <c:strRef>
              <c:f>'Overall rankings'!$S$7:$V$7</c:f>
              <c:strCache>
                <c:ptCount val="4"/>
                <c:pt idx="0">
                  <c:v>Maximizing Efficiency</c:v>
                </c:pt>
                <c:pt idx="1">
                  <c:v>Fostering Institutions</c:v>
                </c:pt>
                <c:pt idx="2">
                  <c:v>Reducing Burden</c:v>
                </c:pt>
                <c:pt idx="3">
                  <c:v>Transparency and Learning</c:v>
                </c:pt>
              </c:strCache>
            </c:strRef>
          </c:cat>
          <c:val>
            <c:numRef>
              <c:f>'Overall rankings'!$S$11:$V$11</c:f>
              <c:numCache>
                <c:formatCode>General</c:formatCode>
                <c:ptCount val="4"/>
                <c:pt idx="0">
                  <c:v>0.11070574393958732</c:v>
                </c:pt>
                <c:pt idx="1">
                  <c:v>-0.38630820046719122</c:v>
                </c:pt>
                <c:pt idx="2">
                  <c:v>0.29670545415407845</c:v>
                </c:pt>
                <c:pt idx="3">
                  <c:v>-0.15735162753606233</c:v>
                </c:pt>
              </c:numCache>
            </c:numRef>
          </c:val>
        </c:ser>
        <c:ser>
          <c:idx val="4"/>
          <c:order val="4"/>
          <c:tx>
            <c:strRef>
              <c:f>'Overall rankings'!$R$12</c:f>
              <c:strCache>
                <c:ptCount val="1"/>
                <c:pt idx="0">
                  <c:v>Average</c:v>
                </c:pt>
              </c:strCache>
            </c:strRef>
          </c:tx>
          <c:spPr>
            <a:ln w="152400">
              <a:solidFill>
                <a:schemeClr val="tx1">
                  <a:lumMod val="75000"/>
                  <a:lumOff val="2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'Overall rankings'!$S$7:$V$7</c:f>
              <c:strCache>
                <c:ptCount val="4"/>
                <c:pt idx="0">
                  <c:v>Maximizing Efficiency</c:v>
                </c:pt>
                <c:pt idx="1">
                  <c:v>Fostering Institutions</c:v>
                </c:pt>
                <c:pt idx="2">
                  <c:v>Reducing Burden</c:v>
                </c:pt>
                <c:pt idx="3">
                  <c:v>Transparency and Learning</c:v>
                </c:pt>
              </c:strCache>
            </c:strRef>
          </c:cat>
          <c:val>
            <c:numRef>
              <c:f>'Overall rankings'!$S$12:$V$12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15840"/>
        <c:axId val="101450112"/>
      </c:radarChart>
      <c:catAx>
        <c:axId val="10091584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1450112"/>
        <c:crosses val="autoZero"/>
        <c:auto val="1"/>
        <c:lblAlgn val="ctr"/>
        <c:lblOffset val="100"/>
        <c:noMultiLvlLbl val="0"/>
      </c:catAx>
      <c:valAx>
        <c:axId val="1014501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0915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'Maximizing Efficiency'!$AJ$7</c:f>
              <c:strCache>
                <c:ptCount val="1"/>
                <c:pt idx="0">
                  <c:v>Netherlands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Efficiency'!$AK$7</c:f>
              <c:numCache>
                <c:formatCode>General</c:formatCode>
                <c:ptCount val="1"/>
                <c:pt idx="0">
                  <c:v>0.86857518051964633</c:v>
                </c:pt>
              </c:numCache>
            </c:numRef>
          </c:val>
        </c:ser>
        <c:ser>
          <c:idx val="1"/>
          <c:order val="1"/>
          <c:tx>
            <c:strRef>
              <c:f>'Maximizing Efficiency'!$AJ$8</c:f>
              <c:strCache>
                <c:ptCount val="1"/>
                <c:pt idx="0">
                  <c:v>Denmark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Efficiency'!$AK$8</c:f>
              <c:numCache>
                <c:formatCode>General</c:formatCode>
                <c:ptCount val="1"/>
                <c:pt idx="0">
                  <c:v>0.79259432337678903</c:v>
                </c:pt>
              </c:numCache>
            </c:numRef>
          </c:val>
        </c:ser>
        <c:ser>
          <c:idx val="2"/>
          <c:order val="2"/>
          <c:tx>
            <c:strRef>
              <c:f>'Maximizing Efficiency'!$AJ$9</c:f>
              <c:strCache>
                <c:ptCount val="1"/>
                <c:pt idx="0">
                  <c:v>AfDF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Efficiency'!$AK$9</c:f>
              <c:numCache>
                <c:formatCode>General</c:formatCode>
                <c:ptCount val="1"/>
                <c:pt idx="0">
                  <c:v>0.73030122727292068</c:v>
                </c:pt>
              </c:numCache>
            </c:numRef>
          </c:val>
        </c:ser>
        <c:ser>
          <c:idx val="3"/>
          <c:order val="3"/>
          <c:tx>
            <c:strRef>
              <c:f>'Maximizing Efficiency'!$AJ$10</c:f>
              <c:strCache>
                <c:ptCount val="1"/>
                <c:pt idx="0">
                  <c:v>Ireland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Efficiency'!$AK$10</c:f>
              <c:numCache>
                <c:formatCode>General</c:formatCode>
                <c:ptCount val="1"/>
                <c:pt idx="0">
                  <c:v>0.51933982337678908</c:v>
                </c:pt>
              </c:numCache>
            </c:numRef>
          </c:val>
        </c:ser>
        <c:ser>
          <c:idx val="4"/>
          <c:order val="4"/>
          <c:tx>
            <c:strRef>
              <c:f>'Maximizing Efficiency'!$AJ$11</c:f>
              <c:strCache>
                <c:ptCount val="1"/>
                <c:pt idx="0">
                  <c:v>IDA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Efficiency'!$AK$11</c:f>
              <c:numCache>
                <c:formatCode>General</c:formatCode>
                <c:ptCount val="1"/>
                <c:pt idx="0">
                  <c:v>0.46131686060625393</c:v>
                </c:pt>
              </c:numCache>
            </c:numRef>
          </c:val>
        </c:ser>
        <c:ser>
          <c:idx val="5"/>
          <c:order val="5"/>
          <c:tx>
            <c:strRef>
              <c:f>'Maximizing Efficiency'!$AJ$12</c:f>
              <c:strCache>
                <c:ptCount val="1"/>
                <c:pt idx="0">
                  <c:v>Norway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Efficiency'!$AK$12</c:f>
              <c:numCache>
                <c:formatCode>General</c:formatCode>
                <c:ptCount val="1"/>
                <c:pt idx="0">
                  <c:v>0.4123318519482177</c:v>
                </c:pt>
              </c:numCache>
            </c:numRef>
          </c:val>
        </c:ser>
        <c:ser>
          <c:idx val="6"/>
          <c:order val="6"/>
          <c:tx>
            <c:strRef>
              <c:f>'Maximizing Efficiency'!$AJ$13</c:f>
              <c:strCache>
                <c:ptCount val="1"/>
                <c:pt idx="0">
                  <c:v>Luxembourg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Efficiency'!$AK$13</c:f>
              <c:numCache>
                <c:formatCode>General</c:formatCode>
                <c:ptCount val="1"/>
                <c:pt idx="0">
                  <c:v>0.38361005194821773</c:v>
                </c:pt>
              </c:numCache>
            </c:numRef>
          </c:val>
        </c:ser>
        <c:ser>
          <c:idx val="7"/>
          <c:order val="7"/>
          <c:tx>
            <c:strRef>
              <c:f>'Maximizing Efficiency'!$AJ$14</c:f>
              <c:strCache>
                <c:ptCount val="1"/>
                <c:pt idx="0">
                  <c:v>United Kingdom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Efficiency'!$AK$14</c:f>
              <c:numCache>
                <c:formatCode>General</c:formatCode>
                <c:ptCount val="1"/>
                <c:pt idx="0">
                  <c:v>0.36828659480536052</c:v>
                </c:pt>
              </c:numCache>
            </c:numRef>
          </c:val>
        </c:ser>
        <c:ser>
          <c:idx val="8"/>
          <c:order val="8"/>
          <c:tx>
            <c:strRef>
              <c:f>'Maximizing Efficiency'!$AJ$15</c:f>
              <c:strCache>
                <c:ptCount val="1"/>
                <c:pt idx="0">
                  <c:v>Sweden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Efficiency'!$AK$15</c:f>
              <c:numCache>
                <c:formatCode>General</c:formatCode>
                <c:ptCount val="1"/>
                <c:pt idx="0">
                  <c:v>0.29612332337678915</c:v>
                </c:pt>
              </c:numCache>
            </c:numRef>
          </c:val>
        </c:ser>
        <c:ser>
          <c:idx val="9"/>
          <c:order val="9"/>
          <c:tx>
            <c:strRef>
              <c:f>'Maximizing Efficiency'!$AJ$16</c:f>
              <c:strCache>
                <c:ptCount val="1"/>
                <c:pt idx="0">
                  <c:v>Switzerland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Efficiency'!$AK$16</c:f>
              <c:numCache>
                <c:formatCode>General</c:formatCode>
                <c:ptCount val="1"/>
                <c:pt idx="0">
                  <c:v>0.2805155233767892</c:v>
                </c:pt>
              </c:numCache>
            </c:numRef>
          </c:val>
        </c:ser>
        <c:ser>
          <c:idx val="10"/>
          <c:order val="10"/>
          <c:tx>
            <c:strRef>
              <c:f>'Maximizing Efficiency'!$AJ$17</c:f>
              <c:strCache>
                <c:ptCount val="1"/>
                <c:pt idx="0">
                  <c:v>GFATM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Efficiency'!$AK$17</c:f>
              <c:numCache>
                <c:formatCode>General</c:formatCode>
                <c:ptCount val="1"/>
                <c:pt idx="0">
                  <c:v>0.23101017727292064</c:v>
                </c:pt>
              </c:numCache>
            </c:numRef>
          </c:val>
        </c:ser>
        <c:ser>
          <c:idx val="11"/>
          <c:order val="11"/>
          <c:tx>
            <c:strRef>
              <c:f>'Maximizing Efficiency'!$AJ$18</c:f>
              <c:strCache>
                <c:ptCount val="1"/>
                <c:pt idx="0">
                  <c:v>USA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Efficiency'!$AK$18</c:f>
              <c:numCache>
                <c:formatCode>General</c:formatCode>
                <c:ptCount val="1"/>
                <c:pt idx="0">
                  <c:v>0.14917585194147992</c:v>
                </c:pt>
              </c:numCache>
            </c:numRef>
          </c:val>
        </c:ser>
        <c:ser>
          <c:idx val="12"/>
          <c:order val="12"/>
          <c:tx>
            <c:strRef>
              <c:f>'Maximizing Efficiency'!$AJ$19</c:f>
              <c:strCache>
                <c:ptCount val="1"/>
                <c:pt idx="0">
                  <c:v>Belgium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Efficiency'!$AK$19</c:f>
              <c:numCache>
                <c:formatCode>General</c:formatCode>
                <c:ptCount val="1"/>
                <c:pt idx="0">
                  <c:v>0.14841291755374714</c:v>
                </c:pt>
              </c:numCache>
            </c:numRef>
          </c:val>
        </c:ser>
        <c:ser>
          <c:idx val="13"/>
          <c:order val="13"/>
          <c:tx>
            <c:strRef>
              <c:f>'Maximizing Efficiency'!$AJ$20</c:f>
              <c:strCache>
                <c:ptCount val="1"/>
                <c:pt idx="0">
                  <c:v>GAVI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Efficiency'!$AK$20</c:f>
              <c:numCache>
                <c:formatCode>General</c:formatCode>
                <c:ptCount val="1"/>
                <c:pt idx="0">
                  <c:v>0.11070574393958732</c:v>
                </c:pt>
              </c:numCache>
            </c:numRef>
          </c:val>
        </c:ser>
        <c:ser>
          <c:idx val="14"/>
          <c:order val="14"/>
          <c:tx>
            <c:strRef>
              <c:f>'Maximizing Efficiency'!$AJ$21</c:f>
              <c:strCache>
                <c:ptCount val="1"/>
                <c:pt idx="0">
                  <c:v>New Zealand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Efficiency'!$AK$21</c:f>
              <c:numCache>
                <c:formatCode>General</c:formatCode>
                <c:ptCount val="1"/>
                <c:pt idx="0">
                  <c:v>9.8698676375594249E-2</c:v>
                </c:pt>
              </c:numCache>
            </c:numRef>
          </c:val>
        </c:ser>
        <c:ser>
          <c:idx val="15"/>
          <c:order val="15"/>
          <c:tx>
            <c:strRef>
              <c:f>'Maximizing Efficiency'!$AJ$22</c:f>
              <c:strCache>
                <c:ptCount val="1"/>
                <c:pt idx="0">
                  <c:v>Portugal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Efficiency'!$AK$22</c:f>
              <c:numCache>
                <c:formatCode>General</c:formatCode>
                <c:ptCount val="1"/>
                <c:pt idx="0">
                  <c:v>2.2730309091074857E-2</c:v>
                </c:pt>
              </c:numCache>
            </c:numRef>
          </c:val>
        </c:ser>
        <c:ser>
          <c:idx val="16"/>
          <c:order val="16"/>
          <c:tx>
            <c:strRef>
              <c:f>'Maximizing Efficiency'!$AJ$23</c:f>
              <c:strCache>
                <c:ptCount val="1"/>
                <c:pt idx="0">
                  <c:v>Finland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Efficiency'!$AK$23</c:f>
              <c:numCache>
                <c:formatCode>General</c:formatCode>
                <c:ptCount val="1"/>
                <c:pt idx="0">
                  <c:v>-6.1427879452632221E-2</c:v>
                </c:pt>
              </c:numCache>
            </c:numRef>
          </c:val>
        </c:ser>
        <c:ser>
          <c:idx val="17"/>
          <c:order val="17"/>
          <c:tx>
            <c:strRef>
              <c:f>'Maximizing Efficiency'!$AJ$24</c:f>
              <c:strCache>
                <c:ptCount val="1"/>
                <c:pt idx="0">
                  <c:v>IDB Special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Efficiency'!$AK$24</c:f>
              <c:numCache>
                <c:formatCode>General</c:formatCode>
                <c:ptCount val="1"/>
                <c:pt idx="0">
                  <c:v>-0.13452262272707935</c:v>
                </c:pt>
              </c:numCache>
            </c:numRef>
          </c:val>
        </c:ser>
        <c:ser>
          <c:idx val="18"/>
          <c:order val="18"/>
          <c:tx>
            <c:strRef>
              <c:f>'Maximizing Efficiency'!$AJ$25</c:f>
              <c:strCache>
                <c:ptCount val="1"/>
                <c:pt idx="0">
                  <c:v>Italy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Efficiency'!$AK$25</c:f>
              <c:numCache>
                <c:formatCode>General</c:formatCode>
                <c:ptCount val="1"/>
                <c:pt idx="0">
                  <c:v>-0.17876895008552454</c:v>
                </c:pt>
              </c:numCache>
            </c:numRef>
          </c:val>
        </c:ser>
        <c:ser>
          <c:idx val="19"/>
          <c:order val="19"/>
          <c:tx>
            <c:strRef>
              <c:f>'Maximizing Efficiency'!$AJ$26</c:f>
              <c:strCache>
                <c:ptCount val="1"/>
                <c:pt idx="0">
                  <c:v>Canada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Efficiency'!$AK$26</c:f>
              <c:numCache>
                <c:formatCode>General</c:formatCode>
                <c:ptCount val="1"/>
                <c:pt idx="0">
                  <c:v>-0.21710495584438647</c:v>
                </c:pt>
              </c:numCache>
            </c:numRef>
          </c:val>
        </c:ser>
        <c:ser>
          <c:idx val="20"/>
          <c:order val="20"/>
          <c:tx>
            <c:strRef>
              <c:f>'Maximizing Efficiency'!$AJ$27</c:f>
              <c:strCache>
                <c:ptCount val="1"/>
                <c:pt idx="0">
                  <c:v>EC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Efficiency'!$AK$27</c:f>
              <c:numCache>
                <c:formatCode>General</c:formatCode>
                <c:ptCount val="1"/>
                <c:pt idx="0">
                  <c:v>-0.22234527821169903</c:v>
                </c:pt>
              </c:numCache>
            </c:numRef>
          </c:val>
        </c:ser>
        <c:ser>
          <c:idx val="21"/>
          <c:order val="21"/>
          <c:tx>
            <c:strRef>
              <c:f>'Maximizing Efficiency'!$AJ$28</c:f>
              <c:strCache>
                <c:ptCount val="1"/>
                <c:pt idx="0">
                  <c:v>Germany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Efficiency'!$AK$28</c:f>
              <c:numCache>
                <c:formatCode>General</c:formatCode>
                <c:ptCount val="1"/>
                <c:pt idx="0">
                  <c:v>-0.23950835840585652</c:v>
                </c:pt>
              </c:numCache>
            </c:numRef>
          </c:val>
        </c:ser>
        <c:ser>
          <c:idx val="22"/>
          <c:order val="22"/>
          <c:tx>
            <c:strRef>
              <c:f>'Maximizing Efficiency'!$AJ$29</c:f>
              <c:strCache>
                <c:ptCount val="1"/>
                <c:pt idx="0">
                  <c:v>UN (Select Agencies)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Efficiency'!$AK$29</c:f>
              <c:numCache>
                <c:formatCode>General</c:formatCode>
                <c:ptCount val="1"/>
                <c:pt idx="0">
                  <c:v>-0.24216002272707934</c:v>
                </c:pt>
              </c:numCache>
            </c:numRef>
          </c:val>
        </c:ser>
        <c:ser>
          <c:idx val="23"/>
          <c:order val="23"/>
          <c:tx>
            <c:strRef>
              <c:f>'Maximizing Efficiency'!$AJ$30</c:f>
              <c:strCache>
                <c:ptCount val="1"/>
                <c:pt idx="0">
                  <c:v>Spain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Efficiency'!$AK$30</c:f>
              <c:numCache>
                <c:formatCode>General</c:formatCode>
                <c:ptCount val="1"/>
                <c:pt idx="0">
                  <c:v>-0.33348182600425746</c:v>
                </c:pt>
              </c:numCache>
            </c:numRef>
          </c:val>
        </c:ser>
        <c:ser>
          <c:idx val="24"/>
          <c:order val="24"/>
          <c:tx>
            <c:strRef>
              <c:f>'Maximizing Efficiency'!$AJ$31</c:f>
              <c:strCache>
                <c:ptCount val="1"/>
                <c:pt idx="0">
                  <c:v>Australia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Efficiency'!$AK$31</c:f>
              <c:numCache>
                <c:formatCode>General</c:formatCode>
                <c:ptCount val="1"/>
                <c:pt idx="0">
                  <c:v>-0.38454018646905996</c:v>
                </c:pt>
              </c:numCache>
            </c:numRef>
          </c:val>
        </c:ser>
        <c:ser>
          <c:idx val="25"/>
          <c:order val="25"/>
          <c:tx>
            <c:strRef>
              <c:f>'Maximizing Efficiency'!$AJ$32</c:f>
              <c:strCache>
                <c:ptCount val="1"/>
                <c:pt idx="0">
                  <c:v>France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Efficiency'!$AK$32</c:f>
              <c:numCache>
                <c:formatCode>General</c:formatCode>
                <c:ptCount val="1"/>
                <c:pt idx="0">
                  <c:v>-0.46091518746859922</c:v>
                </c:pt>
              </c:numCache>
            </c:numRef>
          </c:val>
        </c:ser>
        <c:ser>
          <c:idx val="27"/>
          <c:order val="26"/>
          <c:tx>
            <c:strRef>
              <c:f>'Maximizing Efficiency'!$AJ$33</c:f>
              <c:strCache>
                <c:ptCount val="1"/>
                <c:pt idx="0">
                  <c:v>Japan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Efficiency'!$AK$33</c:f>
              <c:numCache>
                <c:formatCode>General</c:formatCode>
                <c:ptCount val="1"/>
                <c:pt idx="0">
                  <c:v>-0.48220884805178221</c:v>
                </c:pt>
              </c:numCache>
            </c:numRef>
          </c:val>
        </c:ser>
        <c:ser>
          <c:idx val="29"/>
          <c:order val="27"/>
          <c:tx>
            <c:strRef>
              <c:f>'Maximizing Efficiency'!$AJ$34</c:f>
              <c:strCache>
                <c:ptCount val="1"/>
                <c:pt idx="0">
                  <c:v>Korea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Efficiency'!$AK$34</c:f>
              <c:numCache>
                <c:formatCode>General</c:formatCode>
                <c:ptCount val="1"/>
                <c:pt idx="0">
                  <c:v>-0.60078379364101742</c:v>
                </c:pt>
              </c:numCache>
            </c:numRef>
          </c:val>
        </c:ser>
        <c:ser>
          <c:idx val="26"/>
          <c:order val="28"/>
          <c:tx>
            <c:strRef>
              <c:f>'Maximizing Efficiency'!$AJ$35</c:f>
              <c:strCache>
                <c:ptCount val="1"/>
                <c:pt idx="0">
                  <c:v>Austria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Efficiency'!$AK$35</c:f>
              <c:numCache>
                <c:formatCode>General</c:formatCode>
                <c:ptCount val="1"/>
                <c:pt idx="0">
                  <c:v>-1.0542884563634138</c:v>
                </c:pt>
              </c:numCache>
            </c:numRef>
          </c:val>
        </c:ser>
        <c:ser>
          <c:idx val="28"/>
          <c:order val="29"/>
          <c:tx>
            <c:strRef>
              <c:f>'Maximizing Efficiency'!$AJ$36</c:f>
              <c:strCache>
                <c:ptCount val="1"/>
                <c:pt idx="0">
                  <c:v>Greece</c:v>
                </c:pt>
              </c:strCache>
            </c:strRef>
          </c:tx>
          <c:invertIfNegative val="0"/>
          <c:cat>
            <c:numRef>
              <c:f>'Maximizing Efficiency'!$AK$6</c:f>
              <c:numCache>
                <c:formatCode>General</c:formatCode>
                <c:ptCount val="1"/>
              </c:numCache>
            </c:numRef>
          </c:cat>
          <c:val>
            <c:numRef>
              <c:f>'Maximizing Efficiency'!$AK$36</c:f>
              <c:numCache>
                <c:formatCode>General</c:formatCode>
                <c:ptCount val="1"/>
                <c:pt idx="0">
                  <c:v>-1.1281997734118174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08768"/>
        <c:axId val="101410304"/>
      </c:barChart>
      <c:catAx>
        <c:axId val="1014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410304"/>
        <c:crosses val="autoZero"/>
        <c:auto val="1"/>
        <c:lblAlgn val="ctr"/>
        <c:lblOffset val="100"/>
        <c:noMultiLvlLbl val="0"/>
      </c:catAx>
      <c:valAx>
        <c:axId val="10141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z-scores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408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Health</a:t>
            </a:r>
            <a:r>
              <a:rPr lang="en-US" baseline="0"/>
              <a:t> QuODA</a:t>
            </a:r>
            <a:endParaRPr lang="en-US"/>
          </a:p>
        </c:rich>
      </c:tx>
      <c:overlay val="0"/>
    </c:title>
    <c:autoTitleDeleted val="0"/>
    <c:plotArea>
      <c:layout/>
      <c:radarChart>
        <c:radarStyle val="filled"/>
        <c:varyColors val="0"/>
        <c:ser>
          <c:idx val="3"/>
          <c:order val="3"/>
          <c:tx>
            <c:strRef>
              <c:f>'ME radar'!$P$8</c:f>
              <c:strCache>
                <c:ptCount val="1"/>
                <c:pt idx="0">
                  <c:v>Mean</c:v>
                </c:pt>
              </c:strCache>
            </c:strRef>
          </c:tx>
          <c:cat>
            <c:strRef>
              <c:f>'ME radar'!$Q$4:$W$4</c:f>
              <c:strCache>
                <c:ptCount val="7"/>
                <c:pt idx="0">
                  <c:v>Share of allocation to poor countries</c:v>
                </c:pt>
                <c:pt idx="1">
                  <c:v>Share of allocation to countries with high DALYs</c:v>
                </c:pt>
                <c:pt idx="2">
                  <c:v>Share of allocation to well-governed countries</c:v>
                </c:pt>
                <c:pt idx="3">
                  <c:v>High strict country programmable aid share</c:v>
                </c:pt>
                <c:pt idx="4">
                  <c:v>Focus/Specialization by recipient country </c:v>
                </c:pt>
                <c:pt idx="5">
                  <c:v>Support of select global public good facilities</c:v>
                </c:pt>
                <c:pt idx="6">
                  <c:v>Share of untied aid </c:v>
                </c:pt>
              </c:strCache>
            </c:strRef>
          </c:cat>
          <c:val>
            <c:numRef>
              <c:f>'ME radar'!$Q$8:$W$8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30784"/>
        <c:axId val="107036672"/>
      </c:radarChart>
      <c:radarChart>
        <c:radarStyle val="marker"/>
        <c:varyColors val="0"/>
        <c:ser>
          <c:idx val="0"/>
          <c:order val="0"/>
          <c:tx>
            <c:strRef>
              <c:f>'ME radar'!$P$5</c:f>
              <c:strCache>
                <c:ptCount val="1"/>
                <c:pt idx="0">
                  <c:v>United Kingdom</c:v>
                </c:pt>
              </c:strCache>
            </c:strRef>
          </c:tx>
          <c:marker>
            <c:symbol val="none"/>
          </c:marker>
          <c:cat>
            <c:strRef>
              <c:f>'ME radar'!$Q$4:$W$4</c:f>
              <c:strCache>
                <c:ptCount val="7"/>
                <c:pt idx="0">
                  <c:v>Share of allocation to poor countries</c:v>
                </c:pt>
                <c:pt idx="1">
                  <c:v>Share of allocation to countries with high DALYs</c:v>
                </c:pt>
                <c:pt idx="2">
                  <c:v>Share of allocation to well-governed countries</c:v>
                </c:pt>
                <c:pt idx="3">
                  <c:v>High strict country programmable aid share</c:v>
                </c:pt>
                <c:pt idx="4">
                  <c:v>Focus/Specialization by recipient country </c:v>
                </c:pt>
                <c:pt idx="5">
                  <c:v>Support of select global public good facilities</c:v>
                </c:pt>
                <c:pt idx="6">
                  <c:v>Share of untied aid </c:v>
                </c:pt>
              </c:strCache>
            </c:strRef>
          </c:cat>
          <c:val>
            <c:numRef>
              <c:f>'ME radar'!$Q$5:$W$5</c:f>
              <c:numCache>
                <c:formatCode>General</c:formatCode>
                <c:ptCount val="7"/>
                <c:pt idx="0">
                  <c:v>0.58993640000000003</c:v>
                </c:pt>
                <c:pt idx="1">
                  <c:v>1.450728</c:v>
                </c:pt>
                <c:pt idx="2">
                  <c:v>-8.6774400000000002E-2</c:v>
                </c:pt>
                <c:pt idx="3">
                  <c:v>0.17969789999999999</c:v>
                </c:pt>
                <c:pt idx="4">
                  <c:v>-0.23026730000000001</c:v>
                </c:pt>
                <c:pt idx="5">
                  <c:v>0.16986599999999999</c:v>
                </c:pt>
                <c:pt idx="6">
                  <c:v>0.504819563637524</c:v>
                </c:pt>
              </c:numCache>
            </c:numRef>
          </c:val>
        </c:ser>
        <c:ser>
          <c:idx val="1"/>
          <c:order val="1"/>
          <c:tx>
            <c:strRef>
              <c:f>'ME radar'!$P$6</c:f>
              <c:strCache>
                <c:ptCount val="1"/>
                <c:pt idx="0">
                  <c:v>USA</c:v>
                </c:pt>
              </c:strCache>
            </c:strRef>
          </c:tx>
          <c:marker>
            <c:symbol val="none"/>
          </c:marker>
          <c:cat>
            <c:strRef>
              <c:f>'ME radar'!$Q$4:$W$4</c:f>
              <c:strCache>
                <c:ptCount val="7"/>
                <c:pt idx="0">
                  <c:v>Share of allocation to poor countries</c:v>
                </c:pt>
                <c:pt idx="1">
                  <c:v>Share of allocation to countries with high DALYs</c:v>
                </c:pt>
                <c:pt idx="2">
                  <c:v>Share of allocation to well-governed countries</c:v>
                </c:pt>
                <c:pt idx="3">
                  <c:v>High strict country programmable aid share</c:v>
                </c:pt>
                <c:pt idx="4">
                  <c:v>Focus/Specialization by recipient country </c:v>
                </c:pt>
                <c:pt idx="5">
                  <c:v>Support of select global public good facilities</c:v>
                </c:pt>
                <c:pt idx="6">
                  <c:v>Share of untied aid </c:v>
                </c:pt>
              </c:strCache>
            </c:strRef>
          </c:cat>
          <c:val>
            <c:numRef>
              <c:f>'ME radar'!$Q$6:$W$6</c:f>
              <c:numCache>
                <c:formatCode>General</c:formatCode>
                <c:ptCount val="7"/>
                <c:pt idx="0">
                  <c:v>-0.67456939999999999</c:v>
                </c:pt>
                <c:pt idx="1">
                  <c:v>0.66185720000000003</c:v>
                </c:pt>
                <c:pt idx="2">
                  <c:v>0.84849110000000005</c:v>
                </c:pt>
                <c:pt idx="3">
                  <c:v>0.84697040000000001</c:v>
                </c:pt>
                <c:pt idx="4">
                  <c:v>-0.71729169999999998</c:v>
                </c:pt>
                <c:pt idx="5">
                  <c:v>-0.25081219999999999</c:v>
                </c:pt>
                <c:pt idx="6">
                  <c:v>0.32958556359035934</c:v>
                </c:pt>
              </c:numCache>
            </c:numRef>
          </c:val>
        </c:ser>
        <c:ser>
          <c:idx val="2"/>
          <c:order val="2"/>
          <c:tx>
            <c:strRef>
              <c:f>'ME radar'!$P$7</c:f>
              <c:strCache>
                <c:ptCount val="1"/>
                <c:pt idx="0">
                  <c:v>Australia</c:v>
                </c:pt>
              </c:strCache>
            </c:strRef>
          </c:tx>
          <c:marker>
            <c:symbol val="none"/>
          </c:marker>
          <c:cat>
            <c:strRef>
              <c:f>'ME radar'!$Q$4:$W$4</c:f>
              <c:strCache>
                <c:ptCount val="7"/>
                <c:pt idx="0">
                  <c:v>Share of allocation to poor countries</c:v>
                </c:pt>
                <c:pt idx="1">
                  <c:v>Share of allocation to countries with high DALYs</c:v>
                </c:pt>
                <c:pt idx="2">
                  <c:v>Share of allocation to well-governed countries</c:v>
                </c:pt>
                <c:pt idx="3">
                  <c:v>High strict country programmable aid share</c:v>
                </c:pt>
                <c:pt idx="4">
                  <c:v>Focus/Specialization by recipient country </c:v>
                </c:pt>
                <c:pt idx="5">
                  <c:v>Support of select global public good facilities</c:v>
                </c:pt>
                <c:pt idx="6">
                  <c:v>Share of untied aid </c:v>
                </c:pt>
              </c:strCache>
            </c:strRef>
          </c:cat>
          <c:val>
            <c:numRef>
              <c:f>'ME radar'!$Q$7:$W$7</c:f>
              <c:numCache>
                <c:formatCode>General</c:formatCode>
                <c:ptCount val="7"/>
                <c:pt idx="0">
                  <c:v>-0.77579710000000002</c:v>
                </c:pt>
                <c:pt idx="1">
                  <c:v>-0.37703920000000002</c:v>
                </c:pt>
                <c:pt idx="2">
                  <c:v>-0.73216199999999998</c:v>
                </c:pt>
                <c:pt idx="3">
                  <c:v>-1.8119959999999999</c:v>
                </c:pt>
                <c:pt idx="4">
                  <c:v>0.86969870000000005</c:v>
                </c:pt>
                <c:pt idx="5">
                  <c:v>-0.36704059999999999</c:v>
                </c:pt>
                <c:pt idx="6">
                  <c:v>0.50255489471658055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30784"/>
        <c:axId val="107036672"/>
      </c:radarChart>
      <c:catAx>
        <c:axId val="107030784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spPr>
          <a:ln w="9525">
            <a:noFill/>
          </a:ln>
        </c:spPr>
        <c:crossAx val="107036672"/>
        <c:crosses val="autoZero"/>
        <c:auto val="1"/>
        <c:lblAlgn val="ctr"/>
        <c:lblOffset val="100"/>
        <c:noMultiLvlLbl val="0"/>
      </c:catAx>
      <c:valAx>
        <c:axId val="107036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7030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Health</a:t>
            </a:r>
            <a:r>
              <a:rPr lang="en-US" baseline="0"/>
              <a:t> QuODA</a:t>
            </a:r>
            <a:endParaRPr lang="en-US"/>
          </a:p>
        </c:rich>
      </c:tx>
      <c:overlay val="0"/>
    </c:title>
    <c:autoTitleDeleted val="0"/>
    <c:plotArea>
      <c:layout/>
      <c:radarChart>
        <c:radarStyle val="filled"/>
        <c:varyColors val="0"/>
        <c:ser>
          <c:idx val="3"/>
          <c:order val="3"/>
          <c:tx>
            <c:strRef>
              <c:f>'ME radar'!$P$16</c:f>
              <c:strCache>
                <c:ptCount val="1"/>
                <c:pt idx="0">
                  <c:v>Mean</c:v>
                </c:pt>
              </c:strCache>
            </c:strRef>
          </c:tx>
          <c:cat>
            <c:strRef>
              <c:f>'ME radar'!$Q$12:$W$12</c:f>
              <c:strCache>
                <c:ptCount val="7"/>
                <c:pt idx="0">
                  <c:v>Share of allocation to poor countries</c:v>
                </c:pt>
                <c:pt idx="2">
                  <c:v>Share of allocation to well-governed countries</c:v>
                </c:pt>
                <c:pt idx="3">
                  <c:v>High country programmable aid share</c:v>
                </c:pt>
                <c:pt idx="4">
                  <c:v>Focus/Specialization by recipient country </c:v>
                </c:pt>
                <c:pt idx="5">
                  <c:v>Support of select global public good facilities </c:v>
                </c:pt>
                <c:pt idx="6">
                  <c:v>Share of untied aid </c:v>
                </c:pt>
              </c:strCache>
            </c:strRef>
          </c:cat>
          <c:val>
            <c:numRef>
              <c:f>'ME radar'!$Q$16:$W$16</c:f>
              <c:numCache>
                <c:formatCode>General</c:formatCode>
                <c:ptCount val="7"/>
                <c:pt idx="0">
                  <c:v>-1.6666666636614795E-8</c:v>
                </c:pt>
                <c:pt idx="2">
                  <c:v>-3.3333333426810443E-9</c:v>
                </c:pt>
                <c:pt idx="3">
                  <c:v>6.6666666187487069E-9</c:v>
                </c:pt>
                <c:pt idx="4">
                  <c:v>0.16208056666666662</c:v>
                </c:pt>
                <c:pt idx="5">
                  <c:v>-1.0619524583371063E-16</c:v>
                </c:pt>
                <c:pt idx="6">
                  <c:v>8.1416355139178141E-17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68032"/>
        <c:axId val="107078016"/>
      </c:radarChart>
      <c:radarChart>
        <c:radarStyle val="marker"/>
        <c:varyColors val="0"/>
        <c:ser>
          <c:idx val="0"/>
          <c:order val="0"/>
          <c:tx>
            <c:strRef>
              <c:f>'ME radar'!$P$13</c:f>
              <c:strCache>
                <c:ptCount val="1"/>
                <c:pt idx="0">
                  <c:v>GAVI</c:v>
                </c:pt>
              </c:strCache>
            </c:strRef>
          </c:tx>
          <c:marker>
            <c:symbol val="none"/>
          </c:marker>
          <c:cat>
            <c:strRef>
              <c:f>'ME radar'!$Q$12:$W$12</c:f>
              <c:strCache>
                <c:ptCount val="7"/>
                <c:pt idx="0">
                  <c:v>Share of allocation to poor countries</c:v>
                </c:pt>
                <c:pt idx="2">
                  <c:v>Share of allocation to well-governed countries</c:v>
                </c:pt>
                <c:pt idx="3">
                  <c:v>High country programmable aid share</c:v>
                </c:pt>
                <c:pt idx="4">
                  <c:v>Focus/Specialization by recipient country </c:v>
                </c:pt>
                <c:pt idx="5">
                  <c:v>Support of select global public good facilities </c:v>
                </c:pt>
                <c:pt idx="6">
                  <c:v>Share of untied aid </c:v>
                </c:pt>
              </c:strCache>
            </c:strRef>
          </c:cat>
          <c:val>
            <c:numRef>
              <c:f>'ME radar'!$Q$13:$W$13</c:f>
              <c:numCache>
                <c:formatCode>General</c:formatCode>
                <c:ptCount val="7"/>
                <c:pt idx="0">
                  <c:v>0.79405930000000002</c:v>
                </c:pt>
                <c:pt idx="2">
                  <c:v>-2.04671</c:v>
                </c:pt>
                <c:pt idx="3">
                  <c:v>1</c:v>
                </c:pt>
                <c:pt idx="4">
                  <c:v>-0.61167360000000004</c:v>
                </c:pt>
                <c:pt idx="6">
                  <c:v>0.50604143925247036</c:v>
                </c:pt>
              </c:numCache>
            </c:numRef>
          </c:val>
        </c:ser>
        <c:ser>
          <c:idx val="1"/>
          <c:order val="1"/>
          <c:tx>
            <c:strRef>
              <c:f>'ME radar'!$P$14</c:f>
              <c:strCache>
                <c:ptCount val="1"/>
                <c:pt idx="0">
                  <c:v>GFATM</c:v>
                </c:pt>
              </c:strCache>
            </c:strRef>
          </c:tx>
          <c:marker>
            <c:symbol val="none"/>
          </c:marker>
          <c:cat>
            <c:strRef>
              <c:f>'ME radar'!$Q$12:$W$12</c:f>
              <c:strCache>
                <c:ptCount val="7"/>
                <c:pt idx="0">
                  <c:v>Share of allocation to poor countries</c:v>
                </c:pt>
                <c:pt idx="2">
                  <c:v>Share of allocation to well-governed countries</c:v>
                </c:pt>
                <c:pt idx="3">
                  <c:v>High country programmable aid share</c:v>
                </c:pt>
                <c:pt idx="4">
                  <c:v>Focus/Specialization by recipient country </c:v>
                </c:pt>
                <c:pt idx="5">
                  <c:v>Support of select global public good facilities </c:v>
                </c:pt>
                <c:pt idx="6">
                  <c:v>Share of untied aid </c:v>
                </c:pt>
              </c:strCache>
            </c:strRef>
          </c:cat>
          <c:val>
            <c:numRef>
              <c:f>'ME radar'!$Q$14:$W$14</c:f>
              <c:numCache>
                <c:formatCode>General</c:formatCode>
                <c:ptCount val="7"/>
                <c:pt idx="0">
                  <c:v>-0.54579750000000005</c:v>
                </c:pt>
                <c:pt idx="2">
                  <c:v>4.74551E-2</c:v>
                </c:pt>
                <c:pt idx="3">
                  <c:v>1</c:v>
                </c:pt>
                <c:pt idx="4">
                  <c:v>-0.50581030000000005</c:v>
                </c:pt>
                <c:pt idx="6">
                  <c:v>0.50604143925247036</c:v>
                </c:pt>
              </c:numCache>
            </c:numRef>
          </c:val>
        </c:ser>
        <c:ser>
          <c:idx val="2"/>
          <c:order val="2"/>
          <c:tx>
            <c:strRef>
              <c:f>'ME radar'!$P$15</c:f>
              <c:strCache>
                <c:ptCount val="1"/>
                <c:pt idx="0">
                  <c:v>UN (Select Agencies)</c:v>
                </c:pt>
              </c:strCache>
            </c:strRef>
          </c:tx>
          <c:marker>
            <c:symbol val="none"/>
          </c:marker>
          <c:cat>
            <c:strRef>
              <c:f>'ME radar'!$Q$12:$W$12</c:f>
              <c:strCache>
                <c:ptCount val="7"/>
                <c:pt idx="0">
                  <c:v>Share of allocation to poor countries</c:v>
                </c:pt>
                <c:pt idx="2">
                  <c:v>Share of allocation to well-governed countries</c:v>
                </c:pt>
                <c:pt idx="3">
                  <c:v>High country programmable aid share</c:v>
                </c:pt>
                <c:pt idx="4">
                  <c:v>Focus/Specialization by recipient country </c:v>
                </c:pt>
                <c:pt idx="5">
                  <c:v>Support of select global public good facilities </c:v>
                </c:pt>
                <c:pt idx="6">
                  <c:v>Share of untied aid </c:v>
                </c:pt>
              </c:strCache>
            </c:strRef>
          </c:cat>
          <c:val>
            <c:numRef>
              <c:f>'ME radar'!$Q$15:$W$15</c:f>
              <c:numCache>
                <c:formatCode>General</c:formatCode>
                <c:ptCount val="7"/>
                <c:pt idx="0">
                  <c:v>0.1697697</c:v>
                </c:pt>
                <c:pt idx="2">
                  <c:v>-1.024915</c:v>
                </c:pt>
                <c:pt idx="3">
                  <c:v>1</c:v>
                </c:pt>
                <c:pt idx="4">
                  <c:v>-2.9793959999999999</c:v>
                </c:pt>
                <c:pt idx="6">
                  <c:v>0.50604143925247036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68032"/>
        <c:axId val="107078016"/>
      </c:radarChart>
      <c:catAx>
        <c:axId val="107068032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spPr>
          <a:ln w="9525">
            <a:noFill/>
          </a:ln>
        </c:spPr>
        <c:crossAx val="107078016"/>
        <c:crosses val="autoZero"/>
        <c:auto val="1"/>
        <c:lblAlgn val="ctr"/>
        <c:lblOffset val="100"/>
        <c:noMultiLvlLbl val="0"/>
      </c:catAx>
      <c:valAx>
        <c:axId val="107078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7068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'Fostering Institutions'!$M$7</c:f>
              <c:strCache>
                <c:ptCount val="1"/>
                <c:pt idx="0">
                  <c:v>IDB Special</c:v>
                </c:pt>
              </c:strCache>
            </c:strRef>
          </c:tx>
          <c:invertIfNegative val="0"/>
          <c:val>
            <c:numRef>
              <c:f>'Fostering Institutions'!$N$7</c:f>
              <c:numCache>
                <c:formatCode>General</c:formatCode>
                <c:ptCount val="1"/>
                <c:pt idx="0">
                  <c:v>1.5535067735342394</c:v>
                </c:pt>
              </c:numCache>
            </c:numRef>
          </c:val>
        </c:ser>
        <c:ser>
          <c:idx val="1"/>
          <c:order val="1"/>
          <c:tx>
            <c:strRef>
              <c:f>'Fostering Institutions'!$M$8</c:f>
              <c:strCache>
                <c:ptCount val="1"/>
                <c:pt idx="0">
                  <c:v>Norway</c:v>
                </c:pt>
              </c:strCache>
            </c:strRef>
          </c:tx>
          <c:invertIfNegative val="0"/>
          <c:val>
            <c:numRef>
              <c:f>'Fostering Institutions'!$N$8</c:f>
              <c:numCache>
                <c:formatCode>General</c:formatCode>
                <c:ptCount val="1"/>
                <c:pt idx="0">
                  <c:v>1.2091057735342394</c:v>
                </c:pt>
              </c:numCache>
            </c:numRef>
          </c:val>
        </c:ser>
        <c:ser>
          <c:idx val="2"/>
          <c:order val="2"/>
          <c:tx>
            <c:strRef>
              <c:f>'Fostering Institutions'!$M$9</c:f>
              <c:strCache>
                <c:ptCount val="1"/>
                <c:pt idx="0">
                  <c:v>Finland</c:v>
                </c:pt>
              </c:strCache>
            </c:strRef>
          </c:tx>
          <c:invertIfNegative val="0"/>
          <c:val>
            <c:numRef>
              <c:f>'Fostering Institutions'!$N$9</c:f>
              <c:numCache>
                <c:formatCode>General</c:formatCode>
                <c:ptCount val="1"/>
                <c:pt idx="0">
                  <c:v>1.1890307735342394</c:v>
                </c:pt>
              </c:numCache>
            </c:numRef>
          </c:val>
        </c:ser>
        <c:ser>
          <c:idx val="3"/>
          <c:order val="3"/>
          <c:tx>
            <c:strRef>
              <c:f>'Fostering Institutions'!$M$10</c:f>
              <c:strCache>
                <c:ptCount val="1"/>
                <c:pt idx="0">
                  <c:v>United Kingdom</c:v>
                </c:pt>
              </c:strCache>
            </c:strRef>
          </c:tx>
          <c:invertIfNegative val="0"/>
          <c:val>
            <c:numRef>
              <c:f>'Fostering Institutions'!$N$10</c:f>
              <c:numCache>
                <c:formatCode>General</c:formatCode>
                <c:ptCount val="1"/>
                <c:pt idx="0">
                  <c:v>1.0995851235342395</c:v>
                </c:pt>
              </c:numCache>
            </c:numRef>
          </c:val>
        </c:ser>
        <c:ser>
          <c:idx val="4"/>
          <c:order val="4"/>
          <c:tx>
            <c:strRef>
              <c:f>'Fostering Institutions'!$M$11</c:f>
              <c:strCache>
                <c:ptCount val="1"/>
                <c:pt idx="0">
                  <c:v>Canada</c:v>
                </c:pt>
              </c:strCache>
            </c:strRef>
          </c:tx>
          <c:invertIfNegative val="0"/>
          <c:val>
            <c:numRef>
              <c:f>'Fostering Institutions'!$N$11</c:f>
              <c:numCache>
                <c:formatCode>General</c:formatCode>
                <c:ptCount val="1"/>
                <c:pt idx="0">
                  <c:v>0.96213932353423948</c:v>
                </c:pt>
              </c:numCache>
            </c:numRef>
          </c:val>
        </c:ser>
        <c:ser>
          <c:idx val="5"/>
          <c:order val="5"/>
          <c:tx>
            <c:strRef>
              <c:f>'Fostering Institutions'!$M$12</c:f>
              <c:strCache>
                <c:ptCount val="1"/>
                <c:pt idx="0">
                  <c:v>EC</c:v>
                </c:pt>
              </c:strCache>
            </c:strRef>
          </c:tx>
          <c:invertIfNegative val="0"/>
          <c:val>
            <c:numRef>
              <c:f>'Fostering Institutions'!$N$12</c:f>
              <c:numCache>
                <c:formatCode>General</c:formatCode>
                <c:ptCount val="1"/>
                <c:pt idx="0">
                  <c:v>0.73723392353423944</c:v>
                </c:pt>
              </c:numCache>
            </c:numRef>
          </c:val>
        </c:ser>
        <c:ser>
          <c:idx val="6"/>
          <c:order val="6"/>
          <c:tx>
            <c:strRef>
              <c:f>'Fostering Institutions'!$M$13</c:f>
              <c:strCache>
                <c:ptCount val="1"/>
                <c:pt idx="0">
                  <c:v>GFATM</c:v>
                </c:pt>
              </c:strCache>
            </c:strRef>
          </c:tx>
          <c:invertIfNegative val="0"/>
          <c:val>
            <c:numRef>
              <c:f>'Fostering Institutions'!$N$13</c:f>
              <c:numCache>
                <c:formatCode>General</c:formatCode>
                <c:ptCount val="1"/>
                <c:pt idx="0">
                  <c:v>0.72335867353423944</c:v>
                </c:pt>
              </c:numCache>
            </c:numRef>
          </c:val>
        </c:ser>
        <c:ser>
          <c:idx val="7"/>
          <c:order val="7"/>
          <c:tx>
            <c:strRef>
              <c:f>'Fostering Institutions'!$M$14</c:f>
              <c:strCache>
                <c:ptCount val="1"/>
                <c:pt idx="0">
                  <c:v>Belgium</c:v>
                </c:pt>
              </c:strCache>
            </c:strRef>
          </c:tx>
          <c:invertIfNegative val="0"/>
          <c:val>
            <c:numRef>
              <c:f>'Fostering Institutions'!$N$14</c:f>
              <c:numCache>
                <c:formatCode>General</c:formatCode>
                <c:ptCount val="1"/>
                <c:pt idx="0">
                  <c:v>0.62799952353423938</c:v>
                </c:pt>
              </c:numCache>
            </c:numRef>
          </c:val>
        </c:ser>
        <c:ser>
          <c:idx val="8"/>
          <c:order val="8"/>
          <c:tx>
            <c:strRef>
              <c:f>'Fostering Institutions'!$M$15</c:f>
              <c:strCache>
                <c:ptCount val="1"/>
                <c:pt idx="0">
                  <c:v>Denmark</c:v>
                </c:pt>
              </c:strCache>
            </c:strRef>
          </c:tx>
          <c:invertIfNegative val="0"/>
          <c:val>
            <c:numRef>
              <c:f>'Fostering Institutions'!$N$15</c:f>
              <c:numCache>
                <c:formatCode>General</c:formatCode>
                <c:ptCount val="1"/>
                <c:pt idx="0">
                  <c:v>0.4792578235342394</c:v>
                </c:pt>
              </c:numCache>
            </c:numRef>
          </c:val>
        </c:ser>
        <c:ser>
          <c:idx val="9"/>
          <c:order val="9"/>
          <c:tx>
            <c:strRef>
              <c:f>'Fostering Institutions'!$M$16</c:f>
              <c:strCache>
                <c:ptCount val="1"/>
                <c:pt idx="0">
                  <c:v>Australia</c:v>
                </c:pt>
              </c:strCache>
            </c:strRef>
          </c:tx>
          <c:invertIfNegative val="0"/>
          <c:val>
            <c:numRef>
              <c:f>'Fostering Institutions'!$N$16</c:f>
              <c:numCache>
                <c:formatCode>General</c:formatCode>
                <c:ptCount val="1"/>
                <c:pt idx="0">
                  <c:v>0.29196792353423939</c:v>
                </c:pt>
              </c:numCache>
            </c:numRef>
          </c:val>
        </c:ser>
        <c:ser>
          <c:idx val="10"/>
          <c:order val="10"/>
          <c:tx>
            <c:strRef>
              <c:f>'Fostering Institutions'!$M$17</c:f>
              <c:strCache>
                <c:ptCount val="1"/>
                <c:pt idx="0">
                  <c:v>Austria</c:v>
                </c:pt>
              </c:strCache>
            </c:strRef>
          </c:tx>
          <c:invertIfNegative val="0"/>
          <c:val>
            <c:numRef>
              <c:f>'Fostering Institutions'!$N$17</c:f>
              <c:numCache>
                <c:formatCode>General</c:formatCode>
                <c:ptCount val="1"/>
                <c:pt idx="0">
                  <c:v>9.546459953280878E-2</c:v>
                </c:pt>
              </c:numCache>
            </c:numRef>
          </c:val>
        </c:ser>
        <c:ser>
          <c:idx val="11"/>
          <c:order val="11"/>
          <c:tx>
            <c:strRef>
              <c:f>'Fostering Institutions'!$M$18</c:f>
              <c:strCache>
                <c:ptCount val="1"/>
                <c:pt idx="0">
                  <c:v>Switzerland</c:v>
                </c:pt>
              </c:strCache>
            </c:strRef>
          </c:tx>
          <c:invertIfNegative val="0"/>
          <c:val>
            <c:numRef>
              <c:f>'Fostering Institutions'!$N$18</c:f>
              <c:numCache>
                <c:formatCode>General</c:formatCode>
                <c:ptCount val="1"/>
                <c:pt idx="0">
                  <c:v>8.6815899532808771E-2</c:v>
                </c:pt>
              </c:numCache>
            </c:numRef>
          </c:val>
        </c:ser>
        <c:ser>
          <c:idx val="12"/>
          <c:order val="12"/>
          <c:tx>
            <c:strRef>
              <c:f>'Fostering Institutions'!$M$19</c:f>
              <c:strCache>
                <c:ptCount val="1"/>
                <c:pt idx="0">
                  <c:v>Greece</c:v>
                </c:pt>
              </c:strCache>
            </c:strRef>
          </c:tx>
          <c:invertIfNegative val="0"/>
          <c:val>
            <c:numRef>
              <c:f>'Fostering Institutions'!$N$19</c:f>
              <c:numCache>
                <c:formatCode>General</c:formatCode>
                <c:ptCount val="1"/>
                <c:pt idx="0">
                  <c:v>2.2404049532808779E-2</c:v>
                </c:pt>
              </c:numCache>
            </c:numRef>
          </c:val>
        </c:ser>
        <c:ser>
          <c:idx val="13"/>
          <c:order val="13"/>
          <c:tx>
            <c:strRef>
              <c:f>'Fostering Institutions'!$M$20</c:f>
              <c:strCache>
                <c:ptCount val="1"/>
                <c:pt idx="0">
                  <c:v>Portugal</c:v>
                </c:pt>
              </c:strCache>
            </c:strRef>
          </c:tx>
          <c:invertIfNegative val="0"/>
          <c:val>
            <c:numRef>
              <c:f>'Fostering Institutions'!$N$20</c:f>
              <c:numCache>
                <c:formatCode>General</c:formatCode>
                <c:ptCount val="1"/>
                <c:pt idx="0">
                  <c:v>2.2183549532808766E-2</c:v>
                </c:pt>
              </c:numCache>
            </c:numRef>
          </c:val>
        </c:ser>
        <c:ser>
          <c:idx val="14"/>
          <c:order val="14"/>
          <c:tx>
            <c:strRef>
              <c:f>'Fostering Institutions'!$M$21</c:f>
              <c:strCache>
                <c:ptCount val="1"/>
                <c:pt idx="0">
                  <c:v>Ireland</c:v>
                </c:pt>
              </c:strCache>
            </c:strRef>
          </c:tx>
          <c:invertIfNegative val="0"/>
          <c:val>
            <c:numRef>
              <c:f>'Fostering Institutions'!$N$21</c:f>
              <c:numCache>
                <c:formatCode>General</c:formatCode>
                <c:ptCount val="1"/>
                <c:pt idx="0">
                  <c:v>-0.12747105046719123</c:v>
                </c:pt>
              </c:numCache>
            </c:numRef>
          </c:val>
        </c:ser>
        <c:ser>
          <c:idx val="15"/>
          <c:order val="15"/>
          <c:tx>
            <c:strRef>
              <c:f>'Fostering Institutions'!$M$22</c:f>
              <c:strCache>
                <c:ptCount val="1"/>
                <c:pt idx="0">
                  <c:v>AfDF</c:v>
                </c:pt>
              </c:strCache>
            </c:strRef>
          </c:tx>
          <c:invertIfNegative val="0"/>
          <c:val>
            <c:numRef>
              <c:f>'Fostering Institutions'!$N$22</c:f>
              <c:numCache>
                <c:formatCode>General</c:formatCode>
                <c:ptCount val="1"/>
                <c:pt idx="0">
                  <c:v>-0.18382930046719123</c:v>
                </c:pt>
              </c:numCache>
            </c:numRef>
          </c:val>
        </c:ser>
        <c:ser>
          <c:idx val="16"/>
          <c:order val="16"/>
          <c:tx>
            <c:strRef>
              <c:f>'Fostering Institutions'!$M$23</c:f>
              <c:strCache>
                <c:ptCount val="1"/>
                <c:pt idx="0">
                  <c:v>IDA</c:v>
                </c:pt>
              </c:strCache>
            </c:strRef>
          </c:tx>
          <c:invertIfNegative val="0"/>
          <c:val>
            <c:numRef>
              <c:f>'Fostering Institutions'!$N$23</c:f>
              <c:numCache>
                <c:formatCode>General</c:formatCode>
                <c:ptCount val="1"/>
                <c:pt idx="0">
                  <c:v>-0.25197820046719122</c:v>
                </c:pt>
              </c:numCache>
            </c:numRef>
          </c:val>
        </c:ser>
        <c:ser>
          <c:idx val="17"/>
          <c:order val="17"/>
          <c:tx>
            <c:strRef>
              <c:f>'Fostering Institutions'!$M$24</c:f>
              <c:strCache>
                <c:ptCount val="1"/>
                <c:pt idx="0">
                  <c:v>USA</c:v>
                </c:pt>
              </c:strCache>
            </c:strRef>
          </c:tx>
          <c:invertIfNegative val="0"/>
          <c:val>
            <c:numRef>
              <c:f>'Fostering Institutions'!$N$24</c:f>
              <c:numCache>
                <c:formatCode>General</c:formatCode>
                <c:ptCount val="1"/>
                <c:pt idx="0">
                  <c:v>-0.30007500046719127</c:v>
                </c:pt>
              </c:numCache>
            </c:numRef>
          </c:val>
        </c:ser>
        <c:ser>
          <c:idx val="18"/>
          <c:order val="18"/>
          <c:tx>
            <c:strRef>
              <c:f>'Fostering Institutions'!$M$25</c:f>
              <c:strCache>
                <c:ptCount val="1"/>
                <c:pt idx="0">
                  <c:v>UN (Select Agencies)</c:v>
                </c:pt>
              </c:strCache>
            </c:strRef>
          </c:tx>
          <c:invertIfNegative val="0"/>
          <c:val>
            <c:numRef>
              <c:f>'Fostering Institutions'!$N$25</c:f>
              <c:numCache>
                <c:formatCode>General</c:formatCode>
                <c:ptCount val="1"/>
                <c:pt idx="0">
                  <c:v>-0.34106795046719124</c:v>
                </c:pt>
              </c:numCache>
            </c:numRef>
          </c:val>
        </c:ser>
        <c:ser>
          <c:idx val="19"/>
          <c:order val="19"/>
          <c:tx>
            <c:strRef>
              <c:f>'Fostering Institutions'!$M$26</c:f>
              <c:strCache>
                <c:ptCount val="1"/>
                <c:pt idx="0">
                  <c:v>Germany</c:v>
                </c:pt>
              </c:strCache>
            </c:strRef>
          </c:tx>
          <c:invertIfNegative val="0"/>
          <c:val>
            <c:numRef>
              <c:f>'Fostering Institutions'!$N$26</c:f>
              <c:numCache>
                <c:formatCode>General</c:formatCode>
                <c:ptCount val="1"/>
                <c:pt idx="0">
                  <c:v>-0.35047210046719124</c:v>
                </c:pt>
              </c:numCache>
            </c:numRef>
          </c:val>
        </c:ser>
        <c:ser>
          <c:idx val="20"/>
          <c:order val="20"/>
          <c:tx>
            <c:strRef>
              <c:f>'Fostering Institutions'!$M$27</c:f>
              <c:strCache>
                <c:ptCount val="1"/>
                <c:pt idx="0">
                  <c:v>GAVI</c:v>
                </c:pt>
              </c:strCache>
            </c:strRef>
          </c:tx>
          <c:invertIfNegative val="0"/>
          <c:val>
            <c:numRef>
              <c:f>'Fostering Institutions'!$N$27</c:f>
              <c:numCache>
                <c:formatCode>General</c:formatCode>
                <c:ptCount val="1"/>
                <c:pt idx="0">
                  <c:v>-0.38630820046719122</c:v>
                </c:pt>
              </c:numCache>
            </c:numRef>
          </c:val>
        </c:ser>
        <c:ser>
          <c:idx val="21"/>
          <c:order val="21"/>
          <c:tx>
            <c:strRef>
              <c:f>'Fostering Institutions'!$M$28</c:f>
              <c:strCache>
                <c:ptCount val="1"/>
                <c:pt idx="0">
                  <c:v>Sweden</c:v>
                </c:pt>
              </c:strCache>
            </c:strRef>
          </c:tx>
          <c:invertIfNegative val="0"/>
          <c:val>
            <c:numRef>
              <c:f>'Fostering Institutions'!$N$28</c:f>
              <c:numCache>
                <c:formatCode>General</c:formatCode>
                <c:ptCount val="1"/>
                <c:pt idx="0">
                  <c:v>-0.38860800046719124</c:v>
                </c:pt>
              </c:numCache>
            </c:numRef>
          </c:val>
        </c:ser>
        <c:ser>
          <c:idx val="22"/>
          <c:order val="22"/>
          <c:tx>
            <c:strRef>
              <c:f>'Fostering Institutions'!$M$29</c:f>
              <c:strCache>
                <c:ptCount val="1"/>
                <c:pt idx="0">
                  <c:v>Luxembourg</c:v>
                </c:pt>
              </c:strCache>
            </c:strRef>
          </c:tx>
          <c:invertIfNegative val="0"/>
          <c:val>
            <c:numRef>
              <c:f>'Fostering Institutions'!$N$29</c:f>
              <c:numCache>
                <c:formatCode>General</c:formatCode>
                <c:ptCount val="1"/>
                <c:pt idx="0">
                  <c:v>-0.53593565046719127</c:v>
                </c:pt>
              </c:numCache>
            </c:numRef>
          </c:val>
        </c:ser>
        <c:ser>
          <c:idx val="23"/>
          <c:order val="23"/>
          <c:tx>
            <c:strRef>
              <c:f>'Fostering Institutions'!$M$30</c:f>
              <c:strCache>
                <c:ptCount val="1"/>
                <c:pt idx="0">
                  <c:v>New Zealand</c:v>
                </c:pt>
              </c:strCache>
            </c:strRef>
          </c:tx>
          <c:invertIfNegative val="0"/>
          <c:val>
            <c:numRef>
              <c:f>'Fostering Institutions'!$N$30</c:f>
              <c:numCache>
                <c:formatCode>General</c:formatCode>
                <c:ptCount val="1"/>
                <c:pt idx="0">
                  <c:v>-0.59474572646576063</c:v>
                </c:pt>
              </c:numCache>
            </c:numRef>
          </c:val>
        </c:ser>
        <c:ser>
          <c:idx val="24"/>
          <c:order val="24"/>
          <c:tx>
            <c:strRef>
              <c:f>'Fostering Institutions'!$M$31</c:f>
              <c:strCache>
                <c:ptCount val="1"/>
                <c:pt idx="0">
                  <c:v>Italy</c:v>
                </c:pt>
              </c:strCache>
            </c:strRef>
          </c:tx>
          <c:invertIfNegative val="0"/>
          <c:val>
            <c:numRef>
              <c:f>'Fostering Institutions'!$N$31</c:f>
              <c:numCache>
                <c:formatCode>General</c:formatCode>
                <c:ptCount val="1"/>
                <c:pt idx="0">
                  <c:v>-0.64443065046719128</c:v>
                </c:pt>
              </c:numCache>
            </c:numRef>
          </c:val>
        </c:ser>
        <c:ser>
          <c:idx val="25"/>
          <c:order val="25"/>
          <c:tx>
            <c:strRef>
              <c:f>'Fostering Institutions'!$M$32</c:f>
              <c:strCache>
                <c:ptCount val="1"/>
                <c:pt idx="0">
                  <c:v>Japan</c:v>
                </c:pt>
              </c:strCache>
            </c:strRef>
          </c:tx>
          <c:invertIfNegative val="0"/>
          <c:val>
            <c:numRef>
              <c:f>'Fostering Institutions'!$N$32</c:f>
              <c:numCache>
                <c:formatCode>General</c:formatCode>
                <c:ptCount val="1"/>
                <c:pt idx="0">
                  <c:v>-0.67577910046719125</c:v>
                </c:pt>
              </c:numCache>
            </c:numRef>
          </c:val>
        </c:ser>
        <c:ser>
          <c:idx val="27"/>
          <c:order val="26"/>
          <c:tx>
            <c:strRef>
              <c:f>'Fostering Institutions'!$M$33</c:f>
              <c:strCache>
                <c:ptCount val="1"/>
                <c:pt idx="0">
                  <c:v>France</c:v>
                </c:pt>
              </c:strCache>
            </c:strRef>
          </c:tx>
          <c:invertIfNegative val="0"/>
          <c:val>
            <c:numRef>
              <c:f>'Fostering Institutions'!$N$33</c:f>
              <c:numCache>
                <c:formatCode>General</c:formatCode>
                <c:ptCount val="1"/>
                <c:pt idx="0">
                  <c:v>-0.68386130046719118</c:v>
                </c:pt>
              </c:numCache>
            </c:numRef>
          </c:val>
        </c:ser>
        <c:ser>
          <c:idx val="29"/>
          <c:order val="27"/>
          <c:tx>
            <c:strRef>
              <c:f>'Fostering Institutions'!$M$34</c:f>
              <c:strCache>
                <c:ptCount val="1"/>
                <c:pt idx="0">
                  <c:v>Netherlands</c:v>
                </c:pt>
              </c:strCache>
            </c:strRef>
          </c:tx>
          <c:invertIfNegative val="0"/>
          <c:val>
            <c:numRef>
              <c:f>'Fostering Institutions'!$N$34</c:f>
              <c:numCache>
                <c:formatCode>General</c:formatCode>
                <c:ptCount val="1"/>
                <c:pt idx="0">
                  <c:v>-0.81561770046719118</c:v>
                </c:pt>
              </c:numCache>
            </c:numRef>
          </c:val>
        </c:ser>
        <c:ser>
          <c:idx val="26"/>
          <c:order val="28"/>
          <c:tx>
            <c:strRef>
              <c:f>'Fostering Institutions'!$M$35</c:f>
              <c:strCache>
                <c:ptCount val="1"/>
                <c:pt idx="0">
                  <c:v>Spain</c:v>
                </c:pt>
              </c:strCache>
            </c:strRef>
          </c:tx>
          <c:invertIfNegative val="0"/>
          <c:val>
            <c:numRef>
              <c:f>'Fostering Institutions'!$N$35</c:f>
              <c:numCache>
                <c:formatCode>General</c:formatCode>
                <c:ptCount val="1"/>
                <c:pt idx="0">
                  <c:v>-1.0175585004671912</c:v>
                </c:pt>
              </c:numCache>
            </c:numRef>
          </c:val>
        </c:ser>
        <c:ser>
          <c:idx val="28"/>
          <c:order val="29"/>
          <c:tx>
            <c:strRef>
              <c:f>'Fostering Institutions'!$M$36</c:f>
              <c:strCache>
                <c:ptCount val="1"/>
                <c:pt idx="0">
                  <c:v>Korea</c:v>
                </c:pt>
              </c:strCache>
            </c:strRef>
          </c:tx>
          <c:invertIfNegative val="0"/>
          <c:val>
            <c:numRef>
              <c:f>'Fostering Institutions'!$N$36</c:f>
              <c:numCache>
                <c:formatCode>General</c:formatCode>
                <c:ptCount val="1"/>
                <c:pt idx="0">
                  <c:v>-1.8023155004671911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65248"/>
        <c:axId val="106971136"/>
      </c:barChart>
      <c:catAx>
        <c:axId val="10696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06971136"/>
        <c:crosses val="autoZero"/>
        <c:auto val="1"/>
        <c:lblAlgn val="ctr"/>
        <c:lblOffset val="100"/>
        <c:noMultiLvlLbl val="0"/>
      </c:catAx>
      <c:valAx>
        <c:axId val="106971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z-scores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96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'Reducing Burden'!$AE$6</c:f>
              <c:strCache>
                <c:ptCount val="1"/>
                <c:pt idx="0">
                  <c:v>GFATM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Burden'!$AF$6</c:f>
              <c:numCache>
                <c:formatCode>General</c:formatCode>
                <c:ptCount val="1"/>
                <c:pt idx="0">
                  <c:v>0.97873485415407857</c:v>
                </c:pt>
              </c:numCache>
            </c:numRef>
          </c:val>
        </c:ser>
        <c:ser>
          <c:idx val="1"/>
          <c:order val="1"/>
          <c:tx>
            <c:strRef>
              <c:f>'Reducing Burden'!$AE$7</c:f>
              <c:strCache>
                <c:ptCount val="1"/>
                <c:pt idx="0">
                  <c:v>Australia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Burden'!$AF$7</c:f>
              <c:numCache>
                <c:formatCode>General</c:formatCode>
                <c:ptCount val="1"/>
                <c:pt idx="0">
                  <c:v>0.96575080332326291</c:v>
                </c:pt>
              </c:numCache>
            </c:numRef>
          </c:val>
        </c:ser>
        <c:ser>
          <c:idx val="2"/>
          <c:order val="2"/>
          <c:tx>
            <c:strRef>
              <c:f>'Reducing Burden'!$AE$8</c:f>
              <c:strCache>
                <c:ptCount val="1"/>
                <c:pt idx="0">
                  <c:v>Canada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Burden'!$AF$8</c:f>
              <c:numCache>
                <c:formatCode>General</c:formatCode>
                <c:ptCount val="1"/>
                <c:pt idx="0">
                  <c:v>0.75890986332326282</c:v>
                </c:pt>
              </c:numCache>
            </c:numRef>
          </c:val>
        </c:ser>
        <c:ser>
          <c:idx val="3"/>
          <c:order val="3"/>
          <c:tx>
            <c:strRef>
              <c:f>'Reducing Burden'!$AE$9</c:f>
              <c:strCache>
                <c:ptCount val="1"/>
                <c:pt idx="0">
                  <c:v>EC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Burden'!$AF$9</c:f>
              <c:numCache>
                <c:formatCode>General</c:formatCode>
                <c:ptCount val="1"/>
                <c:pt idx="0">
                  <c:v>0.54126852915407841</c:v>
                </c:pt>
              </c:numCache>
            </c:numRef>
          </c:val>
        </c:ser>
        <c:ser>
          <c:idx val="4"/>
          <c:order val="4"/>
          <c:tx>
            <c:strRef>
              <c:f>'Reducing Burden'!$AE$10</c:f>
              <c:strCache>
                <c:ptCount val="1"/>
                <c:pt idx="0">
                  <c:v>New Zealand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Burden'!$AF$10</c:f>
              <c:numCache>
                <c:formatCode>General</c:formatCode>
                <c:ptCount val="1"/>
                <c:pt idx="0">
                  <c:v>0.52977510990540344</c:v>
                </c:pt>
              </c:numCache>
            </c:numRef>
          </c:val>
        </c:ser>
        <c:ser>
          <c:idx val="5"/>
          <c:order val="5"/>
          <c:tx>
            <c:strRef>
              <c:f>'Reducing Burden'!$AE$11</c:f>
              <c:strCache>
                <c:ptCount val="1"/>
                <c:pt idx="0">
                  <c:v>United Kingdom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Burden'!$AF$11</c:f>
              <c:numCache>
                <c:formatCode>General</c:formatCode>
                <c:ptCount val="1"/>
                <c:pt idx="0">
                  <c:v>0.44501430332326281</c:v>
                </c:pt>
              </c:numCache>
            </c:numRef>
          </c:val>
        </c:ser>
        <c:ser>
          <c:idx val="6"/>
          <c:order val="6"/>
          <c:tx>
            <c:strRef>
              <c:f>'Reducing Burden'!$AE$12</c:f>
              <c:strCache>
                <c:ptCount val="1"/>
                <c:pt idx="0">
                  <c:v>Netherlands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Burden'!$AF$12</c:f>
              <c:numCache>
                <c:formatCode>General</c:formatCode>
                <c:ptCount val="1"/>
                <c:pt idx="0">
                  <c:v>0.41954670332326283</c:v>
                </c:pt>
              </c:numCache>
            </c:numRef>
          </c:val>
        </c:ser>
        <c:ser>
          <c:idx val="7"/>
          <c:order val="7"/>
          <c:tx>
            <c:strRef>
              <c:f>'Reducing Burden'!$AE$13</c:f>
              <c:strCache>
                <c:ptCount val="1"/>
                <c:pt idx="0">
                  <c:v>IDA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Burden'!$AF$13</c:f>
              <c:numCache>
                <c:formatCode>General</c:formatCode>
                <c:ptCount val="1"/>
                <c:pt idx="0">
                  <c:v>0.38402823738175429</c:v>
                </c:pt>
              </c:numCache>
            </c:numRef>
          </c:val>
        </c:ser>
        <c:ser>
          <c:idx val="8"/>
          <c:order val="8"/>
          <c:tx>
            <c:strRef>
              <c:f>'Reducing Burden'!$AE$14</c:f>
              <c:strCache>
                <c:ptCount val="1"/>
                <c:pt idx="0">
                  <c:v>GAVI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Burden'!$AF$14</c:f>
              <c:numCache>
                <c:formatCode>General</c:formatCode>
                <c:ptCount val="1"/>
                <c:pt idx="0">
                  <c:v>0.29670545415407845</c:v>
                </c:pt>
              </c:numCache>
            </c:numRef>
          </c:val>
        </c:ser>
        <c:ser>
          <c:idx val="9"/>
          <c:order val="9"/>
          <c:tx>
            <c:strRef>
              <c:f>'Reducing Burden'!$AE$15</c:f>
              <c:strCache>
                <c:ptCount val="1"/>
                <c:pt idx="0">
                  <c:v>AfDF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Burden'!$AF$15</c:f>
              <c:numCache>
                <c:formatCode>General</c:formatCode>
                <c:ptCount val="1"/>
                <c:pt idx="0">
                  <c:v>0.27420397915407846</c:v>
                </c:pt>
              </c:numCache>
            </c:numRef>
          </c:val>
        </c:ser>
        <c:ser>
          <c:idx val="10"/>
          <c:order val="10"/>
          <c:tx>
            <c:strRef>
              <c:f>'Reducing Burden'!$AE$16</c:f>
              <c:strCache>
                <c:ptCount val="1"/>
                <c:pt idx="0">
                  <c:v>Finland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Burden'!$AF$16</c:f>
              <c:numCache>
                <c:formatCode>General</c:formatCode>
                <c:ptCount val="1"/>
                <c:pt idx="0">
                  <c:v>0.14750088332326278</c:v>
                </c:pt>
              </c:numCache>
            </c:numRef>
          </c:val>
        </c:ser>
        <c:ser>
          <c:idx val="11"/>
          <c:order val="11"/>
          <c:tx>
            <c:strRef>
              <c:f>'Reducing Burden'!$AE$17</c:f>
              <c:strCache>
                <c:ptCount val="1"/>
                <c:pt idx="0">
                  <c:v>Sweden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Burden'!$AF$17</c:f>
              <c:numCache>
                <c:formatCode>General</c:formatCode>
                <c:ptCount val="1"/>
                <c:pt idx="0">
                  <c:v>0.1118102633232628</c:v>
                </c:pt>
              </c:numCache>
            </c:numRef>
          </c:val>
        </c:ser>
        <c:ser>
          <c:idx val="12"/>
          <c:order val="12"/>
          <c:tx>
            <c:strRef>
              <c:f>'Reducing Burden'!$AE$18</c:f>
              <c:strCache>
                <c:ptCount val="1"/>
                <c:pt idx="0">
                  <c:v>Spain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Burden'!$AF$18</c:f>
              <c:numCache>
                <c:formatCode>General</c:formatCode>
                <c:ptCount val="1"/>
                <c:pt idx="0">
                  <c:v>6.7518363323262762E-2</c:v>
                </c:pt>
              </c:numCache>
            </c:numRef>
          </c:val>
        </c:ser>
        <c:ser>
          <c:idx val="13"/>
          <c:order val="13"/>
          <c:tx>
            <c:strRef>
              <c:f>'Reducing Burden'!$AE$19</c:f>
              <c:strCache>
                <c:ptCount val="1"/>
                <c:pt idx="0">
                  <c:v>Japan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Burden'!$AF$19</c:f>
              <c:numCache>
                <c:formatCode>General</c:formatCode>
                <c:ptCount val="1"/>
                <c:pt idx="0">
                  <c:v>4.2403049905403424E-2</c:v>
                </c:pt>
              </c:numCache>
            </c:numRef>
          </c:val>
        </c:ser>
        <c:ser>
          <c:idx val="14"/>
          <c:order val="14"/>
          <c:tx>
            <c:strRef>
              <c:f>'Reducing Burden'!$AE$20</c:f>
              <c:strCache>
                <c:ptCount val="1"/>
                <c:pt idx="0">
                  <c:v>IDB Special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Burden'!$AF$20</c:f>
              <c:numCache>
                <c:formatCode>General</c:formatCode>
                <c:ptCount val="1"/>
                <c:pt idx="0">
                  <c:v>-3.6766812618245714E-2</c:v>
                </c:pt>
              </c:numCache>
            </c:numRef>
          </c:val>
        </c:ser>
        <c:ser>
          <c:idx val="15"/>
          <c:order val="15"/>
          <c:tx>
            <c:strRef>
              <c:f>'Reducing Burden'!$AE$21</c:f>
              <c:strCache>
                <c:ptCount val="1"/>
                <c:pt idx="0">
                  <c:v>Luxembourg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Burden'!$AF$21</c:f>
              <c:numCache>
                <c:formatCode>General</c:formatCode>
                <c:ptCount val="1"/>
                <c:pt idx="0">
                  <c:v>-9.3986930094596549E-2</c:v>
                </c:pt>
              </c:numCache>
            </c:numRef>
          </c:val>
        </c:ser>
        <c:ser>
          <c:idx val="16"/>
          <c:order val="16"/>
          <c:tx>
            <c:strRef>
              <c:f>'Reducing Burden'!$AE$22</c:f>
              <c:strCache>
                <c:ptCount val="1"/>
                <c:pt idx="0">
                  <c:v>Norway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Burden'!$AF$22</c:f>
              <c:numCache>
                <c:formatCode>General</c:formatCode>
                <c:ptCount val="1"/>
                <c:pt idx="0">
                  <c:v>-9.4903016676737256E-2</c:v>
                </c:pt>
              </c:numCache>
            </c:numRef>
          </c:val>
        </c:ser>
        <c:ser>
          <c:idx val="17"/>
          <c:order val="17"/>
          <c:tx>
            <c:strRef>
              <c:f>'Reducing Burden'!$AE$23</c:f>
              <c:strCache>
                <c:ptCount val="1"/>
                <c:pt idx="0">
                  <c:v>Portugal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Burden'!$AF$23</c:f>
              <c:numCache>
                <c:formatCode>General</c:formatCode>
                <c:ptCount val="1"/>
                <c:pt idx="0">
                  <c:v>-9.5434296676737279E-2</c:v>
                </c:pt>
              </c:numCache>
            </c:numRef>
          </c:val>
        </c:ser>
        <c:ser>
          <c:idx val="18"/>
          <c:order val="18"/>
          <c:tx>
            <c:strRef>
              <c:f>'Reducing Burden'!$AE$24</c:f>
              <c:strCache>
                <c:ptCount val="1"/>
                <c:pt idx="0">
                  <c:v>Belgium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Burden'!$AF$24</c:f>
              <c:numCache>
                <c:formatCode>General</c:formatCode>
                <c:ptCount val="1"/>
                <c:pt idx="0">
                  <c:v>-0.10913893667673721</c:v>
                </c:pt>
              </c:numCache>
            </c:numRef>
          </c:val>
        </c:ser>
        <c:ser>
          <c:idx val="19"/>
          <c:order val="19"/>
          <c:tx>
            <c:strRef>
              <c:f>'Reducing Burden'!$AE$25</c:f>
              <c:strCache>
                <c:ptCount val="1"/>
                <c:pt idx="0">
                  <c:v>France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Burden'!$AF$25</c:f>
              <c:numCache>
                <c:formatCode>General</c:formatCode>
                <c:ptCount val="1"/>
                <c:pt idx="0">
                  <c:v>-0.11772481667673725</c:v>
                </c:pt>
              </c:numCache>
            </c:numRef>
          </c:val>
        </c:ser>
        <c:ser>
          <c:idx val="20"/>
          <c:order val="20"/>
          <c:tx>
            <c:strRef>
              <c:f>'Reducing Burden'!$AE$26</c:f>
              <c:strCache>
                <c:ptCount val="1"/>
                <c:pt idx="0">
                  <c:v>Italy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Burden'!$AF$26</c:f>
              <c:numCache>
                <c:formatCode>General</c:formatCode>
                <c:ptCount val="1"/>
                <c:pt idx="0">
                  <c:v>-0.27762493667673721</c:v>
                </c:pt>
              </c:numCache>
            </c:numRef>
          </c:val>
        </c:ser>
        <c:ser>
          <c:idx val="21"/>
          <c:order val="21"/>
          <c:tx>
            <c:strRef>
              <c:f>'Reducing Burden'!$AE$27</c:f>
              <c:strCache>
                <c:ptCount val="1"/>
                <c:pt idx="0">
                  <c:v>Denmark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Burden'!$AF$27</c:f>
              <c:numCache>
                <c:formatCode>General</c:formatCode>
                <c:ptCount val="1"/>
                <c:pt idx="0">
                  <c:v>-0.28014093009459656</c:v>
                </c:pt>
              </c:numCache>
            </c:numRef>
          </c:val>
        </c:ser>
        <c:ser>
          <c:idx val="22"/>
          <c:order val="22"/>
          <c:tx>
            <c:strRef>
              <c:f>'Reducing Burden'!$AE$28</c:f>
              <c:strCache>
                <c:ptCount val="1"/>
                <c:pt idx="0">
                  <c:v>UN (Select Agencies)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Burden'!$AF$28</c:f>
              <c:numCache>
                <c:formatCode>General</c:formatCode>
                <c:ptCount val="1"/>
                <c:pt idx="0">
                  <c:v>-0.33013936920038628</c:v>
                </c:pt>
              </c:numCache>
            </c:numRef>
          </c:val>
        </c:ser>
        <c:ser>
          <c:idx val="23"/>
          <c:order val="23"/>
          <c:tx>
            <c:strRef>
              <c:f>'Reducing Burden'!$AE$29</c:f>
              <c:strCache>
                <c:ptCount val="1"/>
                <c:pt idx="0">
                  <c:v>Germany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Burden'!$AF$29</c:f>
              <c:numCache>
                <c:formatCode>General</c:formatCode>
                <c:ptCount val="1"/>
                <c:pt idx="0">
                  <c:v>-0.34318275667673726</c:v>
                </c:pt>
              </c:numCache>
            </c:numRef>
          </c:val>
        </c:ser>
        <c:ser>
          <c:idx val="24"/>
          <c:order val="24"/>
          <c:tx>
            <c:strRef>
              <c:f>'Reducing Burden'!$AE$30</c:f>
              <c:strCache>
                <c:ptCount val="1"/>
                <c:pt idx="0">
                  <c:v>Ireland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Burden'!$AF$30</c:f>
              <c:numCache>
                <c:formatCode>General</c:formatCode>
                <c:ptCount val="1"/>
                <c:pt idx="0">
                  <c:v>-0.4070804100945965</c:v>
                </c:pt>
              </c:numCache>
            </c:numRef>
          </c:val>
        </c:ser>
        <c:ser>
          <c:idx val="25"/>
          <c:order val="25"/>
          <c:tx>
            <c:strRef>
              <c:f>'Reducing Burden'!$AE$31</c:f>
              <c:strCache>
                <c:ptCount val="1"/>
                <c:pt idx="0">
                  <c:v>Switzerland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Burden'!$AF$31</c:f>
              <c:numCache>
                <c:formatCode>General</c:formatCode>
                <c:ptCount val="1"/>
                <c:pt idx="0">
                  <c:v>-0.42195063009459649</c:v>
                </c:pt>
              </c:numCache>
            </c:numRef>
          </c:val>
        </c:ser>
        <c:ser>
          <c:idx val="26"/>
          <c:order val="26"/>
          <c:tx>
            <c:strRef>
              <c:f>'Reducing Burden'!$AE$32</c:f>
              <c:strCache>
                <c:ptCount val="1"/>
                <c:pt idx="0">
                  <c:v>USA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Burden'!$AF$32</c:f>
              <c:numCache>
                <c:formatCode>General</c:formatCode>
                <c:ptCount val="1"/>
                <c:pt idx="0">
                  <c:v>-0.45193773009459653</c:v>
                </c:pt>
              </c:numCache>
            </c:numRef>
          </c:val>
        </c:ser>
        <c:ser>
          <c:idx val="27"/>
          <c:order val="27"/>
          <c:tx>
            <c:strRef>
              <c:f>'Reducing Burden'!$AE$33</c:f>
              <c:strCache>
                <c:ptCount val="1"/>
                <c:pt idx="0">
                  <c:v>Korea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Burden'!$AF$33</c:f>
              <c:numCache>
                <c:formatCode>General</c:formatCode>
                <c:ptCount val="1"/>
                <c:pt idx="0">
                  <c:v>-0.78524509009459664</c:v>
                </c:pt>
              </c:numCache>
            </c:numRef>
          </c:val>
        </c:ser>
        <c:ser>
          <c:idx val="28"/>
          <c:order val="28"/>
          <c:tx>
            <c:strRef>
              <c:f>'Reducing Burden'!$AE$34</c:f>
              <c:strCache>
                <c:ptCount val="1"/>
                <c:pt idx="0">
                  <c:v>Austria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Burden'!$AF$34</c:f>
              <c:numCache>
                <c:formatCode>General</c:formatCode>
                <c:ptCount val="1"/>
                <c:pt idx="0">
                  <c:v>-0.84698353009459648</c:v>
                </c:pt>
              </c:numCache>
            </c:numRef>
          </c:val>
        </c:ser>
        <c:ser>
          <c:idx val="29"/>
          <c:order val="29"/>
          <c:tx>
            <c:strRef>
              <c:f>'Reducing Burden'!$AE$35</c:f>
              <c:strCache>
                <c:ptCount val="1"/>
                <c:pt idx="0">
                  <c:v>Greece</c:v>
                </c:pt>
              </c:strCache>
            </c:strRef>
          </c:tx>
          <c:invertIfNegative val="0"/>
          <c:cat>
            <c:strRef>
              <c:f>'Reducing Burden'!$AF$5</c:f>
              <c:strCache>
                <c:ptCount val="1"/>
                <c:pt idx="0">
                  <c:v>Rank</c:v>
                </c:pt>
              </c:strCache>
            </c:strRef>
          </c:cat>
          <c:val>
            <c:numRef>
              <c:f>'Reducing Burden'!$AF$35</c:f>
              <c:numCache>
                <c:formatCode>General</c:formatCode>
                <c:ptCount val="1"/>
                <c:pt idx="0">
                  <c:v>-0.84932327009459652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49024"/>
        <c:axId val="107259008"/>
      </c:barChart>
      <c:catAx>
        <c:axId val="107249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07259008"/>
        <c:crosses val="autoZero"/>
        <c:auto val="1"/>
        <c:lblAlgn val="ctr"/>
        <c:lblOffset val="100"/>
        <c:noMultiLvlLbl val="0"/>
      </c:catAx>
      <c:valAx>
        <c:axId val="107259008"/>
        <c:scaling>
          <c:orientation val="minMax"/>
          <c:max val="1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z-scores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724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0</xdr:rowOff>
    </xdr:from>
    <xdr:to>
      <xdr:col>11</xdr:col>
      <xdr:colOff>361950</xdr:colOff>
      <xdr:row>14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409575</xdr:colOff>
      <xdr:row>15</xdr:row>
      <xdr:rowOff>185737</xdr:rowOff>
    </xdr:from>
    <xdr:to>
      <xdr:col>13</xdr:col>
      <xdr:colOff>390525</xdr:colOff>
      <xdr:row>33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63</xdr:row>
      <xdr:rowOff>95250</xdr:rowOff>
    </xdr:from>
    <xdr:to>
      <xdr:col>11</xdr:col>
      <xdr:colOff>285750</xdr:colOff>
      <xdr:row>104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1059656</xdr:colOff>
      <xdr:row>21</xdr:row>
      <xdr:rowOff>75007</xdr:rowOff>
    </xdr:from>
    <xdr:to>
      <xdr:col>29</xdr:col>
      <xdr:colOff>83344</xdr:colOff>
      <xdr:row>60</xdr:row>
      <xdr:rowOff>119063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723899</xdr:colOff>
      <xdr:row>36</xdr:row>
      <xdr:rowOff>172848</xdr:rowOff>
    </xdr:from>
    <xdr:to>
      <xdr:col>41</xdr:col>
      <xdr:colOff>224119</xdr:colOff>
      <xdr:row>77</xdr:row>
      <xdr:rowOff>145676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380999</xdr:colOff>
      <xdr:row>17</xdr:row>
      <xdr:rowOff>152400</xdr:rowOff>
    </xdr:from>
    <xdr:to>
      <xdr:col>25</xdr:col>
      <xdr:colOff>476250</xdr:colOff>
      <xdr:row>40</xdr:row>
      <xdr:rowOff>128588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438149</xdr:colOff>
      <xdr:row>20</xdr:row>
      <xdr:rowOff>47625</xdr:rowOff>
    </xdr:from>
    <xdr:to>
      <xdr:col>12</xdr:col>
      <xdr:colOff>28574</xdr:colOff>
      <xdr:row>40</xdr:row>
      <xdr:rowOff>176212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180976</xdr:colOff>
      <xdr:row>13</xdr:row>
      <xdr:rowOff>71438</xdr:rowOff>
    </xdr:from>
    <xdr:to>
      <xdr:col>29</xdr:col>
      <xdr:colOff>321470</xdr:colOff>
      <xdr:row>53</xdr:row>
      <xdr:rowOff>83343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115094</xdr:colOff>
      <xdr:row>37</xdr:row>
      <xdr:rowOff>63500</xdr:rowOff>
    </xdr:from>
    <xdr:to>
      <xdr:col>43</xdr:col>
      <xdr:colOff>396874</xdr:colOff>
      <xdr:row>84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233590</xdr:colOff>
      <xdr:row>38</xdr:row>
      <xdr:rowOff>16782</xdr:rowOff>
    </xdr:from>
    <xdr:to>
      <xdr:col>53</xdr:col>
      <xdr:colOff>370417</xdr:colOff>
      <xdr:row>81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923925</xdr:colOff>
      <xdr:row>1</xdr:row>
      <xdr:rowOff>538162</xdr:rowOff>
    </xdr:from>
    <xdr:to>
      <xdr:col>23</xdr:col>
      <xdr:colOff>123825</xdr:colOff>
      <xdr:row>21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1</xdr:row>
      <xdr:rowOff>166686</xdr:rowOff>
    </xdr:from>
    <xdr:to>
      <xdr:col>14</xdr:col>
      <xdr:colOff>371474</xdr:colOff>
      <xdr:row>15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ODArec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1.minbuza.nl/en/The_Ministry/Policy_and_Budget/Evaluation_of_foreign_policy_spending/Policy_and_Operations_Evaluation_Department_IOB" TargetMode="External"/><Relationship Id="rId13" Type="http://schemas.openxmlformats.org/officeDocument/2006/relationships/hyperlink" Target="http://www.ausaid.gov.au/ode/pdf/performance_policy.pdf" TargetMode="External"/><Relationship Id="rId18" Type="http://schemas.openxmlformats.org/officeDocument/2006/relationships/hyperlink" Target="http://www.jica.go.jp/english/operations/evaluation/tech_and_grant/guides/pdf/guideline01-01.pdf" TargetMode="External"/><Relationship Id="rId26" Type="http://schemas.openxmlformats.org/officeDocument/2006/relationships/hyperlink" Target="http://ec.europa.eu/europeaid/how/evaluation/methodology/index_en.htm" TargetMode="External"/><Relationship Id="rId3" Type="http://schemas.openxmlformats.org/officeDocument/2006/relationships/hyperlink" Target="http://www.oecd.org/dataoecd/54/34/35639035.pdf" TargetMode="External"/><Relationship Id="rId21" Type="http://schemas.openxmlformats.org/officeDocument/2006/relationships/hyperlink" Target="http://www.dfid.gov.uk/Documents/publications1/evaluation/evaluation-policy.pdf" TargetMode="External"/><Relationship Id="rId7" Type="http://schemas.openxmlformats.org/officeDocument/2006/relationships/hyperlink" Target="http://www.oecd.org/dataoecd/21/6/45494349.pdf" TargetMode="External"/><Relationship Id="rId12" Type="http://schemas.openxmlformats.org/officeDocument/2006/relationships/hyperlink" Target="http://www.oecd.org/dataoecd/13/23/38141125.pdf" TargetMode="External"/><Relationship Id="rId17" Type="http://schemas.openxmlformats.org/officeDocument/2006/relationships/hyperlink" Target="http://www.irishaid.gov.ie/article.asp?article=1204" TargetMode="External"/><Relationship Id="rId25" Type="http://schemas.openxmlformats.org/officeDocument/2006/relationships/hyperlink" Target="http://www.adb.org/Documents/Guidelines/Evaluation/Revised-CAPE-Guidelines-2010.pdf" TargetMode="External"/><Relationship Id="rId2" Type="http://schemas.openxmlformats.org/officeDocument/2006/relationships/hyperlink" Target="http://www.oecd.org/dataoecd/26/46/47470919.pdf" TargetMode="External"/><Relationship Id="rId16" Type="http://schemas.openxmlformats.org/officeDocument/2006/relationships/hyperlink" Target="http://www.oecd.org/dataoecd/48/32/35312437.pdf" TargetMode="External"/><Relationship Id="rId20" Type="http://schemas.openxmlformats.org/officeDocument/2006/relationships/hyperlink" Target="http://www.sdc.admin.ch/en/Home/Effectiveness/Evaluations" TargetMode="External"/><Relationship Id="rId1" Type="http://schemas.openxmlformats.org/officeDocument/2006/relationships/hyperlink" Target="http://siteresources.worldbank.org/EXTDIRGEN/Resources/dge_mandate_tor.pdf" TargetMode="External"/><Relationship Id="rId6" Type="http://schemas.openxmlformats.org/officeDocument/2006/relationships/hyperlink" Target="http://idbdocs.iadb.org/wsdocs/getdocument.aspx?docnum=412391" TargetMode="External"/><Relationship Id="rId11" Type="http://schemas.openxmlformats.org/officeDocument/2006/relationships/hyperlink" Target="http://www.oecd.org/dataoecd/30/59/47384551.pdf" TargetMode="External"/><Relationship Id="rId24" Type="http://schemas.openxmlformats.org/officeDocument/2006/relationships/hyperlink" Target="http://www.afdb.org/fileadmin/uploads/afdb/Documents/Evaluation-Reports/18854239-EN-INDEP-EVALU-POLICY-AND-FUNCTIO-RESPO-OF-THE-OPEV.PDF" TargetMode="External"/><Relationship Id="rId5" Type="http://schemas.openxmlformats.org/officeDocument/2006/relationships/hyperlink" Target="http://www.aid.govt.nz/what-we-do/docs/nzaid-evaluation-policy-statement-0935880-july07.pdf" TargetMode="External"/><Relationship Id="rId15" Type="http://schemas.openxmlformats.org/officeDocument/2006/relationships/hyperlink" Target="http://www.oecd.org/dataoecd/8/46/35135136.pdf" TargetMode="External"/><Relationship Id="rId23" Type="http://schemas.openxmlformats.org/officeDocument/2006/relationships/hyperlink" Target="http://www.undp.org/evaluation/policy.htm" TargetMode="External"/><Relationship Id="rId28" Type="http://schemas.openxmlformats.org/officeDocument/2006/relationships/printerSettings" Target="../printerSettings/printerSettings11.bin"/><Relationship Id="rId10" Type="http://schemas.openxmlformats.org/officeDocument/2006/relationships/hyperlink" Target="http://www.bmz.de/en/what_we_do/approaches/evaluation/Evaluation/index.html" TargetMode="External"/><Relationship Id="rId19" Type="http://schemas.openxmlformats.org/officeDocument/2006/relationships/hyperlink" Target="http://www.norad.no/en/tools-and-publications/publications/publication-page?key=109574" TargetMode="External"/><Relationship Id="rId4" Type="http://schemas.openxmlformats.org/officeDocument/2006/relationships/hyperlink" Target="http://www.ifad.org/evaluation/policy/new_policy.htm" TargetMode="External"/><Relationship Id="rId9" Type="http://schemas.openxmlformats.org/officeDocument/2006/relationships/hyperlink" Target="http://www.koica.go.kr/download/eng_evaluation_guide.pdf" TargetMode="External"/><Relationship Id="rId14" Type="http://schemas.openxmlformats.org/officeDocument/2006/relationships/hyperlink" Target="http://www.oecd.org/dataoecd/11/48/47069197.pdf" TargetMode="External"/><Relationship Id="rId22" Type="http://schemas.openxmlformats.org/officeDocument/2006/relationships/hyperlink" Target="http://www.usaid.gov/evaluation/USAID_Evaluation_Policy.pdf" TargetMode="External"/><Relationship Id="rId27" Type="http://schemas.openxmlformats.org/officeDocument/2006/relationships/hyperlink" Target="http://www.gavialliance.org/about/governance/corporate-policies/evaluation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avialliance.org/funding/donor-profiles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G40" sqref="G40"/>
    </sheetView>
  </sheetViews>
  <sheetFormatPr defaultRowHeight="15" x14ac:dyDescent="0.25"/>
  <cols>
    <col min="14" max="14" width="20.42578125" bestFit="1" customWidth="1"/>
    <col min="15" max="15" width="24.5703125" bestFit="1" customWidth="1"/>
    <col min="17" max="17" width="20.42578125" bestFit="1" customWidth="1"/>
    <col min="18" max="18" width="24.5703125" bestFit="1" customWidth="1"/>
  </cols>
  <sheetData>
    <row r="1" spans="1:15" x14ac:dyDescent="0.25">
      <c r="A1" t="s">
        <v>448</v>
      </c>
    </row>
    <row r="3" spans="1:15" x14ac:dyDescent="0.25">
      <c r="A3" t="s">
        <v>447</v>
      </c>
      <c r="B3" t="s">
        <v>446</v>
      </c>
      <c r="N3" s="189" t="s">
        <v>564</v>
      </c>
      <c r="O3" s="189" t="s">
        <v>86</v>
      </c>
    </row>
    <row r="4" spans="1:15" x14ac:dyDescent="0.25">
      <c r="A4">
        <v>1990</v>
      </c>
      <c r="B4">
        <v>900</v>
      </c>
      <c r="N4" s="188" t="s">
        <v>449</v>
      </c>
      <c r="O4" s="188" t="s">
        <v>407</v>
      </c>
    </row>
    <row r="5" spans="1:15" x14ac:dyDescent="0.25">
      <c r="A5">
        <v>2000</v>
      </c>
      <c r="B5">
        <v>6265</v>
      </c>
      <c r="N5" s="188" t="s">
        <v>450</v>
      </c>
      <c r="O5" s="188" t="s">
        <v>408</v>
      </c>
    </row>
    <row r="6" spans="1:15" x14ac:dyDescent="0.25">
      <c r="A6">
        <v>2009</v>
      </c>
      <c r="B6">
        <v>27900</v>
      </c>
      <c r="N6" s="188" t="s">
        <v>451</v>
      </c>
      <c r="O6" s="188" t="s">
        <v>409</v>
      </c>
    </row>
    <row r="7" spans="1:15" x14ac:dyDescent="0.25">
      <c r="N7" s="188" t="s">
        <v>452</v>
      </c>
      <c r="O7" s="188" t="s">
        <v>410</v>
      </c>
    </row>
    <row r="10" spans="1:15" x14ac:dyDescent="0.25">
      <c r="A10" t="s">
        <v>447</v>
      </c>
      <c r="B10" t="s">
        <v>453</v>
      </c>
    </row>
    <row r="11" spans="1:15" x14ac:dyDescent="0.25">
      <c r="A11">
        <v>1990</v>
      </c>
      <c r="B11">
        <v>5.66</v>
      </c>
    </row>
    <row r="12" spans="1:15" x14ac:dyDescent="0.25">
      <c r="A12">
        <v>1991</v>
      </c>
      <c r="B12">
        <v>5.44</v>
      </c>
    </row>
    <row r="13" spans="1:15" x14ac:dyDescent="0.25">
      <c r="A13">
        <v>1992</v>
      </c>
      <c r="B13">
        <v>6.06</v>
      </c>
    </row>
    <row r="14" spans="1:15" x14ac:dyDescent="0.25">
      <c r="A14">
        <v>1993</v>
      </c>
      <c r="B14">
        <v>6.56</v>
      </c>
    </row>
    <row r="15" spans="1:15" x14ac:dyDescent="0.25">
      <c r="A15">
        <v>1994</v>
      </c>
      <c r="B15">
        <v>7.58</v>
      </c>
    </row>
    <row r="16" spans="1:15" x14ac:dyDescent="0.25">
      <c r="A16">
        <v>1995</v>
      </c>
      <c r="B16">
        <v>7.87</v>
      </c>
    </row>
    <row r="17" spans="1:2" x14ac:dyDescent="0.25">
      <c r="A17">
        <v>1996</v>
      </c>
      <c r="B17">
        <v>7.91</v>
      </c>
    </row>
    <row r="18" spans="1:2" x14ac:dyDescent="0.25">
      <c r="A18">
        <v>1997</v>
      </c>
      <c r="B18">
        <v>8.39</v>
      </c>
    </row>
    <row r="19" spans="1:2" x14ac:dyDescent="0.25">
      <c r="A19">
        <v>1998</v>
      </c>
      <c r="B19">
        <v>8.66</v>
      </c>
    </row>
    <row r="20" spans="1:2" x14ac:dyDescent="0.25">
      <c r="A20">
        <v>1999</v>
      </c>
      <c r="B20">
        <v>9.6300000000000008</v>
      </c>
    </row>
    <row r="21" spans="1:2" x14ac:dyDescent="0.25">
      <c r="A21">
        <v>2000</v>
      </c>
      <c r="B21">
        <v>10.52</v>
      </c>
    </row>
    <row r="22" spans="1:2" x14ac:dyDescent="0.25">
      <c r="A22">
        <v>2001</v>
      </c>
      <c r="B22">
        <v>10.51</v>
      </c>
    </row>
    <row r="23" spans="1:2" x14ac:dyDescent="0.25">
      <c r="A23">
        <v>2002</v>
      </c>
      <c r="B23">
        <v>11.97</v>
      </c>
    </row>
    <row r="24" spans="1:2" x14ac:dyDescent="0.25">
      <c r="A24">
        <v>2003</v>
      </c>
      <c r="B24">
        <v>12.86</v>
      </c>
    </row>
    <row r="25" spans="1:2" x14ac:dyDescent="0.25">
      <c r="A25">
        <v>2004</v>
      </c>
      <c r="B25">
        <v>14.59</v>
      </c>
    </row>
    <row r="26" spans="1:2" x14ac:dyDescent="0.25">
      <c r="A26">
        <v>2005</v>
      </c>
      <c r="B26">
        <v>16.440000000000001</v>
      </c>
    </row>
    <row r="27" spans="1:2" x14ac:dyDescent="0.25">
      <c r="A27">
        <v>2006</v>
      </c>
      <c r="B27">
        <v>17.809999999999999</v>
      </c>
    </row>
    <row r="28" spans="1:2" x14ac:dyDescent="0.25">
      <c r="A28">
        <v>2007</v>
      </c>
      <c r="B28">
        <v>20.399999999999999</v>
      </c>
    </row>
    <row r="29" spans="1:2" x14ac:dyDescent="0.25">
      <c r="A29">
        <v>2008</v>
      </c>
      <c r="B29">
        <v>23.87</v>
      </c>
    </row>
    <row r="30" spans="1:2" x14ac:dyDescent="0.25">
      <c r="A30">
        <v>2009</v>
      </c>
      <c r="B30">
        <v>25.23</v>
      </c>
    </row>
    <row r="31" spans="1:2" x14ac:dyDescent="0.25">
      <c r="A31">
        <v>2010</v>
      </c>
      <c r="B31">
        <v>26.87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zoomScale="80" zoomScaleNormal="80" workbookViewId="0">
      <selection activeCell="G45" sqref="G45:H76"/>
    </sheetView>
  </sheetViews>
  <sheetFormatPr defaultRowHeight="15" x14ac:dyDescent="0.25"/>
  <cols>
    <col min="1" max="1" width="13" customWidth="1"/>
    <col min="2" max="2" width="19.7109375" bestFit="1" customWidth="1"/>
    <col min="3" max="3" width="7.140625" customWidth="1"/>
    <col min="4" max="5" width="12" bestFit="1" customWidth="1"/>
    <col min="7" max="8" width="12" bestFit="1" customWidth="1"/>
    <col min="13" max="13" width="19.7109375" bestFit="1" customWidth="1"/>
  </cols>
  <sheetData>
    <row r="1" spans="1:15" x14ac:dyDescent="0.25">
      <c r="A1" s="32" t="s">
        <v>89</v>
      </c>
      <c r="B1" s="33">
        <v>40856</v>
      </c>
    </row>
    <row r="2" spans="1:15" ht="15.75" thickBot="1" x14ac:dyDescent="0.3">
      <c r="A2" t="s">
        <v>95</v>
      </c>
    </row>
    <row r="3" spans="1:15" x14ac:dyDescent="0.25">
      <c r="A3" s="1"/>
      <c r="B3" s="1"/>
      <c r="C3" s="1"/>
      <c r="D3" s="297" t="s">
        <v>84</v>
      </c>
      <c r="E3" s="299"/>
      <c r="G3" s="297" t="s">
        <v>573</v>
      </c>
      <c r="H3" s="299"/>
    </row>
    <row r="4" spans="1:15" ht="60" x14ac:dyDescent="0.25">
      <c r="A4" s="1"/>
      <c r="B4" s="1"/>
      <c r="C4" s="1"/>
      <c r="D4" s="39" t="s">
        <v>91</v>
      </c>
      <c r="E4" s="40" t="s">
        <v>92</v>
      </c>
      <c r="G4" s="39" t="s">
        <v>91</v>
      </c>
      <c r="H4" s="40" t="s">
        <v>92</v>
      </c>
      <c r="M4" s="32" t="s">
        <v>624</v>
      </c>
    </row>
    <row r="5" spans="1:15" x14ac:dyDescent="0.25">
      <c r="A5" s="1" t="s">
        <v>8</v>
      </c>
      <c r="B5" s="1" t="s">
        <v>9</v>
      </c>
      <c r="C5" s="1" t="s">
        <v>10</v>
      </c>
      <c r="D5" s="18" t="s">
        <v>93</v>
      </c>
      <c r="E5" s="19" t="s">
        <v>94</v>
      </c>
      <c r="G5" s="18" t="s">
        <v>93</v>
      </c>
      <c r="H5" s="19" t="s">
        <v>94</v>
      </c>
      <c r="M5" s="221"/>
      <c r="N5" s="222"/>
      <c r="O5" s="222"/>
    </row>
    <row r="6" spans="1:15" x14ac:dyDescent="0.25">
      <c r="A6" s="1">
        <v>1</v>
      </c>
      <c r="B6" s="1" t="s">
        <v>19</v>
      </c>
      <c r="C6" s="1">
        <v>0</v>
      </c>
      <c r="D6">
        <v>1.4244520000000001</v>
      </c>
      <c r="E6" s="8">
        <v>0</v>
      </c>
      <c r="G6">
        <v>1.4722649999999999</v>
      </c>
      <c r="H6" s="8">
        <v>0</v>
      </c>
      <c r="M6" s="8"/>
      <c r="N6" s="8"/>
      <c r="O6" s="8"/>
    </row>
    <row r="7" spans="1:15" x14ac:dyDescent="0.25">
      <c r="A7" s="1">
        <v>2</v>
      </c>
      <c r="B7" s="1" t="s">
        <v>20</v>
      </c>
      <c r="C7" s="1">
        <v>0</v>
      </c>
      <c r="D7">
        <v>1.3044979999999999</v>
      </c>
      <c r="E7" s="8">
        <v>1</v>
      </c>
      <c r="G7">
        <v>1.3337330000000001</v>
      </c>
      <c r="H7" s="8">
        <v>1</v>
      </c>
      <c r="M7" s="8" t="s">
        <v>43</v>
      </c>
      <c r="N7" s="6">
        <v>1.5535067735342394</v>
      </c>
      <c r="O7" s="7">
        <f t="shared" ref="O7:O36" si="0">_xlfn.RANK.EQ(N7, $N$7:$N$36, 0)</f>
        <v>1</v>
      </c>
    </row>
    <row r="8" spans="1:15" x14ac:dyDescent="0.25">
      <c r="A8" s="1">
        <v>3</v>
      </c>
      <c r="B8" s="1" t="s">
        <v>21</v>
      </c>
      <c r="C8" s="1">
        <v>0</v>
      </c>
      <c r="D8">
        <v>1.2679069999999999</v>
      </c>
      <c r="E8" s="8">
        <v>1</v>
      </c>
      <c r="G8">
        <v>1.2837229999999999</v>
      </c>
      <c r="H8" s="8">
        <v>1</v>
      </c>
      <c r="M8" s="1" t="s">
        <v>26</v>
      </c>
      <c r="N8" s="6">
        <v>1.2091057735342394</v>
      </c>
      <c r="O8" s="7">
        <f t="shared" si="0"/>
        <v>2</v>
      </c>
    </row>
    <row r="9" spans="1:15" x14ac:dyDescent="0.25">
      <c r="A9" s="1">
        <v>4</v>
      </c>
      <c r="B9" s="1" t="s">
        <v>22</v>
      </c>
      <c r="C9" s="1">
        <v>0</v>
      </c>
      <c r="D9">
        <v>1.232731</v>
      </c>
      <c r="E9" s="28">
        <v>0</v>
      </c>
      <c r="G9">
        <v>1.1902189999999999</v>
      </c>
      <c r="H9" s="28">
        <v>0</v>
      </c>
      <c r="M9" s="1" t="s">
        <v>31</v>
      </c>
      <c r="N9" s="6">
        <v>1.1890307735342394</v>
      </c>
      <c r="O9" s="7">
        <f t="shared" si="0"/>
        <v>3</v>
      </c>
    </row>
    <row r="10" spans="1:15" x14ac:dyDescent="0.25">
      <c r="A10" s="1">
        <v>5</v>
      </c>
      <c r="B10" s="1" t="s">
        <v>23</v>
      </c>
      <c r="C10" s="1">
        <v>0</v>
      </c>
      <c r="D10">
        <v>1.3147470000000001</v>
      </c>
      <c r="E10" s="28">
        <v>0</v>
      </c>
      <c r="G10">
        <v>1.343099</v>
      </c>
      <c r="H10" s="28">
        <v>0</v>
      </c>
      <c r="M10" s="1" t="s">
        <v>30</v>
      </c>
      <c r="N10" s="6">
        <v>1.0995851235342395</v>
      </c>
      <c r="O10" s="7">
        <f t="shared" si="0"/>
        <v>4</v>
      </c>
    </row>
    <row r="11" spans="1:15" x14ac:dyDescent="0.25">
      <c r="A11" s="1">
        <v>6</v>
      </c>
      <c r="B11" s="1" t="s">
        <v>24</v>
      </c>
      <c r="C11" s="1">
        <v>0</v>
      </c>
      <c r="D11">
        <v>1.2424310000000001</v>
      </c>
      <c r="E11" s="28">
        <v>0</v>
      </c>
      <c r="G11">
        <v>1.190202</v>
      </c>
      <c r="H11" s="28">
        <v>0</v>
      </c>
      <c r="M11" s="1" t="s">
        <v>36</v>
      </c>
      <c r="N11" s="6">
        <v>0.96213932353423948</v>
      </c>
      <c r="O11" s="7">
        <f t="shared" si="0"/>
        <v>5</v>
      </c>
    </row>
    <row r="12" spans="1:15" x14ac:dyDescent="0.25">
      <c r="A12" s="1">
        <v>7</v>
      </c>
      <c r="B12" s="1" t="s">
        <v>25</v>
      </c>
      <c r="C12" s="1">
        <v>0</v>
      </c>
      <c r="D12">
        <v>1.2003170000000001</v>
      </c>
      <c r="E12" s="28">
        <v>0</v>
      </c>
      <c r="G12">
        <v>1.2527090000000001</v>
      </c>
      <c r="H12" s="28">
        <v>0</v>
      </c>
      <c r="M12" s="1" t="s">
        <v>45</v>
      </c>
      <c r="N12" s="6">
        <v>0.73723392353423944</v>
      </c>
      <c r="O12" s="7">
        <f t="shared" si="0"/>
        <v>6</v>
      </c>
    </row>
    <row r="13" spans="1:15" x14ac:dyDescent="0.25">
      <c r="A13" s="1">
        <v>8</v>
      </c>
      <c r="B13" s="1" t="s">
        <v>26</v>
      </c>
      <c r="C13" s="1">
        <v>0</v>
      </c>
      <c r="D13">
        <v>1.4474560000000001</v>
      </c>
      <c r="E13" s="28">
        <v>1</v>
      </c>
      <c r="G13">
        <v>1.494702</v>
      </c>
      <c r="H13" s="28">
        <v>0</v>
      </c>
      <c r="M13" s="1" t="s">
        <v>55</v>
      </c>
      <c r="N13" s="6">
        <v>0.72335867353423944</v>
      </c>
      <c r="O13" s="7">
        <f t="shared" si="0"/>
        <v>7</v>
      </c>
    </row>
    <row r="14" spans="1:15" x14ac:dyDescent="0.25">
      <c r="A14" s="1">
        <v>9</v>
      </c>
      <c r="B14" s="1" t="s">
        <v>27</v>
      </c>
      <c r="C14" s="1">
        <v>0</v>
      </c>
      <c r="D14">
        <v>1.4064239999999999</v>
      </c>
      <c r="E14" s="28">
        <v>0</v>
      </c>
      <c r="G14">
        <v>1.378889</v>
      </c>
      <c r="H14" s="28">
        <v>0</v>
      </c>
      <c r="M14" s="1" t="s">
        <v>20</v>
      </c>
      <c r="N14" s="6">
        <v>0.62799952353423938</v>
      </c>
      <c r="O14" s="7">
        <f t="shared" si="0"/>
        <v>8</v>
      </c>
    </row>
    <row r="15" spans="1:15" x14ac:dyDescent="0.25">
      <c r="A15" s="1">
        <v>10</v>
      </c>
      <c r="B15" s="1" t="s">
        <v>28</v>
      </c>
      <c r="C15" s="1">
        <v>0</v>
      </c>
      <c r="D15">
        <v>1.305366</v>
      </c>
      <c r="E15" s="28">
        <v>0</v>
      </c>
      <c r="G15">
        <v>1.3290500000000001</v>
      </c>
      <c r="H15" s="28">
        <v>0</v>
      </c>
      <c r="M15" s="1" t="s">
        <v>21</v>
      </c>
      <c r="N15" s="6">
        <v>0.4792578235342394</v>
      </c>
      <c r="O15" s="7">
        <f t="shared" si="0"/>
        <v>9</v>
      </c>
    </row>
    <row r="16" spans="1:15" x14ac:dyDescent="0.25">
      <c r="A16" s="1">
        <v>11</v>
      </c>
      <c r="B16" s="1" t="s">
        <v>29</v>
      </c>
      <c r="C16" s="1">
        <v>0</v>
      </c>
      <c r="D16">
        <v>1.4223239999999999</v>
      </c>
      <c r="E16" s="28">
        <v>0</v>
      </c>
      <c r="G16">
        <v>1.4626950000000001</v>
      </c>
      <c r="H16" s="28">
        <v>0</v>
      </c>
      <c r="M16" s="1" t="s">
        <v>40</v>
      </c>
      <c r="N16" s="6">
        <v>0.29196792353423939</v>
      </c>
      <c r="O16" s="7">
        <f t="shared" si="0"/>
        <v>10</v>
      </c>
    </row>
    <row r="17" spans="1:15" x14ac:dyDescent="0.25">
      <c r="A17" s="1">
        <v>12</v>
      </c>
      <c r="B17" s="1" t="s">
        <v>30</v>
      </c>
      <c r="C17" s="1">
        <v>0</v>
      </c>
      <c r="D17">
        <v>1.4205129999999999</v>
      </c>
      <c r="E17" s="28">
        <v>1</v>
      </c>
      <c r="G17">
        <v>1.4108130000000001</v>
      </c>
      <c r="H17" s="28">
        <v>1</v>
      </c>
      <c r="M17" s="1" t="s">
        <v>19</v>
      </c>
      <c r="N17" s="6">
        <v>9.546459953280878E-2</v>
      </c>
      <c r="O17" s="7">
        <f t="shared" si="0"/>
        <v>11</v>
      </c>
    </row>
    <row r="18" spans="1:15" x14ac:dyDescent="0.25">
      <c r="A18" s="1">
        <v>18</v>
      </c>
      <c r="B18" s="1" t="s">
        <v>31</v>
      </c>
      <c r="C18" s="1">
        <v>0</v>
      </c>
      <c r="D18">
        <v>1.442517</v>
      </c>
      <c r="E18" s="28">
        <v>1</v>
      </c>
      <c r="G18">
        <v>1.436291</v>
      </c>
      <c r="H18" s="28">
        <v>0</v>
      </c>
      <c r="M18" s="1" t="s">
        <v>29</v>
      </c>
      <c r="N18" s="6">
        <v>8.6815899532808771E-2</v>
      </c>
      <c r="O18" s="7">
        <f t="shared" si="0"/>
        <v>12</v>
      </c>
    </row>
    <row r="19" spans="1:15" x14ac:dyDescent="0.25">
      <c r="A19" s="1">
        <v>21</v>
      </c>
      <c r="B19" s="1" t="s">
        <v>32</v>
      </c>
      <c r="C19" s="1">
        <v>0</v>
      </c>
      <c r="D19">
        <v>1.3696079999999999</v>
      </c>
      <c r="E19" s="28">
        <v>0</v>
      </c>
      <c r="G19">
        <v>1.379567</v>
      </c>
      <c r="H19" s="28">
        <v>0</v>
      </c>
      <c r="M19" s="1" t="s">
        <v>34</v>
      </c>
      <c r="N19" s="6">
        <v>2.2404049532808779E-2</v>
      </c>
      <c r="O19" s="7">
        <f t="shared" si="0"/>
        <v>13</v>
      </c>
    </row>
    <row r="20" spans="1:15" x14ac:dyDescent="0.25">
      <c r="A20" s="1">
        <v>22</v>
      </c>
      <c r="B20" s="1" t="s">
        <v>33</v>
      </c>
      <c r="C20" s="1">
        <v>0</v>
      </c>
      <c r="D20">
        <v>1.2691220000000001</v>
      </c>
      <c r="E20" s="28">
        <v>0</v>
      </c>
      <c r="G20">
        <v>1.211676</v>
      </c>
      <c r="H20" s="28">
        <v>0</v>
      </c>
      <c r="M20" s="1" t="s">
        <v>27</v>
      </c>
      <c r="N20" s="6">
        <v>2.2183549532808766E-2</v>
      </c>
      <c r="O20" s="7">
        <f t="shared" si="0"/>
        <v>14</v>
      </c>
    </row>
    <row r="21" spans="1:15" x14ac:dyDescent="0.25">
      <c r="A21" s="1">
        <v>40</v>
      </c>
      <c r="B21" s="1" t="s">
        <v>34</v>
      </c>
      <c r="C21" s="1">
        <v>0</v>
      </c>
      <c r="D21">
        <v>1.4064779999999999</v>
      </c>
      <c r="E21" s="28">
        <v>0</v>
      </c>
      <c r="G21">
        <v>1.2866280000000001</v>
      </c>
      <c r="H21" s="28">
        <v>0</v>
      </c>
      <c r="M21" s="1" t="s">
        <v>32</v>
      </c>
      <c r="N21" s="6">
        <v>-0.12747105046719123</v>
      </c>
      <c r="O21" s="7">
        <f t="shared" si="0"/>
        <v>15</v>
      </c>
    </row>
    <row r="22" spans="1:15" x14ac:dyDescent="0.25">
      <c r="A22" s="1">
        <v>50</v>
      </c>
      <c r="B22" s="1" t="s">
        <v>35</v>
      </c>
      <c r="C22" s="1">
        <v>0</v>
      </c>
      <c r="D22">
        <v>1.150638</v>
      </c>
      <c r="E22" s="28">
        <v>0</v>
      </c>
      <c r="G22">
        <v>1.220167</v>
      </c>
      <c r="H22" s="28">
        <v>0</v>
      </c>
      <c r="M22" s="1" t="s">
        <v>44</v>
      </c>
      <c r="N22" s="6">
        <v>-0.18382930046719123</v>
      </c>
      <c r="O22" s="7">
        <f t="shared" si="0"/>
        <v>16</v>
      </c>
    </row>
    <row r="23" spans="1:15" x14ac:dyDescent="0.25">
      <c r="A23" s="1">
        <v>301</v>
      </c>
      <c r="B23" s="1" t="s">
        <v>36</v>
      </c>
      <c r="C23" s="1">
        <v>0</v>
      </c>
      <c r="D23">
        <v>1.3867</v>
      </c>
      <c r="E23" s="28">
        <v>1</v>
      </c>
      <c r="G23">
        <v>1.431003</v>
      </c>
      <c r="H23" s="28">
        <v>1</v>
      </c>
      <c r="M23" s="1" t="s">
        <v>42</v>
      </c>
      <c r="N23" s="6">
        <v>-0.25197820046719122</v>
      </c>
      <c r="O23" s="7">
        <f t="shared" si="0"/>
        <v>17</v>
      </c>
    </row>
    <row r="24" spans="1:15" x14ac:dyDescent="0.25">
      <c r="A24" s="1">
        <v>302</v>
      </c>
      <c r="B24" s="1" t="s">
        <v>37</v>
      </c>
      <c r="C24" s="1">
        <v>0</v>
      </c>
      <c r="D24">
        <v>1.327145</v>
      </c>
      <c r="E24" s="28">
        <v>0</v>
      </c>
      <c r="G24">
        <v>1.3232870000000001</v>
      </c>
      <c r="H24" s="28">
        <v>0</v>
      </c>
      <c r="M24" s="1" t="s">
        <v>37</v>
      </c>
      <c r="N24" s="6">
        <v>-0.30007500046719127</v>
      </c>
      <c r="O24" s="7">
        <f t="shared" si="0"/>
        <v>18</v>
      </c>
    </row>
    <row r="25" spans="1:15" x14ac:dyDescent="0.25">
      <c r="A25" s="1">
        <v>701</v>
      </c>
      <c r="B25" s="1" t="s">
        <v>38</v>
      </c>
      <c r="C25" s="1">
        <v>0</v>
      </c>
      <c r="D25">
        <v>1.2347189999999999</v>
      </c>
      <c r="E25" s="28">
        <v>0</v>
      </c>
      <c r="G25">
        <v>1.1843680000000001</v>
      </c>
      <c r="H25" s="28">
        <v>0</v>
      </c>
      <c r="M25" s="1" t="s">
        <v>47</v>
      </c>
      <c r="N25" s="83">
        <v>-0.34106795046719124</v>
      </c>
      <c r="O25" s="7">
        <f t="shared" si="0"/>
        <v>19</v>
      </c>
    </row>
    <row r="26" spans="1:15" x14ac:dyDescent="0.25">
      <c r="A26" s="1">
        <v>742</v>
      </c>
      <c r="B26" s="1" t="s">
        <v>39</v>
      </c>
      <c r="C26" s="1">
        <v>0</v>
      </c>
      <c r="D26">
        <v>0.95758100000000002</v>
      </c>
      <c r="E26" s="28">
        <v>0</v>
      </c>
      <c r="G26">
        <v>1.13581</v>
      </c>
      <c r="H26" s="28">
        <v>1</v>
      </c>
      <c r="M26" s="1" t="s">
        <v>23</v>
      </c>
      <c r="N26" s="6">
        <v>-0.35047210046719124</v>
      </c>
      <c r="O26" s="7">
        <f t="shared" si="0"/>
        <v>20</v>
      </c>
    </row>
    <row r="27" spans="1:15" x14ac:dyDescent="0.25">
      <c r="A27" s="1">
        <v>801</v>
      </c>
      <c r="B27" s="1" t="s">
        <v>40</v>
      </c>
      <c r="C27" s="1">
        <v>0</v>
      </c>
      <c r="D27">
        <v>1.221832</v>
      </c>
      <c r="E27" s="28">
        <v>1</v>
      </c>
      <c r="G27">
        <v>1.1819999999999999</v>
      </c>
      <c r="H27" s="28">
        <v>1</v>
      </c>
      <c r="M27" s="1" t="s">
        <v>85</v>
      </c>
      <c r="N27" s="83">
        <v>-0.38630820046719122</v>
      </c>
      <c r="O27" s="7">
        <f t="shared" si="0"/>
        <v>21</v>
      </c>
    </row>
    <row r="28" spans="1:15" x14ac:dyDescent="0.25">
      <c r="A28" s="1">
        <v>820</v>
      </c>
      <c r="B28" s="1" t="s">
        <v>41</v>
      </c>
      <c r="C28" s="1">
        <v>0</v>
      </c>
      <c r="D28">
        <v>1.003692</v>
      </c>
      <c r="E28" s="28">
        <v>1</v>
      </c>
      <c r="G28">
        <v>1.0658669999999999</v>
      </c>
      <c r="H28" s="28">
        <v>1</v>
      </c>
      <c r="M28" s="1" t="s">
        <v>28</v>
      </c>
      <c r="N28" s="6">
        <v>-0.38860800046719124</v>
      </c>
      <c r="O28" s="7">
        <f t="shared" si="0"/>
        <v>22</v>
      </c>
    </row>
    <row r="29" spans="1:15" x14ac:dyDescent="0.25">
      <c r="A29" s="1">
        <v>905</v>
      </c>
      <c r="B29" s="1" t="s">
        <v>42</v>
      </c>
      <c r="C29" s="1">
        <v>1</v>
      </c>
      <c r="D29">
        <v>1.338978</v>
      </c>
      <c r="E29" s="28">
        <v>0</v>
      </c>
      <c r="G29">
        <v>1.3589310000000001</v>
      </c>
      <c r="H29" s="28">
        <v>0</v>
      </c>
      <c r="M29" s="1" t="s">
        <v>33</v>
      </c>
      <c r="N29" s="6">
        <v>-0.53593565046719127</v>
      </c>
      <c r="O29" s="7">
        <f t="shared" si="0"/>
        <v>23</v>
      </c>
    </row>
    <row r="30" spans="1:15" x14ac:dyDescent="0.25">
      <c r="A30" s="1">
        <v>912</v>
      </c>
      <c r="B30" s="1" t="s">
        <v>43</v>
      </c>
      <c r="C30" s="1">
        <v>1</v>
      </c>
      <c r="D30">
        <v>1.532181</v>
      </c>
      <c r="E30" s="28">
        <v>1</v>
      </c>
      <c r="H30" s="28"/>
      <c r="M30" s="1" t="s">
        <v>41</v>
      </c>
      <c r="N30" s="6">
        <v>-0.59474572646576063</v>
      </c>
      <c r="O30" s="7">
        <f t="shared" si="0"/>
        <v>24</v>
      </c>
    </row>
    <row r="31" spans="1:15" x14ac:dyDescent="0.25">
      <c r="A31" s="1">
        <v>914</v>
      </c>
      <c r="B31" s="1" t="s">
        <v>44</v>
      </c>
      <c r="C31" s="1">
        <v>1</v>
      </c>
      <c r="D31">
        <v>1.3557429999999999</v>
      </c>
      <c r="E31" s="28">
        <v>0</v>
      </c>
      <c r="G31">
        <v>1.2472639999999999</v>
      </c>
      <c r="H31" s="28">
        <v>0</v>
      </c>
      <c r="M31" s="1" t="s">
        <v>24</v>
      </c>
      <c r="N31" s="6">
        <v>-0.64443065046719128</v>
      </c>
      <c r="O31" s="7">
        <f t="shared" si="0"/>
        <v>25</v>
      </c>
    </row>
    <row r="32" spans="1:15" x14ac:dyDescent="0.25">
      <c r="A32" s="1">
        <v>916</v>
      </c>
      <c r="B32" s="1" t="s">
        <v>54</v>
      </c>
      <c r="C32" s="1">
        <v>1</v>
      </c>
      <c r="D32" s="6"/>
      <c r="E32" s="28"/>
      <c r="G32" s="6"/>
      <c r="H32" s="28"/>
      <c r="M32" s="1" t="s">
        <v>38</v>
      </c>
      <c r="N32" s="6">
        <v>-0.67577910046719125</v>
      </c>
      <c r="O32" s="7">
        <f t="shared" si="0"/>
        <v>26</v>
      </c>
    </row>
    <row r="33" spans="1:15" x14ac:dyDescent="0.25">
      <c r="A33" s="1">
        <v>918</v>
      </c>
      <c r="B33" s="1" t="s">
        <v>45</v>
      </c>
      <c r="C33" s="1">
        <v>1</v>
      </c>
      <c r="D33">
        <v>1.3313710000000001</v>
      </c>
      <c r="E33" s="28">
        <v>1</v>
      </c>
      <c r="G33">
        <v>1.1057539999999999</v>
      </c>
      <c r="H33" s="28">
        <v>0</v>
      </c>
      <c r="M33" s="1" t="s">
        <v>22</v>
      </c>
      <c r="N33" s="6">
        <v>-0.68386130046719118</v>
      </c>
      <c r="O33" s="7">
        <f t="shared" si="0"/>
        <v>27</v>
      </c>
    </row>
    <row r="34" spans="1:15" x14ac:dyDescent="0.25">
      <c r="A34" s="1">
        <v>988</v>
      </c>
      <c r="B34" s="1" t="s">
        <v>46</v>
      </c>
      <c r="C34" s="1">
        <v>1</v>
      </c>
      <c r="D34" s="6"/>
      <c r="E34" s="28"/>
      <c r="G34" s="6"/>
      <c r="H34" s="28"/>
      <c r="M34" s="1" t="s">
        <v>25</v>
      </c>
      <c r="N34" s="6">
        <v>-0.81561770046719118</v>
      </c>
      <c r="O34" s="7">
        <f t="shared" si="0"/>
        <v>28</v>
      </c>
    </row>
    <row r="35" spans="1:15" x14ac:dyDescent="0.25">
      <c r="A35" s="1">
        <v>1312</v>
      </c>
      <c r="B35" s="1" t="s">
        <v>55</v>
      </c>
      <c r="C35" s="1">
        <v>1</v>
      </c>
      <c r="D35">
        <v>1.327958</v>
      </c>
      <c r="E35" s="28">
        <v>1</v>
      </c>
      <c r="G35">
        <v>1.3598969999999999</v>
      </c>
      <c r="H35" s="28">
        <v>0</v>
      </c>
      <c r="M35" s="1" t="s">
        <v>35</v>
      </c>
      <c r="N35" s="8">
        <v>-1.0175585004671912</v>
      </c>
      <c r="O35" s="7">
        <f t="shared" si="0"/>
        <v>29</v>
      </c>
    </row>
    <row r="36" spans="1:15" x14ac:dyDescent="0.25">
      <c r="A36" s="1">
        <v>1311</v>
      </c>
      <c r="B36" s="1" t="s">
        <v>85</v>
      </c>
      <c r="C36" s="1">
        <v>1</v>
      </c>
      <c r="D36">
        <v>1.305931</v>
      </c>
      <c r="E36" s="28">
        <v>0</v>
      </c>
      <c r="G36">
        <v>1.2745949999999999</v>
      </c>
      <c r="H36" s="28">
        <v>0</v>
      </c>
      <c r="M36" s="1" t="s">
        <v>39</v>
      </c>
      <c r="N36" s="8">
        <v>-1.8023155004671911</v>
      </c>
      <c r="O36" s="7">
        <f t="shared" si="0"/>
        <v>30</v>
      </c>
    </row>
    <row r="37" spans="1:15" x14ac:dyDescent="0.25">
      <c r="A37" s="1">
        <v>7777</v>
      </c>
      <c r="B37" s="1" t="s">
        <v>47</v>
      </c>
      <c r="C37" s="1">
        <v>1</v>
      </c>
      <c r="D37">
        <v>1.317061</v>
      </c>
      <c r="E37" s="28">
        <v>0</v>
      </c>
      <c r="G37">
        <v>1.2891779999999999</v>
      </c>
      <c r="H37" s="28">
        <v>1</v>
      </c>
    </row>
    <row r="38" spans="1:15" x14ac:dyDescent="0.25">
      <c r="A38" s="1"/>
      <c r="B38" s="1"/>
      <c r="C38" s="1"/>
      <c r="D38" s="6"/>
      <c r="E38" s="8"/>
      <c r="G38" s="6"/>
      <c r="H38" s="8"/>
    </row>
    <row r="39" spans="1:15" x14ac:dyDescent="0.25">
      <c r="A39" s="1"/>
      <c r="B39" s="1"/>
      <c r="C39" s="1" t="s">
        <v>48</v>
      </c>
      <c r="D39" s="6"/>
      <c r="E39" s="8"/>
      <c r="G39" s="6"/>
      <c r="H39" s="8"/>
    </row>
    <row r="40" spans="1:15" x14ac:dyDescent="0.25">
      <c r="A40" s="1"/>
      <c r="B40" s="1"/>
      <c r="C40" s="1" t="s">
        <v>49</v>
      </c>
      <c r="D40" s="6">
        <f t="shared" ref="D40:E40" si="1">AVERAGE(D6:D37)</f>
        <v>1.3089473666666669</v>
      </c>
      <c r="E40" s="8">
        <f t="shared" si="1"/>
        <v>0.36666666666666664</v>
      </c>
      <c r="G40" s="6">
        <f t="shared" ref="G40:H40" si="2">AVERAGE(G6:G37)</f>
        <v>1.2977373103448273</v>
      </c>
      <c r="H40" s="8">
        <f t="shared" si="2"/>
        <v>0.27586206896551724</v>
      </c>
    </row>
    <row r="41" spans="1:15" x14ac:dyDescent="0.25">
      <c r="A41" s="1"/>
      <c r="B41" s="1"/>
      <c r="C41" s="1" t="s">
        <v>50</v>
      </c>
      <c r="D41" s="6">
        <f t="shared" ref="D41:E41" si="3">STDEV(D6:D37)</f>
        <v>0.12300445737129101</v>
      </c>
      <c r="E41" s="8">
        <f t="shared" si="3"/>
        <v>0.49013251785356099</v>
      </c>
      <c r="G41" s="6">
        <f t="shared" ref="G41:H41" si="4">STDEV(G6:G37)</f>
        <v>0.11295178336671662</v>
      </c>
      <c r="H41" s="8">
        <f t="shared" si="4"/>
        <v>0.45485882614734202</v>
      </c>
    </row>
    <row r="42" spans="1:15" x14ac:dyDescent="0.25">
      <c r="A42" s="1"/>
      <c r="B42" s="1" t="s">
        <v>60</v>
      </c>
      <c r="C42" s="1" t="s">
        <v>61</v>
      </c>
      <c r="D42" s="22" t="s">
        <v>52</v>
      </c>
      <c r="E42" s="23" t="s">
        <v>52</v>
      </c>
      <c r="G42" s="22" t="s">
        <v>52</v>
      </c>
      <c r="H42" s="23" t="s">
        <v>52</v>
      </c>
    </row>
    <row r="43" spans="1:15" x14ac:dyDescent="0.25">
      <c r="A43" s="1"/>
      <c r="B43" s="1"/>
      <c r="C43" s="1"/>
      <c r="D43" s="6"/>
      <c r="E43" s="8"/>
      <c r="G43" s="6"/>
      <c r="H43" s="8"/>
    </row>
    <row r="44" spans="1:15" x14ac:dyDescent="0.25">
      <c r="A44" s="1"/>
      <c r="B44" s="1"/>
      <c r="C44" s="1"/>
      <c r="D44" s="6"/>
      <c r="E44" s="8"/>
      <c r="F44" t="s">
        <v>276</v>
      </c>
      <c r="G44" s="6"/>
      <c r="H44" s="8"/>
      <c r="I44" t="s">
        <v>276</v>
      </c>
    </row>
    <row r="45" spans="1:15" x14ac:dyDescent="0.25">
      <c r="A45" s="1">
        <v>1</v>
      </c>
      <c r="B45" s="1" t="s">
        <v>19</v>
      </c>
      <c r="C45" s="1">
        <v>0</v>
      </c>
      <c r="D45">
        <v>0.93902620000000003</v>
      </c>
      <c r="E45" s="8">
        <f>STANDARDIZE(E6, $E$40, $E$41)</f>
        <v>-0.74809700093438247</v>
      </c>
      <c r="F45">
        <f t="shared" ref="F45:F70" si="5">AVERAGE(D45:E45)</f>
        <v>9.546459953280878E-2</v>
      </c>
      <c r="G45">
        <v>1.5451550000000001</v>
      </c>
      <c r="H45" s="8">
        <f>STANDARDIZE(H6, $H$40, $H$41)</f>
        <v>-0.6064784348631227</v>
      </c>
      <c r="I45">
        <f>AVERAGE(G45:H45)</f>
        <v>0.46933828256843868</v>
      </c>
    </row>
    <row r="46" spans="1:15" x14ac:dyDescent="0.25">
      <c r="A46" s="1">
        <v>2</v>
      </c>
      <c r="B46" s="1" t="s">
        <v>20</v>
      </c>
      <c r="C46" s="1">
        <v>0</v>
      </c>
      <c r="D46">
        <v>-3.6168499999999999E-2</v>
      </c>
      <c r="E46" s="8">
        <f t="shared" ref="E46:E76" si="6">STANDARDIZE(E7, $E$40, $E$41)</f>
        <v>1.2921675470684788</v>
      </c>
      <c r="F46">
        <f t="shared" si="5"/>
        <v>0.62799952353423938</v>
      </c>
      <c r="G46">
        <v>0.31868220000000003</v>
      </c>
      <c r="H46" s="8">
        <f t="shared" ref="H46:H76" si="7">STANDARDIZE(H7, $H$40, $H$41)</f>
        <v>1.5920058915156972</v>
      </c>
      <c r="I46">
        <f t="shared" ref="I46:I76" si="8">AVERAGE(G46:H46)</f>
        <v>0.95534404575784859</v>
      </c>
      <c r="M46" s="1" t="s">
        <v>19</v>
      </c>
      <c r="N46">
        <v>0.4761339339055613</v>
      </c>
      <c r="O46">
        <f t="shared" ref="O46:O74" si="9">_xlfn.RANK.EQ(N46, $N$46:$N$74, 0)</f>
        <v>7</v>
      </c>
    </row>
    <row r="47" spans="1:15" x14ac:dyDescent="0.25">
      <c r="A47" s="1">
        <v>3</v>
      </c>
      <c r="B47" s="1" t="s">
        <v>21</v>
      </c>
      <c r="C47" s="1">
        <v>0</v>
      </c>
      <c r="D47">
        <v>-0.3336519</v>
      </c>
      <c r="E47" s="8">
        <f t="shared" si="6"/>
        <v>1.2921675470684788</v>
      </c>
      <c r="F47">
        <f t="shared" si="5"/>
        <v>0.4792578235342394</v>
      </c>
      <c r="G47">
        <v>-0.1240729</v>
      </c>
      <c r="H47" s="8">
        <f t="shared" si="7"/>
        <v>1.5920058915156972</v>
      </c>
      <c r="I47">
        <f t="shared" si="8"/>
        <v>0.73396649575784856</v>
      </c>
      <c r="M47" s="1" t="s">
        <v>20</v>
      </c>
      <c r="N47">
        <v>0.97456090675970664</v>
      </c>
      <c r="O47">
        <f t="shared" si="9"/>
        <v>3</v>
      </c>
    </row>
    <row r="48" spans="1:15" x14ac:dyDescent="0.25">
      <c r="A48" s="1">
        <v>4</v>
      </c>
      <c r="B48" s="1" t="s">
        <v>22</v>
      </c>
      <c r="C48" s="1">
        <v>0</v>
      </c>
      <c r="D48">
        <v>-0.6196256</v>
      </c>
      <c r="E48" s="8">
        <f t="shared" si="6"/>
        <v>-0.74809700093438247</v>
      </c>
      <c r="F48">
        <f t="shared" si="5"/>
        <v>-0.68386130046719118</v>
      </c>
      <c r="G48">
        <v>-0.95189800000000002</v>
      </c>
      <c r="H48" s="8">
        <f t="shared" si="7"/>
        <v>-0.6064784348631227</v>
      </c>
      <c r="I48">
        <f t="shared" si="8"/>
        <v>-0.77918821743156141</v>
      </c>
      <c r="M48" s="1" t="s">
        <v>21</v>
      </c>
      <c r="N48">
        <v>0.7531833567597066</v>
      </c>
      <c r="O48">
        <f t="shared" si="9"/>
        <v>5</v>
      </c>
    </row>
    <row r="49" spans="1:15" x14ac:dyDescent="0.25">
      <c r="A49" s="1">
        <v>5</v>
      </c>
      <c r="B49" s="1" t="s">
        <v>23</v>
      </c>
      <c r="C49" s="1">
        <v>0</v>
      </c>
      <c r="D49">
        <v>4.7152800000000002E-2</v>
      </c>
      <c r="E49" s="8">
        <f t="shared" si="6"/>
        <v>-0.74809700093438247</v>
      </c>
      <c r="F49">
        <f t="shared" si="5"/>
        <v>-0.35047210046719124</v>
      </c>
      <c r="G49">
        <v>0.40160390000000001</v>
      </c>
      <c r="H49" s="8">
        <f t="shared" si="7"/>
        <v>-0.6064784348631227</v>
      </c>
      <c r="I49">
        <f t="shared" si="8"/>
        <v>-0.10243726743156134</v>
      </c>
      <c r="M49" s="1" t="s">
        <v>22</v>
      </c>
      <c r="N49">
        <v>-0.77239256609443874</v>
      </c>
      <c r="O49">
        <f t="shared" si="9"/>
        <v>26</v>
      </c>
    </row>
    <row r="50" spans="1:15" x14ac:dyDescent="0.25">
      <c r="A50" s="1">
        <v>6</v>
      </c>
      <c r="B50" s="1" t="s">
        <v>24</v>
      </c>
      <c r="C50" s="1">
        <v>0</v>
      </c>
      <c r="D50">
        <v>-0.54076429999999998</v>
      </c>
      <c r="E50" s="8">
        <f t="shared" si="6"/>
        <v>-0.74809700093438247</v>
      </c>
      <c r="F50">
        <f t="shared" si="5"/>
        <v>-0.64443065046719128</v>
      </c>
      <c r="G50">
        <v>-0.95204370000000005</v>
      </c>
      <c r="H50" s="8">
        <f t="shared" si="7"/>
        <v>-0.6064784348631227</v>
      </c>
      <c r="I50">
        <f t="shared" si="8"/>
        <v>-0.77926106743156143</v>
      </c>
      <c r="M50" s="1" t="s">
        <v>23</v>
      </c>
      <c r="N50">
        <v>-9.5641616094438719E-2</v>
      </c>
      <c r="O50">
        <f t="shared" si="9"/>
        <v>16</v>
      </c>
    </row>
    <row r="51" spans="1:15" x14ac:dyDescent="0.25">
      <c r="A51" s="1">
        <v>7</v>
      </c>
      <c r="B51" s="1" t="s">
        <v>25</v>
      </c>
      <c r="C51" s="1">
        <v>0</v>
      </c>
      <c r="D51">
        <v>-0.88313839999999999</v>
      </c>
      <c r="E51" s="8">
        <f t="shared" si="6"/>
        <v>-0.74809700093438247</v>
      </c>
      <c r="F51">
        <f t="shared" si="5"/>
        <v>-0.81561770046719118</v>
      </c>
      <c r="G51">
        <v>-0.3986479</v>
      </c>
      <c r="H51" s="8">
        <f t="shared" si="7"/>
        <v>-0.6064784348631227</v>
      </c>
      <c r="I51">
        <f t="shared" si="8"/>
        <v>-0.50256316743156138</v>
      </c>
      <c r="M51" s="1" t="s">
        <v>24</v>
      </c>
      <c r="N51">
        <v>-0.77246541609443875</v>
      </c>
      <c r="O51">
        <f t="shared" si="9"/>
        <v>27</v>
      </c>
    </row>
    <row r="52" spans="1:15" x14ac:dyDescent="0.25">
      <c r="A52" s="1">
        <v>8</v>
      </c>
      <c r="B52" s="1" t="s">
        <v>26</v>
      </c>
      <c r="C52" s="1">
        <v>0</v>
      </c>
      <c r="D52">
        <v>1.126044</v>
      </c>
      <c r="E52" s="8">
        <f t="shared" si="6"/>
        <v>1.2921675470684788</v>
      </c>
      <c r="F52">
        <f t="shared" si="5"/>
        <v>1.2091057735342394</v>
      </c>
      <c r="G52">
        <v>1.743798</v>
      </c>
      <c r="H52" s="8">
        <f t="shared" si="7"/>
        <v>-0.6064784348631227</v>
      </c>
      <c r="I52">
        <f>AVERAGE(G52:H52)</f>
        <v>0.56865978256843863</v>
      </c>
      <c r="M52" s="1" t="s">
        <v>25</v>
      </c>
      <c r="N52">
        <v>-0.4957675160944387</v>
      </c>
      <c r="O52">
        <f t="shared" si="9"/>
        <v>22</v>
      </c>
    </row>
    <row r="53" spans="1:15" x14ac:dyDescent="0.25">
      <c r="A53" s="1">
        <v>9</v>
      </c>
      <c r="B53" s="1" t="s">
        <v>27</v>
      </c>
      <c r="C53" s="1">
        <v>0</v>
      </c>
      <c r="D53">
        <v>0.7924641</v>
      </c>
      <c r="E53" s="8">
        <f t="shared" si="6"/>
        <v>-0.74809700093438247</v>
      </c>
      <c r="F53">
        <f t="shared" si="5"/>
        <v>2.2183549532808766E-2</v>
      </c>
      <c r="G53">
        <v>0.71845919999999996</v>
      </c>
      <c r="H53" s="8">
        <f t="shared" si="7"/>
        <v>-0.6064784348631227</v>
      </c>
      <c r="I53">
        <f t="shared" si="8"/>
        <v>5.5990382568438635E-2</v>
      </c>
      <c r="M53" s="1" t="s">
        <v>26</v>
      </c>
      <c r="N53">
        <v>0.57545543390556131</v>
      </c>
      <c r="O53">
        <f t="shared" si="9"/>
        <v>6</v>
      </c>
    </row>
    <row r="54" spans="1:15" x14ac:dyDescent="0.25">
      <c r="A54" s="1">
        <v>10</v>
      </c>
      <c r="B54" s="1" t="s">
        <v>28</v>
      </c>
      <c r="C54" s="1">
        <v>0</v>
      </c>
      <c r="D54">
        <v>-2.9118999999999999E-2</v>
      </c>
      <c r="E54" s="8">
        <f t="shared" si="6"/>
        <v>-0.74809700093438247</v>
      </c>
      <c r="F54">
        <f t="shared" si="5"/>
        <v>-0.38860800046719124</v>
      </c>
      <c r="G54">
        <v>0.27722079999999999</v>
      </c>
      <c r="H54" s="8">
        <f t="shared" si="7"/>
        <v>-0.6064784348631227</v>
      </c>
      <c r="I54">
        <f t="shared" si="8"/>
        <v>-0.16462881743156135</v>
      </c>
      <c r="M54" s="1" t="s">
        <v>27</v>
      </c>
      <c r="N54">
        <v>6.2786033905561256E-2</v>
      </c>
      <c r="O54">
        <f t="shared" si="9"/>
        <v>13</v>
      </c>
    </row>
    <row r="55" spans="1:15" x14ac:dyDescent="0.25">
      <c r="A55" s="1">
        <v>11</v>
      </c>
      <c r="B55" s="1" t="s">
        <v>29</v>
      </c>
      <c r="C55" s="1">
        <v>0</v>
      </c>
      <c r="D55">
        <v>0.92172880000000001</v>
      </c>
      <c r="E55" s="8">
        <f t="shared" si="6"/>
        <v>-0.74809700093438247</v>
      </c>
      <c r="F55">
        <f t="shared" si="5"/>
        <v>8.6815899532808771E-2</v>
      </c>
      <c r="G55">
        <v>1.4604220000000001</v>
      </c>
      <c r="H55" s="8">
        <f t="shared" si="7"/>
        <v>-0.6064784348631227</v>
      </c>
      <c r="I55">
        <f t="shared" si="8"/>
        <v>0.42697178256843871</v>
      </c>
      <c r="M55" s="1" t="s">
        <v>28</v>
      </c>
      <c r="N55">
        <v>-0.15783316609443873</v>
      </c>
      <c r="O55">
        <f t="shared" si="9"/>
        <v>17</v>
      </c>
    </row>
    <row r="56" spans="1:15" x14ac:dyDescent="0.25">
      <c r="A56" s="1">
        <v>12</v>
      </c>
      <c r="B56" s="1" t="s">
        <v>30</v>
      </c>
      <c r="C56" s="1">
        <v>0</v>
      </c>
      <c r="D56">
        <v>0.90700270000000005</v>
      </c>
      <c r="E56" s="8">
        <f t="shared" si="6"/>
        <v>1.2921675470684788</v>
      </c>
      <c r="F56">
        <f t="shared" si="5"/>
        <v>1.0995851235342395</v>
      </c>
      <c r="G56">
        <v>1.001099</v>
      </c>
      <c r="H56" s="8">
        <f t="shared" si="7"/>
        <v>1.5920058915156972</v>
      </c>
      <c r="I56">
        <f t="shared" si="8"/>
        <v>1.2965524457578486</v>
      </c>
      <c r="M56" s="1" t="s">
        <v>29</v>
      </c>
      <c r="N56">
        <v>0.43376743390556133</v>
      </c>
      <c r="O56">
        <f t="shared" si="9"/>
        <v>8</v>
      </c>
    </row>
    <row r="57" spans="1:15" x14ac:dyDescent="0.25">
      <c r="A57" s="1">
        <v>18</v>
      </c>
      <c r="B57" s="1" t="s">
        <v>31</v>
      </c>
      <c r="C57" s="1">
        <v>0</v>
      </c>
      <c r="D57">
        <v>1.0858939999999999</v>
      </c>
      <c r="E57" s="8">
        <f t="shared" si="6"/>
        <v>1.2921675470684788</v>
      </c>
      <c r="F57">
        <f t="shared" si="5"/>
        <v>1.1890307735342394</v>
      </c>
      <c r="G57">
        <v>1.226661</v>
      </c>
      <c r="H57" s="8">
        <f t="shared" si="7"/>
        <v>-0.6064784348631227</v>
      </c>
      <c r="I57">
        <f t="shared" si="8"/>
        <v>0.31009128256843865</v>
      </c>
      <c r="M57" s="1" t="s">
        <v>30</v>
      </c>
      <c r="N57">
        <v>1.3157693067597065</v>
      </c>
      <c r="O57">
        <f t="shared" si="9"/>
        <v>2</v>
      </c>
    </row>
    <row r="58" spans="1:15" x14ac:dyDescent="0.25">
      <c r="A58" s="1">
        <v>21</v>
      </c>
      <c r="B58" s="1" t="s">
        <v>32</v>
      </c>
      <c r="C58" s="1">
        <v>0</v>
      </c>
      <c r="D58">
        <v>0.49315490000000001</v>
      </c>
      <c r="E58" s="8">
        <f t="shared" si="6"/>
        <v>-0.74809700093438247</v>
      </c>
      <c r="F58">
        <f t="shared" si="5"/>
        <v>-0.12747105046719123</v>
      </c>
      <c r="G58">
        <v>0.72446339999999998</v>
      </c>
      <c r="H58" s="8">
        <f t="shared" si="7"/>
        <v>-0.6064784348631227</v>
      </c>
      <c r="I58">
        <f t="shared" si="8"/>
        <v>5.8992482568438642E-2</v>
      </c>
      <c r="M58" s="1" t="s">
        <v>31</v>
      </c>
      <c r="N58">
        <v>0.31688693390556127</v>
      </c>
      <c r="O58">
        <f t="shared" si="9"/>
        <v>9</v>
      </c>
    </row>
    <row r="59" spans="1:15" x14ac:dyDescent="0.25">
      <c r="A59" s="1">
        <v>22</v>
      </c>
      <c r="B59" s="1" t="s">
        <v>33</v>
      </c>
      <c r="C59" s="1">
        <v>0</v>
      </c>
      <c r="D59">
        <v>-0.32377430000000001</v>
      </c>
      <c r="E59" s="8">
        <f t="shared" si="6"/>
        <v>-0.74809700093438247</v>
      </c>
      <c r="F59">
        <f t="shared" si="5"/>
        <v>-0.53593565046719127</v>
      </c>
      <c r="G59">
        <v>-0.76193129999999998</v>
      </c>
      <c r="H59" s="8">
        <f t="shared" si="7"/>
        <v>-0.6064784348631227</v>
      </c>
      <c r="I59">
        <f t="shared" si="8"/>
        <v>-0.68420486743156128</v>
      </c>
      <c r="M59" s="1" t="s">
        <v>32</v>
      </c>
      <c r="N59">
        <v>6.5788133905561264E-2</v>
      </c>
      <c r="O59">
        <f t="shared" si="9"/>
        <v>12</v>
      </c>
    </row>
    <row r="60" spans="1:15" x14ac:dyDescent="0.25">
      <c r="A60" s="1">
        <v>40</v>
      </c>
      <c r="B60" s="1" t="s">
        <v>34</v>
      </c>
      <c r="C60" s="1">
        <v>0</v>
      </c>
      <c r="D60">
        <v>0.79290510000000003</v>
      </c>
      <c r="E60" s="8">
        <f t="shared" si="6"/>
        <v>-0.74809700093438247</v>
      </c>
      <c r="F60">
        <f t="shared" si="5"/>
        <v>2.2404049532808779E-2</v>
      </c>
      <c r="G60">
        <v>-9.8352800000000004E-2</v>
      </c>
      <c r="H60" s="8">
        <f t="shared" si="7"/>
        <v>-0.6064784348631227</v>
      </c>
      <c r="I60">
        <f t="shared" si="8"/>
        <v>-0.35241561743156136</v>
      </c>
      <c r="M60" s="1" t="s">
        <v>33</v>
      </c>
      <c r="N60">
        <v>-0.67740921609443872</v>
      </c>
      <c r="O60">
        <f t="shared" si="9"/>
        <v>25</v>
      </c>
    </row>
    <row r="61" spans="1:15" x14ac:dyDescent="0.25">
      <c r="A61" s="1">
        <v>50</v>
      </c>
      <c r="B61" s="1" t="s">
        <v>35</v>
      </c>
      <c r="C61" s="1">
        <v>0</v>
      </c>
      <c r="D61">
        <v>-1.2870200000000001</v>
      </c>
      <c r="E61" s="8">
        <f t="shared" si="6"/>
        <v>-0.74809700093438247</v>
      </c>
      <c r="F61">
        <f t="shared" si="5"/>
        <v>-1.0175585004671912</v>
      </c>
      <c r="G61">
        <v>-0.68675310000000001</v>
      </c>
      <c r="H61" s="8">
        <f t="shared" si="7"/>
        <v>-0.6064784348631227</v>
      </c>
      <c r="I61">
        <f t="shared" si="8"/>
        <v>-0.64661576743156135</v>
      </c>
      <c r="M61" s="1" t="s">
        <v>34</v>
      </c>
      <c r="N61">
        <v>-0.34561996609443874</v>
      </c>
      <c r="O61">
        <f t="shared" si="9"/>
        <v>20</v>
      </c>
    </row>
    <row r="62" spans="1:15" x14ac:dyDescent="0.25">
      <c r="A62" s="1">
        <v>301</v>
      </c>
      <c r="B62" s="1" t="s">
        <v>36</v>
      </c>
      <c r="C62" s="1">
        <v>0</v>
      </c>
      <c r="D62">
        <v>0.63211110000000004</v>
      </c>
      <c r="E62" s="8">
        <f t="shared" si="6"/>
        <v>1.2921675470684788</v>
      </c>
      <c r="F62">
        <f t="shared" si="5"/>
        <v>0.96213932353423948</v>
      </c>
      <c r="G62">
        <v>1.179848</v>
      </c>
      <c r="H62" s="8">
        <f t="shared" si="7"/>
        <v>1.5920058915156972</v>
      </c>
      <c r="I62">
        <f t="shared" si="8"/>
        <v>1.3859269457578485</v>
      </c>
      <c r="M62" s="1" t="s">
        <v>35</v>
      </c>
      <c r="N62">
        <v>-0.63982011609443878</v>
      </c>
      <c r="O62">
        <f t="shared" si="9"/>
        <v>24</v>
      </c>
    </row>
    <row r="63" spans="1:15" x14ac:dyDescent="0.25">
      <c r="A63" s="1">
        <v>302</v>
      </c>
      <c r="B63" s="1" t="s">
        <v>37</v>
      </c>
      <c r="C63" s="1">
        <v>0</v>
      </c>
      <c r="D63">
        <v>0.147947</v>
      </c>
      <c r="E63" s="8">
        <f t="shared" si="6"/>
        <v>-0.74809700093438247</v>
      </c>
      <c r="F63">
        <f t="shared" si="5"/>
        <v>-0.30007500046719127</v>
      </c>
      <c r="G63">
        <v>0.2262006</v>
      </c>
      <c r="H63" s="8">
        <f t="shared" si="7"/>
        <v>-0.6064784348631227</v>
      </c>
      <c r="I63">
        <f t="shared" si="8"/>
        <v>-0.19013891743156136</v>
      </c>
      <c r="M63" s="1" t="s">
        <v>36</v>
      </c>
      <c r="N63">
        <v>1.4051438067597066</v>
      </c>
      <c r="O63">
        <f t="shared" si="9"/>
        <v>1</v>
      </c>
    </row>
    <row r="64" spans="1:15" x14ac:dyDescent="0.25">
      <c r="A64" s="1">
        <v>701</v>
      </c>
      <c r="B64" s="1" t="s">
        <v>38</v>
      </c>
      <c r="C64" s="1">
        <v>0</v>
      </c>
      <c r="D64">
        <v>-0.60346120000000003</v>
      </c>
      <c r="E64" s="8">
        <f t="shared" si="6"/>
        <v>-0.74809700093438247</v>
      </c>
      <c r="F64">
        <f t="shared" si="5"/>
        <v>-0.67577910046719125</v>
      </c>
      <c r="G64">
        <v>-1.0036959999999999</v>
      </c>
      <c r="H64" s="8">
        <f t="shared" si="7"/>
        <v>-0.6064784348631227</v>
      </c>
      <c r="I64">
        <f t="shared" si="8"/>
        <v>-0.80508721743156131</v>
      </c>
      <c r="M64" s="1" t="s">
        <v>37</v>
      </c>
      <c r="N64">
        <v>-0.18334326609443874</v>
      </c>
      <c r="O64">
        <f t="shared" si="9"/>
        <v>18</v>
      </c>
    </row>
    <row r="65" spans="1:15" x14ac:dyDescent="0.25">
      <c r="A65" s="1">
        <v>742</v>
      </c>
      <c r="B65" s="1" t="s">
        <v>39</v>
      </c>
      <c r="C65" s="1">
        <v>0</v>
      </c>
      <c r="D65">
        <v>-2.8565339999999999</v>
      </c>
      <c r="E65" s="8">
        <f t="shared" si="6"/>
        <v>-0.74809700093438247</v>
      </c>
      <c r="F65">
        <f t="shared" si="5"/>
        <v>-1.8023155004671911</v>
      </c>
      <c r="G65">
        <v>-1.433602</v>
      </c>
      <c r="H65" s="8">
        <f t="shared" si="7"/>
        <v>1.5920058915156972</v>
      </c>
      <c r="I65">
        <f t="shared" si="8"/>
        <v>7.9201945757848558E-2</v>
      </c>
      <c r="M65" s="1" t="s">
        <v>38</v>
      </c>
      <c r="N65">
        <v>-0.79829156609443874</v>
      </c>
      <c r="O65">
        <f t="shared" si="9"/>
        <v>28</v>
      </c>
    </row>
    <row r="66" spans="1:15" x14ac:dyDescent="0.25">
      <c r="A66" s="1">
        <v>801</v>
      </c>
      <c r="B66" s="1" t="s">
        <v>40</v>
      </c>
      <c r="C66" s="1">
        <v>0</v>
      </c>
      <c r="D66">
        <v>-0.70823170000000002</v>
      </c>
      <c r="E66" s="8">
        <f t="shared" si="6"/>
        <v>1.2921675470684788</v>
      </c>
      <c r="F66">
        <f t="shared" si="5"/>
        <v>0.29196792353423939</v>
      </c>
      <c r="G66">
        <v>-1.024662</v>
      </c>
      <c r="H66" s="8">
        <f t="shared" si="7"/>
        <v>1.5920058915156972</v>
      </c>
      <c r="I66">
        <f t="shared" si="8"/>
        <v>0.2836719457578486</v>
      </c>
      <c r="M66" s="1" t="s">
        <v>39</v>
      </c>
      <c r="N66">
        <v>9.8418806759706601E-2</v>
      </c>
      <c r="O66">
        <f t="shared" si="9"/>
        <v>11</v>
      </c>
    </row>
    <row r="67" spans="1:15" x14ac:dyDescent="0.25">
      <c r="A67" s="1">
        <v>820</v>
      </c>
      <c r="B67" s="1" t="s">
        <v>41</v>
      </c>
      <c r="C67" s="1">
        <v>0</v>
      </c>
      <c r="D67">
        <v>-2.4816590000000001</v>
      </c>
      <c r="E67" s="8">
        <f t="shared" si="6"/>
        <v>1.2921675470684788</v>
      </c>
      <c r="F67">
        <f t="shared" si="5"/>
        <v>-0.59474572646576063</v>
      </c>
      <c r="G67">
        <v>-2.0528249999999999</v>
      </c>
      <c r="H67" s="8">
        <f t="shared" si="7"/>
        <v>1.5920058915156972</v>
      </c>
      <c r="I67">
        <f t="shared" si="8"/>
        <v>-0.23040955424215137</v>
      </c>
      <c r="M67" s="1" t="s">
        <v>40</v>
      </c>
      <c r="N67">
        <v>0.30288880675970664</v>
      </c>
      <c r="O67">
        <f t="shared" si="9"/>
        <v>10</v>
      </c>
    </row>
    <row r="68" spans="1:15" x14ac:dyDescent="0.25">
      <c r="A68" s="1">
        <v>905</v>
      </c>
      <c r="B68" s="1" t="s">
        <v>42</v>
      </c>
      <c r="C68" s="1">
        <v>1</v>
      </c>
      <c r="D68">
        <v>0.24414060000000001</v>
      </c>
      <c r="E68" s="8">
        <f t="shared" si="6"/>
        <v>-0.74809700093438247</v>
      </c>
      <c r="F68">
        <f t="shared" si="5"/>
        <v>-0.25197820046719122</v>
      </c>
      <c r="G68">
        <v>0.54176630000000003</v>
      </c>
      <c r="H68" s="8">
        <f t="shared" si="7"/>
        <v>-0.6064784348631227</v>
      </c>
      <c r="I68">
        <f t="shared" si="8"/>
        <v>-3.2356067431561331E-2</v>
      </c>
      <c r="M68" s="1" t="s">
        <v>41</v>
      </c>
      <c r="N68">
        <v>-0.21119269324029333</v>
      </c>
      <c r="O68">
        <f t="shared" si="9"/>
        <v>19</v>
      </c>
    </row>
    <row r="69" spans="1:15" x14ac:dyDescent="0.25">
      <c r="A69" s="1">
        <v>912</v>
      </c>
      <c r="B69" s="1" t="s">
        <v>43</v>
      </c>
      <c r="C69" s="1">
        <v>1</v>
      </c>
      <c r="D69">
        <v>1.814846</v>
      </c>
      <c r="E69" s="8">
        <f t="shared" si="6"/>
        <v>1.2921675470684788</v>
      </c>
      <c r="F69">
        <f t="shared" si="5"/>
        <v>1.5535067735342394</v>
      </c>
      <c r="H69" s="8"/>
      <c r="M69" s="1" t="s">
        <v>42</v>
      </c>
      <c r="N69">
        <v>-2.5560416094438709E-2</v>
      </c>
      <c r="O69">
        <f t="shared" si="9"/>
        <v>15</v>
      </c>
    </row>
    <row r="70" spans="1:15" x14ac:dyDescent="0.25">
      <c r="A70" s="1">
        <v>914</v>
      </c>
      <c r="B70" s="1" t="s">
        <v>44</v>
      </c>
      <c r="C70" s="1">
        <v>1</v>
      </c>
      <c r="D70">
        <v>0.38043840000000001</v>
      </c>
      <c r="E70" s="8">
        <f t="shared" si="6"/>
        <v>-0.74809700093438247</v>
      </c>
      <c r="F70">
        <f t="shared" si="5"/>
        <v>-0.18382930046719123</v>
      </c>
      <c r="G70">
        <v>-0.44685639999999999</v>
      </c>
      <c r="H70" s="8">
        <f t="shared" si="7"/>
        <v>-0.6064784348631227</v>
      </c>
      <c r="I70">
        <f t="shared" si="8"/>
        <v>-0.52666741743156131</v>
      </c>
      <c r="M70" s="1" t="s">
        <v>44</v>
      </c>
      <c r="N70">
        <v>-0.51987176609443875</v>
      </c>
      <c r="O70">
        <f t="shared" si="9"/>
        <v>23</v>
      </c>
    </row>
    <row r="71" spans="1:15" x14ac:dyDescent="0.25">
      <c r="A71" s="1">
        <v>916</v>
      </c>
      <c r="B71" s="1" t="s">
        <v>54</v>
      </c>
      <c r="C71" s="1">
        <v>1</v>
      </c>
      <c r="D71" s="6"/>
      <c r="E71" s="8"/>
      <c r="G71" s="6"/>
      <c r="H71" s="8"/>
      <c r="M71" s="1" t="s">
        <v>45</v>
      </c>
      <c r="N71">
        <v>-1.1462880660944388</v>
      </c>
      <c r="O71">
        <f t="shared" si="9"/>
        <v>29</v>
      </c>
    </row>
    <row r="72" spans="1:15" x14ac:dyDescent="0.25">
      <c r="A72" s="1">
        <v>918</v>
      </c>
      <c r="B72" s="1" t="s">
        <v>45</v>
      </c>
      <c r="C72" s="1">
        <v>1</v>
      </c>
      <c r="D72">
        <v>0.1823003</v>
      </c>
      <c r="E72" s="8">
        <f t="shared" si="6"/>
        <v>1.2921675470684788</v>
      </c>
      <c r="F72">
        <f>AVERAGE(D72:E72)</f>
        <v>0.73723392353423944</v>
      </c>
      <c r="G72">
        <v>-1.699689</v>
      </c>
      <c r="H72" s="8">
        <f t="shared" si="7"/>
        <v>-0.6064784348631227</v>
      </c>
      <c r="I72">
        <f t="shared" si="8"/>
        <v>-1.1530837174315614</v>
      </c>
      <c r="M72" s="1" t="s">
        <v>55</v>
      </c>
      <c r="N72">
        <v>-2.1284466094438736E-2</v>
      </c>
      <c r="O72">
        <f t="shared" si="9"/>
        <v>14</v>
      </c>
    </row>
    <row r="73" spans="1:15" x14ac:dyDescent="0.25">
      <c r="A73" s="1">
        <v>988</v>
      </c>
      <c r="B73" s="1" t="s">
        <v>46</v>
      </c>
      <c r="C73" s="1">
        <v>1</v>
      </c>
      <c r="D73" s="6"/>
      <c r="E73" s="8"/>
      <c r="G73" s="6"/>
      <c r="H73" s="8"/>
      <c r="M73" s="1" t="s">
        <v>85</v>
      </c>
      <c r="N73">
        <v>-0.39888706609443875</v>
      </c>
      <c r="O73">
        <f t="shared" si="9"/>
        <v>21</v>
      </c>
    </row>
    <row r="74" spans="1:15" x14ac:dyDescent="0.25">
      <c r="A74" s="1">
        <v>1312</v>
      </c>
      <c r="B74" s="1" t="s">
        <v>55</v>
      </c>
      <c r="C74" s="1">
        <v>1</v>
      </c>
      <c r="D74">
        <v>0.15454979999999999</v>
      </c>
      <c r="E74" s="8">
        <f t="shared" si="6"/>
        <v>1.2921675470684788</v>
      </c>
      <c r="F74">
        <f>AVERAGE(D74:E74)</f>
        <v>0.72335867353423944</v>
      </c>
      <c r="G74">
        <v>0.55031819999999998</v>
      </c>
      <c r="H74" s="8">
        <f t="shared" si="7"/>
        <v>-0.6064784348631227</v>
      </c>
      <c r="I74">
        <f t="shared" si="8"/>
        <v>-2.8080117431561358E-2</v>
      </c>
      <c r="M74" s="1" t="s">
        <v>47</v>
      </c>
      <c r="N74">
        <v>0.77732880675970661</v>
      </c>
      <c r="O74">
        <f t="shared" si="9"/>
        <v>4</v>
      </c>
    </row>
    <row r="75" spans="1:15" x14ac:dyDescent="0.25">
      <c r="A75" s="1">
        <v>1311</v>
      </c>
      <c r="B75" s="1" t="s">
        <v>85</v>
      </c>
      <c r="C75" s="1">
        <v>1</v>
      </c>
      <c r="D75">
        <v>-2.45194E-2</v>
      </c>
      <c r="E75" s="8">
        <f t="shared" si="6"/>
        <v>-0.74809700093438247</v>
      </c>
      <c r="F75">
        <f>AVERAGE(D75:E75)</f>
        <v>-0.38630820046719122</v>
      </c>
      <c r="G75">
        <v>-0.20488700000000001</v>
      </c>
      <c r="H75" s="8">
        <f t="shared" si="7"/>
        <v>-0.6064784348631227</v>
      </c>
      <c r="I75">
        <f t="shared" si="8"/>
        <v>-0.40568271743156137</v>
      </c>
    </row>
    <row r="76" spans="1:15" x14ac:dyDescent="0.25">
      <c r="A76" s="1">
        <v>7777</v>
      </c>
      <c r="B76" s="1" t="s">
        <v>47</v>
      </c>
      <c r="C76" s="1">
        <v>1</v>
      </c>
      <c r="D76">
        <v>6.5961099999999995E-2</v>
      </c>
      <c r="E76" s="8">
        <f t="shared" si="6"/>
        <v>-0.74809700093438247</v>
      </c>
      <c r="F76">
        <f>AVERAGE(D76:E76)</f>
        <v>-0.34106795046719124</v>
      </c>
      <c r="G76">
        <v>-7.5782000000000002E-2</v>
      </c>
      <c r="H76" s="8">
        <f t="shared" si="7"/>
        <v>1.5920058915156972</v>
      </c>
      <c r="I76">
        <f t="shared" si="8"/>
        <v>0.75811194575784857</v>
      </c>
    </row>
    <row r="77" spans="1:15" x14ac:dyDescent="0.25">
      <c r="A77" s="1"/>
      <c r="B77" s="1"/>
      <c r="C77" s="1"/>
      <c r="D77" s="6"/>
      <c r="E77" s="8"/>
      <c r="G77" s="6"/>
      <c r="H77" s="8"/>
    </row>
    <row r="78" spans="1:15" x14ac:dyDescent="0.25">
      <c r="A78" s="1"/>
      <c r="B78" s="1" t="s">
        <v>56</v>
      </c>
      <c r="C78" s="1"/>
      <c r="D78" s="6">
        <f t="shared" ref="D78:E78" si="10">AVERAGE(D45:D76)</f>
        <v>-1.3333333349444901E-8</v>
      </c>
      <c r="E78" s="8">
        <f t="shared" si="10"/>
        <v>0</v>
      </c>
      <c r="G78" s="6">
        <f t="shared" ref="G78" si="11">AVERAGE(G45:G76)</f>
        <v>-5.172413787557506E-8</v>
      </c>
      <c r="H78" s="8">
        <f>AVERAGE(H45:H76)</f>
        <v>0</v>
      </c>
    </row>
    <row r="79" spans="1:15" ht="15.75" thickBot="1" x14ac:dyDescent="0.3">
      <c r="A79" s="1"/>
      <c r="B79" s="1" t="s">
        <v>57</v>
      </c>
      <c r="C79" s="1"/>
      <c r="D79" s="3">
        <f t="shared" ref="D79:E79" si="12">STDEV(D45:D76)</f>
        <v>1.0000000095846853</v>
      </c>
      <c r="E79" s="5">
        <f t="shared" si="12"/>
        <v>0.99999999999999978</v>
      </c>
      <c r="G79" s="3">
        <f t="shared" ref="G79:H79" si="13">STDEV(G45:G76)</f>
        <v>1.000000017974441</v>
      </c>
      <c r="H79" s="5">
        <f t="shared" si="13"/>
        <v>0.99999999999999989</v>
      </c>
    </row>
  </sheetData>
  <sortState ref="M7:O36">
    <sortCondition descending="1" ref="N7"/>
  </sortState>
  <mergeCells count="2">
    <mergeCell ref="D3:E3"/>
    <mergeCell ref="G3:H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0"/>
  <sheetViews>
    <sheetView topLeftCell="A7" zoomScale="60" zoomScaleNormal="60" workbookViewId="0">
      <pane xSplit="2" topLeftCell="G1" activePane="topRight" state="frozen"/>
      <selection pane="topRight" activeCell="T46" sqref="T46:X77"/>
    </sheetView>
  </sheetViews>
  <sheetFormatPr defaultRowHeight="15" x14ac:dyDescent="0.25"/>
  <cols>
    <col min="1" max="1" width="12.5703125" style="1" bestFit="1" customWidth="1"/>
    <col min="2" max="2" width="14.140625" style="1" customWidth="1"/>
    <col min="3" max="15" width="9.140625" style="1"/>
    <col min="16" max="16" width="12.7109375" style="1" customWidth="1"/>
    <col min="17" max="23" width="9.140625" style="1"/>
    <col min="24" max="24" width="12.7109375" style="1" customWidth="1"/>
    <col min="25" max="16384" width="9.140625" style="1"/>
  </cols>
  <sheetData>
    <row r="1" spans="1:32" x14ac:dyDescent="0.25">
      <c r="A1" s="32" t="s">
        <v>89</v>
      </c>
      <c r="B1" s="33">
        <v>40854</v>
      </c>
    </row>
    <row r="3" spans="1:32" ht="15.75" thickBot="1" x14ac:dyDescent="0.3">
      <c r="C3" s="1" t="s">
        <v>610</v>
      </c>
    </row>
    <row r="4" spans="1:32" x14ac:dyDescent="0.25">
      <c r="C4" s="297" t="s">
        <v>59</v>
      </c>
      <c r="D4" s="299"/>
      <c r="E4" s="299"/>
      <c r="F4" s="299"/>
      <c r="G4" s="299"/>
      <c r="H4" s="299"/>
      <c r="I4" s="300"/>
      <c r="J4" s="66"/>
      <c r="K4" s="66"/>
      <c r="L4" s="297" t="s">
        <v>573</v>
      </c>
      <c r="M4" s="299"/>
      <c r="N4" s="299"/>
      <c r="O4" s="299"/>
      <c r="P4" s="299"/>
      <c r="T4" s="297" t="s">
        <v>84</v>
      </c>
      <c r="U4" s="299"/>
      <c r="V4" s="299"/>
      <c r="W4" s="299"/>
      <c r="X4" s="299"/>
    </row>
    <row r="5" spans="1:32" ht="90" x14ac:dyDescent="0.25">
      <c r="C5" s="39" t="s">
        <v>62</v>
      </c>
      <c r="D5" s="40" t="s">
        <v>63</v>
      </c>
      <c r="E5" s="15" t="s">
        <v>64</v>
      </c>
      <c r="F5" s="15" t="s">
        <v>65</v>
      </c>
      <c r="G5" s="40" t="s">
        <v>66</v>
      </c>
      <c r="H5" s="40" t="s">
        <v>67</v>
      </c>
      <c r="I5" s="41" t="s">
        <v>68</v>
      </c>
      <c r="J5" s="56"/>
      <c r="K5" s="56"/>
      <c r="L5" s="39" t="s">
        <v>62</v>
      </c>
      <c r="M5" s="40" t="s">
        <v>63</v>
      </c>
      <c r="N5" s="15" t="s">
        <v>64</v>
      </c>
      <c r="O5" s="15" t="s">
        <v>90</v>
      </c>
      <c r="P5" s="15" t="s">
        <v>282</v>
      </c>
      <c r="T5" s="39" t="s">
        <v>62</v>
      </c>
      <c r="U5" s="40" t="s">
        <v>63</v>
      </c>
      <c r="V5" s="15" t="s">
        <v>64</v>
      </c>
      <c r="W5" s="15" t="s">
        <v>90</v>
      </c>
      <c r="X5" s="15" t="s">
        <v>282</v>
      </c>
      <c r="AE5" s="1" t="s">
        <v>125</v>
      </c>
      <c r="AF5" s="1" t="s">
        <v>82</v>
      </c>
    </row>
    <row r="6" spans="1:32" x14ac:dyDescent="0.25">
      <c r="A6" s="1" t="s">
        <v>8</v>
      </c>
      <c r="B6" s="1" t="s">
        <v>9</v>
      </c>
      <c r="C6" s="18" t="s">
        <v>69</v>
      </c>
      <c r="D6" s="19" t="s">
        <v>70</v>
      </c>
      <c r="E6" s="19" t="s">
        <v>71</v>
      </c>
      <c r="F6" s="19" t="s">
        <v>72</v>
      </c>
      <c r="G6" s="19" t="s">
        <v>73</v>
      </c>
      <c r="H6" s="19" t="s">
        <v>74</v>
      </c>
      <c r="I6" s="20" t="s">
        <v>75</v>
      </c>
      <c r="J6" s="30"/>
      <c r="K6" s="30"/>
      <c r="L6" s="18" t="s">
        <v>69</v>
      </c>
      <c r="M6" s="19" t="s">
        <v>70</v>
      </c>
      <c r="N6" s="19" t="s">
        <v>71</v>
      </c>
      <c r="O6" s="19" t="s">
        <v>72</v>
      </c>
      <c r="P6" s="19" t="s">
        <v>73</v>
      </c>
      <c r="T6" s="18" t="s">
        <v>69</v>
      </c>
      <c r="U6" s="19" t="s">
        <v>70</v>
      </c>
      <c r="V6" s="19" t="s">
        <v>71</v>
      </c>
      <c r="W6" s="19" t="s">
        <v>72</v>
      </c>
      <c r="X6" s="19" t="s">
        <v>73</v>
      </c>
      <c r="AE6" s="1" t="s">
        <v>55</v>
      </c>
      <c r="AF6" s="1">
        <v>0.97873485415407857</v>
      </c>
    </row>
    <row r="7" spans="1:32" x14ac:dyDescent="0.25">
      <c r="A7" s="1">
        <v>1</v>
      </c>
      <c r="B7" s="1" t="s">
        <v>19</v>
      </c>
      <c r="C7" s="192">
        <v>1.0692759999999999</v>
      </c>
      <c r="D7" s="192">
        <v>0.3182198</v>
      </c>
      <c r="E7" s="192">
        <v>0.50853919999999997</v>
      </c>
      <c r="F7" s="192">
        <v>0.54952809999999996</v>
      </c>
      <c r="G7" s="192">
        <v>0.27777780000000002</v>
      </c>
      <c r="H7" s="192">
        <v>0.57142859999999995</v>
      </c>
      <c r="I7" s="192">
        <v>0.4936873</v>
      </c>
      <c r="J7" s="192"/>
      <c r="K7" s="192"/>
      <c r="L7">
        <v>0.8982251</v>
      </c>
      <c r="M7">
        <v>0.53214039999999996</v>
      </c>
      <c r="N7">
        <v>-3.545731</v>
      </c>
      <c r="O7" s="28">
        <v>0</v>
      </c>
      <c r="P7">
        <v>0.10209500000000001</v>
      </c>
      <c r="T7">
        <v>1.91493</v>
      </c>
      <c r="U7">
        <v>0.3800017</v>
      </c>
      <c r="V7">
        <v>-3.5808770000000001</v>
      </c>
      <c r="W7" s="28">
        <v>0</v>
      </c>
      <c r="X7">
        <v>0.1028438</v>
      </c>
      <c r="AE7" s="1" t="s">
        <v>40</v>
      </c>
      <c r="AF7" s="1">
        <v>0.96575080332326291</v>
      </c>
    </row>
    <row r="8" spans="1:32" x14ac:dyDescent="0.25">
      <c r="A8" s="1">
        <v>2</v>
      </c>
      <c r="B8" s="1" t="s">
        <v>20</v>
      </c>
      <c r="C8" s="192">
        <v>0.1211047</v>
      </c>
      <c r="D8" s="192">
        <v>0.79319700000000004</v>
      </c>
      <c r="E8" s="192">
        <v>0.52843870000000004</v>
      </c>
      <c r="F8" s="192">
        <v>0.38111640000000002</v>
      </c>
      <c r="G8" s="192">
        <v>0.16393440000000001</v>
      </c>
      <c r="H8" s="192">
        <v>0.34782610000000003</v>
      </c>
      <c r="I8" s="192">
        <v>0.26451059999999998</v>
      </c>
      <c r="J8" s="192"/>
      <c r="K8" s="192"/>
      <c r="L8">
        <v>0.91146079999999996</v>
      </c>
      <c r="M8">
        <v>0.84233080000000005</v>
      </c>
      <c r="N8">
        <v>-1.904874</v>
      </c>
      <c r="O8" s="28">
        <v>1</v>
      </c>
      <c r="P8">
        <v>3.3632299999999997E-2</v>
      </c>
      <c r="T8">
        <v>1.67719</v>
      </c>
      <c r="U8">
        <v>0.84083459999999999</v>
      </c>
      <c r="V8">
        <v>-2.7080199999999999</v>
      </c>
      <c r="W8" s="28">
        <v>1</v>
      </c>
      <c r="X8">
        <v>7.0294999999999996E-2</v>
      </c>
      <c r="AE8" s="1" t="s">
        <v>36</v>
      </c>
      <c r="AF8" s="1">
        <v>0.75890986332326282</v>
      </c>
    </row>
    <row r="9" spans="1:32" x14ac:dyDescent="0.25">
      <c r="A9" s="1">
        <v>3</v>
      </c>
      <c r="B9" s="1" t="s">
        <v>21</v>
      </c>
      <c r="C9" s="192">
        <v>0.20495679999999999</v>
      </c>
      <c r="D9" s="192">
        <v>1</v>
      </c>
      <c r="E9" s="192">
        <v>0.65385539999999998</v>
      </c>
      <c r="F9" s="192">
        <v>0.31782670000000002</v>
      </c>
      <c r="G9" s="192">
        <v>0.42138360000000002</v>
      </c>
      <c r="H9" s="192">
        <v>0.71578949999999997</v>
      </c>
      <c r="I9" s="192">
        <v>0.6485571</v>
      </c>
      <c r="J9" s="192"/>
      <c r="K9" s="192"/>
      <c r="L9">
        <v>0.33032240000000002</v>
      </c>
      <c r="M9">
        <v>0.51973670000000005</v>
      </c>
      <c r="N9">
        <v>-8.4244399999999997E-2</v>
      </c>
      <c r="O9" s="28">
        <v>0</v>
      </c>
      <c r="P9">
        <v>1.46392E-2</v>
      </c>
      <c r="T9">
        <v>0.74823329999999999</v>
      </c>
      <c r="U9">
        <v>1</v>
      </c>
      <c r="V9">
        <v>0.40299940000000001</v>
      </c>
      <c r="W9" s="28">
        <v>0</v>
      </c>
      <c r="X9">
        <v>3.4709999999999998E-2</v>
      </c>
      <c r="AE9" s="1" t="s">
        <v>45</v>
      </c>
      <c r="AF9" s="1">
        <v>0.54126852915407841</v>
      </c>
    </row>
    <row r="10" spans="1:32" x14ac:dyDescent="0.25">
      <c r="A10" s="1">
        <v>4</v>
      </c>
      <c r="B10" s="1" t="s">
        <v>22</v>
      </c>
      <c r="C10" s="192">
        <v>1.0793079999999999</v>
      </c>
      <c r="D10" s="192">
        <v>0.30891039999999997</v>
      </c>
      <c r="E10" s="192">
        <v>0.60523020000000005</v>
      </c>
      <c r="F10" s="192">
        <v>0.40325290000000003</v>
      </c>
      <c r="G10" s="192">
        <v>0.13362070000000001</v>
      </c>
      <c r="H10" s="192">
        <v>0.29285709999999998</v>
      </c>
      <c r="I10" s="192">
        <v>0.50407179999999996</v>
      </c>
      <c r="J10" s="192"/>
      <c r="K10" s="192"/>
      <c r="L10">
        <v>3.8886859999999999</v>
      </c>
      <c r="M10">
        <v>0.47701860000000001</v>
      </c>
      <c r="N10">
        <v>-2.7216870000000002</v>
      </c>
      <c r="O10" s="28">
        <v>1</v>
      </c>
      <c r="P10">
        <v>0</v>
      </c>
      <c r="T10">
        <v>3.986729</v>
      </c>
      <c r="U10">
        <v>0.30080580000000001</v>
      </c>
      <c r="V10">
        <v>-2.1983269999999999</v>
      </c>
      <c r="W10" s="28">
        <v>1</v>
      </c>
      <c r="X10">
        <v>0</v>
      </c>
      <c r="AE10" s="1" t="s">
        <v>41</v>
      </c>
      <c r="AF10" s="1">
        <v>0.52977510990540344</v>
      </c>
    </row>
    <row r="11" spans="1:32" x14ac:dyDescent="0.25">
      <c r="A11" s="1">
        <v>5</v>
      </c>
      <c r="B11" s="1" t="s">
        <v>23</v>
      </c>
      <c r="C11" s="192">
        <v>0.4263923</v>
      </c>
      <c r="D11" s="192">
        <v>0.49324380000000001</v>
      </c>
      <c r="E11" s="192">
        <v>0.52843870000000004</v>
      </c>
      <c r="F11" s="192">
        <v>0.37345030000000001</v>
      </c>
      <c r="G11" s="192">
        <v>0.37001899999999999</v>
      </c>
      <c r="H11" s="192">
        <v>0.51376149999999998</v>
      </c>
      <c r="I11" s="192">
        <v>0.38733790000000001</v>
      </c>
      <c r="J11" s="192"/>
      <c r="K11" s="192"/>
      <c r="L11">
        <v>1.3904460000000001</v>
      </c>
      <c r="M11">
        <v>0.83238179999999995</v>
      </c>
      <c r="N11">
        <v>-2.020985</v>
      </c>
      <c r="O11" s="28">
        <v>1</v>
      </c>
      <c r="P11">
        <v>2.3329300000000001E-2</v>
      </c>
      <c r="T11">
        <v>1.0152650000000001</v>
      </c>
      <c r="U11">
        <v>0.7183195</v>
      </c>
      <c r="V11">
        <v>-2.0965479999999999</v>
      </c>
      <c r="W11" s="28">
        <v>1</v>
      </c>
      <c r="X11">
        <v>1.4885499999999999E-2</v>
      </c>
      <c r="AE11" s="1" t="s">
        <v>30</v>
      </c>
      <c r="AF11" s="1">
        <v>0.44501430332326281</v>
      </c>
    </row>
    <row r="12" spans="1:32" x14ac:dyDescent="0.25">
      <c r="A12" s="1">
        <v>6</v>
      </c>
      <c r="B12" s="1" t="s">
        <v>24</v>
      </c>
      <c r="C12" s="192">
        <v>0.36921369999999998</v>
      </c>
      <c r="D12" s="192">
        <v>0.35417720000000003</v>
      </c>
      <c r="E12" s="192">
        <v>0.65704499999999999</v>
      </c>
      <c r="F12" s="192">
        <v>0.69705930000000005</v>
      </c>
      <c r="G12" s="192">
        <v>0.1957672</v>
      </c>
      <c r="H12" s="192">
        <v>0.375</v>
      </c>
      <c r="I12" s="192">
        <v>0.2551581</v>
      </c>
      <c r="J12" s="192"/>
      <c r="K12" s="192"/>
      <c r="L12">
        <v>2.3569619999999998</v>
      </c>
      <c r="M12">
        <v>0.437859</v>
      </c>
      <c r="N12">
        <v>-2.994656</v>
      </c>
      <c r="O12" s="28">
        <v>1</v>
      </c>
      <c r="P12">
        <v>7.0601899999999995E-2</v>
      </c>
      <c r="T12">
        <v>1.684636</v>
      </c>
      <c r="U12">
        <v>0.46798410000000001</v>
      </c>
      <c r="V12">
        <v>-3.175411</v>
      </c>
      <c r="W12" s="28">
        <v>1</v>
      </c>
      <c r="X12">
        <v>0.1636871</v>
      </c>
      <c r="AE12" s="1" t="s">
        <v>25</v>
      </c>
      <c r="AF12" s="1">
        <v>0.41954670332326283</v>
      </c>
    </row>
    <row r="13" spans="1:32" x14ac:dyDescent="0.25">
      <c r="A13" s="1">
        <v>7</v>
      </c>
      <c r="B13" s="1" t="s">
        <v>25</v>
      </c>
      <c r="C13" s="192">
        <v>0.56005450000000001</v>
      </c>
      <c r="D13" s="192">
        <v>1</v>
      </c>
      <c r="E13" s="192">
        <v>0.87236389999999997</v>
      </c>
      <c r="F13" s="192">
        <v>0.24723590000000001</v>
      </c>
      <c r="G13" s="192">
        <v>0.5</v>
      </c>
      <c r="H13" s="192">
        <v>0.56097560000000002</v>
      </c>
      <c r="I13" s="192">
        <v>0.47797010000000001</v>
      </c>
      <c r="J13" s="192"/>
      <c r="K13" s="192"/>
      <c r="L13">
        <v>2.158712</v>
      </c>
      <c r="M13">
        <v>1</v>
      </c>
      <c r="N13">
        <v>0.73979220000000001</v>
      </c>
      <c r="O13" s="28">
        <v>1</v>
      </c>
      <c r="P13">
        <v>0.11197319999999999</v>
      </c>
      <c r="T13">
        <v>1.9531750000000001</v>
      </c>
      <c r="U13">
        <v>1</v>
      </c>
      <c r="V13">
        <v>0.2458284</v>
      </c>
      <c r="W13" s="28">
        <v>1</v>
      </c>
      <c r="X13">
        <v>8.6980199999999994E-2</v>
      </c>
      <c r="AE13" s="1" t="s">
        <v>42</v>
      </c>
      <c r="AF13" s="1">
        <v>0.38402823738175429</v>
      </c>
    </row>
    <row r="14" spans="1:32" x14ac:dyDescent="0.25">
      <c r="A14" s="1">
        <v>8</v>
      </c>
      <c r="B14" s="1" t="s">
        <v>26</v>
      </c>
      <c r="C14" s="192">
        <v>0.1541488</v>
      </c>
      <c r="D14" s="192">
        <v>0.70465290000000003</v>
      </c>
      <c r="E14" s="192">
        <v>0.54042889999999999</v>
      </c>
      <c r="F14" s="192">
        <v>0.2245829</v>
      </c>
      <c r="G14" s="192">
        <v>0.31034479999999998</v>
      </c>
      <c r="H14" s="192">
        <v>0.40909089999999998</v>
      </c>
      <c r="I14" s="192">
        <v>0.35044069999999999</v>
      </c>
      <c r="J14" s="192"/>
      <c r="K14" s="192"/>
      <c r="L14">
        <v>0.9440248</v>
      </c>
      <c r="M14">
        <v>0.63723560000000001</v>
      </c>
      <c r="N14">
        <v>-1.923556</v>
      </c>
      <c r="O14" s="28">
        <v>1</v>
      </c>
      <c r="P14">
        <v>0.24622749999999999</v>
      </c>
      <c r="T14">
        <v>1.1997040000000001</v>
      </c>
      <c r="U14">
        <v>0.61660780000000004</v>
      </c>
      <c r="V14">
        <v>-2.0814819999999998</v>
      </c>
      <c r="W14" s="28">
        <v>1</v>
      </c>
      <c r="X14">
        <v>0.1904159</v>
      </c>
      <c r="AE14" s="1" t="s">
        <v>85</v>
      </c>
      <c r="AF14" s="1">
        <v>0.29670545415407845</v>
      </c>
    </row>
    <row r="15" spans="1:32" x14ac:dyDescent="0.25">
      <c r="A15" s="1">
        <v>9</v>
      </c>
      <c r="B15" s="1" t="s">
        <v>27</v>
      </c>
      <c r="C15" s="192">
        <v>1.30325</v>
      </c>
      <c r="D15" s="192">
        <v>0.75930629999999999</v>
      </c>
      <c r="E15" s="192">
        <v>0.42514210000000002</v>
      </c>
      <c r="F15" s="192">
        <v>0.43063230000000002</v>
      </c>
      <c r="G15" s="192">
        <v>0.30357139999999999</v>
      </c>
      <c r="H15" s="192">
        <v>0.71428570000000002</v>
      </c>
      <c r="I15" s="192">
        <v>0.37793520000000003</v>
      </c>
      <c r="J15" s="192"/>
      <c r="K15" s="192"/>
      <c r="L15">
        <v>3.327715</v>
      </c>
      <c r="M15">
        <v>1</v>
      </c>
      <c r="N15">
        <v>-2.6348549999999999</v>
      </c>
      <c r="O15" s="28">
        <v>1</v>
      </c>
      <c r="P15">
        <v>0</v>
      </c>
      <c r="T15">
        <v>4.7136139999999997</v>
      </c>
      <c r="U15">
        <v>0.47843829999999998</v>
      </c>
      <c r="V15">
        <v>-4.3431059999999997</v>
      </c>
      <c r="W15" s="28">
        <v>1</v>
      </c>
      <c r="X15">
        <v>0</v>
      </c>
      <c r="AE15" s="1" t="s">
        <v>44</v>
      </c>
      <c r="AF15" s="1">
        <v>0.27420397915407846</v>
      </c>
    </row>
    <row r="16" spans="1:32" x14ac:dyDescent="0.25">
      <c r="A16" s="1">
        <v>10</v>
      </c>
      <c r="B16" s="1" t="s">
        <v>28</v>
      </c>
      <c r="C16" s="192">
        <v>0.31179020000000002</v>
      </c>
      <c r="D16" s="192">
        <v>0.92404710000000001</v>
      </c>
      <c r="E16" s="192">
        <v>0.69656430000000003</v>
      </c>
      <c r="F16" s="192">
        <v>0.3381228</v>
      </c>
      <c r="G16" s="192">
        <v>0.41904760000000002</v>
      </c>
      <c r="H16" s="192">
        <v>0.64634139999999995</v>
      </c>
      <c r="I16" s="192">
        <v>0.48091400000000001</v>
      </c>
      <c r="J16" s="192"/>
      <c r="K16" s="192"/>
      <c r="L16">
        <v>0.9881335</v>
      </c>
      <c r="M16">
        <v>1</v>
      </c>
      <c r="N16">
        <v>-3.5452400000000002</v>
      </c>
      <c r="O16" s="28">
        <v>1</v>
      </c>
      <c r="P16">
        <v>0.25184030000000002</v>
      </c>
      <c r="T16">
        <v>1.683867</v>
      </c>
      <c r="U16">
        <v>0.99971679999999996</v>
      </c>
      <c r="V16">
        <v>-4.7258139999999997</v>
      </c>
      <c r="W16" s="28">
        <v>1</v>
      </c>
      <c r="X16">
        <v>0.27600829999999998</v>
      </c>
      <c r="AE16" s="1" t="s">
        <v>31</v>
      </c>
      <c r="AF16" s="1">
        <v>0.14750088332326278</v>
      </c>
    </row>
    <row r="17" spans="1:34" x14ac:dyDescent="0.25">
      <c r="A17" s="1">
        <v>11</v>
      </c>
      <c r="B17" s="1" t="s">
        <v>29</v>
      </c>
      <c r="C17" s="192">
        <v>0.16407669999999999</v>
      </c>
      <c r="D17" s="192">
        <v>0.52711909999999995</v>
      </c>
      <c r="E17" s="192">
        <v>0.44148179999999998</v>
      </c>
      <c r="F17" s="192">
        <v>0.24114360000000001</v>
      </c>
      <c r="G17" s="192">
        <v>0.1826923</v>
      </c>
      <c r="H17" s="192">
        <v>0.47222219999999998</v>
      </c>
      <c r="I17" s="192">
        <v>0.2961937</v>
      </c>
      <c r="J17" s="192"/>
      <c r="K17" s="192"/>
      <c r="L17">
        <v>1.3178799999999999</v>
      </c>
      <c r="M17">
        <v>0.91045299999999996</v>
      </c>
      <c r="N17">
        <v>3.0956999999999998E-3</v>
      </c>
      <c r="O17" s="28">
        <v>0</v>
      </c>
      <c r="P17">
        <v>6.2271899999999998E-2</v>
      </c>
      <c r="T17">
        <v>0.99693529999999997</v>
      </c>
      <c r="U17">
        <v>0.94455339999999999</v>
      </c>
      <c r="V17">
        <v>-0.93036669999999999</v>
      </c>
      <c r="W17" s="28">
        <v>0</v>
      </c>
      <c r="X17">
        <v>3.60766E-2</v>
      </c>
      <c r="AE17" s="1" t="s">
        <v>28</v>
      </c>
      <c r="AF17" s="1">
        <v>0.1118102633232628</v>
      </c>
      <c r="AH17" s="1" t="s">
        <v>353</v>
      </c>
    </row>
    <row r="18" spans="1:34" x14ac:dyDescent="0.25">
      <c r="A18" s="1">
        <v>12</v>
      </c>
      <c r="B18" s="1" t="s">
        <v>30</v>
      </c>
      <c r="C18" s="192">
        <v>0.73271620000000004</v>
      </c>
      <c r="D18" s="192">
        <v>0.85597760000000001</v>
      </c>
      <c r="E18" s="192">
        <v>0.62009599999999998</v>
      </c>
      <c r="F18" s="192">
        <v>0.33864450000000001</v>
      </c>
      <c r="G18" s="192">
        <v>0.4296875</v>
      </c>
      <c r="H18" s="192">
        <v>0.57228920000000005</v>
      </c>
      <c r="I18" s="192">
        <v>0.52149160000000006</v>
      </c>
      <c r="J18" s="192"/>
      <c r="K18" s="192"/>
      <c r="L18">
        <v>1.990329</v>
      </c>
      <c r="M18">
        <v>0.99166259999999995</v>
      </c>
      <c r="N18">
        <v>-0.5023668</v>
      </c>
      <c r="O18" s="28">
        <v>1</v>
      </c>
      <c r="P18">
        <v>0.1139804</v>
      </c>
      <c r="T18">
        <v>1.9543459999999999</v>
      </c>
      <c r="U18">
        <v>0.99043950000000003</v>
      </c>
      <c r="V18">
        <v>-1.1557930000000001</v>
      </c>
      <c r="W18" s="28">
        <v>1</v>
      </c>
      <c r="X18">
        <v>0.20462910000000001</v>
      </c>
      <c r="AE18" s="1" t="s">
        <v>35</v>
      </c>
      <c r="AF18" s="1">
        <v>6.7518363323262762E-2</v>
      </c>
    </row>
    <row r="19" spans="1:34" x14ac:dyDescent="0.25">
      <c r="A19" s="1">
        <v>18</v>
      </c>
      <c r="B19" s="1" t="s">
        <v>31</v>
      </c>
      <c r="C19" s="192">
        <v>4.69708E-2</v>
      </c>
      <c r="D19" s="192">
        <v>0.97688330000000001</v>
      </c>
      <c r="E19" s="192">
        <v>0.7104298</v>
      </c>
      <c r="F19" s="192">
        <v>0.3868297</v>
      </c>
      <c r="G19" s="192">
        <v>0.26984130000000001</v>
      </c>
      <c r="H19" s="192">
        <v>0.5</v>
      </c>
      <c r="I19" s="192">
        <v>0.47102860000000002</v>
      </c>
      <c r="J19" s="192"/>
      <c r="K19" s="192"/>
      <c r="L19">
        <v>1.6452800000000001</v>
      </c>
      <c r="M19">
        <v>1</v>
      </c>
      <c r="N19">
        <v>-2.1086119999999999</v>
      </c>
      <c r="O19" s="28">
        <v>1</v>
      </c>
      <c r="P19">
        <v>5.2041900000000002E-2</v>
      </c>
      <c r="T19">
        <v>1.665986</v>
      </c>
      <c r="U19">
        <v>1</v>
      </c>
      <c r="V19">
        <v>-1.208912</v>
      </c>
      <c r="W19" s="28">
        <v>1</v>
      </c>
      <c r="X19">
        <v>5.44146E-2</v>
      </c>
      <c r="AE19" s="1" t="s">
        <v>38</v>
      </c>
      <c r="AF19" s="1">
        <v>4.2403049905403424E-2</v>
      </c>
    </row>
    <row r="20" spans="1:34" x14ac:dyDescent="0.25">
      <c r="A20" s="1">
        <v>21</v>
      </c>
      <c r="B20" s="1" t="s">
        <v>32</v>
      </c>
      <c r="C20" s="192">
        <v>0.1181142</v>
      </c>
      <c r="D20" s="192">
        <v>1</v>
      </c>
      <c r="E20" s="192">
        <v>0.4334981</v>
      </c>
      <c r="F20" s="192">
        <v>0.3107837</v>
      </c>
      <c r="G20" s="192">
        <v>0.7241379</v>
      </c>
      <c r="H20" s="192">
        <v>0.76</v>
      </c>
      <c r="I20" s="192">
        <v>0.65706900000000001</v>
      </c>
      <c r="J20" s="192"/>
      <c r="K20" s="192"/>
      <c r="L20">
        <v>0.65876409999999996</v>
      </c>
      <c r="M20">
        <v>1</v>
      </c>
      <c r="N20">
        <v>-3.2148340000000002</v>
      </c>
      <c r="O20" s="28">
        <v>0</v>
      </c>
      <c r="P20">
        <v>5.1896600000000001E-2</v>
      </c>
      <c r="T20">
        <v>0.70923930000000002</v>
      </c>
      <c r="U20">
        <v>1</v>
      </c>
      <c r="V20">
        <v>-1.4603950000000001</v>
      </c>
      <c r="W20" s="28">
        <v>0</v>
      </c>
      <c r="X20">
        <v>9.1151899999999994E-2</v>
      </c>
      <c r="AE20" s="1" t="s">
        <v>43</v>
      </c>
      <c r="AF20" s="1">
        <v>-3.6766812618245714E-2</v>
      </c>
    </row>
    <row r="21" spans="1:34" x14ac:dyDescent="0.25">
      <c r="A21" s="1">
        <v>22</v>
      </c>
      <c r="B21" s="1" t="s">
        <v>33</v>
      </c>
      <c r="C21" s="192">
        <v>0.13012770000000001</v>
      </c>
      <c r="D21" s="192">
        <v>1</v>
      </c>
      <c r="E21" s="192">
        <v>0.45361560000000001</v>
      </c>
      <c r="F21" s="192">
        <v>0.35861890000000002</v>
      </c>
      <c r="G21" s="192">
        <v>0.2916667</v>
      </c>
      <c r="H21" s="192">
        <v>0.76923079999999999</v>
      </c>
      <c r="I21" s="192">
        <v>0.26303969999999999</v>
      </c>
      <c r="J21" s="192"/>
      <c r="K21" s="192"/>
      <c r="L21">
        <v>1.352652</v>
      </c>
      <c r="M21">
        <v>1</v>
      </c>
      <c r="N21">
        <v>-2.1594359999999999</v>
      </c>
      <c r="O21" s="28">
        <v>0</v>
      </c>
      <c r="P21">
        <v>0.29674830000000002</v>
      </c>
      <c r="T21">
        <v>1.883338</v>
      </c>
      <c r="U21">
        <v>1</v>
      </c>
      <c r="V21">
        <v>-2.194582</v>
      </c>
      <c r="W21" s="28">
        <v>0</v>
      </c>
      <c r="X21">
        <v>0.1985217</v>
      </c>
      <c r="AE21" s="1" t="s">
        <v>33</v>
      </c>
      <c r="AF21" s="1">
        <v>-9.3986930094596549E-2</v>
      </c>
    </row>
    <row r="22" spans="1:34" x14ac:dyDescent="0.25">
      <c r="A22" s="1">
        <v>40</v>
      </c>
      <c r="B22" s="1" t="s">
        <v>34</v>
      </c>
      <c r="C22" s="192">
        <v>9.6586699999999998E-2</v>
      </c>
      <c r="D22" s="192">
        <v>0.23001170000000001</v>
      </c>
      <c r="E22" s="192">
        <v>0.3781255</v>
      </c>
      <c r="F22" s="192">
        <v>0.5110247</v>
      </c>
      <c r="G22" s="192"/>
      <c r="H22" s="192"/>
      <c r="I22" s="192"/>
      <c r="J22" s="192"/>
      <c r="K22" s="192"/>
      <c r="L22">
        <v>2.9236849999999999</v>
      </c>
      <c r="M22">
        <v>0.30754759999999998</v>
      </c>
      <c r="N22">
        <v>-2.2884069999999999</v>
      </c>
      <c r="O22" s="28">
        <v>0</v>
      </c>
      <c r="P22">
        <v>0.14860670000000001</v>
      </c>
      <c r="T22">
        <v>2.2286570000000001</v>
      </c>
      <c r="U22">
        <v>0.22945380000000001</v>
      </c>
      <c r="V22">
        <v>-3.3332359999999999</v>
      </c>
      <c r="W22" s="28">
        <v>0</v>
      </c>
      <c r="X22">
        <v>0.1143624</v>
      </c>
      <c r="AE22" s="1" t="s">
        <v>26</v>
      </c>
      <c r="AF22" s="1">
        <v>-9.4903016676737256E-2</v>
      </c>
    </row>
    <row r="23" spans="1:34" x14ac:dyDescent="0.25">
      <c r="A23" s="1">
        <v>50</v>
      </c>
      <c r="B23" s="1" t="s">
        <v>35</v>
      </c>
      <c r="C23" s="192">
        <v>0.78561570000000003</v>
      </c>
      <c r="D23" s="192">
        <v>0.37591910000000001</v>
      </c>
      <c r="E23" s="192">
        <v>0.36655219999999999</v>
      </c>
      <c r="F23" s="192">
        <v>0.3022667</v>
      </c>
      <c r="G23" s="192">
        <v>0.3084112</v>
      </c>
      <c r="H23" s="192">
        <v>0.80519479999999999</v>
      </c>
      <c r="I23" s="192">
        <v>0.1319389</v>
      </c>
      <c r="J23" s="192"/>
      <c r="K23" s="192"/>
      <c r="L23">
        <v>2.533547</v>
      </c>
      <c r="M23">
        <v>0.43659429999999999</v>
      </c>
      <c r="N23">
        <v>-1.936293</v>
      </c>
      <c r="O23" s="28">
        <v>1</v>
      </c>
      <c r="P23">
        <v>0.35474919999999999</v>
      </c>
      <c r="T23">
        <v>2.8228420000000001</v>
      </c>
      <c r="U23">
        <v>0.4202304</v>
      </c>
      <c r="V23">
        <v>-2.2774209999999999</v>
      </c>
      <c r="W23" s="28">
        <v>1</v>
      </c>
      <c r="X23">
        <v>0.2022139</v>
      </c>
      <c r="AE23" s="1" t="s">
        <v>27</v>
      </c>
      <c r="AF23" s="1">
        <v>-9.5434296676737279E-2</v>
      </c>
    </row>
    <row r="24" spans="1:34" x14ac:dyDescent="0.25">
      <c r="A24" s="1">
        <v>301</v>
      </c>
      <c r="B24" s="1" t="s">
        <v>36</v>
      </c>
      <c r="C24" s="192">
        <v>0.93644059999999996</v>
      </c>
      <c r="D24" s="192">
        <v>0.73890599999999995</v>
      </c>
      <c r="E24" s="192">
        <v>0.5795534</v>
      </c>
      <c r="F24" s="192">
        <v>0.2126557</v>
      </c>
      <c r="G24" s="192">
        <v>0.14501510000000001</v>
      </c>
      <c r="H24" s="192">
        <v>0.57594939999999994</v>
      </c>
      <c r="I24" s="192">
        <v>0.49720170000000002</v>
      </c>
      <c r="J24" s="192"/>
      <c r="K24" s="192"/>
      <c r="L24">
        <v>1.4672270000000001</v>
      </c>
      <c r="M24">
        <v>0.94223800000000002</v>
      </c>
      <c r="N24">
        <v>-1.3556159999999999</v>
      </c>
      <c r="O24" s="28">
        <v>1</v>
      </c>
      <c r="P24">
        <v>0.2333682</v>
      </c>
      <c r="T24">
        <v>2.859629</v>
      </c>
      <c r="U24">
        <v>0.94525630000000005</v>
      </c>
      <c r="V24">
        <v>-3.2563800000000001</v>
      </c>
      <c r="W24" s="28">
        <v>1</v>
      </c>
      <c r="X24">
        <v>0.45924559999999998</v>
      </c>
      <c r="AE24" s="1" t="s">
        <v>20</v>
      </c>
      <c r="AF24" s="1">
        <v>-0.10913893667673721</v>
      </c>
    </row>
    <row r="25" spans="1:34" x14ac:dyDescent="0.25">
      <c r="A25" s="1">
        <v>302</v>
      </c>
      <c r="B25" s="1" t="s">
        <v>37</v>
      </c>
      <c r="C25" s="192">
        <v>0.83062020000000003</v>
      </c>
      <c r="D25" s="192">
        <v>0.370417</v>
      </c>
      <c r="E25" s="192">
        <v>0.82410969999999995</v>
      </c>
      <c r="F25" s="192">
        <v>0.1236305</v>
      </c>
      <c r="G25" s="192">
        <v>6.5247299999999994E-2</v>
      </c>
      <c r="H25" s="192">
        <v>0.42450759999999998</v>
      </c>
      <c r="I25" s="192">
        <v>0.2012814</v>
      </c>
      <c r="J25" s="192"/>
      <c r="K25" s="192"/>
      <c r="L25">
        <v>2.0343360000000001</v>
      </c>
      <c r="M25">
        <v>0.49816690000000002</v>
      </c>
      <c r="N25">
        <v>-0.3085136</v>
      </c>
      <c r="O25" s="28">
        <v>0</v>
      </c>
      <c r="P25">
        <v>5.2961800000000003E-2</v>
      </c>
      <c r="T25">
        <v>2.024543</v>
      </c>
      <c r="U25">
        <v>0.51739029999999997</v>
      </c>
      <c r="V25">
        <v>-0.35667500000000002</v>
      </c>
      <c r="W25" s="28">
        <v>0</v>
      </c>
      <c r="X25">
        <v>4.73716E-2</v>
      </c>
      <c r="AE25" s="1" t="s">
        <v>22</v>
      </c>
      <c r="AF25" s="1">
        <v>-0.11772481667673725</v>
      </c>
    </row>
    <row r="26" spans="1:34" x14ac:dyDescent="0.25">
      <c r="A26" s="1">
        <v>701</v>
      </c>
      <c r="B26" s="1" t="s">
        <v>38</v>
      </c>
      <c r="C26" s="192">
        <v>0.71376890000000004</v>
      </c>
      <c r="D26" s="192">
        <v>0.71754600000000002</v>
      </c>
      <c r="E26" s="192">
        <v>1.458067</v>
      </c>
      <c r="F26" s="192">
        <v>0.20013880000000001</v>
      </c>
      <c r="G26" s="192">
        <v>4.71513E-2</v>
      </c>
      <c r="H26" s="192">
        <v>0.47499999999999998</v>
      </c>
      <c r="I26" s="192">
        <v>0.49694919999999998</v>
      </c>
      <c r="J26" s="192"/>
      <c r="K26" s="192"/>
      <c r="L26">
        <v>3.0927359999999999</v>
      </c>
      <c r="M26">
        <v>0.4970309</v>
      </c>
      <c r="N26">
        <v>-1.1902870000000001</v>
      </c>
      <c r="O26" s="28">
        <v>0</v>
      </c>
      <c r="P26">
        <v>0.2620246</v>
      </c>
      <c r="T26">
        <v>2.2912880000000002</v>
      </c>
      <c r="U26">
        <v>0.49671999999999999</v>
      </c>
      <c r="V26">
        <v>-0.1755919</v>
      </c>
      <c r="W26" s="28">
        <v>0</v>
      </c>
      <c r="X26">
        <v>0.31734430000000002</v>
      </c>
      <c r="AE26" s="1" t="s">
        <v>24</v>
      </c>
      <c r="AF26" s="1">
        <v>-0.27762493667673721</v>
      </c>
    </row>
    <row r="27" spans="1:34" x14ac:dyDescent="0.25">
      <c r="A27" s="1">
        <v>742</v>
      </c>
      <c r="B27" s="1" t="s">
        <v>39</v>
      </c>
      <c r="C27" s="192">
        <v>0.15584519999999999</v>
      </c>
      <c r="D27" s="192">
        <v>0.42082999999999998</v>
      </c>
      <c r="E27" s="192">
        <v>0.75109859999999995</v>
      </c>
      <c r="F27" s="192">
        <v>0.27615630000000002</v>
      </c>
      <c r="G27" s="192">
        <v>4.7904200000000001E-2</v>
      </c>
      <c r="H27" s="192">
        <v>0.5</v>
      </c>
      <c r="I27" s="192">
        <v>0.29498859999999999</v>
      </c>
      <c r="J27" s="192"/>
      <c r="K27" s="192"/>
      <c r="L27">
        <v>1.324862</v>
      </c>
      <c r="M27">
        <v>0.59602770000000005</v>
      </c>
      <c r="N27">
        <v>-3.5860340000000002</v>
      </c>
      <c r="O27" s="28">
        <v>0</v>
      </c>
      <c r="P27">
        <v>5.4612500000000001E-2</v>
      </c>
      <c r="T27">
        <v>2.2836530000000002</v>
      </c>
      <c r="U27">
        <v>0.51076889999999997</v>
      </c>
      <c r="V27">
        <v>-3.2325179999999998</v>
      </c>
      <c r="W27" s="28">
        <v>0</v>
      </c>
      <c r="X27">
        <v>1.5591600000000001E-2</v>
      </c>
      <c r="AE27" s="1" t="s">
        <v>21</v>
      </c>
      <c r="AF27" s="1">
        <v>-0.28014093009459656</v>
      </c>
    </row>
    <row r="28" spans="1:34" x14ac:dyDescent="0.25">
      <c r="A28" s="1">
        <v>801</v>
      </c>
      <c r="B28" s="1" t="s">
        <v>40</v>
      </c>
      <c r="C28" s="192">
        <v>1.557158</v>
      </c>
      <c r="D28" s="192">
        <v>1</v>
      </c>
      <c r="E28" s="192">
        <v>0.57731540000000003</v>
      </c>
      <c r="F28" s="192">
        <v>0.1628869</v>
      </c>
      <c r="G28" s="192">
        <v>0.4739583</v>
      </c>
      <c r="H28" s="192">
        <v>0.4719101</v>
      </c>
      <c r="I28" s="192">
        <v>0.2023508</v>
      </c>
      <c r="J28" s="192"/>
      <c r="K28" s="192"/>
      <c r="L28">
        <v>3.795274</v>
      </c>
      <c r="M28">
        <v>1</v>
      </c>
      <c r="N28">
        <v>-1.684669</v>
      </c>
      <c r="O28" s="28">
        <v>1</v>
      </c>
      <c r="P28">
        <v>0.21927530000000001</v>
      </c>
      <c r="T28">
        <v>4.2356100000000003</v>
      </c>
      <c r="U28">
        <v>1</v>
      </c>
      <c r="V28">
        <v>-1.907591</v>
      </c>
      <c r="W28" s="28">
        <v>1</v>
      </c>
      <c r="X28">
        <v>0.30793700000000002</v>
      </c>
      <c r="AE28" s="1" t="s">
        <v>47</v>
      </c>
      <c r="AF28" s="1">
        <v>-0.33013936920038628</v>
      </c>
    </row>
    <row r="29" spans="1:34" x14ac:dyDescent="0.25">
      <c r="A29" s="1">
        <v>820</v>
      </c>
      <c r="B29" s="1" t="s">
        <v>41</v>
      </c>
      <c r="C29" s="192">
        <v>3.2567059999999999</v>
      </c>
      <c r="D29" s="192">
        <v>0.98869960000000001</v>
      </c>
      <c r="E29" s="192">
        <v>0.41339779999999998</v>
      </c>
      <c r="F29" s="192">
        <v>0.26930290000000001</v>
      </c>
      <c r="G29" s="192">
        <v>0.2295082</v>
      </c>
      <c r="H29" s="192">
        <v>0.61538459999999995</v>
      </c>
      <c r="I29" s="192">
        <v>0.5020268</v>
      </c>
      <c r="J29" s="192"/>
      <c r="K29" s="192"/>
      <c r="L29">
        <v>5.5079279999999997</v>
      </c>
      <c r="M29">
        <v>0.99896280000000004</v>
      </c>
      <c r="N29">
        <v>-2.0291860000000002</v>
      </c>
      <c r="O29" s="28">
        <v>0</v>
      </c>
      <c r="P29">
        <v>0.3444526</v>
      </c>
      <c r="T29">
        <v>4.1838150000000001</v>
      </c>
      <c r="U29">
        <v>1</v>
      </c>
      <c r="V29">
        <v>-1.6732260000000001</v>
      </c>
      <c r="W29" s="28">
        <v>0</v>
      </c>
      <c r="X29">
        <v>0.27841060000000001</v>
      </c>
      <c r="AE29" s="1" t="s">
        <v>23</v>
      </c>
      <c r="AF29" s="1">
        <v>-0.34318275667673726</v>
      </c>
    </row>
    <row r="30" spans="1:34" x14ac:dyDescent="0.25">
      <c r="A30" s="1">
        <v>905</v>
      </c>
      <c r="B30" s="1" t="s">
        <v>42</v>
      </c>
      <c r="C30" s="192">
        <v>0.37143039999999999</v>
      </c>
      <c r="D30" s="192">
        <v>1</v>
      </c>
      <c r="E30" s="192">
        <v>3.4657360000000001</v>
      </c>
      <c r="F30" s="192"/>
      <c r="G30" s="192">
        <v>0.28607589999999999</v>
      </c>
      <c r="H30" s="192">
        <v>0.58990540000000002</v>
      </c>
      <c r="I30" s="192">
        <v>0.58513219999999999</v>
      </c>
      <c r="J30" s="192"/>
      <c r="K30" s="192"/>
      <c r="L30">
        <v>2.3263910000000001</v>
      </c>
      <c r="M30">
        <v>1</v>
      </c>
      <c r="N30">
        <v>1.865629</v>
      </c>
      <c r="O30" s="28">
        <v>0</v>
      </c>
      <c r="P30"/>
      <c r="T30">
        <v>2.0613790000000001</v>
      </c>
      <c r="U30">
        <v>1</v>
      </c>
      <c r="V30">
        <v>1.857235</v>
      </c>
      <c r="W30" s="28">
        <v>0</v>
      </c>
      <c r="X30"/>
      <c r="AE30" s="1" t="s">
        <v>32</v>
      </c>
      <c r="AF30" s="1">
        <v>-0.4070804100945965</v>
      </c>
    </row>
    <row r="31" spans="1:34" x14ac:dyDescent="0.25">
      <c r="A31" s="1">
        <v>912</v>
      </c>
      <c r="B31" s="1" t="s">
        <v>43</v>
      </c>
      <c r="C31" s="192">
        <v>0.76596189999999997</v>
      </c>
      <c r="D31" s="192">
        <v>1</v>
      </c>
      <c r="E31" s="192">
        <v>0.5877867</v>
      </c>
      <c r="F31" s="192"/>
      <c r="G31" s="192">
        <v>0.66666669999999995</v>
      </c>
      <c r="H31" s="192">
        <v>0.75206609999999996</v>
      </c>
      <c r="I31" s="192">
        <v>0.80297680000000005</v>
      </c>
      <c r="J31" s="192"/>
      <c r="K31" s="192"/>
      <c r="L31" s="59"/>
      <c r="M31" s="204"/>
      <c r="N31" s="204"/>
      <c r="O31" s="11"/>
      <c r="P31" s="204"/>
      <c r="T31">
        <v>2.115926</v>
      </c>
      <c r="U31">
        <v>1</v>
      </c>
      <c r="V31">
        <v>-1.203973</v>
      </c>
      <c r="W31" s="28">
        <v>0</v>
      </c>
      <c r="X31"/>
      <c r="AE31" s="1" t="s">
        <v>29</v>
      </c>
      <c r="AF31" s="1">
        <v>-0.42195063009459649</v>
      </c>
    </row>
    <row r="32" spans="1:34" x14ac:dyDescent="0.25">
      <c r="A32" s="1">
        <v>914</v>
      </c>
      <c r="B32" s="1" t="s">
        <v>44</v>
      </c>
      <c r="C32" s="192">
        <v>0.29513210000000001</v>
      </c>
      <c r="D32" s="192">
        <v>1</v>
      </c>
      <c r="E32" s="192">
        <v>3.1832600000000002</v>
      </c>
      <c r="F32" s="192"/>
      <c r="G32" s="192">
        <v>0.13528589999999999</v>
      </c>
      <c r="H32" s="192">
        <v>0.5</v>
      </c>
      <c r="I32" s="192">
        <v>0.34508270000000002</v>
      </c>
      <c r="J32" s="192"/>
      <c r="K32" s="192"/>
      <c r="L32">
        <v>0.81670940000000003</v>
      </c>
      <c r="M32" s="192">
        <v>1</v>
      </c>
      <c r="N32">
        <v>3.167208</v>
      </c>
      <c r="O32" s="28">
        <v>1</v>
      </c>
      <c r="P32"/>
      <c r="T32">
        <v>0.72505030000000004</v>
      </c>
      <c r="U32">
        <v>1</v>
      </c>
      <c r="V32">
        <v>-0.26027119999999998</v>
      </c>
      <c r="W32" s="28">
        <v>1</v>
      </c>
      <c r="X32"/>
      <c r="AE32" s="1" t="s">
        <v>37</v>
      </c>
      <c r="AF32" s="1">
        <v>-0.45193773009459653</v>
      </c>
    </row>
    <row r="33" spans="1:32" x14ac:dyDescent="0.25">
      <c r="A33" s="1">
        <v>916</v>
      </c>
      <c r="B33" s="1" t="s">
        <v>54</v>
      </c>
      <c r="C33" s="192">
        <v>0.59983589999999998</v>
      </c>
      <c r="D33" s="192">
        <v>1</v>
      </c>
      <c r="E33" s="192">
        <v>4.0996889999999997</v>
      </c>
      <c r="F33" s="192"/>
      <c r="G33" s="192">
        <v>0.15248229999999999</v>
      </c>
      <c r="H33" s="192">
        <v>0.39024389999999998</v>
      </c>
      <c r="I33" s="192">
        <v>0.49574459999999998</v>
      </c>
      <c r="J33" s="192"/>
      <c r="K33" s="192"/>
      <c r="L33" s="34"/>
      <c r="M33" s="34"/>
      <c r="N33" s="34"/>
      <c r="O33" s="34"/>
      <c r="P33" s="34"/>
      <c r="T33" s="34"/>
      <c r="U33" s="34"/>
      <c r="V33" s="34"/>
      <c r="W33" s="34"/>
      <c r="X33" s="34"/>
      <c r="AE33" s="1" t="s">
        <v>39</v>
      </c>
      <c r="AF33" s="1">
        <v>-0.78524509009459664</v>
      </c>
    </row>
    <row r="34" spans="1:32" x14ac:dyDescent="0.25">
      <c r="A34" s="1">
        <v>918</v>
      </c>
      <c r="B34" s="1" t="s">
        <v>45</v>
      </c>
      <c r="C34" s="192">
        <v>1.0956539999999999</v>
      </c>
      <c r="D34" s="192">
        <v>0.53088159999999995</v>
      </c>
      <c r="E34" s="192">
        <v>2.074783</v>
      </c>
      <c r="F34" s="192"/>
      <c r="G34" s="192">
        <v>0.19325149999999999</v>
      </c>
      <c r="H34" s="192">
        <v>0.57192980000000004</v>
      </c>
      <c r="I34" s="192">
        <v>0.52439959999999997</v>
      </c>
      <c r="J34" s="192"/>
      <c r="K34" s="192"/>
      <c r="L34">
        <v>3.2304339999999998</v>
      </c>
      <c r="M34">
        <v>0.56090470000000003</v>
      </c>
      <c r="N34">
        <v>1.4649049999999999</v>
      </c>
      <c r="O34" s="28">
        <v>1</v>
      </c>
      <c r="P34"/>
      <c r="T34">
        <v>2.5366040000000001</v>
      </c>
      <c r="U34">
        <v>0.53866919999999996</v>
      </c>
      <c r="V34">
        <v>1.534119</v>
      </c>
      <c r="W34" s="28">
        <v>1</v>
      </c>
      <c r="X34"/>
      <c r="AE34" s="1" t="s">
        <v>19</v>
      </c>
      <c r="AF34" s="1">
        <v>-0.84698353009459648</v>
      </c>
    </row>
    <row r="35" spans="1:32" x14ac:dyDescent="0.25">
      <c r="A35" s="1">
        <v>988</v>
      </c>
      <c r="B35" s="1" t="s">
        <v>46</v>
      </c>
      <c r="C35" s="192">
        <v>0.1202003</v>
      </c>
      <c r="D35" s="192">
        <v>1</v>
      </c>
      <c r="E35" s="192">
        <v>2.7362679999999999</v>
      </c>
      <c r="F35" s="192"/>
      <c r="G35" s="192">
        <v>0.44669999999999999</v>
      </c>
      <c r="H35" s="192">
        <v>0.6</v>
      </c>
      <c r="I35" s="192">
        <v>0.25080710000000001</v>
      </c>
      <c r="J35" s="192"/>
      <c r="K35" s="192"/>
      <c r="L35" s="42"/>
      <c r="M35" s="34"/>
      <c r="N35" s="34"/>
      <c r="O35" s="34"/>
      <c r="P35" s="34"/>
      <c r="T35" s="42"/>
      <c r="U35" s="34"/>
      <c r="V35" s="34"/>
      <c r="W35" s="34"/>
      <c r="X35" s="34"/>
      <c r="AE35" s="1" t="s">
        <v>34</v>
      </c>
      <c r="AF35" s="1">
        <v>-0.84932327009459652</v>
      </c>
    </row>
    <row r="36" spans="1:32" x14ac:dyDescent="0.25">
      <c r="A36" s="1">
        <v>1312</v>
      </c>
      <c r="B36" s="1" t="s">
        <v>55</v>
      </c>
      <c r="C36" s="192">
        <v>0.3004656</v>
      </c>
      <c r="D36" s="192">
        <v>1</v>
      </c>
      <c r="E36" s="192">
        <v>2.4084569999999998</v>
      </c>
      <c r="F36" s="192"/>
      <c r="G36" s="192">
        <v>0.18279570000000001</v>
      </c>
      <c r="H36" s="192">
        <v>0.248</v>
      </c>
      <c r="I36" s="192">
        <v>0.72355020000000003</v>
      </c>
      <c r="J36" s="192"/>
      <c r="K36" s="192"/>
      <c r="L36">
        <v>2.2901099999999999</v>
      </c>
      <c r="M36" s="192">
        <v>1</v>
      </c>
      <c r="N36">
        <v>2.1647349999999999</v>
      </c>
      <c r="O36" s="28">
        <v>1</v>
      </c>
      <c r="P36"/>
      <c r="T36">
        <v>2.162722</v>
      </c>
      <c r="U36" s="192">
        <v>1</v>
      </c>
      <c r="V36">
        <v>2.3141970000000001</v>
      </c>
      <c r="W36" s="28">
        <v>1</v>
      </c>
      <c r="X36"/>
    </row>
    <row r="37" spans="1:32" x14ac:dyDescent="0.25">
      <c r="A37" s="1">
        <v>1311</v>
      </c>
      <c r="B37" s="1" t="s">
        <v>85</v>
      </c>
      <c r="L37">
        <v>1.0632809999999999</v>
      </c>
      <c r="M37" s="31">
        <v>1</v>
      </c>
      <c r="N37">
        <v>4.6792899999999998E-2</v>
      </c>
      <c r="O37" s="31">
        <v>1</v>
      </c>
      <c r="P37"/>
      <c r="T37">
        <v>0.95101369999999996</v>
      </c>
      <c r="U37" s="31">
        <v>1</v>
      </c>
      <c r="V37">
        <v>-0.47842289999999998</v>
      </c>
      <c r="W37" s="31">
        <v>1</v>
      </c>
      <c r="X37"/>
    </row>
    <row r="38" spans="1:32" x14ac:dyDescent="0.25">
      <c r="A38" s="1">
        <v>7777</v>
      </c>
      <c r="B38" s="1" t="s">
        <v>47</v>
      </c>
      <c r="C38" s="192">
        <v>0.54876780000000003</v>
      </c>
      <c r="D38" s="192">
        <v>0.31161640000000002</v>
      </c>
      <c r="E38" s="192">
        <v>0.38748100000000002</v>
      </c>
      <c r="F38" s="192"/>
      <c r="G38" s="192">
        <v>0.37507750000000001</v>
      </c>
      <c r="H38" s="192">
        <v>0.6131065</v>
      </c>
      <c r="I38" s="192">
        <v>0.44515929999999998</v>
      </c>
      <c r="J38" s="192"/>
      <c r="K38" s="192"/>
      <c r="L38">
        <v>3.038354</v>
      </c>
      <c r="M38">
        <v>0.43200329999999998</v>
      </c>
      <c r="N38">
        <v>-3.4798119999999999</v>
      </c>
      <c r="O38" s="28">
        <v>0.8</v>
      </c>
      <c r="P38"/>
      <c r="T38">
        <v>2.9963310000000001</v>
      </c>
      <c r="U38">
        <v>0.33395780000000003</v>
      </c>
      <c r="V38">
        <v>-3.3685369999999999</v>
      </c>
      <c r="W38" s="28">
        <v>0.8</v>
      </c>
      <c r="X38"/>
    </row>
    <row r="39" spans="1:32" x14ac:dyDescent="0.25">
      <c r="C39" s="6"/>
      <c r="D39" s="8"/>
      <c r="E39" s="8"/>
      <c r="F39" s="8"/>
      <c r="G39" s="8"/>
      <c r="H39" s="8"/>
      <c r="I39" s="7"/>
      <c r="J39" s="8"/>
      <c r="K39" s="8"/>
      <c r="L39" s="6"/>
      <c r="M39" s="8"/>
      <c r="N39" s="8"/>
      <c r="O39" s="8"/>
      <c r="P39" s="8"/>
      <c r="T39" s="6"/>
      <c r="U39" s="8"/>
      <c r="V39" s="8"/>
      <c r="W39" s="8"/>
      <c r="X39" s="8"/>
    </row>
    <row r="40" spans="1:32" x14ac:dyDescent="0.25">
      <c r="C40" s="6"/>
      <c r="D40" s="8"/>
      <c r="E40" s="8"/>
      <c r="F40" s="8"/>
      <c r="G40" s="8"/>
      <c r="H40" s="8"/>
      <c r="I40" s="7"/>
      <c r="J40" s="8"/>
      <c r="K40" s="8"/>
      <c r="L40" s="6"/>
      <c r="M40" s="8"/>
      <c r="N40" s="8"/>
      <c r="O40" s="8"/>
      <c r="P40" s="8"/>
      <c r="T40" s="6"/>
      <c r="U40" s="8"/>
      <c r="V40" s="8"/>
      <c r="W40" s="8"/>
      <c r="X40" s="8"/>
    </row>
    <row r="41" spans="1:32" x14ac:dyDescent="0.25">
      <c r="C41" s="6">
        <v>0.62005451290322577</v>
      </c>
      <c r="D41" s="6">
        <v>0.73227619032258073</v>
      </c>
      <c r="E41" s="6">
        <v>1.0634467096774194</v>
      </c>
      <c r="F41" s="6">
        <v>0.3329082826086957</v>
      </c>
      <c r="G41" s="6">
        <v>0.29163411</v>
      </c>
      <c r="H41" s="6">
        <v>0.5451432266666667</v>
      </c>
      <c r="I41" s="6">
        <v>0.43163317666666667</v>
      </c>
      <c r="J41" s="8"/>
      <c r="K41" s="8"/>
      <c r="L41" s="7">
        <f t="shared" ref="L41:O41" si="0">AVERAGE(L7:L38)</f>
        <v>2.0553264517241376</v>
      </c>
      <c r="M41" s="7">
        <f t="shared" si="0"/>
        <v>0.77414809310344845</v>
      </c>
      <c r="N41" s="7">
        <f t="shared" si="0"/>
        <v>-1.3023357586206896</v>
      </c>
      <c r="O41" s="7">
        <f t="shared" si="0"/>
        <v>0.61379310344827587</v>
      </c>
      <c r="P41" s="7">
        <f>AVERAGE(P7:P38)</f>
        <v>0.13484037826086959</v>
      </c>
      <c r="T41" s="7">
        <f t="shared" ref="T41:W41" si="1">AVERAGE(T7:T38)</f>
        <v>2.1422083633333333</v>
      </c>
      <c r="U41" s="7">
        <f t="shared" si="1"/>
        <v>0.75767160666666677</v>
      </c>
      <c r="V41" s="7">
        <f t="shared" si="1"/>
        <v>-1.5676365966666665</v>
      </c>
      <c r="W41" s="7">
        <f t="shared" si="1"/>
        <v>0.59333333333333338</v>
      </c>
      <c r="X41" s="7">
        <f>AVERAGE(X7:X38)</f>
        <v>0.14204768260869566</v>
      </c>
    </row>
    <row r="42" spans="1:32" x14ac:dyDescent="0.25">
      <c r="C42" s="6">
        <v>0.62295968344746377</v>
      </c>
      <c r="D42" s="8">
        <v>0.27761352699716102</v>
      </c>
      <c r="E42" s="8">
        <v>1.0113516596857184</v>
      </c>
      <c r="F42" s="8">
        <v>0.12761360098836952</v>
      </c>
      <c r="G42" s="8">
        <v>0.1651837983992385</v>
      </c>
      <c r="H42" s="8">
        <v>0.14050920497612415</v>
      </c>
      <c r="I42" s="7">
        <v>0.15977685497943614</v>
      </c>
      <c r="J42" s="8"/>
      <c r="K42" s="8"/>
      <c r="L42" s="7">
        <f t="shared" ref="L42" si="2">STDEV(L7:L38)</f>
        <v>1.1886659838069789</v>
      </c>
      <c r="M42" s="7">
        <f>STDEV(M7:M38)</f>
        <v>0.24900677319835052</v>
      </c>
      <c r="N42" s="7">
        <f>STDEV(N7:N38)</f>
        <v>1.847228824982222</v>
      </c>
      <c r="O42" s="7">
        <f>STDEV(O7:O38)</f>
        <v>0.48969679972920444</v>
      </c>
      <c r="P42" s="7">
        <f>STDEV(P7:P38)</f>
        <v>0.11473262704979051</v>
      </c>
      <c r="T42" s="7">
        <f t="shared" ref="T42" si="3">STDEV(T7:T38)</f>
        <v>1.0577315204808289</v>
      </c>
      <c r="U42" s="7">
        <f>STDEV(U7:U38)</f>
        <v>0.2776961086202554</v>
      </c>
      <c r="V42" s="7">
        <f>STDEV(V7:V38)</f>
        <v>1.7646388442760823</v>
      </c>
      <c r="W42" s="7">
        <f>STDEV(W7:W38)</f>
        <v>0.49405663038055514</v>
      </c>
      <c r="X42" s="7">
        <f>STDEV(X7:X38)</f>
        <v>0.12320012227702996</v>
      </c>
    </row>
    <row r="43" spans="1:32" x14ac:dyDescent="0.25">
      <c r="B43" s="1" t="s">
        <v>60</v>
      </c>
      <c r="C43" s="22" t="s">
        <v>52</v>
      </c>
      <c r="D43" s="23" t="s">
        <v>52</v>
      </c>
      <c r="E43" s="23" t="s">
        <v>52</v>
      </c>
      <c r="F43" s="23" t="s">
        <v>52</v>
      </c>
      <c r="G43" s="23" t="s">
        <v>52</v>
      </c>
      <c r="H43" s="23" t="s">
        <v>52</v>
      </c>
      <c r="I43" s="24" t="s">
        <v>52</v>
      </c>
      <c r="J43" s="23"/>
      <c r="K43" s="23"/>
      <c r="L43" s="24" t="s">
        <v>52</v>
      </c>
      <c r="M43" s="24" t="s">
        <v>52</v>
      </c>
      <c r="N43" s="24" t="s">
        <v>52</v>
      </c>
      <c r="O43" s="43" t="s">
        <v>52</v>
      </c>
      <c r="P43" s="24" t="s">
        <v>52</v>
      </c>
      <c r="T43" s="24" t="s">
        <v>52</v>
      </c>
      <c r="U43" s="24" t="s">
        <v>52</v>
      </c>
      <c r="V43" s="24" t="s">
        <v>52</v>
      </c>
      <c r="W43" s="43" t="s">
        <v>52</v>
      </c>
      <c r="X43" s="24" t="s">
        <v>52</v>
      </c>
    </row>
    <row r="44" spans="1:32" x14ac:dyDescent="0.25">
      <c r="C44" s="6"/>
      <c r="D44" s="8"/>
      <c r="E44" s="8"/>
      <c r="F44" s="8"/>
      <c r="G44" s="8"/>
      <c r="H44" s="8"/>
      <c r="I44" s="7"/>
      <c r="J44" s="8"/>
      <c r="K44" s="8"/>
      <c r="L44" s="6"/>
      <c r="M44" s="8"/>
      <c r="N44" s="8"/>
      <c r="O44" s="8"/>
      <c r="P44" s="8"/>
      <c r="T44" s="6"/>
      <c r="U44" s="8"/>
      <c r="V44" s="8"/>
      <c r="W44" s="8"/>
      <c r="X44" s="8"/>
    </row>
    <row r="45" spans="1:32" x14ac:dyDescent="0.25">
      <c r="C45" s="6"/>
      <c r="D45" s="8"/>
      <c r="E45" s="8"/>
      <c r="F45" s="8"/>
      <c r="G45" s="8"/>
      <c r="H45" s="8"/>
      <c r="I45" s="7"/>
      <c r="J45" s="8" t="s">
        <v>622</v>
      </c>
      <c r="K45" s="8"/>
      <c r="L45" s="6"/>
      <c r="M45" s="8"/>
      <c r="N45" s="8"/>
      <c r="O45" s="8"/>
      <c r="P45" s="8"/>
      <c r="Q45" s="1" t="s">
        <v>625</v>
      </c>
      <c r="T45" s="6"/>
      <c r="U45" s="8"/>
      <c r="V45" s="8"/>
      <c r="W45" s="8"/>
      <c r="X45" s="8"/>
      <c r="Y45" s="1" t="s">
        <v>611</v>
      </c>
      <c r="Z45" s="1" t="s">
        <v>612</v>
      </c>
    </row>
    <row r="46" spans="1:32" x14ac:dyDescent="0.25">
      <c r="A46" s="1">
        <v>1</v>
      </c>
      <c r="B46" s="1" t="s">
        <v>19</v>
      </c>
      <c r="C46" s="6">
        <v>0.7211084425412233</v>
      </c>
      <c r="D46" s="8">
        <v>-1.4914849243884829</v>
      </c>
      <c r="E46" s="8">
        <v>-0.54867909135568049</v>
      </c>
      <c r="F46" s="8">
        <v>1.6974665373720361</v>
      </c>
      <c r="G46" s="8">
        <v>-8.3884195267808187E-2</v>
      </c>
      <c r="H46" s="8">
        <v>0.18707225151405391</v>
      </c>
      <c r="I46" s="7">
        <v>0.38837992737633942</v>
      </c>
      <c r="J46" s="8">
        <f>AVERAGE(C46:F46)</f>
        <v>9.4602741042274008E-2</v>
      </c>
      <c r="K46" s="8"/>
      <c r="L46">
        <v>-0.97344520000000001</v>
      </c>
      <c r="M46">
        <v>-0.97189190000000003</v>
      </c>
      <c r="N46">
        <f>STANDARDIZE(N7, $N$41, $N$42)</f>
        <v>-1.2144652633389375</v>
      </c>
      <c r="O46" s="8">
        <f t="shared" ref="O46:O69" si="4">STANDARDIZE(O7, $O$41, $O$42)</f>
        <v>-1.2534145695616041</v>
      </c>
      <c r="P46">
        <v>-0.28540599999999999</v>
      </c>
      <c r="Q46" s="1">
        <f>AVERAGE(L46:P46)</f>
        <v>-0.93972458658010838</v>
      </c>
      <c r="T46">
        <v>-0.21487300000000001</v>
      </c>
      <c r="U46">
        <v>-1.3600110000000001</v>
      </c>
      <c r="V46">
        <v>-1.140879</v>
      </c>
      <c r="W46" s="8">
        <f>STANDARDIZE(W7, $W$41, $W$42)</f>
        <v>-1.2009419504729828</v>
      </c>
      <c r="X46">
        <v>-0.31821270000000001</v>
      </c>
      <c r="Y46" s="1">
        <f>AVERAGE(T46:X46)</f>
        <v>-0.84698353009459648</v>
      </c>
      <c r="Z46" s="1">
        <f>AVERAGE(T46,U46,V46,X46)</f>
        <v>-0.75849392500000001</v>
      </c>
    </row>
    <row r="47" spans="1:32" x14ac:dyDescent="0.25">
      <c r="A47" s="1">
        <v>2</v>
      </c>
      <c r="B47" s="1" t="s">
        <v>20</v>
      </c>
      <c r="C47" s="6">
        <v>-0.80093435604377095</v>
      </c>
      <c r="D47" s="8">
        <v>0.21944467309059587</v>
      </c>
      <c r="E47" s="8">
        <v>-0.52900294823629923</v>
      </c>
      <c r="F47" s="8">
        <v>0.37776629620927255</v>
      </c>
      <c r="G47" s="8">
        <v>-0.77307648351418889</v>
      </c>
      <c r="H47" s="8">
        <v>-1.404300356693325</v>
      </c>
      <c r="I47" s="7">
        <v>-1.0459748797044226</v>
      </c>
      <c r="J47" s="8">
        <f t="shared" ref="J47:J77" si="5">AVERAGE(C47:F47)</f>
        <v>-0.18318158374505045</v>
      </c>
      <c r="K47" s="8"/>
      <c r="L47">
        <v>-0.96231040000000001</v>
      </c>
      <c r="M47">
        <v>0.27381850000000002</v>
      </c>
      <c r="N47">
        <f t="shared" ref="N47:N77" si="6">STANDARDIZE(N8, $N$41, $N$42)</f>
        <v>-0.32618494970979528</v>
      </c>
      <c r="O47" s="8">
        <f t="shared" si="4"/>
        <v>0.78866534713988579</v>
      </c>
      <c r="P47">
        <v>-0.8821213</v>
      </c>
      <c r="Q47" s="1">
        <f t="shared" ref="Q47:Q77" si="7">AVERAGE(L47:P47)</f>
        <v>-0.22162656051398191</v>
      </c>
      <c r="T47">
        <v>-0.43963780000000002</v>
      </c>
      <c r="U47">
        <v>0.29947469999999998</v>
      </c>
      <c r="V47">
        <v>-0.64624179999999998</v>
      </c>
      <c r="W47" s="8">
        <f t="shared" ref="W47:W77" si="8">STANDARDIZE(W8, $W$41, $W$42)</f>
        <v>0.82311751661631383</v>
      </c>
      <c r="X47">
        <v>-0.58240729999999996</v>
      </c>
      <c r="Y47" s="1">
        <f t="shared" ref="Y47:Y77" si="9">AVERAGE(T47:X47)</f>
        <v>-0.10913893667673721</v>
      </c>
      <c r="Z47" s="1">
        <f t="shared" ref="Z47:Z77" si="10">AVERAGE(T47,U47,V47,X47)</f>
        <v>-0.34220304999999995</v>
      </c>
    </row>
    <row r="48" spans="1:32" x14ac:dyDescent="0.25">
      <c r="A48" s="1">
        <v>3</v>
      </c>
      <c r="B48" s="1" t="s">
        <v>21</v>
      </c>
      <c r="C48" s="6">
        <v>-0.66633158442304286</v>
      </c>
      <c r="D48" s="8">
        <v>0.96437595304985668</v>
      </c>
      <c r="E48" s="8">
        <v>-0.40499395611285355</v>
      </c>
      <c r="F48" s="8">
        <v>-0.11818162399531533</v>
      </c>
      <c r="G48" s="8">
        <v>0.78548556975547901</v>
      </c>
      <c r="H48" s="8">
        <v>1.2144846550254846</v>
      </c>
      <c r="I48" s="7">
        <v>1.3576680011710847</v>
      </c>
      <c r="J48" s="8">
        <f t="shared" si="5"/>
        <v>-5.6282802870338766E-2</v>
      </c>
      <c r="K48" s="8"/>
      <c r="L48">
        <v>-1.4512100000000001</v>
      </c>
      <c r="M48">
        <v>-1.0217050000000001</v>
      </c>
      <c r="N48">
        <f t="shared" si="6"/>
        <v>0.65941552131875847</v>
      </c>
      <c r="O48" s="8">
        <f t="shared" si="4"/>
        <v>-1.2534145695616041</v>
      </c>
      <c r="P48">
        <v>-1.047663</v>
      </c>
      <c r="Q48" s="1">
        <f t="shared" si="7"/>
        <v>-0.82291540964856913</v>
      </c>
      <c r="T48">
        <v>-1.3178909999999999</v>
      </c>
      <c r="U48">
        <v>0.87263880000000005</v>
      </c>
      <c r="V48">
        <v>1.116736</v>
      </c>
      <c r="W48" s="8">
        <f t="shared" si="8"/>
        <v>-1.2009419504729828</v>
      </c>
      <c r="X48">
        <v>-0.87124650000000003</v>
      </c>
      <c r="Y48" s="1">
        <f t="shared" si="9"/>
        <v>-0.28014093009459656</v>
      </c>
      <c r="Z48" s="1">
        <f t="shared" si="10"/>
        <v>-4.994067499999999E-2</v>
      </c>
    </row>
    <row r="49" spans="1:26" x14ac:dyDescent="0.25">
      <c r="A49" s="1">
        <v>4</v>
      </c>
      <c r="B49" s="1" t="s">
        <v>22</v>
      </c>
      <c r="C49" s="6">
        <v>0.73721221340562804</v>
      </c>
      <c r="D49" s="8">
        <v>-1.525018592940935</v>
      </c>
      <c r="E49" s="8">
        <v>-0.4530733749127499</v>
      </c>
      <c r="F49" s="8">
        <v>0.55123134874718727</v>
      </c>
      <c r="G49" s="8">
        <v>-0.95659145467821161</v>
      </c>
      <c r="H49" s="8">
        <v>-1.7955131602199024</v>
      </c>
      <c r="I49" s="7">
        <v>0.45337369635080377</v>
      </c>
      <c r="J49" s="8">
        <f>AVERAGE(C49:F49)</f>
        <v>-0.17241210142521743</v>
      </c>
      <c r="K49" s="8"/>
      <c r="L49">
        <v>1.542367</v>
      </c>
      <c r="M49">
        <v>-1.1932590000000001</v>
      </c>
      <c r="N49">
        <f t="shared" si="6"/>
        <v>-0.76836785036254007</v>
      </c>
      <c r="O49" s="8">
        <f t="shared" si="4"/>
        <v>0.78866534713988579</v>
      </c>
      <c r="P49">
        <v>-1.175257</v>
      </c>
      <c r="Q49" s="1">
        <f t="shared" si="7"/>
        <v>-0.16117030064453086</v>
      </c>
      <c r="T49">
        <v>1.743846</v>
      </c>
      <c r="U49">
        <v>-1.6452</v>
      </c>
      <c r="V49">
        <v>-0.35740460000000002</v>
      </c>
      <c r="W49" s="8">
        <f t="shared" si="8"/>
        <v>0.82311751661631383</v>
      </c>
      <c r="X49">
        <v>-1.1529830000000001</v>
      </c>
      <c r="Y49" s="1">
        <f t="shared" si="9"/>
        <v>-0.11772481667673725</v>
      </c>
      <c r="Z49" s="1">
        <f t="shared" si="10"/>
        <v>-0.35293540000000001</v>
      </c>
    </row>
    <row r="50" spans="1:26" x14ac:dyDescent="0.25">
      <c r="A50" s="1">
        <v>5</v>
      </c>
      <c r="B50" s="1" t="s">
        <v>23</v>
      </c>
      <c r="C50" s="6">
        <v>-0.3108743921139448</v>
      </c>
      <c r="D50" s="8">
        <v>-0.86102573209635114</v>
      </c>
      <c r="E50" s="8">
        <v>-0.52900294823629923</v>
      </c>
      <c r="F50" s="8">
        <v>0.31769354580785819</v>
      </c>
      <c r="G50" s="8">
        <v>0.47453134483897025</v>
      </c>
      <c r="H50" s="8">
        <v>-0.22334285267644366</v>
      </c>
      <c r="I50" s="7">
        <v>-0.2772321227149428</v>
      </c>
      <c r="J50" s="8">
        <f t="shared" si="5"/>
        <v>-0.34580238165968424</v>
      </c>
      <c r="K50" s="8"/>
      <c r="L50">
        <v>-0.55935040000000003</v>
      </c>
      <c r="M50">
        <v>0.23386390000000001</v>
      </c>
      <c r="N50">
        <f t="shared" si="6"/>
        <v>-0.38904180773934532</v>
      </c>
      <c r="O50" s="8">
        <f t="shared" si="4"/>
        <v>0.78866534713988579</v>
      </c>
      <c r="P50">
        <v>-0.97192160000000005</v>
      </c>
      <c r="Q50" s="1">
        <f t="shared" si="7"/>
        <v>-0.17955691211989194</v>
      </c>
      <c r="T50">
        <v>-1.065434</v>
      </c>
      <c r="U50">
        <v>-0.14170930000000001</v>
      </c>
      <c r="V50">
        <v>-0.29972799999999999</v>
      </c>
      <c r="W50" s="8">
        <f t="shared" si="8"/>
        <v>0.82311751661631383</v>
      </c>
      <c r="X50">
        <v>-1.03216</v>
      </c>
      <c r="Y50" s="1">
        <f t="shared" si="9"/>
        <v>-0.34318275667673726</v>
      </c>
      <c r="Z50" s="1">
        <f t="shared" si="10"/>
        <v>-0.634757825</v>
      </c>
    </row>
    <row r="51" spans="1:26" x14ac:dyDescent="0.25">
      <c r="A51" s="1">
        <v>6</v>
      </c>
      <c r="B51" s="1" t="s">
        <v>24</v>
      </c>
      <c r="C51" s="6">
        <v>-0.40265978612784503</v>
      </c>
      <c r="D51" s="8">
        <v>-1.3619616969401036</v>
      </c>
      <c r="E51" s="8">
        <v>-0.40184015696746905</v>
      </c>
      <c r="F51" s="8">
        <v>2.8535439370956426</v>
      </c>
      <c r="G51" s="8">
        <v>-0.58036508985158408</v>
      </c>
      <c r="H51" s="8">
        <v>-1.2109044862617939</v>
      </c>
      <c r="I51" s="7">
        <v>-1.1045096405820458</v>
      </c>
      <c r="J51" s="8">
        <f t="shared" si="5"/>
        <v>0.17177057426505615</v>
      </c>
      <c r="K51" s="8"/>
      <c r="L51">
        <v>0.25375989999999998</v>
      </c>
      <c r="M51">
        <v>-1.350522</v>
      </c>
      <c r="N51">
        <f t="shared" si="6"/>
        <v>-0.91614001389113098</v>
      </c>
      <c r="O51" s="8">
        <f t="shared" si="4"/>
        <v>0.78866534713988579</v>
      </c>
      <c r="P51">
        <v>-0.55989699999999998</v>
      </c>
      <c r="Q51" s="1">
        <f t="shared" si="7"/>
        <v>-0.35682675335024905</v>
      </c>
      <c r="T51">
        <v>-0.43259779999999998</v>
      </c>
      <c r="U51">
        <v>-1.0431820000000001</v>
      </c>
      <c r="V51">
        <v>-0.91110709999999995</v>
      </c>
      <c r="W51" s="8">
        <f t="shared" si="8"/>
        <v>0.82311751661631383</v>
      </c>
      <c r="X51">
        <v>0.17564469999999999</v>
      </c>
      <c r="Y51" s="1">
        <f t="shared" si="9"/>
        <v>-0.27762493667673721</v>
      </c>
      <c r="Z51" s="1">
        <f t="shared" si="10"/>
        <v>-0.55281055000000001</v>
      </c>
    </row>
    <row r="52" spans="1:26" x14ac:dyDescent="0.25">
      <c r="A52" s="1">
        <v>7</v>
      </c>
      <c r="B52" s="1" t="s">
        <v>25</v>
      </c>
      <c r="C52" s="6">
        <v>-9.631443975826047E-2</v>
      </c>
      <c r="D52" s="8">
        <v>0.96437595304985668</v>
      </c>
      <c r="E52" s="8">
        <v>-0.18893804924075486</v>
      </c>
      <c r="F52" s="8">
        <v>-0.67134209790462485</v>
      </c>
      <c r="G52" s="8">
        <v>1.2614184442979886</v>
      </c>
      <c r="H52" s="8">
        <v>0.11267854896783176</v>
      </c>
      <c r="I52" s="7">
        <v>0.29001023545805221</v>
      </c>
      <c r="J52" s="8">
        <f t="shared" si="5"/>
        <v>1.9453415365541238E-3</v>
      </c>
      <c r="K52" s="8"/>
      <c r="L52">
        <v>8.6976399999999995E-2</v>
      </c>
      <c r="M52">
        <v>0.90701109999999996</v>
      </c>
      <c r="N52">
        <f t="shared" si="6"/>
        <v>1.1055089282944377</v>
      </c>
      <c r="O52" s="8">
        <f t="shared" si="4"/>
        <v>0.78866534713988579</v>
      </c>
      <c r="P52">
        <v>-0.1993084</v>
      </c>
      <c r="Q52" s="1">
        <f t="shared" si="7"/>
        <v>0.5377706750868646</v>
      </c>
      <c r="T52">
        <v>-0.17871580000000001</v>
      </c>
      <c r="U52">
        <v>0.87263880000000005</v>
      </c>
      <c r="V52">
        <v>1.0276689999999999</v>
      </c>
      <c r="W52" s="8">
        <f t="shared" si="8"/>
        <v>0.82311751661631383</v>
      </c>
      <c r="X52">
        <v>-0.44697599999999998</v>
      </c>
      <c r="Y52" s="1">
        <f t="shared" si="9"/>
        <v>0.41954670332326283</v>
      </c>
      <c r="Z52" s="1">
        <f t="shared" si="10"/>
        <v>0.31865399999999999</v>
      </c>
    </row>
    <row r="53" spans="1:26" x14ac:dyDescent="0.25">
      <c r="A53" s="1">
        <v>8</v>
      </c>
      <c r="B53" s="1" t="s">
        <v>26</v>
      </c>
      <c r="C53" s="6">
        <v>-0.74789063447075732</v>
      </c>
      <c r="D53" s="8">
        <v>-9.9502681376412883E-2</v>
      </c>
      <c r="E53" s="8">
        <v>-0.51714732918908668</v>
      </c>
      <c r="F53" s="8">
        <v>-0.84885452467224309</v>
      </c>
      <c r="G53" s="8">
        <v>0.11327194423013238</v>
      </c>
      <c r="H53" s="8">
        <v>-0.96828052432426215</v>
      </c>
      <c r="I53" s="7">
        <v>-0.50816169010909895</v>
      </c>
      <c r="J53" s="8">
        <f t="shared" si="5"/>
        <v>-0.55334879242712498</v>
      </c>
      <c r="K53" s="8"/>
      <c r="L53">
        <v>-0.93491489999999999</v>
      </c>
      <c r="M53">
        <v>-0.5498343</v>
      </c>
      <c r="N53">
        <f t="shared" si="6"/>
        <v>-0.33629847746950847</v>
      </c>
      <c r="O53" s="8">
        <f t="shared" si="4"/>
        <v>0.78866534713988579</v>
      </c>
      <c r="P53">
        <v>0.97084060000000005</v>
      </c>
      <c r="Q53" s="1">
        <f t="shared" si="7"/>
        <v>-1.2308346065924569E-2</v>
      </c>
      <c r="T53">
        <v>-0.89106180000000001</v>
      </c>
      <c r="U53">
        <v>-0.50797890000000001</v>
      </c>
      <c r="V53">
        <v>-0.29119040000000002</v>
      </c>
      <c r="W53" s="8">
        <f t="shared" si="8"/>
        <v>0.82311751661631383</v>
      </c>
      <c r="X53">
        <v>0.39259850000000002</v>
      </c>
      <c r="Y53" s="1">
        <f t="shared" si="9"/>
        <v>-9.4903016676737256E-2</v>
      </c>
      <c r="Z53" s="1">
        <f t="shared" si="10"/>
        <v>-0.32440815000000001</v>
      </c>
    </row>
    <row r="54" spans="1:26" x14ac:dyDescent="0.25">
      <c r="A54" s="1">
        <v>9</v>
      </c>
      <c r="B54" s="1" t="s">
        <v>27</v>
      </c>
      <c r="C54" s="6">
        <v>1.0966929405703514</v>
      </c>
      <c r="D54" s="8">
        <v>9.7365967608976325E-2</v>
      </c>
      <c r="E54" s="8">
        <v>-0.63114012180073464</v>
      </c>
      <c r="F54" s="8">
        <v>0.76578058008260985</v>
      </c>
      <c r="G54" s="8">
        <v>7.22667120848519E-2</v>
      </c>
      <c r="H54" s="8">
        <v>1.2037821533619426</v>
      </c>
      <c r="I54" s="7">
        <v>-0.33608107177712171</v>
      </c>
      <c r="J54" s="8">
        <f t="shared" si="5"/>
        <v>0.33217484161530075</v>
      </c>
      <c r="K54" s="8"/>
      <c r="L54">
        <v>1.0704340000000001</v>
      </c>
      <c r="M54">
        <v>0.90701109999999996</v>
      </c>
      <c r="N54">
        <f t="shared" si="6"/>
        <v>-0.72136122139179737</v>
      </c>
      <c r="O54" s="8">
        <f t="shared" si="4"/>
        <v>0.78866534713988579</v>
      </c>
      <c r="P54">
        <v>-1.175257</v>
      </c>
      <c r="Q54" s="1">
        <f t="shared" si="7"/>
        <v>0.17389844514961772</v>
      </c>
      <c r="T54">
        <v>2.4310559999999999</v>
      </c>
      <c r="U54">
        <v>-1.005536</v>
      </c>
      <c r="V54">
        <v>-1.5728260000000001</v>
      </c>
      <c r="W54" s="8">
        <f t="shared" si="8"/>
        <v>0.82311751661631383</v>
      </c>
      <c r="X54">
        <v>-1.1529830000000001</v>
      </c>
      <c r="Y54" s="1">
        <f t="shared" si="9"/>
        <v>-9.5434296676737279E-2</v>
      </c>
      <c r="Z54" s="1">
        <f t="shared" si="10"/>
        <v>-0.32507225000000006</v>
      </c>
    </row>
    <row r="55" spans="1:26" x14ac:dyDescent="0.25">
      <c r="A55" s="1">
        <v>10</v>
      </c>
      <c r="B55" s="1" t="s">
        <v>28</v>
      </c>
      <c r="C55" s="6">
        <v>-0.49483830349548247</v>
      </c>
      <c r="D55" s="8">
        <v>0.69078373720377251</v>
      </c>
      <c r="E55" s="8">
        <v>-0.36276443130713759</v>
      </c>
      <c r="F55" s="8">
        <v>4.0861768267001088E-2</v>
      </c>
      <c r="G55" s="8">
        <v>0.77134374699418096</v>
      </c>
      <c r="H55" s="8">
        <v>0.72022451020578493</v>
      </c>
      <c r="I55" s="7">
        <v>0.30843530710174483</v>
      </c>
      <c r="J55" s="8">
        <f>AVERAGE(C55:F55)</f>
        <v>-3.1489307332961618E-2</v>
      </c>
      <c r="K55" s="8"/>
      <c r="L55">
        <v>-0.89780720000000003</v>
      </c>
      <c r="M55">
        <v>0.90701109999999996</v>
      </c>
      <c r="N55">
        <f t="shared" si="6"/>
        <v>-1.2141994597777548</v>
      </c>
      <c r="O55" s="8">
        <f t="shared" si="4"/>
        <v>0.78866534713988579</v>
      </c>
      <c r="P55">
        <v>1.0197609999999999</v>
      </c>
      <c r="Q55" s="1">
        <f t="shared" si="7"/>
        <v>0.12068615747242617</v>
      </c>
      <c r="T55">
        <v>-0.43332520000000002</v>
      </c>
      <c r="U55">
        <v>0.87161900000000003</v>
      </c>
      <c r="V55">
        <v>-1.7897019999999999</v>
      </c>
      <c r="W55" s="8">
        <f t="shared" si="8"/>
        <v>0.82311751661631383</v>
      </c>
      <c r="X55">
        <v>1.087342</v>
      </c>
      <c r="Y55" s="1">
        <f t="shared" si="9"/>
        <v>0.1118102633232628</v>
      </c>
      <c r="Z55" s="1">
        <f t="shared" si="10"/>
        <v>-6.6016549999999952E-2</v>
      </c>
    </row>
    <row r="56" spans="1:26" x14ac:dyDescent="0.25">
      <c r="A56" s="1">
        <v>11</v>
      </c>
      <c r="B56" s="1" t="s">
        <v>29</v>
      </c>
      <c r="C56" s="6">
        <v>-0.73195396912339661</v>
      </c>
      <c r="D56" s="8">
        <v>-0.73900249941595531</v>
      </c>
      <c r="E56" s="8">
        <v>-0.614983822610918</v>
      </c>
      <c r="F56" s="8">
        <v>-0.71908230704232667</v>
      </c>
      <c r="G56" s="8">
        <v>-0.6595187364362135</v>
      </c>
      <c r="H56" s="8">
        <v>-0.51897686474745719</v>
      </c>
      <c r="I56" s="7">
        <v>-0.84767895002125448</v>
      </c>
      <c r="J56" s="8">
        <f t="shared" si="5"/>
        <v>-0.70125564954814923</v>
      </c>
      <c r="K56" s="8"/>
      <c r="L56">
        <v>-0.62039820000000001</v>
      </c>
      <c r="M56">
        <v>0.54739450000000001</v>
      </c>
      <c r="N56">
        <f t="shared" si="6"/>
        <v>0.70669721096045224</v>
      </c>
      <c r="O56" s="8">
        <f t="shared" si="4"/>
        <v>-1.2534145695616041</v>
      </c>
      <c r="P56">
        <v>-0.63250090000000003</v>
      </c>
      <c r="Q56" s="1">
        <f t="shared" si="7"/>
        <v>-0.25044439172023036</v>
      </c>
      <c r="T56">
        <v>-1.0827629999999999</v>
      </c>
      <c r="U56">
        <v>0.67297240000000003</v>
      </c>
      <c r="V56">
        <v>0.36113339999999999</v>
      </c>
      <c r="W56" s="8">
        <f t="shared" si="8"/>
        <v>-1.2009419504729828</v>
      </c>
      <c r="X56">
        <v>-0.86015399999999997</v>
      </c>
      <c r="Y56" s="1">
        <f t="shared" si="9"/>
        <v>-0.42195063009459649</v>
      </c>
      <c r="Z56" s="1">
        <f t="shared" si="10"/>
        <v>-0.22720279999999998</v>
      </c>
    </row>
    <row r="57" spans="1:26" x14ac:dyDescent="0.25">
      <c r="A57" s="1">
        <v>12</v>
      </c>
      <c r="B57" s="1" t="s">
        <v>30</v>
      </c>
      <c r="C57" s="6">
        <v>0.18084908235682862</v>
      </c>
      <c r="D57" s="8">
        <v>0.44558855260206498</v>
      </c>
      <c r="E57" s="8">
        <v>-0.43837443230695089</v>
      </c>
      <c r="F57" s="8">
        <v>4.4949890504438463E-2</v>
      </c>
      <c r="G57" s="8">
        <v>0.83575623843165259</v>
      </c>
      <c r="H57" s="8">
        <v>0.19319711714222634</v>
      </c>
      <c r="I57" s="7">
        <v>0.56239949988312443</v>
      </c>
      <c r="J57" s="8">
        <f t="shared" si="5"/>
        <v>5.8253273289095291E-2</v>
      </c>
      <c r="K57" s="8"/>
      <c r="L57">
        <v>-5.4680699999999999E-2</v>
      </c>
      <c r="M57">
        <v>0.87352850000000004</v>
      </c>
      <c r="N57">
        <f t="shared" si="6"/>
        <v>0.43306435445451036</v>
      </c>
      <c r="O57" s="8">
        <f t="shared" si="4"/>
        <v>0.78866534713988579</v>
      </c>
      <c r="P57">
        <v>-0.18181430000000001</v>
      </c>
      <c r="Q57" s="1">
        <f t="shared" si="7"/>
        <v>0.37175264031887922</v>
      </c>
      <c r="T57">
        <v>-0.17760919999999999</v>
      </c>
      <c r="U57">
        <v>0.83821080000000003</v>
      </c>
      <c r="V57">
        <v>0.23338700000000001</v>
      </c>
      <c r="W57" s="8">
        <f t="shared" si="8"/>
        <v>0.82311751661631383</v>
      </c>
      <c r="X57">
        <v>0.50796540000000001</v>
      </c>
      <c r="Y57" s="1">
        <f t="shared" si="9"/>
        <v>0.44501430332326281</v>
      </c>
      <c r="Z57" s="1">
        <f t="shared" si="10"/>
        <v>0.35048849999999998</v>
      </c>
    </row>
    <row r="58" spans="1:26" x14ac:dyDescent="0.25">
      <c r="A58" s="1">
        <v>18</v>
      </c>
      <c r="B58" s="1" t="s">
        <v>31</v>
      </c>
      <c r="C58" s="6">
        <v>-0.91993708121170226</v>
      </c>
      <c r="D58" s="8">
        <v>0.88110659564481786</v>
      </c>
      <c r="E58" s="8">
        <v>-0.34905456108819838</v>
      </c>
      <c r="F58" s="8">
        <v>0.42253660247561386</v>
      </c>
      <c r="G58" s="8">
        <v>-0.13193067486756899</v>
      </c>
      <c r="H58" s="8">
        <v>-0.32128305525846229</v>
      </c>
      <c r="I58" s="7">
        <v>0.24656526965938641</v>
      </c>
      <c r="J58" s="8">
        <f t="shared" si="5"/>
        <v>8.662888955132772E-3</v>
      </c>
      <c r="K58" s="8"/>
      <c r="L58">
        <v>-0.34496379999999999</v>
      </c>
      <c r="M58">
        <v>0.90701109999999996</v>
      </c>
      <c r="N58">
        <f t="shared" si="6"/>
        <v>-0.43647881111159581</v>
      </c>
      <c r="O58" s="8">
        <f t="shared" si="4"/>
        <v>0.78866534713988579</v>
      </c>
      <c r="P58">
        <v>-0.72166450000000004</v>
      </c>
      <c r="Q58" s="1">
        <f t="shared" si="7"/>
        <v>3.851386720565797E-2</v>
      </c>
      <c r="T58">
        <v>-0.45022960000000001</v>
      </c>
      <c r="U58">
        <v>0.87263880000000005</v>
      </c>
      <c r="V58">
        <v>0.20328479999999999</v>
      </c>
      <c r="W58" s="8">
        <f t="shared" si="8"/>
        <v>0.82311751661631383</v>
      </c>
      <c r="X58">
        <v>-0.71130709999999997</v>
      </c>
      <c r="Y58" s="1">
        <f t="shared" si="9"/>
        <v>0.14750088332326278</v>
      </c>
      <c r="Z58" s="1">
        <f t="shared" si="10"/>
        <v>-2.1403274999999999E-2</v>
      </c>
    </row>
    <row r="59" spans="1:26" x14ac:dyDescent="0.25">
      <c r="A59" s="1">
        <v>21</v>
      </c>
      <c r="B59" s="1" t="s">
        <v>32</v>
      </c>
      <c r="C59" s="6">
        <v>-0.80573482721302958</v>
      </c>
      <c r="D59" s="8">
        <v>0.96437595304985668</v>
      </c>
      <c r="E59" s="8">
        <v>-0.62287791159919437</v>
      </c>
      <c r="F59" s="8">
        <v>-0.1733716660084853</v>
      </c>
      <c r="G59" s="8">
        <v>2.6183184682232969</v>
      </c>
      <c r="H59" s="8">
        <v>1.5291295212284672</v>
      </c>
      <c r="I59" s="7">
        <v>1.4109416746395951</v>
      </c>
      <c r="J59" s="8">
        <f t="shared" si="5"/>
        <v>-0.15940211294271314</v>
      </c>
      <c r="K59" s="8"/>
      <c r="L59">
        <v>-1.1748989999999999</v>
      </c>
      <c r="M59">
        <v>0.90701109999999996</v>
      </c>
      <c r="N59">
        <f t="shared" si="6"/>
        <v>-1.0353336931052475</v>
      </c>
      <c r="O59" s="8">
        <f t="shared" si="4"/>
        <v>-1.2534145695616041</v>
      </c>
      <c r="P59">
        <v>-0.7229312</v>
      </c>
      <c r="Q59" s="1">
        <f t="shared" si="7"/>
        <v>-0.6559134725333704</v>
      </c>
      <c r="T59">
        <v>-1.354757</v>
      </c>
      <c r="U59">
        <v>0.87263880000000005</v>
      </c>
      <c r="V59">
        <v>6.07725E-2</v>
      </c>
      <c r="W59" s="8">
        <f t="shared" si="8"/>
        <v>-1.2009419504729828</v>
      </c>
      <c r="X59">
        <v>-0.41311439999999999</v>
      </c>
      <c r="Y59" s="1">
        <f t="shared" si="9"/>
        <v>-0.4070804100945965</v>
      </c>
      <c r="Z59" s="1">
        <f t="shared" si="10"/>
        <v>-0.20861502499999998</v>
      </c>
    </row>
    <row r="60" spans="1:26" x14ac:dyDescent="0.25">
      <c r="A60" s="1">
        <v>22</v>
      </c>
      <c r="B60" s="1" t="s">
        <v>33</v>
      </c>
      <c r="C60" s="6">
        <v>-0.78645027265964784</v>
      </c>
      <c r="D60" s="8">
        <v>0.96437595304985668</v>
      </c>
      <c r="E60" s="8">
        <v>-0.60298621536541197</v>
      </c>
      <c r="F60" s="8">
        <v>0.20147239159599872</v>
      </c>
      <c r="G60" s="8">
        <v>1.9729537833505377E-4</v>
      </c>
      <c r="H60" s="8">
        <v>1.5948248612709117</v>
      </c>
      <c r="I60" s="7">
        <v>-1.0551808438610542</v>
      </c>
      <c r="J60" s="8">
        <f t="shared" si="5"/>
        <v>-5.5897035844801102E-2</v>
      </c>
      <c r="K60" s="8"/>
      <c r="L60">
        <v>-0.59114529999999998</v>
      </c>
      <c r="M60">
        <v>0.90701109999999996</v>
      </c>
      <c r="N60">
        <f t="shared" si="6"/>
        <v>-0.46399245712699355</v>
      </c>
      <c r="O60" s="8">
        <f t="shared" si="4"/>
        <v>-1.2534145695616041</v>
      </c>
      <c r="P60">
        <v>1.411176</v>
      </c>
      <c r="Q60" s="1">
        <f t="shared" si="7"/>
        <v>1.9269546622804779E-3</v>
      </c>
      <c r="T60">
        <v>-0.2447414</v>
      </c>
      <c r="U60">
        <v>0.87263880000000005</v>
      </c>
      <c r="V60">
        <v>-0.35528270000000001</v>
      </c>
      <c r="W60" s="8">
        <f t="shared" si="8"/>
        <v>-1.2009419504729828</v>
      </c>
      <c r="X60">
        <v>0.45839259999999998</v>
      </c>
      <c r="Y60" s="1">
        <f t="shared" si="9"/>
        <v>-9.3986930094596549E-2</v>
      </c>
      <c r="Z60" s="1">
        <f t="shared" si="10"/>
        <v>0.18275182500000001</v>
      </c>
    </row>
    <row r="61" spans="1:26" x14ac:dyDescent="0.25">
      <c r="A61" s="1">
        <v>40</v>
      </c>
      <c r="B61" s="1" t="s">
        <v>34</v>
      </c>
      <c r="C61" s="6">
        <v>-0.84029163814638974</v>
      </c>
      <c r="D61" s="8">
        <v>-1.8092219631924384</v>
      </c>
      <c r="E61" s="8">
        <v>-0.67762899592253178</v>
      </c>
      <c r="F61" s="8">
        <v>1.3957479141078193</v>
      </c>
      <c r="G61" s="8" t="s">
        <v>445</v>
      </c>
      <c r="H61" s="8" t="s">
        <v>445</v>
      </c>
      <c r="I61" s="7" t="s">
        <v>445</v>
      </c>
      <c r="J61" s="8">
        <f t="shared" si="5"/>
        <v>-0.48284867078838523</v>
      </c>
      <c r="K61" s="8"/>
      <c r="L61">
        <v>0.73053159999999995</v>
      </c>
      <c r="M61">
        <v>-1.873847</v>
      </c>
      <c r="N61">
        <f t="shared" si="6"/>
        <v>-0.53381109478345234</v>
      </c>
      <c r="O61" s="8">
        <f t="shared" si="4"/>
        <v>-1.2534145695616041</v>
      </c>
      <c r="P61">
        <v>0.11998590000000001</v>
      </c>
      <c r="Q61" s="1">
        <f t="shared" si="7"/>
        <v>-0.56211103286901121</v>
      </c>
      <c r="T61">
        <v>8.1730399999999995E-2</v>
      </c>
      <c r="U61">
        <v>-1.9021429999999999</v>
      </c>
      <c r="V61">
        <v>-1.0005440000000001</v>
      </c>
      <c r="W61" s="8">
        <f t="shared" si="8"/>
        <v>-1.2009419504729828</v>
      </c>
      <c r="X61">
        <v>-0.2247178</v>
      </c>
      <c r="Y61" s="1">
        <f t="shared" si="9"/>
        <v>-0.84932327009459652</v>
      </c>
      <c r="Z61" s="1">
        <f t="shared" si="10"/>
        <v>-0.76141859999999995</v>
      </c>
    </row>
    <row r="62" spans="1:26" x14ac:dyDescent="0.25">
      <c r="A62" s="1">
        <v>50</v>
      </c>
      <c r="B62" s="1" t="s">
        <v>35</v>
      </c>
      <c r="C62" s="6">
        <v>0.26576549252843673</v>
      </c>
      <c r="D62" s="8">
        <v>-1.2836445477897227</v>
      </c>
      <c r="E62" s="8">
        <v>-0.68907239435784595</v>
      </c>
      <c r="F62" s="8">
        <v>-0.24011220098309369</v>
      </c>
      <c r="G62" s="8">
        <v>0.10156619573216774</v>
      </c>
      <c r="H62" s="8">
        <v>1.8507796224277422</v>
      </c>
      <c r="I62" s="7">
        <v>-1.8757051933788436</v>
      </c>
      <c r="J62" s="8">
        <f t="shared" si="5"/>
        <v>-0.48676591265055635</v>
      </c>
      <c r="K62" s="8"/>
      <c r="L62">
        <v>0.40231709999999998</v>
      </c>
      <c r="M62">
        <v>-1.3556010000000001</v>
      </c>
      <c r="N62">
        <f t="shared" si="6"/>
        <v>-0.34319367086825953</v>
      </c>
      <c r="O62" s="8">
        <f t="shared" si="4"/>
        <v>0.78866534713988579</v>
      </c>
      <c r="P62">
        <v>1.9167069999999999</v>
      </c>
      <c r="Q62" s="1">
        <f t="shared" si="7"/>
        <v>0.28177895525432523</v>
      </c>
      <c r="T62">
        <v>0.64348470000000002</v>
      </c>
      <c r="U62">
        <v>-1.2151460000000001</v>
      </c>
      <c r="V62">
        <v>-0.40222619999999998</v>
      </c>
      <c r="W62" s="8">
        <f t="shared" si="8"/>
        <v>0.82311751661631383</v>
      </c>
      <c r="X62">
        <v>0.48836180000000001</v>
      </c>
      <c r="Y62" s="1">
        <f t="shared" si="9"/>
        <v>6.7518363323262762E-2</v>
      </c>
      <c r="Z62" s="1">
        <f t="shared" si="10"/>
        <v>-0.121381425</v>
      </c>
    </row>
    <row r="63" spans="1:26" x14ac:dyDescent="0.25">
      <c r="A63" s="1">
        <v>301</v>
      </c>
      <c r="B63" s="1" t="s">
        <v>36</v>
      </c>
      <c r="C63" s="6">
        <v>0.50787570287998585</v>
      </c>
      <c r="D63" s="8">
        <v>2.3881435998927447E-2</v>
      </c>
      <c r="E63" s="8">
        <v>-0.47846197219648723</v>
      </c>
      <c r="F63" s="8">
        <v>-0.94231791656482844</v>
      </c>
      <c r="G63" s="8">
        <v>-0.88761132399699016</v>
      </c>
      <c r="H63" s="8">
        <v>0.21924665603629273</v>
      </c>
      <c r="I63" s="7">
        <v>0.41037560378674531</v>
      </c>
      <c r="J63" s="8">
        <f t="shared" si="5"/>
        <v>-0.22225568747060059</v>
      </c>
      <c r="K63" s="8"/>
      <c r="L63">
        <v>-0.49475609999999998</v>
      </c>
      <c r="M63">
        <v>0.67504140000000001</v>
      </c>
      <c r="N63">
        <f t="shared" si="6"/>
        <v>-2.8843335843800017E-2</v>
      </c>
      <c r="O63" s="8">
        <f t="shared" si="4"/>
        <v>0.78866534713988579</v>
      </c>
      <c r="P63">
        <v>0.85876039999999998</v>
      </c>
      <c r="Q63" s="1">
        <f t="shared" si="7"/>
        <v>0.35977354225921715</v>
      </c>
      <c r="T63">
        <v>0.67826339999999996</v>
      </c>
      <c r="U63">
        <v>0.67550350000000003</v>
      </c>
      <c r="V63">
        <v>-0.95699109999999998</v>
      </c>
      <c r="W63" s="8">
        <f t="shared" si="8"/>
        <v>0.82311751661631383</v>
      </c>
      <c r="X63">
        <v>2.5746560000000001</v>
      </c>
      <c r="Y63" s="1">
        <f t="shared" si="9"/>
        <v>0.75890986332326282</v>
      </c>
      <c r="Z63" s="1">
        <f t="shared" si="10"/>
        <v>0.7428579500000001</v>
      </c>
    </row>
    <row r="64" spans="1:26" x14ac:dyDescent="0.25">
      <c r="A64" s="1">
        <v>302</v>
      </c>
      <c r="B64" s="1" t="s">
        <v>37</v>
      </c>
      <c r="C64" s="6">
        <v>0.33800853039397682</v>
      </c>
      <c r="D64" s="8">
        <v>-1.3034638269852075</v>
      </c>
      <c r="E64" s="8">
        <v>-0.23665063223586777</v>
      </c>
      <c r="F64" s="8">
        <v>-1.6399332123522548</v>
      </c>
      <c r="G64" s="8">
        <v>-1.370514615802924</v>
      </c>
      <c r="H64" s="8">
        <v>-0.85856031060146965</v>
      </c>
      <c r="I64" s="7">
        <v>-1.4417092932284452</v>
      </c>
      <c r="J64" s="8">
        <f t="shared" si="5"/>
        <v>-0.71050978529483833</v>
      </c>
      <c r="K64" s="8"/>
      <c r="L64">
        <v>-1.76591E-2</v>
      </c>
      <c r="M64">
        <v>-1.108328</v>
      </c>
      <c r="N64">
        <f t="shared" si="6"/>
        <v>0.53800706505879392</v>
      </c>
      <c r="O64" s="8">
        <f t="shared" si="4"/>
        <v>-1.2534145695616041</v>
      </c>
      <c r="P64">
        <v>-0.71364649999999996</v>
      </c>
      <c r="Q64" s="1">
        <f t="shared" si="7"/>
        <v>-0.51100822090056197</v>
      </c>
      <c r="T64">
        <v>-0.11124290000000001</v>
      </c>
      <c r="U64">
        <v>-0.86526720000000001</v>
      </c>
      <c r="V64">
        <v>0.68623769999999995</v>
      </c>
      <c r="W64" s="8">
        <f t="shared" si="8"/>
        <v>-1.2009419504729828</v>
      </c>
      <c r="X64">
        <v>-0.76847430000000005</v>
      </c>
      <c r="Y64" s="1">
        <f t="shared" si="9"/>
        <v>-0.45193773009459653</v>
      </c>
      <c r="Z64" s="1">
        <f t="shared" si="10"/>
        <v>-0.26468667500000004</v>
      </c>
    </row>
    <row r="65" spans="1:26" x14ac:dyDescent="0.25">
      <c r="A65" s="1">
        <v>701</v>
      </c>
      <c r="B65" s="1" t="s">
        <v>38</v>
      </c>
      <c r="C65" s="6">
        <v>0.15043411249048752</v>
      </c>
      <c r="D65" s="8">
        <v>-5.306005972371567E-2</v>
      </c>
      <c r="E65" s="8">
        <v>0.3901909751601243</v>
      </c>
      <c r="F65" s="8">
        <v>-1.0404022892575226</v>
      </c>
      <c r="G65" s="8">
        <v>-1.4800653113031155</v>
      </c>
      <c r="H65" s="8">
        <v>-0.49920734145912876</v>
      </c>
      <c r="I65" s="7">
        <v>0.4087952747708028</v>
      </c>
      <c r="J65" s="8">
        <f t="shared" si="5"/>
        <v>-0.13820931533265662</v>
      </c>
      <c r="K65" s="8"/>
      <c r="L65">
        <v>0.8727509</v>
      </c>
      <c r="M65">
        <v>-1.1128899999999999</v>
      </c>
      <c r="N65">
        <f t="shared" si="6"/>
        <v>6.065775777495671E-2</v>
      </c>
      <c r="O65" s="8">
        <f t="shared" si="4"/>
        <v>-1.2534145695616041</v>
      </c>
      <c r="P65">
        <v>1.108527</v>
      </c>
      <c r="Q65" s="1">
        <f t="shared" si="7"/>
        <v>-6.4873782357329463E-2</v>
      </c>
      <c r="T65">
        <v>0.14094309999999999</v>
      </c>
      <c r="U65">
        <v>-0.93970220000000004</v>
      </c>
      <c r="V65">
        <v>0.78885530000000004</v>
      </c>
      <c r="W65" s="8">
        <f t="shared" si="8"/>
        <v>-1.2009419504729828</v>
      </c>
      <c r="X65">
        <v>1.4228609999999999</v>
      </c>
      <c r="Y65" s="1">
        <f t="shared" si="9"/>
        <v>4.2403049905403424E-2</v>
      </c>
      <c r="Z65" s="1">
        <f t="shared" si="10"/>
        <v>0.35323929999999998</v>
      </c>
    </row>
    <row r="66" spans="1:26" x14ac:dyDescent="0.25">
      <c r="A66" s="1">
        <v>742</v>
      </c>
      <c r="B66" s="1" t="s">
        <v>39</v>
      </c>
      <c r="C66" s="6">
        <v>-0.74516750479627791</v>
      </c>
      <c r="D66" s="8">
        <v>-1.1218696498379408</v>
      </c>
      <c r="E66" s="8">
        <v>-0.30884223769849045</v>
      </c>
      <c r="F66" s="8">
        <v>-0.44471735120042544</v>
      </c>
      <c r="G66" s="8">
        <v>-1.4755073582393392</v>
      </c>
      <c r="H66" s="8">
        <v>-0.32128305525846229</v>
      </c>
      <c r="I66" s="7">
        <v>-0.8552213440692229</v>
      </c>
      <c r="J66" s="8">
        <f t="shared" si="5"/>
        <v>-0.65514918588328364</v>
      </c>
      <c r="K66" s="8"/>
      <c r="L66">
        <v>-0.61452499999999999</v>
      </c>
      <c r="M66">
        <v>-0.71532340000000005</v>
      </c>
      <c r="N66">
        <f t="shared" si="6"/>
        <v>-1.2362833507653224</v>
      </c>
      <c r="O66" s="8">
        <f t="shared" si="4"/>
        <v>-1.2534145695616041</v>
      </c>
      <c r="P66">
        <v>-0.69925910000000002</v>
      </c>
      <c r="Q66" s="1">
        <f t="shared" si="7"/>
        <v>-0.90376108406538536</v>
      </c>
      <c r="T66">
        <v>0.1337245</v>
      </c>
      <c r="U66">
        <v>-0.88911110000000004</v>
      </c>
      <c r="V66">
        <v>-0.94346890000000005</v>
      </c>
      <c r="W66" s="8">
        <f t="shared" si="8"/>
        <v>-1.2009419504729828</v>
      </c>
      <c r="X66">
        <v>-1.0264279999999999</v>
      </c>
      <c r="Y66" s="1">
        <f t="shared" si="9"/>
        <v>-0.78524509009459664</v>
      </c>
      <c r="Z66" s="1">
        <f t="shared" si="10"/>
        <v>-0.68132087499999994</v>
      </c>
    </row>
    <row r="67" spans="1:26" x14ac:dyDescent="0.25">
      <c r="A67" s="1">
        <v>801</v>
      </c>
      <c r="B67" s="1" t="s">
        <v>40</v>
      </c>
      <c r="C67" s="6">
        <v>1.5042762990870231</v>
      </c>
      <c r="D67" s="8">
        <v>0.96437595304985668</v>
      </c>
      <c r="E67" s="8">
        <v>-0.48067485233423812</v>
      </c>
      <c r="F67" s="8">
        <v>-1.3323139641219839</v>
      </c>
      <c r="G67" s="8">
        <v>1.1037655736631888</v>
      </c>
      <c r="H67" s="8">
        <v>-0.5211980715363862</v>
      </c>
      <c r="I67" s="7">
        <v>-1.4350162086753813</v>
      </c>
      <c r="J67" s="8">
        <f t="shared" si="5"/>
        <v>0.16391585892016447</v>
      </c>
      <c r="K67" s="8"/>
      <c r="L67">
        <v>1.4637819999999999</v>
      </c>
      <c r="M67">
        <v>0.90701109999999996</v>
      </c>
      <c r="N67">
        <f t="shared" si="6"/>
        <v>-0.20697665400657117</v>
      </c>
      <c r="O67" s="8">
        <f t="shared" si="4"/>
        <v>0.78866534713988579</v>
      </c>
      <c r="P67">
        <v>0.73592780000000002</v>
      </c>
      <c r="Q67" s="1">
        <f t="shared" si="7"/>
        <v>0.73768191862666277</v>
      </c>
      <c r="T67">
        <v>1.9791430000000001</v>
      </c>
      <c r="U67">
        <v>0.87263880000000005</v>
      </c>
      <c r="V67">
        <v>-0.19264829999999999</v>
      </c>
      <c r="W67" s="8">
        <f t="shared" si="8"/>
        <v>0.82311751661631383</v>
      </c>
      <c r="X67">
        <v>1.346503</v>
      </c>
      <c r="Y67" s="1">
        <f t="shared" si="9"/>
        <v>0.96575080332326291</v>
      </c>
      <c r="Z67" s="1">
        <f t="shared" si="10"/>
        <v>1.0014091250000001</v>
      </c>
    </row>
    <row r="68" spans="1:26" x14ac:dyDescent="0.25">
      <c r="A68" s="1">
        <v>820</v>
      </c>
      <c r="B68" s="1" t="s">
        <v>41</v>
      </c>
      <c r="C68" s="6">
        <v>4.2324592700855437</v>
      </c>
      <c r="D68" s="8">
        <v>0.92367044376782681</v>
      </c>
      <c r="E68" s="8">
        <v>-0.64275260089000563</v>
      </c>
      <c r="F68" s="8">
        <v>-0.49842165816238176</v>
      </c>
      <c r="G68" s="8">
        <v>-0.37610171579809371</v>
      </c>
      <c r="H68" s="8">
        <v>0.49990584848351338</v>
      </c>
      <c r="I68" s="7">
        <v>0.44057459600386573</v>
      </c>
      <c r="J68" s="8">
        <f t="shared" si="5"/>
        <v>1.0037388637002456</v>
      </c>
      <c r="K68" s="8"/>
      <c r="L68">
        <v>2.9046020000000001</v>
      </c>
      <c r="M68">
        <v>0.90284580000000003</v>
      </c>
      <c r="N68">
        <f t="shared" si="6"/>
        <v>-0.39348143096798299</v>
      </c>
      <c r="O68" s="8">
        <f t="shared" si="4"/>
        <v>-1.2534145695616041</v>
      </c>
      <c r="P68">
        <v>1.8269629999999999</v>
      </c>
      <c r="Q68" s="1">
        <f t="shared" si="7"/>
        <v>0.79750295989408271</v>
      </c>
      <c r="T68">
        <v>1.930175</v>
      </c>
      <c r="U68">
        <v>0.87263880000000005</v>
      </c>
      <c r="V68">
        <v>-5.9836300000000002E-2</v>
      </c>
      <c r="W68" s="8">
        <f t="shared" si="8"/>
        <v>-1.2009419504729828</v>
      </c>
      <c r="X68">
        <v>1.10684</v>
      </c>
      <c r="Y68" s="1">
        <f>AVERAGE(T68:X68)</f>
        <v>0.52977510990540344</v>
      </c>
      <c r="Z68" s="1">
        <f t="shared" si="10"/>
        <v>0.96245437499999997</v>
      </c>
    </row>
    <row r="69" spans="1:26" x14ac:dyDescent="0.25">
      <c r="A69" s="1">
        <v>905</v>
      </c>
      <c r="B69" s="1" t="s">
        <v>42</v>
      </c>
      <c r="C69" s="6">
        <v>-0.39910144991620966</v>
      </c>
      <c r="D69" s="8">
        <v>0.96437595304985668</v>
      </c>
      <c r="E69" s="8">
        <v>2.3753254046857468</v>
      </c>
      <c r="F69" s="8" t="s">
        <v>445</v>
      </c>
      <c r="G69" s="8">
        <v>-3.3648638994038485E-2</v>
      </c>
      <c r="H69" s="8">
        <v>0.31857110956495327</v>
      </c>
      <c r="I69" s="7">
        <v>0.96070875442559689</v>
      </c>
      <c r="J69" s="8">
        <f t="shared" si="5"/>
        <v>0.98019996927313124</v>
      </c>
      <c r="K69" s="8"/>
      <c r="L69">
        <v>0.22804079999999999</v>
      </c>
      <c r="M69">
        <v>0.90701109999999996</v>
      </c>
      <c r="N69">
        <f t="shared" si="6"/>
        <v>1.7149823106789048</v>
      </c>
      <c r="O69" s="8">
        <f t="shared" si="4"/>
        <v>-1.2534145695616041</v>
      </c>
      <c r="P69"/>
      <c r="Q69" s="1">
        <f t="shared" si="7"/>
        <v>0.39915491027932509</v>
      </c>
      <c r="T69">
        <v>-7.6417899999999997E-2</v>
      </c>
      <c r="U69">
        <v>0.87263880000000005</v>
      </c>
      <c r="V69">
        <v>1.9408339999999999</v>
      </c>
      <c r="W69" s="8">
        <f t="shared" si="8"/>
        <v>-1.2009419504729828</v>
      </c>
      <c r="X69"/>
      <c r="Y69" s="1">
        <f t="shared" si="9"/>
        <v>0.38402823738175429</v>
      </c>
      <c r="Z69" s="1">
        <f t="shared" si="10"/>
        <v>0.91235163333333336</v>
      </c>
    </row>
    <row r="70" spans="1:26" x14ac:dyDescent="0.25">
      <c r="A70" s="1">
        <v>912</v>
      </c>
      <c r="B70" s="1" t="s">
        <v>43</v>
      </c>
      <c r="C70" s="6">
        <v>0.23421642037783499</v>
      </c>
      <c r="D70" s="8">
        <v>0.96437595304985668</v>
      </c>
      <c r="E70" s="8">
        <v>-0.47032108477997914</v>
      </c>
      <c r="F70" s="8" t="s">
        <v>445</v>
      </c>
      <c r="G70" s="8">
        <v>2.27039572666546</v>
      </c>
      <c r="H70" s="8">
        <v>1.4726641814569683</v>
      </c>
      <c r="I70" s="7">
        <v>2.3241390211437487</v>
      </c>
      <c r="J70" s="8">
        <f t="shared" si="5"/>
        <v>0.24275709621590422</v>
      </c>
      <c r="K70" s="8"/>
      <c r="L70" s="59"/>
      <c r="M70" s="204"/>
      <c r="N70" s="204"/>
      <c r="O70" s="204"/>
      <c r="P70" s="204"/>
      <c r="T70">
        <v>-2.4848100000000001E-2</v>
      </c>
      <c r="U70">
        <v>0.87263880000000005</v>
      </c>
      <c r="V70">
        <v>0.20608399999999999</v>
      </c>
      <c r="W70" s="8">
        <f t="shared" si="8"/>
        <v>-1.2009419504729828</v>
      </c>
      <c r="X70"/>
      <c r="Y70" s="1">
        <f t="shared" si="9"/>
        <v>-3.6766812618245714E-2</v>
      </c>
      <c r="Z70" s="1">
        <f t="shared" si="10"/>
        <v>0.35129156666666667</v>
      </c>
    </row>
    <row r="71" spans="1:26" x14ac:dyDescent="0.25">
      <c r="A71" s="1">
        <v>914</v>
      </c>
      <c r="B71" s="1" t="s">
        <v>44</v>
      </c>
      <c r="C71" s="6">
        <v>-0.52157855722717494</v>
      </c>
      <c r="D71" s="8">
        <v>0.96437595304985668</v>
      </c>
      <c r="E71" s="8">
        <v>2.0960199847611083</v>
      </c>
      <c r="F71" s="8" t="s">
        <v>445</v>
      </c>
      <c r="G71" s="8">
        <v>-0.94651056287080015</v>
      </c>
      <c r="H71" s="8">
        <v>-0.32128305525846229</v>
      </c>
      <c r="I71" s="7">
        <v>-0.54169595889095457</v>
      </c>
      <c r="J71" s="8">
        <f t="shared" si="5"/>
        <v>0.84627246019459668</v>
      </c>
      <c r="K71" s="8"/>
      <c r="L71">
        <v>-1.0420229999999999</v>
      </c>
      <c r="M71">
        <v>0.90701109999999996</v>
      </c>
      <c r="N71">
        <f t="shared" si="6"/>
        <v>2.4195939875850008</v>
      </c>
      <c r="O71" s="8">
        <f>STANDARDIZE(O32, $O$41, $O$42)</f>
        <v>0.78866534713988579</v>
      </c>
      <c r="P71"/>
      <c r="Q71" s="1">
        <f t="shared" si="7"/>
        <v>0.76831185868122165</v>
      </c>
      <c r="T71">
        <v>-1.339809</v>
      </c>
      <c r="U71">
        <v>0.87263880000000005</v>
      </c>
      <c r="V71">
        <v>0.74086859999999999</v>
      </c>
      <c r="W71" s="8">
        <f t="shared" si="8"/>
        <v>0.82311751661631383</v>
      </c>
      <c r="X71"/>
      <c r="Y71" s="1">
        <f t="shared" si="9"/>
        <v>0.27420397915407846</v>
      </c>
      <c r="Z71" s="1">
        <f t="shared" si="10"/>
        <v>9.1232800000000003E-2</v>
      </c>
    </row>
    <row r="72" spans="1:26" x14ac:dyDescent="0.25">
      <c r="A72" s="1">
        <v>916</v>
      </c>
      <c r="B72" s="1" t="s">
        <v>54</v>
      </c>
      <c r="C72" s="6">
        <v>-3.2455732594661398E-2</v>
      </c>
      <c r="D72" s="8">
        <v>0.96437595304985668</v>
      </c>
      <c r="E72" s="8">
        <v>3.0021627603459957</v>
      </c>
      <c r="F72" s="8" t="s">
        <v>445</v>
      </c>
      <c r="G72" s="8">
        <v>-0.84240592206070442</v>
      </c>
      <c r="H72" s="8">
        <v>-1.1024140852052204</v>
      </c>
      <c r="I72" s="7">
        <v>0.40125601008722245</v>
      </c>
      <c r="J72" s="8">
        <f t="shared" si="5"/>
        <v>1.3113609936003969</v>
      </c>
      <c r="K72" s="8"/>
      <c r="L72" s="42"/>
      <c r="M72" s="34"/>
      <c r="N72" s="34"/>
      <c r="O72" s="34"/>
      <c r="P72" s="34"/>
      <c r="T72" s="42"/>
      <c r="U72" s="34"/>
      <c r="V72" s="34"/>
      <c r="W72" s="34"/>
      <c r="X72" s="34"/>
    </row>
    <row r="73" spans="1:26" x14ac:dyDescent="0.25">
      <c r="A73" s="1">
        <v>918</v>
      </c>
      <c r="B73" s="1" t="s">
        <v>45</v>
      </c>
      <c r="C73" s="6">
        <v>0.7634514716342522</v>
      </c>
      <c r="D73" s="8">
        <v>-0.72544948548072841</v>
      </c>
      <c r="E73" s="8">
        <v>0.99998480314637295</v>
      </c>
      <c r="F73" s="8" t="s">
        <v>445</v>
      </c>
      <c r="G73" s="8">
        <v>-0.59559479170115481</v>
      </c>
      <c r="H73" s="8">
        <v>0.1906392776038055</v>
      </c>
      <c r="I73" s="7">
        <v>0.58059988316375777</v>
      </c>
      <c r="J73" s="8">
        <f t="shared" si="5"/>
        <v>0.34599559643329886</v>
      </c>
      <c r="K73" s="8"/>
      <c r="L73">
        <v>0.98859330000000001</v>
      </c>
      <c r="M73">
        <v>-0.85637580000000002</v>
      </c>
      <c r="N73">
        <f t="shared" si="6"/>
        <v>1.4980497928551553</v>
      </c>
      <c r="O73" s="8">
        <f>STANDARDIZE(O34, $O$41, $O$42)</f>
        <v>0.78866534713988579</v>
      </c>
      <c r="P73"/>
      <c r="Q73" s="1">
        <f t="shared" si="7"/>
        <v>0.60473315999876021</v>
      </c>
      <c r="T73">
        <v>0.37286920000000001</v>
      </c>
      <c r="U73">
        <v>-0.78864060000000002</v>
      </c>
      <c r="V73">
        <v>1.757728</v>
      </c>
      <c r="W73" s="8">
        <f t="shared" si="8"/>
        <v>0.82311751661631383</v>
      </c>
      <c r="X73"/>
      <c r="Y73" s="1">
        <f t="shared" si="9"/>
        <v>0.54126852915407841</v>
      </c>
      <c r="Z73" s="1">
        <f t="shared" si="10"/>
        <v>0.4473188666666667</v>
      </c>
    </row>
    <row r="74" spans="1:26" x14ac:dyDescent="0.25">
      <c r="A74" s="1">
        <v>988</v>
      </c>
      <c r="B74" s="1" t="s">
        <v>46</v>
      </c>
      <c r="C74" s="6">
        <v>-0.80238613538684989</v>
      </c>
      <c r="D74" s="8">
        <v>0.96437595304985668</v>
      </c>
      <c r="E74" s="8">
        <v>1.6540451328694279</v>
      </c>
      <c r="F74" s="8" t="s">
        <v>445</v>
      </c>
      <c r="G74" s="8">
        <v>0.93874757393104502</v>
      </c>
      <c r="H74" s="8">
        <v>0.39041408954420276</v>
      </c>
      <c r="I74" s="7">
        <v>-1.1317413694864606</v>
      </c>
      <c r="J74" s="8">
        <f t="shared" si="5"/>
        <v>0.60534498351081156</v>
      </c>
      <c r="K74" s="8"/>
      <c r="L74" s="42"/>
      <c r="M74" s="34"/>
      <c r="N74" s="34"/>
      <c r="O74" s="34"/>
      <c r="P74" s="34"/>
      <c r="T74" s="42"/>
      <c r="U74" s="34"/>
      <c r="V74" s="34"/>
      <c r="W74" s="34"/>
      <c r="X74" s="34"/>
    </row>
    <row r="75" spans="1:26" x14ac:dyDescent="0.25">
      <c r="A75" s="1">
        <v>1312</v>
      </c>
      <c r="B75" s="1" t="s">
        <v>55</v>
      </c>
      <c r="C75" s="6">
        <v>-0.51301700799419026</v>
      </c>
      <c r="D75" s="8">
        <v>0.96437595304985668</v>
      </c>
      <c r="E75" s="8">
        <v>1.3299135641311428</v>
      </c>
      <c r="F75" s="8" t="s">
        <v>445</v>
      </c>
      <c r="G75" s="8">
        <v>-0.65889276705542654</v>
      </c>
      <c r="H75" s="8">
        <v>-2.1147598601611786</v>
      </c>
      <c r="I75" s="7">
        <v>1.8270294741431989</v>
      </c>
      <c r="J75" s="8">
        <f t="shared" si="5"/>
        <v>0.59375750306226971</v>
      </c>
      <c r="K75" s="8"/>
      <c r="L75">
        <v>0.19751859999999999</v>
      </c>
      <c r="M75">
        <v>0.90701109999999996</v>
      </c>
      <c r="N75">
        <f t="shared" si="6"/>
        <v>1.8769037770153121</v>
      </c>
      <c r="O75" s="8">
        <f>STANDARDIZE(O36, $O$41, $O$42)</f>
        <v>0.78866534713988579</v>
      </c>
      <c r="P75"/>
      <c r="Q75" s="1">
        <f t="shared" si="7"/>
        <v>0.94252470603879945</v>
      </c>
      <c r="T75">
        <v>1.9394100000000001E-2</v>
      </c>
      <c r="U75">
        <v>0.87263880000000005</v>
      </c>
      <c r="V75">
        <v>2.199789</v>
      </c>
      <c r="W75" s="8">
        <f t="shared" si="8"/>
        <v>0.82311751661631383</v>
      </c>
      <c r="X75"/>
      <c r="Y75" s="1">
        <f t="shared" si="9"/>
        <v>0.97873485415407857</v>
      </c>
      <c r="Z75" s="1">
        <f t="shared" si="10"/>
        <v>1.0306073</v>
      </c>
    </row>
    <row r="76" spans="1:26" x14ac:dyDescent="0.25">
      <c r="A76" s="1">
        <v>1311</v>
      </c>
      <c r="B76" s="1" t="s">
        <v>85</v>
      </c>
      <c r="J76" s="8"/>
      <c r="L76">
        <v>-0.83458690000000002</v>
      </c>
      <c r="M76">
        <v>0.90701109999999996</v>
      </c>
      <c r="N76">
        <f t="shared" si="6"/>
        <v>0.73035275347312423</v>
      </c>
      <c r="O76" s="8">
        <f>STANDARDIZE(O37, $O$41, $O$42)</f>
        <v>0.78866534713988579</v>
      </c>
      <c r="P76"/>
      <c r="Q76" s="1">
        <f t="shared" si="7"/>
        <v>0.39786057515325246</v>
      </c>
      <c r="T76">
        <v>-1.126179</v>
      </c>
      <c r="U76">
        <v>0.87263880000000005</v>
      </c>
      <c r="V76">
        <v>0.61724449999999997</v>
      </c>
      <c r="W76" s="8">
        <f t="shared" si="8"/>
        <v>0.82311751661631383</v>
      </c>
      <c r="X76"/>
      <c r="Y76" s="1">
        <f t="shared" si="9"/>
        <v>0.29670545415407845</v>
      </c>
      <c r="Z76" s="1">
        <f t="shared" si="10"/>
        <v>0.12123476666666666</v>
      </c>
    </row>
    <row r="77" spans="1:26" x14ac:dyDescent="0.25">
      <c r="A77" s="1">
        <v>7777</v>
      </c>
      <c r="B77" s="1" t="s">
        <v>47</v>
      </c>
      <c r="C77" s="6">
        <v>-0.11443230564893786</v>
      </c>
      <c r="D77" s="8">
        <v>-1.5152712292974202</v>
      </c>
      <c r="E77" s="1">
        <v>-0.668378504354735</v>
      </c>
      <c r="F77" s="8" t="s">
        <v>445</v>
      </c>
      <c r="G77" s="8">
        <v>0.50515480821141279</v>
      </c>
      <c r="H77" s="8">
        <v>0.48369267582776421</v>
      </c>
      <c r="I77" s="7">
        <v>8.4656337334178766E-2</v>
      </c>
      <c r="J77" s="8">
        <f t="shared" si="5"/>
        <v>-0.76602734643369763</v>
      </c>
      <c r="K77" s="8"/>
      <c r="L77">
        <v>0.82700099999999999</v>
      </c>
      <c r="M77">
        <v>-1.3740380000000001</v>
      </c>
      <c r="N77">
        <f t="shared" si="6"/>
        <v>-1.1787799172093727</v>
      </c>
      <c r="O77" s="8">
        <f>STANDARDIZE(O38, $O$41, $O$42)</f>
        <v>0.38024936379958785</v>
      </c>
      <c r="P77"/>
      <c r="Q77" s="1">
        <f t="shared" si="7"/>
        <v>-0.33639188835244627</v>
      </c>
      <c r="T77">
        <v>0.80750390000000005</v>
      </c>
      <c r="U77">
        <v>-1.5258179999999999</v>
      </c>
      <c r="V77">
        <v>-1.0205489999999999</v>
      </c>
      <c r="W77" s="8">
        <f t="shared" si="8"/>
        <v>0.4183056231984546</v>
      </c>
      <c r="X77"/>
      <c r="Y77" s="1">
        <f t="shared" si="9"/>
        <v>-0.33013936920038628</v>
      </c>
      <c r="Z77" s="1">
        <f t="shared" si="10"/>
        <v>-0.57962103333333326</v>
      </c>
    </row>
    <row r="78" spans="1:26" x14ac:dyDescent="0.25">
      <c r="C78" s="6"/>
      <c r="D78" s="8"/>
      <c r="E78" s="8"/>
      <c r="F78" s="8"/>
      <c r="G78" s="8"/>
      <c r="H78" s="8"/>
      <c r="I78" s="7"/>
      <c r="J78" s="8"/>
      <c r="K78" s="8"/>
      <c r="L78" s="6"/>
      <c r="M78" s="8"/>
      <c r="N78" s="8"/>
      <c r="O78" s="8"/>
      <c r="P78" s="8"/>
      <c r="T78" s="6"/>
      <c r="U78" s="8"/>
      <c r="V78" s="8"/>
      <c r="W78" s="8"/>
      <c r="X78" s="8"/>
    </row>
    <row r="79" spans="1:26" x14ac:dyDescent="0.25">
      <c r="B79" s="1" t="s">
        <v>56</v>
      </c>
      <c r="C79" s="6">
        <v>8.9534114889125525E-18</v>
      </c>
      <c r="D79" s="8">
        <v>-3.2232281360085191E-16</v>
      </c>
      <c r="E79" s="8">
        <v>-1.0744093786695064E-16</v>
      </c>
      <c r="F79" s="8">
        <v>-3.6926983210358469E-16</v>
      </c>
      <c r="G79" s="8">
        <v>0</v>
      </c>
      <c r="H79" s="8">
        <v>-3.1086244689504381E-16</v>
      </c>
      <c r="I79" s="7">
        <v>-1.8503717077085941E-17</v>
      </c>
      <c r="J79" s="8"/>
      <c r="K79" s="8"/>
      <c r="L79" s="6">
        <f>AVERAGE(L46:L77)</f>
        <v>-2.0689655176837095E-8</v>
      </c>
      <c r="M79" s="8">
        <f t="shared" ref="M79:P79" si="11">AVERAGE(M46:M77)</f>
        <v>-2.4137931025605973E-8</v>
      </c>
      <c r="N79" s="8">
        <f t="shared" si="11"/>
        <v>0</v>
      </c>
      <c r="O79" s="8">
        <f t="shared" si="11"/>
        <v>-2.6798486801296883E-17</v>
      </c>
      <c r="P79" s="8">
        <f t="shared" si="11"/>
        <v>3.9130434757185105E-8</v>
      </c>
      <c r="T79" s="6">
        <f>AVERAGE(T46:T77)</f>
        <v>-6.6666666816613445E-9</v>
      </c>
      <c r="U79" s="8">
        <f t="shared" ref="U79:W79" si="12">AVERAGE(U46:U77)</f>
        <v>2.3333333317350954E-8</v>
      </c>
      <c r="V79" s="8">
        <f t="shared" si="12"/>
        <v>-5.3333333342268453E-8</v>
      </c>
      <c r="W79" s="8">
        <f t="shared" si="12"/>
        <v>-1.3877787807814457E-16</v>
      </c>
      <c r="X79" s="8">
        <f t="shared" ref="X79" si="13">AVERAGE(X46:X77)</f>
        <v>3.9130434805455673E-8</v>
      </c>
    </row>
    <row r="80" spans="1:26" ht="15.75" thickBot="1" x14ac:dyDescent="0.3">
      <c r="B80" s="1" t="s">
        <v>57</v>
      </c>
      <c r="C80" s="3">
        <v>1</v>
      </c>
      <c r="D80" s="5">
        <v>1</v>
      </c>
      <c r="E80" s="5">
        <v>1</v>
      </c>
      <c r="F80" s="5">
        <v>1.0000000000000013</v>
      </c>
      <c r="G80" s="5">
        <v>0.99999999999999933</v>
      </c>
      <c r="H80" s="5">
        <v>1.0000000000000038</v>
      </c>
      <c r="I80" s="4">
        <v>1.0000000000000004</v>
      </c>
      <c r="J80" s="8"/>
      <c r="K80" s="8"/>
      <c r="L80" s="3">
        <f>STDEV(L46:L77)</f>
        <v>0.99999998965154158</v>
      </c>
      <c r="M80" s="5">
        <f t="shared" ref="M80:P80" si="14">STDEV(M46:M77)</f>
        <v>1.0000000410560377</v>
      </c>
      <c r="N80" s="5">
        <f t="shared" si="14"/>
        <v>1</v>
      </c>
      <c r="O80" s="5">
        <f t="shared" si="14"/>
        <v>1</v>
      </c>
      <c r="P80" s="5">
        <f t="shared" si="14"/>
        <v>0.99999993503929319</v>
      </c>
      <c r="T80" s="3">
        <f>STDEV(T46:T77)</f>
        <v>0.99999995757988047</v>
      </c>
      <c r="U80" s="5">
        <f t="shared" ref="U80:W80" si="15">STDEV(U46:U77)</f>
        <v>0.99999995681673981</v>
      </c>
      <c r="V80" s="5">
        <f t="shared" si="15"/>
        <v>0.99999994685770632</v>
      </c>
      <c r="W80" s="5">
        <f t="shared" si="15"/>
        <v>1</v>
      </c>
      <c r="X80" s="5">
        <f t="shared" ref="X80" si="16">STDEV(X46:X77)</f>
        <v>1.0000000030328953</v>
      </c>
    </row>
  </sheetData>
  <sortState ref="AE6:AF35">
    <sortCondition descending="1" ref="AF6"/>
  </sortState>
  <mergeCells count="3">
    <mergeCell ref="C4:I4"/>
    <mergeCell ref="T4:X4"/>
    <mergeCell ref="L4:P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7"/>
  <sheetViews>
    <sheetView zoomScale="70" zoomScaleNormal="70" workbookViewId="0">
      <pane xSplit="3" topLeftCell="D1" activePane="topRight" state="frozen"/>
      <selection pane="topRight" activeCell="D40" sqref="D40"/>
    </sheetView>
  </sheetViews>
  <sheetFormatPr defaultRowHeight="15" x14ac:dyDescent="0.25"/>
  <cols>
    <col min="1" max="1" width="14" style="1" customWidth="1"/>
    <col min="2" max="2" width="12.42578125" style="1" customWidth="1"/>
    <col min="3" max="24" width="9.140625" style="1"/>
    <col min="25" max="25" width="12" style="1" bestFit="1" customWidth="1"/>
    <col min="26" max="37" width="9.140625" style="1"/>
    <col min="38" max="38" width="19.7109375" style="1" bestFit="1" customWidth="1"/>
    <col min="39" max="16384" width="9.140625" style="1"/>
  </cols>
  <sheetData>
    <row r="1" spans="1:39" x14ac:dyDescent="0.25">
      <c r="A1" s="32" t="s">
        <v>89</v>
      </c>
      <c r="B1" s="33">
        <v>40854</v>
      </c>
    </row>
    <row r="3" spans="1:39" ht="15.75" thickBot="1" x14ac:dyDescent="0.3">
      <c r="D3" s="1" t="s">
        <v>610</v>
      </c>
    </row>
    <row r="4" spans="1:39" ht="15.75" thickBot="1" x14ac:dyDescent="0.3">
      <c r="D4" s="294" t="s">
        <v>59</v>
      </c>
      <c r="E4" s="308"/>
      <c r="F4" s="308"/>
      <c r="G4" s="308"/>
      <c r="H4" s="308"/>
      <c r="I4" s="308"/>
      <c r="J4" s="308"/>
      <c r="K4" s="301"/>
      <c r="L4" s="66"/>
      <c r="M4" s="66"/>
      <c r="N4" s="297" t="s">
        <v>573</v>
      </c>
      <c r="O4" s="298"/>
      <c r="P4" s="299"/>
      <c r="Q4" s="299"/>
      <c r="R4" s="299"/>
      <c r="S4" s="299"/>
      <c r="T4" s="300"/>
      <c r="U4" s="66"/>
      <c r="V4" s="66"/>
      <c r="W4" s="66"/>
      <c r="X4" s="297" t="s">
        <v>84</v>
      </c>
      <c r="Y4" s="298"/>
      <c r="Z4" s="298"/>
      <c r="AA4" s="299"/>
      <c r="AB4" s="299"/>
      <c r="AC4" s="299"/>
      <c r="AD4" s="299"/>
      <c r="AE4" s="299"/>
      <c r="AF4" s="300"/>
    </row>
    <row r="5" spans="1:39" ht="105" x14ac:dyDescent="0.25">
      <c r="D5" s="74" t="s">
        <v>76</v>
      </c>
      <c r="E5" s="75" t="s">
        <v>277</v>
      </c>
      <c r="F5" s="76" t="s">
        <v>77</v>
      </c>
      <c r="G5" s="68" t="s">
        <v>78</v>
      </c>
      <c r="H5" s="77" t="s">
        <v>79</v>
      </c>
      <c r="I5" s="77" t="s">
        <v>80</v>
      </c>
      <c r="J5" s="77" t="s">
        <v>279</v>
      </c>
      <c r="K5" s="78" t="s">
        <v>81</v>
      </c>
      <c r="L5" s="56"/>
      <c r="M5" s="56"/>
      <c r="N5" s="47" t="s">
        <v>76</v>
      </c>
      <c r="O5" s="40" t="s">
        <v>96</v>
      </c>
      <c r="P5" s="40" t="s">
        <v>77</v>
      </c>
      <c r="Q5" s="46" t="s">
        <v>78</v>
      </c>
      <c r="R5" s="16" t="s">
        <v>79</v>
      </c>
      <c r="S5" s="16" t="s">
        <v>80</v>
      </c>
      <c r="T5" s="41" t="s">
        <v>81</v>
      </c>
      <c r="U5" s="56"/>
      <c r="V5" s="56"/>
      <c r="W5" s="56"/>
      <c r="X5" s="47" t="s">
        <v>76</v>
      </c>
      <c r="Y5" s="63" t="s">
        <v>277</v>
      </c>
      <c r="Z5" s="40" t="s">
        <v>96</v>
      </c>
      <c r="AA5" s="40" t="s">
        <v>77</v>
      </c>
      <c r="AB5" s="46" t="s">
        <v>78</v>
      </c>
      <c r="AC5" s="16" t="s">
        <v>79</v>
      </c>
      <c r="AD5" s="16" t="s">
        <v>80</v>
      </c>
      <c r="AE5" s="16" t="s">
        <v>279</v>
      </c>
      <c r="AF5" s="41" t="s">
        <v>81</v>
      </c>
    </row>
    <row r="6" spans="1:39" x14ac:dyDescent="0.25">
      <c r="A6" s="1" t="s">
        <v>8</v>
      </c>
      <c r="B6" s="1" t="s">
        <v>9</v>
      </c>
      <c r="C6" s="1" t="s">
        <v>10</v>
      </c>
      <c r="D6" s="69" t="s">
        <v>283</v>
      </c>
      <c r="E6" s="69" t="s">
        <v>278</v>
      </c>
      <c r="F6" s="69" t="s">
        <v>284</v>
      </c>
      <c r="G6" s="69" t="s">
        <v>285</v>
      </c>
      <c r="H6" s="69" t="s">
        <v>286</v>
      </c>
      <c r="I6" s="69" t="s">
        <v>287</v>
      </c>
      <c r="J6" s="69" t="s">
        <v>280</v>
      </c>
      <c r="K6" s="70" t="s">
        <v>288</v>
      </c>
      <c r="L6" s="67"/>
      <c r="M6" s="67"/>
      <c r="N6" s="48" t="s">
        <v>283</v>
      </c>
      <c r="O6" s="49" t="s">
        <v>278</v>
      </c>
      <c r="P6" s="49" t="s">
        <v>284</v>
      </c>
      <c r="Q6" s="49" t="s">
        <v>285</v>
      </c>
      <c r="R6" s="50" t="s">
        <v>286</v>
      </c>
      <c r="S6" s="50" t="s">
        <v>287</v>
      </c>
      <c r="T6" s="51" t="s">
        <v>280</v>
      </c>
      <c r="U6" s="67"/>
      <c r="V6" s="67"/>
      <c r="W6" s="67"/>
      <c r="X6" s="48" t="s">
        <v>609</v>
      </c>
      <c r="Y6" s="49" t="s">
        <v>608</v>
      </c>
      <c r="Z6" s="49" t="s">
        <v>278</v>
      </c>
      <c r="AA6" s="49" t="s">
        <v>284</v>
      </c>
      <c r="AB6" s="49" t="s">
        <v>285</v>
      </c>
      <c r="AC6" s="50" t="s">
        <v>286</v>
      </c>
      <c r="AD6" s="50" t="s">
        <v>287</v>
      </c>
      <c r="AE6" s="50" t="s">
        <v>280</v>
      </c>
      <c r="AF6" s="51" t="s">
        <v>288</v>
      </c>
      <c r="AL6" s="1" t="s">
        <v>30</v>
      </c>
      <c r="AM6" s="1">
        <v>0.84313452137921496</v>
      </c>
    </row>
    <row r="7" spans="1:39" x14ac:dyDescent="0.25">
      <c r="A7" s="1">
        <v>1</v>
      </c>
      <c r="B7" s="1" t="s">
        <v>19</v>
      </c>
      <c r="C7" s="1">
        <v>0</v>
      </c>
      <c r="D7" s="196">
        <v>0</v>
      </c>
      <c r="E7" s="196">
        <v>0</v>
      </c>
      <c r="F7" s="192">
        <v>1</v>
      </c>
      <c r="G7" s="62">
        <v>4.4875210000000001</v>
      </c>
      <c r="H7" s="192">
        <v>0.71760520000000005</v>
      </c>
      <c r="I7" s="192">
        <v>0.66653790000000002</v>
      </c>
      <c r="J7" s="192">
        <v>2</v>
      </c>
      <c r="K7" s="192">
        <v>0.57415090000000002</v>
      </c>
      <c r="L7" s="8"/>
      <c r="M7" s="8"/>
      <c r="N7" s="6">
        <v>0</v>
      </c>
      <c r="O7" s="28">
        <v>0</v>
      </c>
      <c r="P7">
        <v>1</v>
      </c>
      <c r="Q7">
        <v>4.432874</v>
      </c>
      <c r="R7">
        <v>0.84383280000000005</v>
      </c>
      <c r="S7">
        <v>1.07913E-2</v>
      </c>
      <c r="T7">
        <v>0.51002190000000003</v>
      </c>
      <c r="U7"/>
      <c r="V7"/>
      <c r="W7" s="8"/>
      <c r="X7" s="6">
        <v>0</v>
      </c>
      <c r="Y7" s="8">
        <v>0</v>
      </c>
      <c r="Z7" s="28">
        <v>0</v>
      </c>
      <c r="AA7">
        <v>1</v>
      </c>
      <c r="AB7">
        <v>4.4162780000000001</v>
      </c>
      <c r="AC7">
        <v>0.87104970000000004</v>
      </c>
      <c r="AD7">
        <v>3.3021599999999998E-2</v>
      </c>
      <c r="AE7" s="8">
        <v>2.5</v>
      </c>
      <c r="AF7">
        <v>0.50121899999999997</v>
      </c>
      <c r="AL7" s="1" t="s">
        <v>32</v>
      </c>
      <c r="AM7" s="1">
        <v>0.58994732369301794</v>
      </c>
    </row>
    <row r="8" spans="1:39" x14ac:dyDescent="0.25">
      <c r="A8" s="1">
        <v>2</v>
      </c>
      <c r="B8" s="1" t="s">
        <v>20</v>
      </c>
      <c r="C8" s="1">
        <v>0</v>
      </c>
      <c r="D8" s="196">
        <v>0</v>
      </c>
      <c r="E8" s="196">
        <v>0</v>
      </c>
      <c r="F8" s="192">
        <v>0.66666669999999995</v>
      </c>
      <c r="G8" s="62">
        <v>7.8094999999999998E-2</v>
      </c>
      <c r="H8" s="192">
        <v>0.97245970000000004</v>
      </c>
      <c r="I8" s="192">
        <v>0.56080059999999998</v>
      </c>
      <c r="J8" s="192">
        <v>0.5</v>
      </c>
      <c r="K8" s="192">
        <v>0.52971639999999998</v>
      </c>
      <c r="L8" s="8"/>
      <c r="M8" s="8"/>
      <c r="N8" s="6">
        <v>0</v>
      </c>
      <c r="O8" s="28">
        <v>0</v>
      </c>
      <c r="P8">
        <v>1</v>
      </c>
      <c r="Q8">
        <v>5.2430510000000004</v>
      </c>
      <c r="R8">
        <v>1</v>
      </c>
      <c r="S8">
        <v>0.2333682</v>
      </c>
      <c r="T8">
        <v>0.50912310000000005</v>
      </c>
      <c r="U8"/>
      <c r="V8"/>
      <c r="W8" s="8"/>
      <c r="X8" s="6">
        <v>0</v>
      </c>
      <c r="Y8" s="8">
        <v>0</v>
      </c>
      <c r="Z8" s="28">
        <v>0</v>
      </c>
      <c r="AA8">
        <v>0.66666669999999995</v>
      </c>
      <c r="AB8">
        <v>0</v>
      </c>
      <c r="AC8">
        <v>0.99074240000000002</v>
      </c>
      <c r="AD8">
        <v>0.1281091</v>
      </c>
      <c r="AE8" s="8">
        <v>0</v>
      </c>
      <c r="AF8">
        <v>0.51346270000000005</v>
      </c>
      <c r="AL8" s="1" t="s">
        <v>37</v>
      </c>
      <c r="AM8" s="1">
        <v>0.47160819165455742</v>
      </c>
    </row>
    <row r="9" spans="1:39" x14ac:dyDescent="0.25">
      <c r="A9" s="1">
        <v>3</v>
      </c>
      <c r="B9" s="1" t="s">
        <v>21</v>
      </c>
      <c r="C9" s="1">
        <v>0</v>
      </c>
      <c r="D9" s="196">
        <v>1</v>
      </c>
      <c r="E9" s="196">
        <v>1</v>
      </c>
      <c r="F9" s="192">
        <v>0.96835760000000004</v>
      </c>
      <c r="G9" s="62">
        <v>4.4470489999999998</v>
      </c>
      <c r="H9" s="192">
        <v>0.21173929999999999</v>
      </c>
      <c r="I9" s="192">
        <v>0.50733459999999997</v>
      </c>
      <c r="J9" s="192">
        <v>2</v>
      </c>
      <c r="K9" s="192">
        <v>0.61491309999999999</v>
      </c>
      <c r="L9" s="8"/>
      <c r="M9" s="8"/>
      <c r="N9" s="6">
        <v>1</v>
      </c>
      <c r="O9" s="28">
        <v>1</v>
      </c>
      <c r="P9">
        <v>0.98148150000000001</v>
      </c>
      <c r="Q9">
        <v>5.0822159999999998</v>
      </c>
      <c r="R9">
        <v>0.51823730000000001</v>
      </c>
      <c r="S9">
        <v>0.1969253</v>
      </c>
      <c r="T9">
        <v>0.67099050000000005</v>
      </c>
      <c r="U9"/>
      <c r="V9"/>
      <c r="W9" s="8"/>
      <c r="X9" s="6">
        <v>1</v>
      </c>
      <c r="Y9" s="8">
        <v>1</v>
      </c>
      <c r="Z9" s="28">
        <v>1</v>
      </c>
      <c r="AA9">
        <v>0.97660820000000004</v>
      </c>
      <c r="AB9">
        <v>5.0015749999999999</v>
      </c>
      <c r="AC9">
        <v>0.20799980000000001</v>
      </c>
      <c r="AD9">
        <v>9.3610000000000004E-4</v>
      </c>
      <c r="AE9" s="8">
        <v>2</v>
      </c>
      <c r="AF9">
        <v>0.67797649999999998</v>
      </c>
      <c r="AL9" s="1" t="s">
        <v>25</v>
      </c>
      <c r="AM9" s="1">
        <v>0.40766862360570788</v>
      </c>
    </row>
    <row r="10" spans="1:39" x14ac:dyDescent="0.25">
      <c r="A10" s="1">
        <v>4</v>
      </c>
      <c r="B10" s="1" t="s">
        <v>22</v>
      </c>
      <c r="C10" s="1">
        <v>0</v>
      </c>
      <c r="D10" s="196">
        <v>0</v>
      </c>
      <c r="E10" s="196">
        <v>0</v>
      </c>
      <c r="F10" s="192">
        <v>0.77178100000000005</v>
      </c>
      <c r="G10" s="62">
        <v>4.2881770000000001</v>
      </c>
      <c r="H10" s="192">
        <v>0.89011370000000001</v>
      </c>
      <c r="I10" s="192">
        <v>0.44942260000000001</v>
      </c>
      <c r="J10" s="192">
        <v>0.5</v>
      </c>
      <c r="K10" s="192">
        <v>0.58744629999999998</v>
      </c>
      <c r="L10" s="8"/>
      <c r="M10" s="8"/>
      <c r="N10" s="6">
        <v>0</v>
      </c>
      <c r="O10" s="28">
        <v>0</v>
      </c>
      <c r="P10">
        <v>0.98435620000000001</v>
      </c>
      <c r="Q10">
        <v>3.4533239999999998</v>
      </c>
      <c r="R10">
        <v>0.6743498</v>
      </c>
      <c r="S10">
        <v>0.1436962</v>
      </c>
      <c r="T10">
        <v>0.49789689999999998</v>
      </c>
      <c r="U10"/>
      <c r="V10"/>
      <c r="W10" s="8"/>
      <c r="X10" s="6">
        <v>0</v>
      </c>
      <c r="Y10" s="8">
        <v>0</v>
      </c>
      <c r="Z10" s="28">
        <v>0</v>
      </c>
      <c r="AA10">
        <v>0.75630980000000003</v>
      </c>
      <c r="AB10">
        <v>4.1391980000000004</v>
      </c>
      <c r="AC10">
        <v>0.89293460000000002</v>
      </c>
      <c r="AD10">
        <v>0.54267980000000005</v>
      </c>
      <c r="AE10" s="8">
        <v>0.5</v>
      </c>
      <c r="AF10">
        <v>0.48661670000000001</v>
      </c>
      <c r="AL10" s="1" t="s">
        <v>45</v>
      </c>
      <c r="AM10" s="1">
        <v>0.38376296555377859</v>
      </c>
    </row>
    <row r="11" spans="1:39" x14ac:dyDescent="0.25">
      <c r="A11" s="1">
        <v>5</v>
      </c>
      <c r="B11" s="1" t="s">
        <v>23</v>
      </c>
      <c r="C11" s="1">
        <v>0</v>
      </c>
      <c r="D11" s="196">
        <v>1</v>
      </c>
      <c r="E11" s="196">
        <v>0</v>
      </c>
      <c r="F11" s="192">
        <v>1</v>
      </c>
      <c r="G11" s="62">
        <v>4.4320380000000004</v>
      </c>
      <c r="H11" s="192">
        <v>0.94072029999999995</v>
      </c>
      <c r="I11" s="192">
        <v>0.51048090000000002</v>
      </c>
      <c r="J11" s="192">
        <v>1</v>
      </c>
      <c r="K11" s="192">
        <v>0.61301570000000005</v>
      </c>
      <c r="L11" s="8"/>
      <c r="M11" s="8"/>
      <c r="N11" s="6">
        <v>1</v>
      </c>
      <c r="O11" s="28">
        <v>0</v>
      </c>
      <c r="P11">
        <v>1</v>
      </c>
      <c r="Q11">
        <v>4.4027070000000004</v>
      </c>
      <c r="R11">
        <v>0.95988980000000002</v>
      </c>
      <c r="S11">
        <v>5.9212800000000003E-2</v>
      </c>
      <c r="T11">
        <v>0.67442919999999995</v>
      </c>
      <c r="U11"/>
      <c r="V11"/>
      <c r="W11" s="8"/>
      <c r="X11" s="6">
        <v>1</v>
      </c>
      <c r="Y11" s="8">
        <v>0</v>
      </c>
      <c r="Z11" s="28">
        <v>0</v>
      </c>
      <c r="AA11">
        <v>1</v>
      </c>
      <c r="AB11">
        <v>4.4390070000000001</v>
      </c>
      <c r="AC11">
        <v>0.99596890000000005</v>
      </c>
      <c r="AD11">
        <v>9.1822000000000001E-2</v>
      </c>
      <c r="AE11" s="8">
        <v>1</v>
      </c>
      <c r="AF11">
        <v>0.62403759999999997</v>
      </c>
      <c r="AL11" s="1" t="s">
        <v>28</v>
      </c>
      <c r="AM11" s="1">
        <v>0.35125342549504235</v>
      </c>
    </row>
    <row r="12" spans="1:39" x14ac:dyDescent="0.25">
      <c r="A12" s="1">
        <v>6</v>
      </c>
      <c r="B12" s="1" t="s">
        <v>24</v>
      </c>
      <c r="C12" s="1">
        <v>0</v>
      </c>
      <c r="D12" s="196">
        <v>0</v>
      </c>
      <c r="E12" s="196">
        <v>0</v>
      </c>
      <c r="F12" s="192">
        <v>0.8806792</v>
      </c>
      <c r="G12" s="62">
        <v>4.6250109999999998</v>
      </c>
      <c r="H12" s="192">
        <v>0.78875450000000003</v>
      </c>
      <c r="I12" s="192">
        <v>0.74253659999999999</v>
      </c>
      <c r="J12" s="192">
        <v>0</v>
      </c>
      <c r="K12" s="192">
        <v>0.59987210000000002</v>
      </c>
      <c r="L12" s="8"/>
      <c r="M12" s="8"/>
      <c r="N12" s="6">
        <v>0</v>
      </c>
      <c r="O12" s="28">
        <v>0</v>
      </c>
      <c r="P12">
        <v>0.98928020000000005</v>
      </c>
      <c r="Q12">
        <v>4.6825679999999998</v>
      </c>
      <c r="R12">
        <v>0.82424629999999999</v>
      </c>
      <c r="S12">
        <v>4.3952000000000001E-3</v>
      </c>
      <c r="T12">
        <v>0.68347899999999995</v>
      </c>
      <c r="U12"/>
      <c r="V12"/>
      <c r="W12" s="8"/>
      <c r="X12" s="6">
        <v>0</v>
      </c>
      <c r="Y12" s="8">
        <v>0</v>
      </c>
      <c r="Z12" s="28">
        <v>0</v>
      </c>
      <c r="AA12">
        <v>0.90476190000000001</v>
      </c>
      <c r="AB12">
        <v>4.5091330000000003</v>
      </c>
      <c r="AC12">
        <v>0.8999933</v>
      </c>
      <c r="AD12">
        <v>9.2306999999999997E-3</v>
      </c>
      <c r="AE12" s="8">
        <v>0</v>
      </c>
      <c r="AF12">
        <v>0.69053030000000004</v>
      </c>
      <c r="AL12" s="1" t="s">
        <v>21</v>
      </c>
      <c r="AM12" s="1">
        <v>0.33873880362208947</v>
      </c>
    </row>
    <row r="13" spans="1:39" x14ac:dyDescent="0.25">
      <c r="A13" s="1">
        <v>7</v>
      </c>
      <c r="B13" s="1" t="s">
        <v>25</v>
      </c>
      <c r="C13" s="1">
        <v>0</v>
      </c>
      <c r="D13" s="196">
        <v>1</v>
      </c>
      <c r="E13" s="196">
        <v>1</v>
      </c>
      <c r="F13" s="192">
        <v>0.97140899999999997</v>
      </c>
      <c r="G13" s="62">
        <v>4.0700479999999999</v>
      </c>
      <c r="H13" s="192">
        <v>0.89329860000000005</v>
      </c>
      <c r="I13" s="192">
        <v>0.62349239999999995</v>
      </c>
      <c r="J13" s="192">
        <v>0.5</v>
      </c>
      <c r="K13" s="192">
        <v>0.55843679999999996</v>
      </c>
      <c r="L13" s="8"/>
      <c r="M13" s="8"/>
      <c r="N13" s="6">
        <v>1</v>
      </c>
      <c r="O13" s="28">
        <v>1</v>
      </c>
      <c r="P13">
        <v>0.99801589999999996</v>
      </c>
      <c r="Q13">
        <v>4.1231270000000002</v>
      </c>
      <c r="R13">
        <v>0.89057770000000003</v>
      </c>
      <c r="S13">
        <v>0.32025419999999999</v>
      </c>
      <c r="T13">
        <v>0.62091249999999998</v>
      </c>
      <c r="U13"/>
      <c r="V13"/>
      <c r="W13" s="8"/>
      <c r="X13" s="6">
        <v>1</v>
      </c>
      <c r="Y13" s="8">
        <v>1</v>
      </c>
      <c r="Z13" s="28">
        <v>1</v>
      </c>
      <c r="AA13">
        <v>0.99749370000000004</v>
      </c>
      <c r="AB13">
        <v>4.1668909999999997</v>
      </c>
      <c r="AC13">
        <v>0.92677909999999997</v>
      </c>
      <c r="AD13">
        <v>0.29201050000000001</v>
      </c>
      <c r="AE13" s="8">
        <v>0.5</v>
      </c>
      <c r="AF13">
        <v>0.65041649999999995</v>
      </c>
      <c r="AL13" s="1" t="s">
        <v>26</v>
      </c>
      <c r="AM13" s="1">
        <v>0.32347240455941279</v>
      </c>
    </row>
    <row r="14" spans="1:39" x14ac:dyDescent="0.25">
      <c r="A14" s="1">
        <v>8</v>
      </c>
      <c r="B14" s="1" t="s">
        <v>26</v>
      </c>
      <c r="C14" s="1">
        <v>0</v>
      </c>
      <c r="D14" s="196">
        <v>1</v>
      </c>
      <c r="E14" s="196">
        <v>0</v>
      </c>
      <c r="F14" s="192">
        <v>1</v>
      </c>
      <c r="G14" s="62">
        <v>5.497808</v>
      </c>
      <c r="H14" s="192">
        <v>0.92400959999999999</v>
      </c>
      <c r="I14" s="192">
        <v>0.6218032</v>
      </c>
      <c r="J14" s="192">
        <v>2</v>
      </c>
      <c r="K14" s="192">
        <v>0.61237140000000001</v>
      </c>
      <c r="L14" s="8"/>
      <c r="M14" s="8"/>
      <c r="N14" s="6">
        <v>1</v>
      </c>
      <c r="O14" s="28">
        <v>1</v>
      </c>
      <c r="P14">
        <v>1</v>
      </c>
      <c r="Q14">
        <v>5.0500860000000003</v>
      </c>
      <c r="R14">
        <v>0.98083500000000001</v>
      </c>
      <c r="S14">
        <v>0.2331261</v>
      </c>
      <c r="T14">
        <v>0.6485322</v>
      </c>
      <c r="U14"/>
      <c r="V14"/>
      <c r="W14" s="8"/>
      <c r="X14" s="6">
        <v>1</v>
      </c>
      <c r="Y14" s="8">
        <v>0</v>
      </c>
      <c r="Z14" s="28">
        <v>1</v>
      </c>
      <c r="AA14">
        <v>1</v>
      </c>
      <c r="AB14">
        <v>5.166061</v>
      </c>
      <c r="AC14">
        <v>0.98909400000000003</v>
      </c>
      <c r="AD14">
        <v>0.65387439999999997</v>
      </c>
      <c r="AE14" s="8">
        <v>2</v>
      </c>
      <c r="AF14">
        <v>0.65155379999999996</v>
      </c>
      <c r="AL14" s="1" t="s">
        <v>40</v>
      </c>
      <c r="AM14" s="1">
        <v>0.28621637024670937</v>
      </c>
    </row>
    <row r="15" spans="1:39" x14ac:dyDescent="0.25">
      <c r="A15" s="1">
        <v>9</v>
      </c>
      <c r="B15" s="1" t="s">
        <v>27</v>
      </c>
      <c r="C15" s="1">
        <v>0</v>
      </c>
      <c r="D15" s="196">
        <v>0</v>
      </c>
      <c r="E15" s="196">
        <v>0</v>
      </c>
      <c r="F15" s="192">
        <v>1</v>
      </c>
      <c r="G15" s="62">
        <v>4.8040390000000004</v>
      </c>
      <c r="H15" s="192">
        <v>1</v>
      </c>
      <c r="I15" s="192">
        <v>0.46989959999999997</v>
      </c>
      <c r="J15" s="192">
        <v>0.5</v>
      </c>
      <c r="K15" s="192">
        <v>0.34353909999999999</v>
      </c>
      <c r="L15" s="8"/>
      <c r="M15" s="8"/>
      <c r="N15" s="6">
        <v>0</v>
      </c>
      <c r="O15" s="28">
        <v>0</v>
      </c>
      <c r="P15">
        <v>0.81111109999999997</v>
      </c>
      <c r="Q15">
        <v>4.1536609999999996</v>
      </c>
      <c r="R15">
        <v>0.98552580000000001</v>
      </c>
      <c r="S15">
        <v>3.18482E-2</v>
      </c>
      <c r="T15">
        <v>0.23663200000000001</v>
      </c>
      <c r="U15"/>
      <c r="V15"/>
      <c r="W15" s="8"/>
      <c r="X15" s="6">
        <v>0</v>
      </c>
      <c r="Y15" s="8">
        <v>0</v>
      </c>
      <c r="Z15" s="28">
        <v>0</v>
      </c>
      <c r="AA15">
        <v>1</v>
      </c>
      <c r="AB15">
        <v>4.2067350000000001</v>
      </c>
      <c r="AC15">
        <v>1</v>
      </c>
      <c r="AD15">
        <v>4.4881000000000001E-3</v>
      </c>
      <c r="AE15" s="8">
        <v>0.5</v>
      </c>
      <c r="AF15">
        <v>0.24452940000000001</v>
      </c>
      <c r="AL15" s="1" t="s">
        <v>42</v>
      </c>
      <c r="AM15" s="1">
        <v>0.28311576499066432</v>
      </c>
    </row>
    <row r="16" spans="1:39" x14ac:dyDescent="0.25">
      <c r="A16" s="1">
        <v>10</v>
      </c>
      <c r="B16" s="1" t="s">
        <v>28</v>
      </c>
      <c r="C16" s="1">
        <v>0</v>
      </c>
      <c r="D16" s="196">
        <v>1</v>
      </c>
      <c r="E16" s="196">
        <v>1</v>
      </c>
      <c r="F16" s="192">
        <v>0.90661380000000003</v>
      </c>
      <c r="G16" s="62">
        <v>5.0516030000000001</v>
      </c>
      <c r="H16" s="192">
        <v>0.91971999999999998</v>
      </c>
      <c r="I16" s="192">
        <v>0.57806449999999998</v>
      </c>
      <c r="J16" s="192">
        <v>2</v>
      </c>
      <c r="K16" s="192">
        <v>0.63466389999999995</v>
      </c>
      <c r="L16" s="8"/>
      <c r="M16" s="8"/>
      <c r="N16" s="6">
        <v>1</v>
      </c>
      <c r="O16" s="28">
        <v>1</v>
      </c>
      <c r="P16">
        <v>0.70900790000000002</v>
      </c>
      <c r="Q16">
        <v>3.2377509999999998</v>
      </c>
      <c r="R16">
        <v>0.77811430000000004</v>
      </c>
      <c r="S16">
        <v>0.40049430000000003</v>
      </c>
      <c r="T16">
        <v>0.53523050000000005</v>
      </c>
      <c r="U16"/>
      <c r="V16"/>
      <c r="W16" s="8"/>
      <c r="X16" s="6">
        <v>1</v>
      </c>
      <c r="Y16" s="8">
        <v>1</v>
      </c>
      <c r="Z16" s="28">
        <v>1</v>
      </c>
      <c r="AA16">
        <v>0.97329520000000003</v>
      </c>
      <c r="AB16">
        <v>4.9093299999999997</v>
      </c>
      <c r="AC16">
        <v>0.85196269999999996</v>
      </c>
      <c r="AD16">
        <v>0.67327879999999996</v>
      </c>
      <c r="AE16" s="8">
        <v>2</v>
      </c>
      <c r="AF16">
        <v>0.57131600000000005</v>
      </c>
      <c r="AL16" s="1" t="s">
        <v>31</v>
      </c>
      <c r="AM16" s="1">
        <v>0.25080317084397558</v>
      </c>
    </row>
    <row r="17" spans="1:39" x14ac:dyDescent="0.25">
      <c r="A17" s="1">
        <v>11</v>
      </c>
      <c r="B17" s="1" t="s">
        <v>29</v>
      </c>
      <c r="C17" s="1">
        <v>0</v>
      </c>
      <c r="D17" s="196">
        <v>1</v>
      </c>
      <c r="E17" s="196">
        <v>1</v>
      </c>
      <c r="F17" s="192">
        <v>0.69293559999999998</v>
      </c>
      <c r="G17" s="62">
        <v>2.5556359999999998</v>
      </c>
      <c r="H17" s="192">
        <v>0.89278420000000003</v>
      </c>
      <c r="I17" s="192">
        <v>0.66019360000000005</v>
      </c>
      <c r="J17" s="192">
        <v>2</v>
      </c>
      <c r="K17" s="192">
        <v>0.56208550000000002</v>
      </c>
      <c r="L17" s="8"/>
      <c r="M17" s="8"/>
      <c r="N17" s="6">
        <v>1</v>
      </c>
      <c r="O17" s="28">
        <v>0</v>
      </c>
      <c r="P17">
        <v>0.67175569999999996</v>
      </c>
      <c r="Q17">
        <v>1.0753200000000001</v>
      </c>
      <c r="R17">
        <v>0.94807209999999997</v>
      </c>
      <c r="S17">
        <v>0.14457510000000001</v>
      </c>
      <c r="T17">
        <v>0.63242010000000004</v>
      </c>
      <c r="U17"/>
      <c r="V17"/>
      <c r="W17" s="8"/>
      <c r="X17" s="6">
        <v>1</v>
      </c>
      <c r="Y17" s="8">
        <v>1</v>
      </c>
      <c r="Z17" s="28">
        <v>0</v>
      </c>
      <c r="AA17">
        <v>0.67204299999999995</v>
      </c>
      <c r="AB17">
        <v>1.33284</v>
      </c>
      <c r="AC17">
        <v>0.76599550000000005</v>
      </c>
      <c r="AD17">
        <v>0.40551710000000002</v>
      </c>
      <c r="AE17" s="8">
        <v>2</v>
      </c>
      <c r="AF17">
        <v>0.65954290000000004</v>
      </c>
      <c r="AL17" s="1" t="s">
        <v>23</v>
      </c>
      <c r="AM17" s="1">
        <v>0.17024256840295873</v>
      </c>
    </row>
    <row r="18" spans="1:39" x14ac:dyDescent="0.25">
      <c r="A18" s="1">
        <v>12</v>
      </c>
      <c r="B18" s="1" t="s">
        <v>30</v>
      </c>
      <c r="C18" s="1">
        <v>0</v>
      </c>
      <c r="D18" s="196">
        <v>1</v>
      </c>
      <c r="E18" s="196">
        <v>1</v>
      </c>
      <c r="F18" s="192">
        <v>0.99751780000000001</v>
      </c>
      <c r="G18" s="62">
        <v>4.443187</v>
      </c>
      <c r="H18" s="192">
        <v>0.9679567</v>
      </c>
      <c r="I18" s="192">
        <v>0.47525830000000002</v>
      </c>
      <c r="J18" s="192">
        <v>2</v>
      </c>
      <c r="K18" s="192">
        <v>0.66372189999999998</v>
      </c>
      <c r="L18" s="8"/>
      <c r="M18" s="8"/>
      <c r="N18" s="6">
        <v>1</v>
      </c>
      <c r="O18" s="28">
        <v>1</v>
      </c>
      <c r="P18">
        <v>1</v>
      </c>
      <c r="Q18">
        <v>4.8985789999999998</v>
      </c>
      <c r="R18">
        <v>1</v>
      </c>
      <c r="S18">
        <v>0.1368016</v>
      </c>
      <c r="T18">
        <v>0.69978260000000003</v>
      </c>
      <c r="U18"/>
      <c r="V18"/>
      <c r="W18" s="8"/>
      <c r="X18" s="6">
        <v>1</v>
      </c>
      <c r="Y18" s="8">
        <v>1</v>
      </c>
      <c r="Z18" s="28">
        <v>1</v>
      </c>
      <c r="AA18">
        <v>0.99901379999999995</v>
      </c>
      <c r="AB18">
        <v>4.9055150000000003</v>
      </c>
      <c r="AC18">
        <v>0.99896879999999999</v>
      </c>
      <c r="AD18">
        <v>1.36373E-2</v>
      </c>
      <c r="AE18" s="8">
        <v>2</v>
      </c>
      <c r="AF18">
        <v>0.64822299999999999</v>
      </c>
      <c r="AL18" s="1" t="s">
        <v>47</v>
      </c>
      <c r="AM18" s="1">
        <v>0.13297837887196082</v>
      </c>
    </row>
    <row r="19" spans="1:39" x14ac:dyDescent="0.25">
      <c r="A19" s="1">
        <v>18</v>
      </c>
      <c r="B19" s="1" t="s">
        <v>31</v>
      </c>
      <c r="C19" s="1">
        <v>0</v>
      </c>
      <c r="D19" s="196">
        <v>1</v>
      </c>
      <c r="E19" s="196">
        <v>1</v>
      </c>
      <c r="F19" s="192">
        <v>1</v>
      </c>
      <c r="G19" s="62">
        <v>5.5497439999999996</v>
      </c>
      <c r="H19" s="192">
        <v>0.75426340000000003</v>
      </c>
      <c r="I19" s="192">
        <v>0.4145817</v>
      </c>
      <c r="J19" s="192">
        <v>2</v>
      </c>
      <c r="K19" s="192">
        <v>0.71998569999999995</v>
      </c>
      <c r="L19" s="8"/>
      <c r="M19" s="8"/>
      <c r="N19" s="6">
        <v>1</v>
      </c>
      <c r="O19" s="28">
        <v>0</v>
      </c>
      <c r="P19">
        <v>1</v>
      </c>
      <c r="Q19">
        <v>5.0762200000000002</v>
      </c>
      <c r="R19">
        <v>0.71172159999999995</v>
      </c>
      <c r="S19">
        <v>0.26555309999999999</v>
      </c>
      <c r="T19">
        <v>0.48484290000000002</v>
      </c>
      <c r="U19"/>
      <c r="V19"/>
      <c r="W19" s="8"/>
      <c r="X19" s="6">
        <v>1</v>
      </c>
      <c r="Y19" s="8">
        <v>1</v>
      </c>
      <c r="Z19" s="28">
        <v>0</v>
      </c>
      <c r="AA19">
        <v>1</v>
      </c>
      <c r="AB19">
        <v>5.1468990000000003</v>
      </c>
      <c r="AC19">
        <v>0.78782850000000004</v>
      </c>
      <c r="AD19">
        <v>0.29615639999999999</v>
      </c>
      <c r="AE19" s="8">
        <v>2</v>
      </c>
      <c r="AF19">
        <v>0.49821149999999997</v>
      </c>
      <c r="AL19" s="1" t="s">
        <v>36</v>
      </c>
      <c r="AM19" s="1">
        <v>6.5382743594031928E-2</v>
      </c>
    </row>
    <row r="20" spans="1:39" x14ac:dyDescent="0.25">
      <c r="A20" s="1">
        <v>21</v>
      </c>
      <c r="B20" s="1" t="s">
        <v>32</v>
      </c>
      <c r="C20" s="1">
        <v>0</v>
      </c>
      <c r="D20" s="196">
        <v>1</v>
      </c>
      <c r="E20" s="196">
        <v>0</v>
      </c>
      <c r="F20" s="192">
        <v>1</v>
      </c>
      <c r="G20" s="62">
        <v>6.3607570000000004</v>
      </c>
      <c r="H20" s="192">
        <v>0.96293770000000001</v>
      </c>
      <c r="I20" s="192">
        <v>0.43331170000000002</v>
      </c>
      <c r="J20" s="192">
        <v>2</v>
      </c>
      <c r="K20" s="192">
        <v>0.65723719999999997</v>
      </c>
      <c r="L20" s="8"/>
      <c r="M20" s="8"/>
      <c r="N20" s="6">
        <v>1</v>
      </c>
      <c r="O20" s="28">
        <v>1</v>
      </c>
      <c r="P20">
        <v>0.95571090000000003</v>
      </c>
      <c r="Q20">
        <v>5.3517099999999997</v>
      </c>
      <c r="R20">
        <v>0.92360629999999999</v>
      </c>
      <c r="S20">
        <v>6.5007599999999999E-2</v>
      </c>
      <c r="T20">
        <v>0.63529100000000005</v>
      </c>
      <c r="U20"/>
      <c r="V20"/>
      <c r="W20" s="8"/>
      <c r="X20" s="6">
        <v>1</v>
      </c>
      <c r="Y20" s="8">
        <v>0</v>
      </c>
      <c r="Z20" s="28">
        <v>1</v>
      </c>
      <c r="AA20">
        <v>1</v>
      </c>
      <c r="AB20">
        <v>5.4914560000000003</v>
      </c>
      <c r="AC20">
        <v>0.91559889999999999</v>
      </c>
      <c r="AD20">
        <v>3.0035699999999999E-2</v>
      </c>
      <c r="AE20" s="8">
        <v>2</v>
      </c>
      <c r="AF20">
        <v>0.64231680000000002</v>
      </c>
      <c r="AL20" s="1" t="s">
        <v>55</v>
      </c>
      <c r="AM20" s="1">
        <v>1.7293540817462573E-2</v>
      </c>
    </row>
    <row r="21" spans="1:39" x14ac:dyDescent="0.25">
      <c r="A21" s="1">
        <v>22</v>
      </c>
      <c r="B21" s="1" t="s">
        <v>33</v>
      </c>
      <c r="C21" s="1">
        <v>0</v>
      </c>
      <c r="D21" s="196">
        <v>0</v>
      </c>
      <c r="E21" s="196">
        <v>0</v>
      </c>
      <c r="F21" s="192">
        <v>0.6680604</v>
      </c>
      <c r="G21" s="62">
        <v>1.8383609999999999</v>
      </c>
      <c r="H21" s="192">
        <v>0.98034619999999995</v>
      </c>
      <c r="I21" s="192">
        <v>0.43031269999999999</v>
      </c>
      <c r="J21" s="192">
        <v>0</v>
      </c>
      <c r="K21" s="192">
        <v>0.51199030000000001</v>
      </c>
      <c r="L21" s="8"/>
      <c r="M21" s="8"/>
      <c r="N21" s="6">
        <v>0</v>
      </c>
      <c r="O21" s="28">
        <v>0</v>
      </c>
      <c r="P21">
        <v>0.70286579999999999</v>
      </c>
      <c r="Q21">
        <v>2.261854</v>
      </c>
      <c r="R21">
        <v>0.99918200000000001</v>
      </c>
      <c r="S21">
        <v>7.404E-4</v>
      </c>
      <c r="T21">
        <v>0.48567979999999999</v>
      </c>
      <c r="U21"/>
      <c r="V21"/>
      <c r="W21" s="8"/>
      <c r="X21" s="6">
        <v>0</v>
      </c>
      <c r="Y21" s="8">
        <v>0</v>
      </c>
      <c r="Z21" s="28">
        <v>0</v>
      </c>
      <c r="AA21">
        <v>0.66982620000000004</v>
      </c>
      <c r="AB21">
        <v>0.7876379</v>
      </c>
      <c r="AC21">
        <v>0.9999093</v>
      </c>
      <c r="AD21">
        <v>1.40313E-2</v>
      </c>
      <c r="AE21" s="8">
        <v>0</v>
      </c>
      <c r="AF21">
        <v>0.48716320000000002</v>
      </c>
      <c r="AL21" s="1" t="s">
        <v>19</v>
      </c>
      <c r="AM21" s="1">
        <v>1.4859579100719972E-2</v>
      </c>
    </row>
    <row r="22" spans="1:39" x14ac:dyDescent="0.25">
      <c r="A22" s="1">
        <v>40</v>
      </c>
      <c r="B22" s="1" t="s">
        <v>34</v>
      </c>
      <c r="C22" s="1">
        <v>0</v>
      </c>
      <c r="D22" s="196">
        <v>0</v>
      </c>
      <c r="E22" s="196">
        <v>0</v>
      </c>
      <c r="F22" s="192">
        <v>0.99963999999999997</v>
      </c>
      <c r="G22" s="62">
        <v>4.5864549999999999</v>
      </c>
      <c r="H22" s="192">
        <v>1</v>
      </c>
      <c r="I22" s="192">
        <v>0.60922520000000002</v>
      </c>
      <c r="J22" s="192">
        <v>0</v>
      </c>
      <c r="K22" s="192">
        <v>0.62367899999999998</v>
      </c>
      <c r="L22" s="8"/>
      <c r="M22" s="8"/>
      <c r="N22" s="6">
        <v>0</v>
      </c>
      <c r="O22" s="28">
        <v>0</v>
      </c>
      <c r="P22">
        <v>1</v>
      </c>
      <c r="Q22">
        <v>4.5842749999999999</v>
      </c>
      <c r="R22">
        <v>1</v>
      </c>
      <c r="S22">
        <v>1.33183E-2</v>
      </c>
      <c r="T22">
        <v>0.54093670000000005</v>
      </c>
      <c r="U22"/>
      <c r="V22"/>
      <c r="W22" s="8"/>
      <c r="X22" s="6">
        <v>0</v>
      </c>
      <c r="Y22" s="8">
        <v>0</v>
      </c>
      <c r="Z22" s="28">
        <v>0</v>
      </c>
      <c r="AA22">
        <v>1</v>
      </c>
      <c r="AB22">
        <v>4.0719409999999998</v>
      </c>
      <c r="AC22">
        <v>1</v>
      </c>
      <c r="AD22">
        <v>0.19086400000000001</v>
      </c>
      <c r="AE22" s="8">
        <v>0</v>
      </c>
      <c r="AF22">
        <v>0.4777923</v>
      </c>
      <c r="AL22" s="1" t="s">
        <v>38</v>
      </c>
      <c r="AM22" s="1">
        <v>-5.5288465903557016E-2</v>
      </c>
    </row>
    <row r="23" spans="1:39" x14ac:dyDescent="0.25">
      <c r="A23" s="1">
        <v>50</v>
      </c>
      <c r="B23" s="1" t="s">
        <v>35</v>
      </c>
      <c r="C23" s="1">
        <v>0</v>
      </c>
      <c r="D23" s="196">
        <v>1</v>
      </c>
      <c r="E23" s="196">
        <v>0</v>
      </c>
      <c r="F23" s="192">
        <v>0.97980900000000004</v>
      </c>
      <c r="G23" s="62">
        <v>5.597531</v>
      </c>
      <c r="H23" s="192">
        <v>0.94844479999999998</v>
      </c>
      <c r="I23" s="192">
        <v>0.4476697</v>
      </c>
      <c r="J23" s="192">
        <v>0.5</v>
      </c>
      <c r="K23" s="192">
        <v>0.44980999999999999</v>
      </c>
      <c r="L23" s="8"/>
      <c r="M23" s="8"/>
      <c r="N23" s="6">
        <v>1</v>
      </c>
      <c r="O23" s="28">
        <v>0</v>
      </c>
      <c r="P23">
        <v>0.96937260000000003</v>
      </c>
      <c r="Q23">
        <v>4.7775460000000001</v>
      </c>
      <c r="R23">
        <v>0.95456399999999997</v>
      </c>
      <c r="S23">
        <v>0.17995340000000001</v>
      </c>
      <c r="T23">
        <v>0.53085819999999995</v>
      </c>
      <c r="U23"/>
      <c r="V23"/>
      <c r="W23" s="8"/>
      <c r="X23" s="6">
        <v>1</v>
      </c>
      <c r="Y23" s="8">
        <v>0</v>
      </c>
      <c r="Z23" s="28">
        <v>0</v>
      </c>
      <c r="AA23">
        <v>0.97297299999999998</v>
      </c>
      <c r="AB23">
        <v>4.652857</v>
      </c>
      <c r="AC23">
        <v>0.94517010000000001</v>
      </c>
      <c r="AD23">
        <v>0.52615659999999997</v>
      </c>
      <c r="AE23" s="8">
        <v>0.5</v>
      </c>
      <c r="AF23">
        <v>0.56372279999999997</v>
      </c>
      <c r="AL23" s="1" t="s">
        <v>41</v>
      </c>
      <c r="AM23" s="1">
        <v>-7.3010811776518664E-2</v>
      </c>
    </row>
    <row r="24" spans="1:39" x14ac:dyDescent="0.25">
      <c r="A24" s="1">
        <v>301</v>
      </c>
      <c r="B24" s="1" t="s">
        <v>36</v>
      </c>
      <c r="C24" s="1">
        <v>0</v>
      </c>
      <c r="D24" s="196">
        <v>0</v>
      </c>
      <c r="E24" s="196">
        <v>0</v>
      </c>
      <c r="F24" s="192">
        <v>0.87271129999999997</v>
      </c>
      <c r="G24" s="62">
        <v>7.1010150000000003</v>
      </c>
      <c r="H24" s="192">
        <v>0.84926259999999998</v>
      </c>
      <c r="I24" s="192">
        <v>0.26900279999999999</v>
      </c>
      <c r="J24" s="192">
        <v>2</v>
      </c>
      <c r="K24" s="192">
        <v>0.55326549999999997</v>
      </c>
      <c r="L24" s="8"/>
      <c r="M24" s="8"/>
      <c r="N24" s="6">
        <v>0</v>
      </c>
      <c r="O24" s="28">
        <v>1</v>
      </c>
      <c r="P24">
        <v>0.81278539999999999</v>
      </c>
      <c r="Q24">
        <v>4.791506</v>
      </c>
      <c r="R24">
        <v>0.36254350000000002</v>
      </c>
      <c r="S24">
        <v>5.5563099999999997E-2</v>
      </c>
      <c r="T24">
        <v>0.58523049999999999</v>
      </c>
      <c r="U24"/>
      <c r="V24"/>
      <c r="W24" s="8"/>
      <c r="X24" s="6">
        <v>0</v>
      </c>
      <c r="Y24" s="8">
        <v>0</v>
      </c>
      <c r="Z24" s="28">
        <v>1</v>
      </c>
      <c r="AA24">
        <v>0.86557799999999996</v>
      </c>
      <c r="AB24">
        <v>5.2040170000000003</v>
      </c>
      <c r="AC24">
        <v>0.94413879999999994</v>
      </c>
      <c r="AD24">
        <v>6.5519000000000003E-3</v>
      </c>
      <c r="AE24" s="8">
        <v>1</v>
      </c>
      <c r="AF24">
        <v>0.56239550000000005</v>
      </c>
      <c r="AL24" s="1" t="s">
        <v>44</v>
      </c>
      <c r="AM24" s="1">
        <v>-0.11406220371850943</v>
      </c>
    </row>
    <row r="25" spans="1:39" x14ac:dyDescent="0.25">
      <c r="A25" s="1">
        <v>302</v>
      </c>
      <c r="B25" s="1" t="s">
        <v>37</v>
      </c>
      <c r="C25" s="1">
        <v>0</v>
      </c>
      <c r="D25" s="196">
        <v>0</v>
      </c>
      <c r="E25" s="196">
        <v>0</v>
      </c>
      <c r="F25" s="192">
        <v>1</v>
      </c>
      <c r="G25" s="62">
        <v>5.6741710000000003</v>
      </c>
      <c r="H25" s="192">
        <v>0.79388060000000005</v>
      </c>
      <c r="I25" s="192">
        <v>0.27587539999999999</v>
      </c>
      <c r="J25" s="192">
        <v>2.5</v>
      </c>
      <c r="K25" s="192">
        <v>0.61531219999999998</v>
      </c>
      <c r="L25" s="8"/>
      <c r="M25" s="8"/>
      <c r="N25" s="6">
        <v>0</v>
      </c>
      <c r="O25" s="28">
        <v>1</v>
      </c>
      <c r="P25">
        <v>1</v>
      </c>
      <c r="Q25">
        <v>5.2692610000000002</v>
      </c>
      <c r="R25">
        <v>0.61906830000000002</v>
      </c>
      <c r="S25">
        <v>0.29805619999999999</v>
      </c>
      <c r="T25">
        <v>0.66969869999999998</v>
      </c>
      <c r="U25"/>
      <c r="V25"/>
      <c r="W25" s="8"/>
      <c r="X25" s="6">
        <v>0</v>
      </c>
      <c r="Y25" s="8">
        <v>1</v>
      </c>
      <c r="Z25" s="28">
        <v>1</v>
      </c>
      <c r="AA25">
        <v>1</v>
      </c>
      <c r="AB25">
        <v>5.3433489999999999</v>
      </c>
      <c r="AC25">
        <v>0.78924369999999999</v>
      </c>
      <c r="AD25">
        <v>0.29688530000000002</v>
      </c>
      <c r="AE25" s="8">
        <v>2.5</v>
      </c>
      <c r="AF25">
        <v>0.68926419999999999</v>
      </c>
      <c r="AL25" s="1" t="s">
        <v>85</v>
      </c>
      <c r="AM25" s="1">
        <v>-0.15735162753606233</v>
      </c>
    </row>
    <row r="26" spans="1:39" x14ac:dyDescent="0.25">
      <c r="A26" s="1">
        <v>701</v>
      </c>
      <c r="B26" s="1" t="s">
        <v>38</v>
      </c>
      <c r="C26" s="1">
        <v>0</v>
      </c>
      <c r="D26" s="196">
        <v>0</v>
      </c>
      <c r="E26" s="196">
        <v>0</v>
      </c>
      <c r="F26" s="192">
        <v>0.9996448</v>
      </c>
      <c r="G26" s="62">
        <v>3.3172640000000002</v>
      </c>
      <c r="H26" s="192">
        <v>0.93954070000000001</v>
      </c>
      <c r="I26" s="192">
        <v>0.28047240000000001</v>
      </c>
      <c r="J26" s="192">
        <v>2</v>
      </c>
      <c r="K26" s="192">
        <v>0.71755530000000001</v>
      </c>
      <c r="L26" s="8"/>
      <c r="M26" s="8"/>
      <c r="N26" s="6">
        <v>0</v>
      </c>
      <c r="O26" s="28">
        <v>0</v>
      </c>
      <c r="P26">
        <v>0.66779469999999996</v>
      </c>
      <c r="Q26">
        <v>3.0675859999999999</v>
      </c>
      <c r="R26">
        <v>0.84222079999999999</v>
      </c>
      <c r="S26">
        <v>0.35170059999999997</v>
      </c>
      <c r="T26">
        <v>0.54517720000000003</v>
      </c>
      <c r="U26"/>
      <c r="V26"/>
      <c r="W26" s="8"/>
      <c r="X26" s="6">
        <v>0</v>
      </c>
      <c r="Y26" s="8">
        <v>0</v>
      </c>
      <c r="Z26" s="28">
        <v>0</v>
      </c>
      <c r="AA26">
        <v>1</v>
      </c>
      <c r="AB26">
        <v>3.294117</v>
      </c>
      <c r="AC26">
        <v>0.99785089999999999</v>
      </c>
      <c r="AD26">
        <v>3.7471900000000002E-2</v>
      </c>
      <c r="AE26" s="8">
        <v>1.5</v>
      </c>
      <c r="AF26">
        <v>0.58032399999999995</v>
      </c>
      <c r="AL26" s="1" t="s">
        <v>35</v>
      </c>
      <c r="AM26" s="1">
        <v>-0.19640355430731812</v>
      </c>
    </row>
    <row r="27" spans="1:39" x14ac:dyDescent="0.25">
      <c r="A27" s="1">
        <v>742</v>
      </c>
      <c r="B27" s="1" t="s">
        <v>39</v>
      </c>
      <c r="C27" s="1">
        <v>0</v>
      </c>
      <c r="D27" s="196">
        <v>0</v>
      </c>
      <c r="E27" s="196">
        <v>0</v>
      </c>
      <c r="F27" s="192">
        <v>1</v>
      </c>
      <c r="G27" s="62">
        <v>4.2682099999999998</v>
      </c>
      <c r="H27" s="192">
        <v>0.99623269999999997</v>
      </c>
      <c r="I27" s="192">
        <v>0.30334339999999999</v>
      </c>
      <c r="J27" s="192">
        <v>1</v>
      </c>
      <c r="K27" s="192">
        <v>0.64001549999999996</v>
      </c>
      <c r="L27" s="8"/>
      <c r="M27" s="8"/>
      <c r="N27" s="6">
        <v>0</v>
      </c>
      <c r="O27" s="28">
        <v>0</v>
      </c>
      <c r="P27">
        <v>0.76244489999999998</v>
      </c>
      <c r="Q27">
        <v>0</v>
      </c>
      <c r="R27">
        <v>1</v>
      </c>
      <c r="S27">
        <v>2.1699099999999999E-2</v>
      </c>
      <c r="T27">
        <v>0.74361219999999995</v>
      </c>
      <c r="U27"/>
      <c r="V27"/>
      <c r="W27" s="8"/>
      <c r="X27" s="6">
        <v>0</v>
      </c>
      <c r="Y27" s="8">
        <v>0</v>
      </c>
      <c r="Z27" s="28">
        <v>0</v>
      </c>
      <c r="AA27">
        <v>1</v>
      </c>
      <c r="AB27">
        <v>0</v>
      </c>
      <c r="AC27">
        <v>1</v>
      </c>
      <c r="AD27">
        <v>5.9240599999999997E-2</v>
      </c>
      <c r="AE27" s="8">
        <v>0.5</v>
      </c>
      <c r="AF27">
        <v>0.71739750000000002</v>
      </c>
      <c r="AL27" s="1" t="s">
        <v>29</v>
      </c>
      <c r="AM27" s="1">
        <v>-0.21812870821519048</v>
      </c>
    </row>
    <row r="28" spans="1:39" x14ac:dyDescent="0.25">
      <c r="A28" s="1">
        <v>801</v>
      </c>
      <c r="B28" s="1" t="s">
        <v>40</v>
      </c>
      <c r="C28" s="1">
        <v>0</v>
      </c>
      <c r="D28" s="196">
        <v>1</v>
      </c>
      <c r="E28" s="196">
        <v>1</v>
      </c>
      <c r="F28" s="192">
        <v>0.95797060000000001</v>
      </c>
      <c r="G28" s="62">
        <v>5.9483540000000001</v>
      </c>
      <c r="H28" s="192">
        <v>0.70977279999999998</v>
      </c>
      <c r="I28" s="192">
        <v>0.1035928</v>
      </c>
      <c r="J28" s="192">
        <v>1.5</v>
      </c>
      <c r="K28" s="192">
        <v>0.34494979999999997</v>
      </c>
      <c r="L28" s="8"/>
      <c r="M28" s="8"/>
      <c r="N28" s="6">
        <v>1</v>
      </c>
      <c r="O28" s="28">
        <v>1</v>
      </c>
      <c r="P28">
        <v>0.85785789999999995</v>
      </c>
      <c r="Q28">
        <v>4.3142870000000002</v>
      </c>
      <c r="R28">
        <v>0.52177879999999999</v>
      </c>
      <c r="S28">
        <v>1.028459</v>
      </c>
      <c r="T28">
        <v>0.24200350000000001</v>
      </c>
      <c r="U28"/>
      <c r="V28"/>
      <c r="W28" s="8"/>
      <c r="X28" s="6">
        <v>1</v>
      </c>
      <c r="Y28" s="8">
        <v>1</v>
      </c>
      <c r="Z28" s="28">
        <v>1</v>
      </c>
      <c r="AA28">
        <v>0.98414020000000002</v>
      </c>
      <c r="AB28">
        <v>5.0414940000000001</v>
      </c>
      <c r="AC28">
        <v>0.78385419999999995</v>
      </c>
      <c r="AD28">
        <v>0.225357</v>
      </c>
      <c r="AE28" s="8">
        <v>1.5</v>
      </c>
      <c r="AF28">
        <v>0.31052639999999998</v>
      </c>
      <c r="AL28" s="1" t="s">
        <v>24</v>
      </c>
      <c r="AM28" s="1">
        <v>-0.24785230521121171</v>
      </c>
    </row>
    <row r="29" spans="1:39" x14ac:dyDescent="0.25">
      <c r="A29" s="1">
        <v>820</v>
      </c>
      <c r="B29" s="1" t="s">
        <v>41</v>
      </c>
      <c r="C29" s="1">
        <v>0</v>
      </c>
      <c r="D29" s="196">
        <v>1</v>
      </c>
      <c r="E29" s="196">
        <v>1</v>
      </c>
      <c r="F29" s="192">
        <v>0.96009979999999995</v>
      </c>
      <c r="G29" s="62">
        <v>4.4929920000000001</v>
      </c>
      <c r="H29" s="192">
        <v>0.9513606</v>
      </c>
      <c r="I29" s="192">
        <v>0.29444189999999998</v>
      </c>
      <c r="J29" s="192">
        <v>1</v>
      </c>
      <c r="K29" s="192">
        <v>0.41644759999999997</v>
      </c>
      <c r="L29" s="8"/>
      <c r="M29" s="8"/>
      <c r="N29" s="6">
        <v>1</v>
      </c>
      <c r="O29" s="28">
        <v>0</v>
      </c>
      <c r="P29">
        <v>0.89351849999999999</v>
      </c>
      <c r="Q29">
        <v>4.6764070000000002</v>
      </c>
      <c r="R29">
        <v>0.96977429999999998</v>
      </c>
      <c r="S29">
        <v>1.4562820000000001</v>
      </c>
      <c r="T29">
        <v>0.12448670000000001</v>
      </c>
      <c r="U29"/>
      <c r="V29"/>
      <c r="W29" s="8"/>
      <c r="X29" s="6">
        <v>1</v>
      </c>
      <c r="Y29" s="8">
        <v>1</v>
      </c>
      <c r="Z29" s="28">
        <v>0</v>
      </c>
      <c r="AA29">
        <v>0.94029850000000004</v>
      </c>
      <c r="AB29">
        <v>4.8091600000000003</v>
      </c>
      <c r="AC29">
        <v>0.98391850000000003</v>
      </c>
      <c r="AD29">
        <v>0.41529319999999997</v>
      </c>
      <c r="AE29" s="8">
        <v>1</v>
      </c>
      <c r="AF29">
        <v>0.2406479</v>
      </c>
      <c r="AL29" s="1" t="s">
        <v>43</v>
      </c>
      <c r="AM29" s="1">
        <v>-0.28740862233102282</v>
      </c>
    </row>
    <row r="30" spans="1:39" x14ac:dyDescent="0.25">
      <c r="A30" s="1">
        <v>905</v>
      </c>
      <c r="B30" s="1" t="s">
        <v>42</v>
      </c>
      <c r="C30" s="1">
        <v>1</v>
      </c>
      <c r="D30" s="196">
        <v>1</v>
      </c>
      <c r="E30" s="196">
        <v>1</v>
      </c>
      <c r="F30" s="192">
        <v>0.9998766</v>
      </c>
      <c r="G30" s="62">
        <v>7.9547249999999998</v>
      </c>
      <c r="H30" s="192"/>
      <c r="I30" s="199">
        <v>7.54E-7</v>
      </c>
      <c r="J30" s="192">
        <v>1</v>
      </c>
      <c r="K30" s="192">
        <v>0.70594889999999999</v>
      </c>
      <c r="L30" s="8"/>
      <c r="M30" s="8"/>
      <c r="N30" s="6">
        <v>1</v>
      </c>
      <c r="O30" s="28">
        <v>0</v>
      </c>
      <c r="P30">
        <v>0.99066350000000003</v>
      </c>
      <c r="Q30">
        <v>5.4703939999999998</v>
      </c>
      <c r="R30"/>
      <c r="S30">
        <v>0</v>
      </c>
      <c r="T30">
        <v>0.63737670000000002</v>
      </c>
      <c r="U30"/>
      <c r="V30"/>
      <c r="W30" s="8"/>
      <c r="X30" s="6">
        <v>1</v>
      </c>
      <c r="Y30" s="8">
        <v>1</v>
      </c>
      <c r="Z30" s="28">
        <v>0</v>
      </c>
      <c r="AA30">
        <v>1</v>
      </c>
      <c r="AB30">
        <v>5.4971680000000003</v>
      </c>
      <c r="AC30"/>
      <c r="AD30">
        <v>0.3185345</v>
      </c>
      <c r="AE30" s="8">
        <v>1</v>
      </c>
      <c r="AF30">
        <v>0.58517280000000005</v>
      </c>
      <c r="AL30" s="1" t="s">
        <v>39</v>
      </c>
      <c r="AM30" s="1">
        <v>-0.30457290801426112</v>
      </c>
    </row>
    <row r="31" spans="1:39" x14ac:dyDescent="0.25">
      <c r="A31" s="1">
        <v>912</v>
      </c>
      <c r="B31" s="1" t="s">
        <v>43</v>
      </c>
      <c r="C31" s="1">
        <v>1</v>
      </c>
      <c r="D31" s="196">
        <v>0</v>
      </c>
      <c r="E31" s="196">
        <v>0</v>
      </c>
      <c r="F31" s="192">
        <v>0.99967349999999999</v>
      </c>
      <c r="G31" s="62">
        <v>4.0729610000000003</v>
      </c>
      <c r="H31" s="192"/>
      <c r="I31" s="199">
        <v>5.9000000000000003E-6</v>
      </c>
      <c r="J31" s="192">
        <v>1.5</v>
      </c>
      <c r="K31" s="192">
        <v>0.20022129999999999</v>
      </c>
      <c r="L31" s="8"/>
      <c r="M31" s="8"/>
      <c r="N31" s="79"/>
      <c r="O31" s="80"/>
      <c r="P31" s="80"/>
      <c r="Q31" s="81"/>
      <c r="R31" s="80"/>
      <c r="S31" s="80"/>
      <c r="T31" s="80"/>
      <c r="U31" s="80"/>
      <c r="V31" s="80"/>
      <c r="W31" s="8"/>
      <c r="X31" s="6">
        <v>0</v>
      </c>
      <c r="Y31" s="8">
        <v>0</v>
      </c>
      <c r="Z31" s="28">
        <v>1</v>
      </c>
      <c r="AA31">
        <v>1</v>
      </c>
      <c r="AB31">
        <v>3.8260139999999998</v>
      </c>
      <c r="AC31"/>
      <c r="AD31">
        <v>0</v>
      </c>
      <c r="AE31" s="8">
        <v>1.5</v>
      </c>
      <c r="AF31">
        <v>3.5228999999999998E-3</v>
      </c>
      <c r="AL31" s="1" t="s">
        <v>27</v>
      </c>
      <c r="AM31" s="1">
        <v>-0.36061159175473162</v>
      </c>
    </row>
    <row r="32" spans="1:39" x14ac:dyDescent="0.25">
      <c r="A32" s="1">
        <v>914</v>
      </c>
      <c r="B32" s="1" t="s">
        <v>44</v>
      </c>
      <c r="C32" s="1">
        <v>1</v>
      </c>
      <c r="D32" s="196">
        <v>1</v>
      </c>
      <c r="E32" s="196">
        <v>0</v>
      </c>
      <c r="F32" s="192">
        <v>0.80093060000000005</v>
      </c>
      <c r="G32" s="62">
        <v>6.6862459999999997</v>
      </c>
      <c r="H32" s="192"/>
      <c r="I32" s="199">
        <v>2.0600000000000002E-6</v>
      </c>
      <c r="J32" s="192">
        <v>2</v>
      </c>
      <c r="K32" s="192">
        <v>0.64614899999999997</v>
      </c>
      <c r="L32" s="8"/>
      <c r="M32" s="8"/>
      <c r="N32" s="6">
        <v>0</v>
      </c>
      <c r="O32" s="28">
        <v>1</v>
      </c>
      <c r="P32">
        <v>0.66666669999999995</v>
      </c>
      <c r="Q32">
        <v>0</v>
      </c>
      <c r="R32"/>
      <c r="S32">
        <v>0</v>
      </c>
      <c r="T32">
        <v>0.63542379999999998</v>
      </c>
      <c r="U32"/>
      <c r="V32"/>
      <c r="W32" s="8"/>
      <c r="X32" s="6">
        <v>1</v>
      </c>
      <c r="Y32" s="8">
        <v>0</v>
      </c>
      <c r="Z32" s="28">
        <v>1</v>
      </c>
      <c r="AA32">
        <v>0.66666669999999995</v>
      </c>
      <c r="AB32">
        <v>0</v>
      </c>
      <c r="AC32"/>
      <c r="AD32">
        <v>1.0942E-3</v>
      </c>
      <c r="AE32" s="8">
        <v>2</v>
      </c>
      <c r="AF32">
        <v>0.54438560000000003</v>
      </c>
      <c r="AL32" s="1" t="s">
        <v>34</v>
      </c>
      <c r="AM32" s="1">
        <v>-0.3635558745440563</v>
      </c>
    </row>
    <row r="33" spans="1:39" x14ac:dyDescent="0.25">
      <c r="A33" s="1">
        <v>916</v>
      </c>
      <c r="B33" s="1" t="s">
        <v>54</v>
      </c>
      <c r="C33" s="1">
        <v>1</v>
      </c>
      <c r="D33" s="196">
        <v>1</v>
      </c>
      <c r="E33" s="196">
        <v>0</v>
      </c>
      <c r="F33" s="192">
        <v>0.66666669999999995</v>
      </c>
      <c r="G33" s="62">
        <v>0</v>
      </c>
      <c r="H33" s="192"/>
      <c r="I33" s="192">
        <v>0.36676370000000003</v>
      </c>
      <c r="J33" s="192">
        <v>2</v>
      </c>
      <c r="K33" s="192">
        <v>0.67373609999999995</v>
      </c>
      <c r="L33" s="8"/>
      <c r="M33" s="8"/>
      <c r="N33" s="79"/>
      <c r="O33" s="80"/>
      <c r="P33" s="80"/>
      <c r="Q33" s="81"/>
      <c r="R33" s="80"/>
      <c r="S33" s="80"/>
      <c r="T33" s="82"/>
      <c r="U33" s="80"/>
      <c r="V33" s="80"/>
      <c r="W33" s="8"/>
      <c r="X33" s="79"/>
      <c r="Y33" s="80"/>
      <c r="Z33" s="80"/>
      <c r="AA33" s="80"/>
      <c r="AB33" s="81"/>
      <c r="AC33" s="80"/>
      <c r="AD33" s="80"/>
      <c r="AE33" s="80"/>
      <c r="AF33" s="82"/>
      <c r="AL33" s="1" t="s">
        <v>22</v>
      </c>
      <c r="AM33" s="1">
        <v>-0.73708684090673937</v>
      </c>
    </row>
    <row r="34" spans="1:39" x14ac:dyDescent="0.25">
      <c r="A34" s="1">
        <v>918</v>
      </c>
      <c r="B34" s="1" t="s">
        <v>45</v>
      </c>
      <c r="C34" s="1">
        <v>1</v>
      </c>
      <c r="D34" s="196">
        <v>1</v>
      </c>
      <c r="E34" s="196">
        <v>1</v>
      </c>
      <c r="F34" s="192">
        <v>0.99997979999999997</v>
      </c>
      <c r="G34" s="62">
        <v>4.8544150000000004</v>
      </c>
      <c r="H34" s="192"/>
      <c r="I34" s="192">
        <v>0.1890367</v>
      </c>
      <c r="J34" s="192">
        <v>2</v>
      </c>
      <c r="K34" s="192">
        <v>0.54450949999999998</v>
      </c>
      <c r="L34" s="8"/>
      <c r="M34" s="8"/>
      <c r="N34" s="6">
        <v>1</v>
      </c>
      <c r="O34" s="28">
        <v>0</v>
      </c>
      <c r="P34">
        <v>0.99944540000000004</v>
      </c>
      <c r="Q34">
        <v>5.0958160000000001</v>
      </c>
      <c r="R34"/>
      <c r="S34">
        <v>8.5969199999999996E-2</v>
      </c>
      <c r="T34">
        <v>0.60039500000000001</v>
      </c>
      <c r="U34"/>
      <c r="V34"/>
      <c r="W34" s="8"/>
      <c r="X34" s="6">
        <v>1</v>
      </c>
      <c r="Y34" s="6">
        <v>1</v>
      </c>
      <c r="Z34" s="28">
        <v>0</v>
      </c>
      <c r="AA34" s="28">
        <v>1</v>
      </c>
      <c r="AB34">
        <v>4.7343250000000001</v>
      </c>
      <c r="AC34"/>
      <c r="AD34">
        <v>0.1789085</v>
      </c>
      <c r="AE34" s="8">
        <v>1.5</v>
      </c>
      <c r="AF34">
        <v>0.58210949999999995</v>
      </c>
      <c r="AL34" s="1" t="s">
        <v>33</v>
      </c>
      <c r="AM34" s="1">
        <v>-0.75762927716582673</v>
      </c>
    </row>
    <row r="35" spans="1:39" x14ac:dyDescent="0.25">
      <c r="A35" s="1">
        <v>988</v>
      </c>
      <c r="B35" s="1" t="s">
        <v>46</v>
      </c>
      <c r="C35" s="1">
        <v>1</v>
      </c>
      <c r="D35" s="196">
        <v>0</v>
      </c>
      <c r="E35" s="196">
        <v>0</v>
      </c>
      <c r="F35" s="192">
        <v>0.3333333</v>
      </c>
      <c r="G35" s="62">
        <v>5.8319349999999996</v>
      </c>
      <c r="H35" s="192"/>
      <c r="I35" s="199">
        <v>9.6500000000000008E-7</v>
      </c>
      <c r="J35" s="192">
        <v>2</v>
      </c>
      <c r="K35" s="192">
        <v>0.56170070000000005</v>
      </c>
      <c r="L35" s="8"/>
      <c r="M35" s="8"/>
      <c r="N35" s="10"/>
      <c r="O35" s="11"/>
      <c r="P35" s="11"/>
      <c r="Q35" s="59"/>
      <c r="R35" s="11"/>
      <c r="S35" s="11"/>
      <c r="T35" s="12"/>
      <c r="U35" s="11"/>
      <c r="V35" s="11"/>
      <c r="W35" s="8"/>
      <c r="X35" s="10"/>
      <c r="Y35" s="11"/>
      <c r="Z35" s="11"/>
      <c r="AA35" s="11"/>
      <c r="AB35" s="59"/>
      <c r="AC35" s="11"/>
      <c r="AD35" s="11"/>
      <c r="AE35" s="11"/>
      <c r="AF35" s="12"/>
      <c r="AL35" s="1" t="s">
        <v>20</v>
      </c>
      <c r="AM35" s="1">
        <v>-0.85015352661254306</v>
      </c>
    </row>
    <row r="36" spans="1:39" x14ac:dyDescent="0.25">
      <c r="A36" s="1">
        <v>1312</v>
      </c>
      <c r="B36" s="1" t="s">
        <v>55</v>
      </c>
      <c r="C36" s="1">
        <v>1</v>
      </c>
      <c r="D36" s="196">
        <v>1</v>
      </c>
      <c r="E36" s="196">
        <v>1</v>
      </c>
      <c r="F36" s="192">
        <v>1</v>
      </c>
      <c r="G36" s="62">
        <v>7.2920699999999998</v>
      </c>
      <c r="H36" s="192"/>
      <c r="I36" s="199">
        <v>2.2299999999999998E-6</v>
      </c>
      <c r="J36" s="192">
        <v>1</v>
      </c>
      <c r="K36" s="192">
        <v>0.56981919999999997</v>
      </c>
      <c r="L36" s="8"/>
      <c r="M36" s="8"/>
      <c r="N36" s="6">
        <v>1</v>
      </c>
      <c r="O36" s="28">
        <v>0</v>
      </c>
      <c r="P36">
        <v>1</v>
      </c>
      <c r="Q36">
        <v>4.7522349999999998</v>
      </c>
      <c r="R36"/>
      <c r="S36">
        <v>3.0126500000000001E-2</v>
      </c>
      <c r="T36">
        <v>0.61003890000000005</v>
      </c>
      <c r="U36"/>
      <c r="V36"/>
      <c r="W36" s="8"/>
      <c r="X36" s="6">
        <v>1</v>
      </c>
      <c r="Y36" s="28">
        <v>1</v>
      </c>
      <c r="Z36" s="28">
        <v>0</v>
      </c>
      <c r="AA36" s="28">
        <v>1</v>
      </c>
      <c r="AB36">
        <v>5.4859790000000004</v>
      </c>
      <c r="AC36"/>
      <c r="AD36">
        <v>0.78339230000000004</v>
      </c>
      <c r="AE36" s="28">
        <v>1</v>
      </c>
      <c r="AF36">
        <v>0.56981919999999997</v>
      </c>
    </row>
    <row r="37" spans="1:39" x14ac:dyDescent="0.25">
      <c r="A37" s="1">
        <v>1311</v>
      </c>
      <c r="B37" s="1" t="s">
        <v>85</v>
      </c>
      <c r="C37" s="1">
        <v>1</v>
      </c>
      <c r="L37" s="8"/>
      <c r="M37" s="8"/>
      <c r="N37" s="6">
        <v>1</v>
      </c>
      <c r="O37" s="28">
        <v>0</v>
      </c>
      <c r="P37">
        <v>1</v>
      </c>
      <c r="Q37">
        <v>4.9493859999999996</v>
      </c>
      <c r="R37"/>
      <c r="S37">
        <v>0.14350689999999999</v>
      </c>
      <c r="T37">
        <v>0.63326680000000002</v>
      </c>
      <c r="U37"/>
      <c r="V37"/>
      <c r="W37" s="8"/>
      <c r="X37" s="6">
        <v>1</v>
      </c>
      <c r="Y37" s="28">
        <v>1</v>
      </c>
      <c r="Z37" s="28">
        <v>0</v>
      </c>
      <c r="AA37">
        <v>0.66666669999999995</v>
      </c>
      <c r="AB37" s="1">
        <v>0</v>
      </c>
      <c r="AC37"/>
      <c r="AD37">
        <v>0.22408790000000001</v>
      </c>
      <c r="AE37" s="28">
        <v>2</v>
      </c>
      <c r="AF37">
        <v>0.64827290000000004</v>
      </c>
    </row>
    <row r="38" spans="1:39" x14ac:dyDescent="0.25">
      <c r="A38" s="1">
        <v>7777</v>
      </c>
      <c r="B38" s="1" t="s">
        <v>47</v>
      </c>
      <c r="C38" s="1">
        <v>1</v>
      </c>
      <c r="D38" s="196">
        <v>0.2</v>
      </c>
      <c r="E38" s="196">
        <v>0.2</v>
      </c>
      <c r="F38" s="192">
        <v>0.96259220000000001</v>
      </c>
      <c r="G38" s="62">
        <v>4.1277400000000002</v>
      </c>
      <c r="H38" s="192"/>
      <c r="I38" s="192">
        <v>0.28680359999999999</v>
      </c>
      <c r="J38" s="192">
        <v>2</v>
      </c>
      <c r="K38" s="192">
        <v>0.54149420000000004</v>
      </c>
      <c r="L38" s="8"/>
      <c r="M38" s="8"/>
      <c r="N38" s="6">
        <v>0.2</v>
      </c>
      <c r="O38" s="28">
        <v>0</v>
      </c>
      <c r="P38">
        <v>0.99491099999999999</v>
      </c>
      <c r="Q38">
        <v>3.4365960000000002</v>
      </c>
      <c r="R38"/>
      <c r="S38">
        <v>0.1047645</v>
      </c>
      <c r="T38">
        <v>0.54045650000000001</v>
      </c>
      <c r="U38"/>
      <c r="V38"/>
      <c r="W38" s="8"/>
      <c r="X38" s="6">
        <v>0.2</v>
      </c>
      <c r="Y38" s="28">
        <v>0.2</v>
      </c>
      <c r="Z38" s="28">
        <v>0</v>
      </c>
      <c r="AA38">
        <v>0.99081949999999996</v>
      </c>
      <c r="AB38">
        <v>3.8173940000000002</v>
      </c>
      <c r="AC38"/>
      <c r="AD38">
        <v>0.23973510000000001</v>
      </c>
      <c r="AE38" s="28">
        <v>2</v>
      </c>
      <c r="AF38">
        <v>0.55051989999999995</v>
      </c>
    </row>
    <row r="39" spans="1:39" x14ac:dyDescent="0.25">
      <c r="D39" s="71"/>
      <c r="E39" s="71"/>
      <c r="F39" s="71"/>
      <c r="G39" s="71"/>
      <c r="H39" s="71"/>
      <c r="I39" s="71"/>
      <c r="J39" s="71"/>
      <c r="K39" s="71"/>
      <c r="L39" s="8"/>
      <c r="M39" s="8"/>
      <c r="N39" s="6"/>
      <c r="O39" s="8"/>
      <c r="P39" s="8"/>
      <c r="Q39" s="8"/>
      <c r="R39" s="8"/>
      <c r="S39" s="8"/>
      <c r="T39" s="7"/>
      <c r="U39" s="8"/>
      <c r="V39" s="8"/>
      <c r="W39" s="8"/>
      <c r="X39" s="6"/>
      <c r="Y39" s="8"/>
      <c r="Z39" s="8"/>
      <c r="AA39" s="8"/>
      <c r="AB39" s="8"/>
      <c r="AC39" s="8"/>
      <c r="AD39" s="8"/>
      <c r="AE39" s="8"/>
      <c r="AF39" s="7"/>
    </row>
    <row r="40" spans="1:39" x14ac:dyDescent="0.25">
      <c r="C40" s="1" t="s">
        <v>49</v>
      </c>
      <c r="D40" s="71">
        <v>0.55483870967741933</v>
      </c>
      <c r="E40" s="71">
        <v>0.36129032258064514</v>
      </c>
      <c r="F40" s="71">
        <v>0.90506288064516116</v>
      </c>
      <c r="G40" s="71">
        <v>4.655972838709677</v>
      </c>
      <c r="H40" s="71">
        <v>0.86979147391304334</v>
      </c>
      <c r="I40" s="71">
        <v>0.37323452932258078</v>
      </c>
      <c r="J40" s="71">
        <v>1.3870967741935485</v>
      </c>
      <c r="K40" s="71">
        <v>0.56734709999999988</v>
      </c>
      <c r="L40" s="52"/>
      <c r="M40" s="52"/>
      <c r="N40" s="8">
        <f>AVERAGE(N7:N38)</f>
        <v>0.55862068965517242</v>
      </c>
      <c r="O40" s="8">
        <f>AVERAGE(O7:O38)</f>
        <v>0.34482758620689657</v>
      </c>
      <c r="P40" s="8">
        <f>AVERAGE(P7:P38)</f>
        <v>0.91100157931034453</v>
      </c>
      <c r="Q40" s="8">
        <f t="shared" ref="Q40" si="0">AVERAGE(Q7:Q38)</f>
        <v>4.0589773448275857</v>
      </c>
      <c r="R40" s="8">
        <f>AVERAGE(R7:R38)</f>
        <v>0.83948436956521744</v>
      </c>
      <c r="S40" s="8">
        <f>AVERAGE(S7:S38)</f>
        <v>0.20745477241379312</v>
      </c>
      <c r="T40" s="7">
        <f t="shared" ref="T40" si="1">AVERAGE(T7:T38)</f>
        <v>0.55738708965517236</v>
      </c>
      <c r="U40" s="8"/>
      <c r="V40" s="8"/>
      <c r="W40" s="52"/>
      <c r="X40" s="8">
        <f>AVERAGE(X7:X38)</f>
        <v>0.57333333333333336</v>
      </c>
      <c r="Y40" s="8">
        <f>AVERAGE(Y7:Y38)</f>
        <v>0.44</v>
      </c>
      <c r="Z40" s="8">
        <f>AVERAGE(Z7:Z38)</f>
        <v>0.36666666666666664</v>
      </c>
      <c r="AA40" s="8">
        <f>AVERAGE(AA7:AA38)</f>
        <v>0.92343870333333344</v>
      </c>
      <c r="AB40" s="8">
        <f>AVERAGE(AB7:AB38)</f>
        <v>3.8132123633333341</v>
      </c>
      <c r="AC40" s="8">
        <f t="shared" ref="AC40:AF40" si="2">AVERAGE(AC7:AC38)</f>
        <v>0.89300007391304348</v>
      </c>
      <c r="AD40" s="8">
        <f>AVERAGE(AD7:AD38)</f>
        <v>0.2230800633333333</v>
      </c>
      <c r="AE40" s="8">
        <f t="shared" si="2"/>
        <v>1.2833333333333334</v>
      </c>
      <c r="AF40" s="7">
        <f t="shared" si="2"/>
        <v>0.53909964333333338</v>
      </c>
    </row>
    <row r="41" spans="1:39" x14ac:dyDescent="0.25">
      <c r="C41" s="1" t="s">
        <v>50</v>
      </c>
      <c r="D41" s="72">
        <v>0.49176358710089046</v>
      </c>
      <c r="E41" s="72">
        <v>0.47497193082079897</v>
      </c>
      <c r="F41" s="72">
        <v>0.15341262977025816</v>
      </c>
      <c r="G41" s="72">
        <v>1.7576033699128597</v>
      </c>
      <c r="H41" s="73">
        <v>0.16531011680393023</v>
      </c>
      <c r="I41" s="65">
        <v>0.21917689639209859</v>
      </c>
      <c r="J41" s="73">
        <v>0.74822022611246464</v>
      </c>
      <c r="K41" s="65">
        <v>0.11360218548160744</v>
      </c>
      <c r="L41" s="52"/>
      <c r="M41" s="52"/>
      <c r="N41" s="8">
        <f t="shared" ref="N41:T41" si="3">STDEV(N7:N38)</f>
        <v>0.49965505342565392</v>
      </c>
      <c r="O41" s="8">
        <f t="shared" si="3"/>
        <v>0.48372528131497455</v>
      </c>
      <c r="P41" s="8">
        <f t="shared" si="3"/>
        <v>0.12462843990320009</v>
      </c>
      <c r="Q41" s="8">
        <f t="shared" si="3"/>
        <v>1.4949515298812792</v>
      </c>
      <c r="R41" s="8">
        <f t="shared" si="3"/>
        <v>0.1863375553095836</v>
      </c>
      <c r="S41" s="8">
        <f t="shared" si="3"/>
        <v>0.31447966125387966</v>
      </c>
      <c r="T41" s="7">
        <f t="shared" si="3"/>
        <v>0.14241911618059966</v>
      </c>
      <c r="U41" s="8"/>
      <c r="V41" s="8"/>
      <c r="W41" s="52"/>
      <c r="X41" s="8">
        <f t="shared" ref="X41:AF41" si="4">STDEV(X7:X38)</f>
        <v>0.49753414946620245</v>
      </c>
      <c r="Y41" s="8">
        <f t="shared" si="4"/>
        <v>0.49937892461018779</v>
      </c>
      <c r="Z41" s="8">
        <f t="shared" si="4"/>
        <v>0.49013251785356099</v>
      </c>
      <c r="AA41" s="8">
        <f t="shared" si="4"/>
        <v>0.12682834409401483</v>
      </c>
      <c r="AB41" s="8">
        <f t="shared" si="4"/>
        <v>1.8534858788591464</v>
      </c>
      <c r="AC41" s="8">
        <f t="shared" si="4"/>
        <v>0.16975304990895218</v>
      </c>
      <c r="AD41" s="8">
        <f t="shared" si="4"/>
        <v>0.22981631821318182</v>
      </c>
      <c r="AE41" s="8">
        <f t="shared" si="4"/>
        <v>0.79528061988697818</v>
      </c>
      <c r="AF41" s="7">
        <f t="shared" si="4"/>
        <v>0.15698288409362371</v>
      </c>
    </row>
    <row r="42" spans="1:39" x14ac:dyDescent="0.25">
      <c r="C42" s="1" t="s">
        <v>61</v>
      </c>
      <c r="D42" s="53" t="s">
        <v>52</v>
      </c>
      <c r="E42" s="54" t="s">
        <v>52</v>
      </c>
      <c r="F42" s="54" t="s">
        <v>52</v>
      </c>
      <c r="G42" s="54" t="s">
        <v>52</v>
      </c>
      <c r="H42" s="55" t="s">
        <v>52</v>
      </c>
      <c r="I42" s="23" t="s">
        <v>51</v>
      </c>
      <c r="J42" s="23" t="s">
        <v>52</v>
      </c>
      <c r="K42" s="8" t="s">
        <v>52</v>
      </c>
      <c r="L42" s="8"/>
      <c r="M42" s="8"/>
      <c r="N42" s="6" t="s">
        <v>52</v>
      </c>
      <c r="O42" s="8"/>
      <c r="P42" s="8" t="s">
        <v>52</v>
      </c>
      <c r="Q42" s="8" t="s">
        <v>52</v>
      </c>
      <c r="R42" s="8" t="s">
        <v>52</v>
      </c>
      <c r="S42" s="28" t="s">
        <v>51</v>
      </c>
      <c r="T42" s="7" t="s">
        <v>52</v>
      </c>
      <c r="U42" s="8"/>
      <c r="V42" s="8"/>
      <c r="W42" s="8"/>
      <c r="X42" s="6" t="s">
        <v>52</v>
      </c>
      <c r="Y42" s="8"/>
      <c r="Z42" s="8"/>
      <c r="AA42" s="8" t="s">
        <v>52</v>
      </c>
      <c r="AB42" s="8" t="s">
        <v>52</v>
      </c>
      <c r="AC42" s="8" t="s">
        <v>52</v>
      </c>
      <c r="AD42" s="28" t="s">
        <v>51</v>
      </c>
      <c r="AE42" s="8"/>
      <c r="AF42" s="7" t="s">
        <v>52</v>
      </c>
    </row>
    <row r="43" spans="1:39" x14ac:dyDescent="0.25">
      <c r="B43" s="1" t="s">
        <v>60</v>
      </c>
      <c r="D43" s="6"/>
      <c r="E43" s="8"/>
      <c r="F43" s="8"/>
      <c r="G43" s="8"/>
      <c r="H43" s="8"/>
      <c r="I43" s="8" t="s">
        <v>569</v>
      </c>
      <c r="J43" s="23"/>
      <c r="K43" s="8"/>
      <c r="L43" s="8"/>
      <c r="M43" s="8"/>
      <c r="N43" s="6"/>
      <c r="O43" s="8"/>
      <c r="P43" s="8"/>
      <c r="Q43" s="8"/>
      <c r="R43" s="8"/>
      <c r="S43" s="8" t="s">
        <v>569</v>
      </c>
      <c r="T43" s="7"/>
      <c r="U43" s="8"/>
      <c r="V43" s="8"/>
      <c r="W43" s="8"/>
      <c r="X43" s="6"/>
      <c r="Y43" s="8"/>
      <c r="Z43" s="8"/>
      <c r="AA43" s="8"/>
      <c r="AB43" s="8"/>
      <c r="AC43" s="8"/>
      <c r="AD43" s="8" t="s">
        <v>569</v>
      </c>
      <c r="AE43" s="8"/>
      <c r="AF43" s="7"/>
    </row>
    <row r="44" spans="1:39" x14ac:dyDescent="0.25">
      <c r="D44" s="6"/>
      <c r="E44" s="8"/>
      <c r="F44" s="8"/>
      <c r="G44" s="8"/>
      <c r="H44" s="8"/>
      <c r="I44" s="8"/>
      <c r="J44" s="23"/>
      <c r="K44" s="8"/>
      <c r="L44" s="8"/>
      <c r="M44" s="8"/>
      <c r="N44" s="6"/>
      <c r="O44" s="8"/>
      <c r="P44" s="8"/>
      <c r="Q44" s="8"/>
      <c r="R44" s="8"/>
      <c r="S44" s="8"/>
      <c r="T44" s="7"/>
      <c r="U44" s="8" t="s">
        <v>611</v>
      </c>
      <c r="V44" s="8" t="s">
        <v>612</v>
      </c>
      <c r="W44" s="8"/>
      <c r="X44" s="6"/>
      <c r="Y44" s="8"/>
      <c r="Z44" s="8"/>
      <c r="AA44" s="8"/>
      <c r="AB44" s="8"/>
      <c r="AC44" s="8"/>
      <c r="AD44" s="8"/>
      <c r="AE44" s="8"/>
      <c r="AF44" s="7"/>
      <c r="AG44" s="1" t="s">
        <v>611</v>
      </c>
      <c r="AH44" s="1" t="s">
        <v>612</v>
      </c>
    </row>
    <row r="45" spans="1:39" x14ac:dyDescent="0.25">
      <c r="A45" s="1">
        <v>1</v>
      </c>
      <c r="B45" s="1" t="s">
        <v>19</v>
      </c>
      <c r="C45" s="1">
        <v>0</v>
      </c>
      <c r="D45" s="6">
        <v>-1.128263100870029</v>
      </c>
      <c r="E45" s="8">
        <v>-0.76065615489382576</v>
      </c>
      <c r="F45" s="8">
        <v>0.61883509523962377</v>
      </c>
      <c r="G45" s="8">
        <v>-9.5841781822498792E-2</v>
      </c>
      <c r="H45" s="8">
        <v>-0.92061076995999724</v>
      </c>
      <c r="I45" s="8">
        <v>-1.3382038686810831</v>
      </c>
      <c r="J45" s="25">
        <v>0.81914816576253091</v>
      </c>
      <c r="K45" s="8">
        <v>5.9891453418400076E-2</v>
      </c>
      <c r="L45" s="8">
        <f>AVERAGE(D45:K45)</f>
        <v>-0.34321262022585991</v>
      </c>
      <c r="M45" s="8"/>
      <c r="N45" s="47">
        <f>STANDARDIZE(N7, $N$40, $N$41)</f>
        <v>-1.118012688604364</v>
      </c>
      <c r="O45" s="56">
        <f>STANDARDIZE(O7, $O$40, $O$41)</f>
        <v>-0.71285830930627825</v>
      </c>
      <c r="P45">
        <v>0.71411009999999997</v>
      </c>
      <c r="Q45">
        <f>STANDARDIZE(Q7, $Q$40, $Q$41)</f>
        <v>0.25010620591967092</v>
      </c>
      <c r="R45">
        <f>STANDARDIZE(R7, $R$40, $R$41)</f>
        <v>2.3336307206338922E-2</v>
      </c>
      <c r="S45">
        <f>STANDARDIZE(S7, $S$40, $S$41)*(-1)</f>
        <v>0.62536149914962724</v>
      </c>
      <c r="T45">
        <v>-0.33257629999999999</v>
      </c>
      <c r="U45" s="213">
        <f>AVERAGE(N45:T45)</f>
        <v>-7.8647597947857834E-2</v>
      </c>
      <c r="V45" s="213">
        <f>AVERAGE(N45,P45,Q45,R45,S45,T45)</f>
        <v>2.7054187278545517E-2</v>
      </c>
      <c r="W45" s="8"/>
      <c r="X45" s="47">
        <f>STANDARDIZE(X7, $X$40, $X$41)</f>
        <v>-1.1523497109664831</v>
      </c>
      <c r="Y45" s="56">
        <f>STANDARDIZE(Y7, $Y$40, $Y$41)</f>
        <v>-0.88109445216067417</v>
      </c>
      <c r="Z45" s="56">
        <f>STANDARDIZE(Z7, $Z$40, $Z$41)</f>
        <v>-0.74809700093438247</v>
      </c>
      <c r="AA45">
        <v>0.6036608</v>
      </c>
      <c r="AB45">
        <f>STANDARDIZE(AB7, $AB$40, $AB$41)</f>
        <v>0.32536834704015316</v>
      </c>
      <c r="AC45">
        <f>STANDARDIZE(AC7, $AC$40, $AC$41)</f>
        <v>-0.12930768504493217</v>
      </c>
      <c r="AD45">
        <f t="shared" ref="AD45:AD70" si="5">STANDARDIZE(AD7, $AD$40, $AD$41)*(-1)</f>
        <v>0.82700160202301909</v>
      </c>
      <c r="AE45" s="8">
        <f>STANDARDIZE(AE7, $AE$40, $AE$41)</f>
        <v>1.5298583119497793</v>
      </c>
      <c r="AF45">
        <v>-0.24130399999999999</v>
      </c>
      <c r="AG45" s="122">
        <f>AVERAGE(X45:AF45)</f>
        <v>1.4859579100719972E-2</v>
      </c>
      <c r="AH45" s="122">
        <f>AVERAGE(X45,Y45,AA45,AB45,AC45,AD45,AE45,AF45)</f>
        <v>0.11022915160510777</v>
      </c>
      <c r="AI45" s="122"/>
    </row>
    <row r="46" spans="1:39" x14ac:dyDescent="0.25">
      <c r="A46" s="1">
        <v>2</v>
      </c>
      <c r="B46" s="1" t="s">
        <v>20</v>
      </c>
      <c r="C46" s="1">
        <v>0</v>
      </c>
      <c r="D46" s="6">
        <v>-1.128263100870029</v>
      </c>
      <c r="E46" s="8">
        <v>-0.76065615489382576</v>
      </c>
      <c r="F46" s="8">
        <v>-1.5539540714618443</v>
      </c>
      <c r="G46" s="8">
        <v>-2.6046137126697952</v>
      </c>
      <c r="H46" s="8">
        <v>0.62106438536202013</v>
      </c>
      <c r="I46" s="8">
        <v>-0.85577482738815269</v>
      </c>
      <c r="J46" s="25">
        <v>-1.185609187287874</v>
      </c>
      <c r="K46" s="8">
        <v>-0.33124978925772902</v>
      </c>
      <c r="L46" s="8">
        <f t="shared" ref="L46:L76" si="6">AVERAGE(D46:K46)</f>
        <v>-0.97488205730840383</v>
      </c>
      <c r="M46" s="8"/>
      <c r="N46" s="47">
        <f t="shared" ref="N46:N76" si="7">STANDARDIZE(N8, $N$40, $N$41)</f>
        <v>-1.118012688604364</v>
      </c>
      <c r="O46" s="56">
        <f t="shared" ref="O46:O76" si="8">STANDARDIZE(O8, $O$40, $O$41)</f>
        <v>-0.71285830930627825</v>
      </c>
      <c r="P46">
        <v>0.71411009999999997</v>
      </c>
      <c r="Q46">
        <f t="shared" ref="Q46:Q76" si="9">STANDARDIZE(Q8, $Q$40, $Q$41)</f>
        <v>0.79204819119884595</v>
      </c>
      <c r="R46">
        <f t="shared" ref="R46:R67" si="10">STANDARDIZE(R8, $R$40, $R$41)</f>
        <v>0.8614239366192169</v>
      </c>
      <c r="S46">
        <f t="shared" ref="S46:S76" si="11">STANDARDIZE(S8, $S$40, $S$41)*(-1)</f>
        <v>-8.2400965082721031E-2</v>
      </c>
      <c r="T46">
        <v>-0.33888669999999999</v>
      </c>
      <c r="U46" s="213">
        <f t="shared" ref="U46:U76" si="12">AVERAGE(N46:T46)</f>
        <v>1.6489080689242826E-2</v>
      </c>
      <c r="V46" s="213">
        <f t="shared" ref="V46:V76" si="13">AVERAGE(N46,P46,Q46,R46,S46,T46)</f>
        <v>0.13804697902182961</v>
      </c>
      <c r="W46" s="8"/>
      <c r="X46" s="47">
        <f t="shared" ref="X46:X72" si="14">STANDARDIZE(X8, $X$40, $X$41)</f>
        <v>-1.1523497109664831</v>
      </c>
      <c r="Y46" s="56">
        <f t="shared" ref="Y46:Y76" si="15">STANDARDIZE(Y8, $Y$40, $Y$41)</f>
        <v>-0.88109445216067417</v>
      </c>
      <c r="Z46" s="56">
        <f t="shared" ref="Z46:Z72" si="16">STANDARDIZE(Z8, $Z$40, $Z$41)</f>
        <v>-0.74809700093438247</v>
      </c>
      <c r="AA46">
        <v>-2.0245630000000001</v>
      </c>
      <c r="AB46">
        <f t="shared" ref="AB46:AB76" si="17">STANDARDIZE(AB8, $AB$40, $AB$41)</f>
        <v>-2.0573193498946076</v>
      </c>
      <c r="AC46">
        <f t="shared" ref="AC46:AC67" si="18">STANDARDIZE(AC8, $AC$40, $AC$41)</f>
        <v>0.57579128115448341</v>
      </c>
      <c r="AD46">
        <f t="shared" si="5"/>
        <v>0.41324725794813444</v>
      </c>
      <c r="AE46" s="8">
        <f t="shared" ref="AE46:AE76" si="19">STANDARDIZE(AE8, $AE$40, $AE$41)</f>
        <v>-1.6136861646593565</v>
      </c>
      <c r="AF46">
        <v>-0.1633106</v>
      </c>
      <c r="AG46" s="122">
        <f t="shared" ref="AG46:AG70" si="20">AVERAGE(X46:AF46)</f>
        <v>-0.85015352661254306</v>
      </c>
      <c r="AH46" s="122">
        <f t="shared" ref="AH46:AH76" si="21">AVERAGE(X46,Y46,AA46,AB46,AC46,AD46,AE46,AF46)</f>
        <v>-0.86291059232231304</v>
      </c>
      <c r="AI46" s="122"/>
    </row>
    <row r="47" spans="1:39" x14ac:dyDescent="0.25">
      <c r="A47" s="1">
        <v>3</v>
      </c>
      <c r="B47" s="1" t="s">
        <v>21</v>
      </c>
      <c r="C47" s="1">
        <v>0</v>
      </c>
      <c r="D47" s="6">
        <v>0.9052343483724653</v>
      </c>
      <c r="E47" s="8">
        <v>1.344731416687299</v>
      </c>
      <c r="F47" s="8">
        <v>0.41257828282863918</v>
      </c>
      <c r="G47" s="8">
        <v>-0.11886859247432797</v>
      </c>
      <c r="H47" s="8">
        <v>-3.9807132596339576</v>
      </c>
      <c r="I47" s="8">
        <v>-0.61183488262156793</v>
      </c>
      <c r="J47" s="25">
        <v>0.81914816576253091</v>
      </c>
      <c r="K47" s="8">
        <v>0.4187067334871053</v>
      </c>
      <c r="L47" s="8">
        <f t="shared" si="6"/>
        <v>-0.10137722344897668</v>
      </c>
      <c r="M47" s="8"/>
      <c r="N47" s="47">
        <f t="shared" si="7"/>
        <v>0.88336805025529985</v>
      </c>
      <c r="O47" s="56">
        <f t="shared" si="8"/>
        <v>1.3544307876819284</v>
      </c>
      <c r="P47">
        <v>0.56552029999999998</v>
      </c>
      <c r="Q47">
        <f t="shared" si="9"/>
        <v>0.68446276332027578</v>
      </c>
      <c r="R47">
        <f t="shared" si="10"/>
        <v>-1.7240060331986937</v>
      </c>
      <c r="S47">
        <f t="shared" si="11"/>
        <v>3.3482204769015797E-2</v>
      </c>
      <c r="T47">
        <v>0.79766990000000004</v>
      </c>
      <c r="U47" s="213">
        <f t="shared" si="12"/>
        <v>0.37070399611826083</v>
      </c>
      <c r="V47" s="213">
        <f t="shared" si="13"/>
        <v>0.20674953085764966</v>
      </c>
      <c r="W47" s="8"/>
      <c r="X47" s="47">
        <f t="shared" si="14"/>
        <v>0.85756257560296401</v>
      </c>
      <c r="Y47" s="56">
        <f t="shared" si="15"/>
        <v>1.1213929391135853</v>
      </c>
      <c r="Z47" s="56">
        <f t="shared" si="16"/>
        <v>1.2921675470684788</v>
      </c>
      <c r="AA47">
        <v>0.41922419999999999</v>
      </c>
      <c r="AB47">
        <f t="shared" si="17"/>
        <v>0.6411500892567491</v>
      </c>
      <c r="AC47">
        <f t="shared" si="18"/>
        <v>-4.0352752087838564</v>
      </c>
      <c r="AD47">
        <f t="shared" si="5"/>
        <v>0.96661527371293321</v>
      </c>
      <c r="AE47" s="8">
        <f t="shared" si="19"/>
        <v>0.90114941662795212</v>
      </c>
      <c r="AF47">
        <v>0.88466239999999996</v>
      </c>
      <c r="AG47" s="122">
        <f t="shared" si="20"/>
        <v>0.33873880362208947</v>
      </c>
      <c r="AH47" s="122">
        <f t="shared" si="21"/>
        <v>0.21956021069129095</v>
      </c>
      <c r="AI47" s="122"/>
    </row>
    <row r="48" spans="1:39" x14ac:dyDescent="0.25">
      <c r="A48" s="1">
        <v>4</v>
      </c>
      <c r="B48" s="1" t="s">
        <v>22</v>
      </c>
      <c r="C48" s="1">
        <v>0</v>
      </c>
      <c r="D48" s="6">
        <v>-1.128263100870029</v>
      </c>
      <c r="E48" s="8">
        <v>-0.76065615489382576</v>
      </c>
      <c r="F48" s="8">
        <v>-0.86878036602824882</v>
      </c>
      <c r="G48" s="8">
        <v>-0.2092598620403828</v>
      </c>
      <c r="H48" s="8">
        <v>0.1229339527420472</v>
      </c>
      <c r="I48" s="8">
        <v>-0.34760995310893472</v>
      </c>
      <c r="J48" s="25">
        <v>-1.185609187287874</v>
      </c>
      <c r="K48" s="8">
        <v>0.17692617368927485</v>
      </c>
      <c r="L48" s="8">
        <f t="shared" si="6"/>
        <v>-0.52503981222474672</v>
      </c>
      <c r="M48" s="8"/>
      <c r="N48" s="47">
        <f t="shared" si="7"/>
        <v>-1.118012688604364</v>
      </c>
      <c r="O48" s="56">
        <f t="shared" si="8"/>
        <v>-0.71285830930627825</v>
      </c>
      <c r="P48">
        <v>0.58858670000000002</v>
      </c>
      <c r="Q48">
        <f t="shared" si="9"/>
        <v>-0.40513242919366321</v>
      </c>
      <c r="R48">
        <f t="shared" si="10"/>
        <v>-0.88621195706287303</v>
      </c>
      <c r="S48">
        <f t="shared" si="11"/>
        <v>0.2027430713947532</v>
      </c>
      <c r="T48">
        <v>-0.41771219999999998</v>
      </c>
      <c r="U48" s="213">
        <f t="shared" si="12"/>
        <v>-0.39265683039606075</v>
      </c>
      <c r="V48" s="213">
        <f t="shared" si="13"/>
        <v>-0.33928991724435781</v>
      </c>
      <c r="W48" s="8"/>
      <c r="X48" s="47">
        <f t="shared" si="14"/>
        <v>-1.1523497109664831</v>
      </c>
      <c r="Y48" s="56">
        <f t="shared" si="15"/>
        <v>-0.88109445216067417</v>
      </c>
      <c r="Z48" s="56">
        <f t="shared" si="16"/>
        <v>-0.74809700093438247</v>
      </c>
      <c r="AA48">
        <v>-1.3177570000000001</v>
      </c>
      <c r="AB48">
        <f t="shared" si="17"/>
        <v>0.1758770543573368</v>
      </c>
      <c r="AC48">
        <f t="shared" si="18"/>
        <v>-3.8570095252234919E-4</v>
      </c>
      <c r="AD48">
        <f t="shared" si="5"/>
        <v>-1.3906746881663998</v>
      </c>
      <c r="AE48" s="8">
        <f t="shared" si="19"/>
        <v>-0.98497726933752938</v>
      </c>
      <c r="AF48">
        <v>-0.33432279999999998</v>
      </c>
      <c r="AG48" s="122">
        <f t="shared" si="20"/>
        <v>-0.73708684090673937</v>
      </c>
      <c r="AH48" s="122">
        <f t="shared" si="21"/>
        <v>-0.73571057090328396</v>
      </c>
      <c r="AI48" s="122"/>
    </row>
    <row r="49" spans="1:35" x14ac:dyDescent="0.25">
      <c r="A49" s="1">
        <v>5</v>
      </c>
      <c r="B49" s="1" t="s">
        <v>23</v>
      </c>
      <c r="C49" s="1">
        <v>0</v>
      </c>
      <c r="D49" s="6">
        <v>0.9052343483724653</v>
      </c>
      <c r="E49" s="8">
        <v>-0.76065615489382576</v>
      </c>
      <c r="F49" s="8">
        <v>0.61883509523962377</v>
      </c>
      <c r="G49" s="8">
        <v>-0.12740919967670472</v>
      </c>
      <c r="H49" s="8">
        <v>0.42906524693272907</v>
      </c>
      <c r="I49" s="8">
        <v>-0.62618995403553412</v>
      </c>
      <c r="J49" s="25">
        <v>-0.51735673627107237</v>
      </c>
      <c r="K49" s="8">
        <v>0.4020045900207973</v>
      </c>
      <c r="L49" s="8">
        <f t="shared" si="6"/>
        <v>4.0440904461059822E-2</v>
      </c>
      <c r="M49" s="8"/>
      <c r="N49" s="47">
        <f t="shared" si="7"/>
        <v>0.88336805025529985</v>
      </c>
      <c r="O49" s="56">
        <f t="shared" si="8"/>
        <v>-0.71285830930627825</v>
      </c>
      <c r="P49">
        <v>0.71411009999999997</v>
      </c>
      <c r="Q49">
        <f t="shared" si="9"/>
        <v>0.22992695636072685</v>
      </c>
      <c r="R49">
        <f t="shared" si="10"/>
        <v>0.64616834880515339</v>
      </c>
      <c r="S49">
        <f t="shared" si="11"/>
        <v>0.47138810765290562</v>
      </c>
      <c r="T49">
        <v>0.82181490000000001</v>
      </c>
      <c r="U49" s="213">
        <f t="shared" si="12"/>
        <v>0.43627402196682963</v>
      </c>
      <c r="V49" s="213">
        <f t="shared" si="13"/>
        <v>0.62779607717901442</v>
      </c>
      <c r="W49" s="8"/>
      <c r="X49" s="47">
        <f t="shared" si="14"/>
        <v>0.85756257560296401</v>
      </c>
      <c r="Y49" s="56">
        <f t="shared" si="15"/>
        <v>-0.88109445216067417</v>
      </c>
      <c r="Z49" s="56">
        <f t="shared" si="16"/>
        <v>-0.74809700093438247</v>
      </c>
      <c r="AA49">
        <v>0.6036608</v>
      </c>
      <c r="AB49">
        <f t="shared" si="17"/>
        <v>0.33763118662217906</v>
      </c>
      <c r="AC49">
        <f t="shared" si="18"/>
        <v>0.60658012414023998</v>
      </c>
      <c r="AD49">
        <f t="shared" si="5"/>
        <v>0.57114335637200442</v>
      </c>
      <c r="AE49" s="8">
        <f t="shared" si="19"/>
        <v>-0.35626837401570222</v>
      </c>
      <c r="AF49">
        <v>0.54106489999999996</v>
      </c>
      <c r="AG49" s="122">
        <f t="shared" si="20"/>
        <v>0.17024256840295873</v>
      </c>
      <c r="AH49" s="122">
        <f t="shared" si="21"/>
        <v>0.28503501457012642</v>
      </c>
      <c r="AI49" s="122"/>
    </row>
    <row r="50" spans="1:35" x14ac:dyDescent="0.25">
      <c r="A50" s="1">
        <v>6</v>
      </c>
      <c r="B50" s="1" t="s">
        <v>24</v>
      </c>
      <c r="C50" s="1">
        <v>0</v>
      </c>
      <c r="D50" s="6">
        <v>-1.128263100870029</v>
      </c>
      <c r="E50" s="8">
        <v>-0.76065615489382576</v>
      </c>
      <c r="F50" s="8">
        <v>-0.15894180734452404</v>
      </c>
      <c r="G50" s="8">
        <v>-1.7615941821511379E-2</v>
      </c>
      <c r="H50" s="8">
        <v>-0.49021182417503845</v>
      </c>
      <c r="I50" s="8">
        <v>-1.6849498133998246</v>
      </c>
      <c r="J50" s="25">
        <v>-1.8538616383046755</v>
      </c>
      <c r="K50" s="8">
        <v>0.28630611164840697</v>
      </c>
      <c r="L50" s="8">
        <f t="shared" si="6"/>
        <v>-0.7260242711451278</v>
      </c>
      <c r="M50" s="8"/>
      <c r="N50" s="47">
        <f t="shared" si="7"/>
        <v>-1.118012688604364</v>
      </c>
      <c r="O50" s="56">
        <f t="shared" si="8"/>
        <v>-0.71285830930627825</v>
      </c>
      <c r="P50">
        <v>0.62809619999999999</v>
      </c>
      <c r="Q50">
        <f t="shared" si="9"/>
        <v>0.41713101910530592</v>
      </c>
      <c r="R50">
        <f t="shared" si="10"/>
        <v>-8.1776695738552146E-2</v>
      </c>
      <c r="S50">
        <f t="shared" si="11"/>
        <v>0.64570017534413138</v>
      </c>
      <c r="T50">
        <v>0.88535810000000004</v>
      </c>
      <c r="U50" s="213">
        <f t="shared" si="12"/>
        <v>9.4805400114320412E-2</v>
      </c>
      <c r="V50" s="213">
        <f t="shared" si="13"/>
        <v>0.22941601835108685</v>
      </c>
      <c r="W50" s="8"/>
      <c r="X50" s="47">
        <f t="shared" si="14"/>
        <v>-1.1523497109664831</v>
      </c>
      <c r="Y50" s="56">
        <f t="shared" si="15"/>
        <v>-0.88109445216067417</v>
      </c>
      <c r="Z50" s="56">
        <f t="shared" si="16"/>
        <v>-0.74809700093438247</v>
      </c>
      <c r="AA50">
        <v>-0.14726040000000001</v>
      </c>
      <c r="AB50">
        <f t="shared" si="17"/>
        <v>0.37546584228363139</v>
      </c>
      <c r="AC50">
        <f t="shared" si="18"/>
        <v>4.1196467991045614E-2</v>
      </c>
      <c r="AD50">
        <f t="shared" si="5"/>
        <v>0.93052297154531349</v>
      </c>
      <c r="AE50" s="8">
        <f t="shared" si="19"/>
        <v>-1.6136861646593565</v>
      </c>
      <c r="AF50">
        <v>0.96463169999999998</v>
      </c>
      <c r="AG50" s="122">
        <f t="shared" si="20"/>
        <v>-0.24785230521121171</v>
      </c>
      <c r="AH50" s="122">
        <f t="shared" si="21"/>
        <v>-0.18532171824581539</v>
      </c>
      <c r="AI50" s="122"/>
    </row>
    <row r="51" spans="1:35" x14ac:dyDescent="0.25">
      <c r="A51" s="1">
        <v>7</v>
      </c>
      <c r="B51" s="1" t="s">
        <v>25</v>
      </c>
      <c r="C51" s="1">
        <v>0</v>
      </c>
      <c r="D51" s="6">
        <v>0.9052343483724653</v>
      </c>
      <c r="E51" s="8">
        <v>1.344731416687299</v>
      </c>
      <c r="F51" s="8">
        <v>0.4324684314074721</v>
      </c>
      <c r="G51" s="8">
        <v>-0.33336579158853497</v>
      </c>
      <c r="H51" s="8">
        <v>0.1422001662175211</v>
      </c>
      <c r="I51" s="8">
        <v>-1.1418077123864276</v>
      </c>
      <c r="J51" s="25">
        <v>-1.185609187287874</v>
      </c>
      <c r="K51" s="8">
        <v>-7.8434230487956003E-2</v>
      </c>
      <c r="L51" s="8">
        <f t="shared" si="6"/>
        <v>1.0677180116745615E-2</v>
      </c>
      <c r="M51" s="8"/>
      <c r="N51" s="47">
        <f t="shared" si="7"/>
        <v>0.88336805025529985</v>
      </c>
      <c r="O51" s="56">
        <f t="shared" si="8"/>
        <v>1.3544307876819284</v>
      </c>
      <c r="P51">
        <v>0.69818979999999997</v>
      </c>
      <c r="Q51">
        <f t="shared" si="9"/>
        <v>4.2910859576503438E-2</v>
      </c>
      <c r="R51">
        <f t="shared" si="10"/>
        <v>0.27419770721954295</v>
      </c>
      <c r="S51">
        <f t="shared" si="11"/>
        <v>-0.35868592307832525</v>
      </c>
      <c r="T51">
        <v>0.44604549999999998</v>
      </c>
      <c r="U51" s="213">
        <f t="shared" si="12"/>
        <v>0.47720811166499277</v>
      </c>
      <c r="V51" s="213">
        <f t="shared" si="13"/>
        <v>0.3310043323288368</v>
      </c>
      <c r="W51" s="8"/>
      <c r="X51" s="47">
        <f t="shared" si="14"/>
        <v>0.85756257560296401</v>
      </c>
      <c r="Y51" s="56">
        <f t="shared" si="15"/>
        <v>1.1213929391135853</v>
      </c>
      <c r="Z51" s="56">
        <f t="shared" si="16"/>
        <v>1.2921675470684788</v>
      </c>
      <c r="AA51">
        <v>0.58389970000000002</v>
      </c>
      <c r="AB51">
        <f t="shared" si="17"/>
        <v>0.19081809076655121</v>
      </c>
      <c r="AC51">
        <f t="shared" si="18"/>
        <v>0.19898921465666755</v>
      </c>
      <c r="AD51">
        <f t="shared" si="5"/>
        <v>-0.29993708541934594</v>
      </c>
      <c r="AE51" s="8">
        <f t="shared" si="19"/>
        <v>-0.98497726933752938</v>
      </c>
      <c r="AF51">
        <v>0.70910189999999995</v>
      </c>
      <c r="AG51" s="122">
        <f t="shared" si="20"/>
        <v>0.40766862360570788</v>
      </c>
      <c r="AH51" s="122">
        <f t="shared" si="21"/>
        <v>0.29710625817286163</v>
      </c>
      <c r="AI51" s="122"/>
    </row>
    <row r="52" spans="1:35" x14ac:dyDescent="0.25">
      <c r="A52" s="1">
        <v>8</v>
      </c>
      <c r="B52" s="1" t="s">
        <v>26</v>
      </c>
      <c r="C52" s="1">
        <v>0</v>
      </c>
      <c r="D52" s="6">
        <v>0.9052343483724653</v>
      </c>
      <c r="E52" s="8">
        <v>-0.76065615489382576</v>
      </c>
      <c r="F52" s="8">
        <v>0.61883509523962377</v>
      </c>
      <c r="G52" s="8">
        <v>0.47896765316970252</v>
      </c>
      <c r="H52" s="8">
        <v>0.3279782697828667</v>
      </c>
      <c r="I52" s="8">
        <v>-1.1341006956898412</v>
      </c>
      <c r="J52" s="25">
        <v>0.81914816576253091</v>
      </c>
      <c r="K52" s="8">
        <v>0.39633304420265492</v>
      </c>
      <c r="L52" s="8">
        <f t="shared" si="6"/>
        <v>0.20646746574327215</v>
      </c>
      <c r="M52" s="8"/>
      <c r="N52" s="47">
        <f t="shared" si="7"/>
        <v>0.88336805025529985</v>
      </c>
      <c r="O52" s="56">
        <f t="shared" si="8"/>
        <v>1.3544307876819284</v>
      </c>
      <c r="P52">
        <v>0.71411009999999997</v>
      </c>
      <c r="Q52">
        <f t="shared" si="9"/>
        <v>0.66297042771087233</v>
      </c>
      <c r="R52">
        <f t="shared" si="10"/>
        <v>0.75857295755512533</v>
      </c>
      <c r="S52">
        <f t="shared" si="11"/>
        <v>-8.1631121974156548E-2</v>
      </c>
      <c r="T52">
        <v>0.63997820000000005</v>
      </c>
      <c r="U52" s="213">
        <f t="shared" si="12"/>
        <v>0.70454277160415268</v>
      </c>
      <c r="V52" s="213">
        <f t="shared" si="13"/>
        <v>0.59622810225785683</v>
      </c>
      <c r="W52" s="8"/>
      <c r="X52" s="47">
        <f t="shared" si="14"/>
        <v>0.85756257560296401</v>
      </c>
      <c r="Y52" s="56">
        <f t="shared" si="15"/>
        <v>-0.88109445216067417</v>
      </c>
      <c r="Z52" s="56">
        <f t="shared" si="16"/>
        <v>1.2921675470684788</v>
      </c>
      <c r="AA52">
        <v>0.6036608</v>
      </c>
      <c r="AB52">
        <f t="shared" si="17"/>
        <v>0.72989422368805335</v>
      </c>
      <c r="AC52">
        <f t="shared" si="18"/>
        <v>0.56608070452046055</v>
      </c>
      <c r="AD52">
        <f t="shared" si="5"/>
        <v>-1.8745158743125192</v>
      </c>
      <c r="AE52" s="8">
        <f t="shared" si="19"/>
        <v>0.90114941662795212</v>
      </c>
      <c r="AF52">
        <v>0.7163467</v>
      </c>
      <c r="AG52" s="122">
        <f t="shared" si="20"/>
        <v>0.32347240455941279</v>
      </c>
      <c r="AH52" s="122">
        <f t="shared" si="21"/>
        <v>0.20238551174577957</v>
      </c>
      <c r="AI52" s="122"/>
    </row>
    <row r="53" spans="1:35" x14ac:dyDescent="0.25">
      <c r="A53" s="1">
        <v>9</v>
      </c>
      <c r="B53" s="1" t="s">
        <v>27</v>
      </c>
      <c r="C53" s="1">
        <v>0</v>
      </c>
      <c r="D53" s="6">
        <v>-1.128263100870029</v>
      </c>
      <c r="E53" s="8">
        <v>-0.76065615489382576</v>
      </c>
      <c r="F53" s="8">
        <v>0.61883509523962377</v>
      </c>
      <c r="G53" s="8">
        <v>8.4243216544165098E-2</v>
      </c>
      <c r="H53" s="8">
        <v>0.78766217461084609</v>
      </c>
      <c r="I53" s="8">
        <v>-0.44103677106773748</v>
      </c>
      <c r="J53" s="25">
        <v>-1.185609187287874</v>
      </c>
      <c r="K53" s="8">
        <v>-1.9701029434529245</v>
      </c>
      <c r="L53" s="8">
        <f t="shared" si="6"/>
        <v>-0.49936595889721946</v>
      </c>
      <c r="M53" s="8"/>
      <c r="N53" s="47">
        <f t="shared" si="7"/>
        <v>-1.118012688604364</v>
      </c>
      <c r="O53" s="56">
        <f t="shared" si="8"/>
        <v>-0.71285830930627825</v>
      </c>
      <c r="P53">
        <v>-0.8015063</v>
      </c>
      <c r="Q53">
        <f t="shared" si="9"/>
        <v>6.3335602044524611E-2</v>
      </c>
      <c r="R53">
        <f t="shared" si="10"/>
        <v>0.78374662687909302</v>
      </c>
      <c r="S53">
        <f t="shared" si="11"/>
        <v>0.55840359186861943</v>
      </c>
      <c r="T53">
        <v>-2.2521909999999998</v>
      </c>
      <c r="U53" s="213">
        <f t="shared" si="12"/>
        <v>-0.49701178244548633</v>
      </c>
      <c r="V53" s="213">
        <f t="shared" si="13"/>
        <v>-0.46103736130202116</v>
      </c>
      <c r="W53" s="8"/>
      <c r="X53" s="47">
        <f t="shared" si="14"/>
        <v>-1.1523497109664831</v>
      </c>
      <c r="Y53" s="56">
        <f t="shared" si="15"/>
        <v>-0.88109445216067417</v>
      </c>
      <c r="Z53" s="56">
        <f t="shared" si="16"/>
        <v>-0.74809700093438247</v>
      </c>
      <c r="AA53">
        <v>0.6036608</v>
      </c>
      <c r="AB53">
        <f t="shared" si="17"/>
        <v>0.21231488254385092</v>
      </c>
      <c r="AC53">
        <f t="shared" si="18"/>
        <v>0.63032697288411854</v>
      </c>
      <c r="AD53">
        <f t="shared" si="5"/>
        <v>0.95115945217851505</v>
      </c>
      <c r="AE53" s="8">
        <f t="shared" si="19"/>
        <v>-0.98497726933752938</v>
      </c>
      <c r="AF53">
        <v>-1.8764479999999999</v>
      </c>
      <c r="AG53" s="122">
        <f t="shared" si="20"/>
        <v>-0.36061159175473162</v>
      </c>
      <c r="AH53" s="122">
        <f t="shared" si="21"/>
        <v>-0.31217591560727526</v>
      </c>
      <c r="AI53" s="122"/>
    </row>
    <row r="54" spans="1:35" x14ac:dyDescent="0.25">
      <c r="A54" s="1">
        <v>10</v>
      </c>
      <c r="B54" s="1" t="s">
        <v>28</v>
      </c>
      <c r="C54" s="1">
        <v>0</v>
      </c>
      <c r="D54" s="6">
        <v>0.9052343483724653</v>
      </c>
      <c r="E54" s="8">
        <v>1.344731416687299</v>
      </c>
      <c r="F54" s="8">
        <v>1.0109463328810875E-2</v>
      </c>
      <c r="G54" s="8">
        <v>0.22509638298539333</v>
      </c>
      <c r="H54" s="8">
        <v>0.30202946469498587</v>
      </c>
      <c r="I54" s="8">
        <v>-0.93454179728408371</v>
      </c>
      <c r="J54" s="25">
        <v>0.81914816576253091</v>
      </c>
      <c r="K54" s="8">
        <v>0.59256606476905205</v>
      </c>
      <c r="L54" s="8">
        <f t="shared" si="6"/>
        <v>0.40804668866455668</v>
      </c>
      <c r="M54" s="8"/>
      <c r="N54" s="47">
        <f t="shared" si="7"/>
        <v>0.88336805025529985</v>
      </c>
      <c r="O54" s="56">
        <f t="shared" si="8"/>
        <v>1.3544307876819284</v>
      </c>
      <c r="P54">
        <v>-1.6207670000000001</v>
      </c>
      <c r="Q54">
        <f t="shared" si="9"/>
        <v>-0.54933309101520045</v>
      </c>
      <c r="R54">
        <f t="shared" si="10"/>
        <v>-0.32934890373149084</v>
      </c>
      <c r="S54">
        <f t="shared" si="11"/>
        <v>-0.61383787688058455</v>
      </c>
      <c r="T54">
        <v>-0.1555734</v>
      </c>
      <c r="U54" s="213">
        <f t="shared" si="12"/>
        <v>-0.14729449052714966</v>
      </c>
      <c r="V54" s="213">
        <f t="shared" si="13"/>
        <v>-0.39758203689532939</v>
      </c>
      <c r="W54" s="8"/>
      <c r="X54" s="47">
        <f t="shared" si="14"/>
        <v>0.85756257560296401</v>
      </c>
      <c r="Y54" s="56">
        <f t="shared" si="15"/>
        <v>1.1213929391135853</v>
      </c>
      <c r="Z54" s="56">
        <f t="shared" si="16"/>
        <v>1.2921675470684788</v>
      </c>
      <c r="AA54">
        <v>0.39310220000000001</v>
      </c>
      <c r="AB54">
        <f t="shared" si="17"/>
        <v>0.59138170361532272</v>
      </c>
      <c r="AC54">
        <f t="shared" si="18"/>
        <v>-0.24174749104687132</v>
      </c>
      <c r="AD54">
        <f t="shared" si="5"/>
        <v>-1.9589502615260508</v>
      </c>
      <c r="AE54" s="8">
        <f t="shared" si="19"/>
        <v>0.90114941662795212</v>
      </c>
      <c r="AF54">
        <v>0.20522219999999999</v>
      </c>
      <c r="AG54" s="122">
        <f t="shared" si="20"/>
        <v>0.35125342549504235</v>
      </c>
      <c r="AH54" s="122">
        <f t="shared" si="21"/>
        <v>0.23363916029836274</v>
      </c>
      <c r="AI54" s="122"/>
    </row>
    <row r="55" spans="1:35" x14ac:dyDescent="0.25">
      <c r="A55" s="1">
        <v>11</v>
      </c>
      <c r="B55" s="1" t="s">
        <v>29</v>
      </c>
      <c r="C55" s="1">
        <v>0</v>
      </c>
      <c r="D55" s="6">
        <v>0.9052343483724653</v>
      </c>
      <c r="E55" s="8">
        <v>1.344731416687299</v>
      </c>
      <c r="F55" s="8">
        <v>-1.3827237103153154</v>
      </c>
      <c r="G55" s="8">
        <v>-1.1950004618014642</v>
      </c>
      <c r="H55" s="8">
        <v>0.13908843893823947</v>
      </c>
      <c r="I55" s="8">
        <v>-1.309257843326977</v>
      </c>
      <c r="J55" s="25">
        <v>0.81914816576253091</v>
      </c>
      <c r="K55" s="8">
        <v>-4.6316010362773663E-2</v>
      </c>
      <c r="L55" s="8">
        <f t="shared" si="6"/>
        <v>-9.0636957005749447E-2</v>
      </c>
      <c r="M55" s="8"/>
      <c r="N55" s="47">
        <f t="shared" si="7"/>
        <v>0.88336805025529985</v>
      </c>
      <c r="O55" s="56">
        <f t="shared" si="8"/>
        <v>-0.71285830930627825</v>
      </c>
      <c r="P55">
        <v>-1.919673</v>
      </c>
      <c r="Q55">
        <f t="shared" si="9"/>
        <v>-1.9958221288047588</v>
      </c>
      <c r="R55">
        <f t="shared" si="10"/>
        <v>0.58274742444899796</v>
      </c>
      <c r="S55">
        <f t="shared" si="11"/>
        <v>0.1999482960617612</v>
      </c>
      <c r="T55">
        <v>0.52684660000000005</v>
      </c>
      <c r="U55" s="213">
        <f t="shared" si="12"/>
        <v>-0.34792043819213969</v>
      </c>
      <c r="V55" s="213">
        <f t="shared" si="13"/>
        <v>-0.28709745967311656</v>
      </c>
      <c r="W55" s="8"/>
      <c r="X55" s="47">
        <f t="shared" si="14"/>
        <v>0.85756257560296401</v>
      </c>
      <c r="Y55" s="56">
        <f t="shared" si="15"/>
        <v>1.1213929391135853</v>
      </c>
      <c r="Z55" s="56">
        <f t="shared" si="16"/>
        <v>-0.74809700093438247</v>
      </c>
      <c r="AA55">
        <v>-1.982173</v>
      </c>
      <c r="AB55">
        <f t="shared" si="17"/>
        <v>-1.3382202646507604</v>
      </c>
      <c r="AC55">
        <f t="shared" si="18"/>
        <v>-0.74817255996969068</v>
      </c>
      <c r="AD55">
        <f t="shared" si="5"/>
        <v>-0.79383847972638211</v>
      </c>
      <c r="AE55" s="8">
        <f t="shared" si="19"/>
        <v>0.90114941662795212</v>
      </c>
      <c r="AF55">
        <v>0.76723799999999998</v>
      </c>
      <c r="AG55" s="122">
        <f t="shared" si="20"/>
        <v>-0.21812870821519048</v>
      </c>
      <c r="AH55" s="122">
        <f t="shared" si="21"/>
        <v>-0.15188267162529145</v>
      </c>
      <c r="AI55" s="122"/>
    </row>
    <row r="56" spans="1:35" x14ac:dyDescent="0.25">
      <c r="A56" s="1">
        <v>12</v>
      </c>
      <c r="B56" s="1" t="s">
        <v>30</v>
      </c>
      <c r="C56" s="1">
        <v>0</v>
      </c>
      <c r="D56" s="6">
        <v>0.9052343483724653</v>
      </c>
      <c r="E56" s="8">
        <v>1.344731416687299</v>
      </c>
      <c r="F56" s="8">
        <v>0.60265520181287524</v>
      </c>
      <c r="G56" s="8">
        <v>-0.12106590278114156</v>
      </c>
      <c r="H56" s="8">
        <v>0.59382467319521481</v>
      </c>
      <c r="I56" s="8">
        <v>-0.46548597209307524</v>
      </c>
      <c r="J56" s="25">
        <v>0.81914816576253091</v>
      </c>
      <c r="K56" s="8">
        <v>0.84835339735258419</v>
      </c>
      <c r="L56" s="8">
        <f t="shared" si="6"/>
        <v>0.56592441603859411</v>
      </c>
      <c r="M56" s="8"/>
      <c r="N56" s="47">
        <f t="shared" si="7"/>
        <v>0.88336805025529985</v>
      </c>
      <c r="O56" s="56">
        <f t="shared" si="8"/>
        <v>1.3544307876819284</v>
      </c>
      <c r="P56">
        <v>0.71411009999999997</v>
      </c>
      <c r="Q56">
        <f t="shared" si="9"/>
        <v>0.56162466701451563</v>
      </c>
      <c r="R56">
        <f t="shared" si="10"/>
        <v>0.8614239366192169</v>
      </c>
      <c r="S56">
        <f t="shared" si="11"/>
        <v>0.2246669057454713</v>
      </c>
      <c r="T56">
        <v>0.99983390000000005</v>
      </c>
      <c r="U56" s="213">
        <f t="shared" si="12"/>
        <v>0.79992262104520451</v>
      </c>
      <c r="V56" s="213">
        <f t="shared" si="13"/>
        <v>0.70750459327241721</v>
      </c>
      <c r="W56" s="8"/>
      <c r="X56" s="47">
        <f t="shared" si="14"/>
        <v>0.85756257560296401</v>
      </c>
      <c r="Y56" s="56">
        <f t="shared" si="15"/>
        <v>1.1213929391135853</v>
      </c>
      <c r="Z56" s="56">
        <f t="shared" si="16"/>
        <v>1.2921675470684788</v>
      </c>
      <c r="AA56">
        <v>0.59588470000000004</v>
      </c>
      <c r="AB56">
        <f t="shared" si="17"/>
        <v>0.58932341979265468</v>
      </c>
      <c r="AC56">
        <f t="shared" si="18"/>
        <v>0.6242522661230141</v>
      </c>
      <c r="AD56">
        <f t="shared" si="5"/>
        <v>0.91134852808428668</v>
      </c>
      <c r="AE56" s="8">
        <f t="shared" si="19"/>
        <v>0.90114941662795212</v>
      </c>
      <c r="AF56">
        <v>0.69512929999999995</v>
      </c>
      <c r="AG56" s="122">
        <f t="shared" si="20"/>
        <v>0.84313452137921496</v>
      </c>
      <c r="AH56" s="122">
        <f t="shared" si="21"/>
        <v>0.78700539316805707</v>
      </c>
      <c r="AI56" s="122"/>
    </row>
    <row r="57" spans="1:35" x14ac:dyDescent="0.25">
      <c r="A57" s="1">
        <v>18</v>
      </c>
      <c r="B57" s="1" t="s">
        <v>31</v>
      </c>
      <c r="C57" s="1">
        <v>0</v>
      </c>
      <c r="D57" s="6">
        <v>0.9052343483724653</v>
      </c>
      <c r="E57" s="8">
        <v>1.344731416687299</v>
      </c>
      <c r="F57" s="8">
        <v>0.61883509523962377</v>
      </c>
      <c r="G57" s="8">
        <v>0.5085169820393749</v>
      </c>
      <c r="H57" s="8">
        <v>-0.69885664680805937</v>
      </c>
      <c r="I57" s="8">
        <v>-0.18864748683844307</v>
      </c>
      <c r="J57" s="25">
        <v>0.81914816576253091</v>
      </c>
      <c r="K57" s="8">
        <v>1.3436237987227169</v>
      </c>
      <c r="L57" s="8">
        <f t="shared" si="6"/>
        <v>0.58157320914718857</v>
      </c>
      <c r="M57" s="8"/>
      <c r="N57" s="47">
        <f t="shared" si="7"/>
        <v>0.88336805025529985</v>
      </c>
      <c r="O57" s="56">
        <f t="shared" si="8"/>
        <v>-0.71285830930627825</v>
      </c>
      <c r="P57">
        <v>0.71411009999999997</v>
      </c>
      <c r="Q57">
        <f t="shared" si="9"/>
        <v>0.68045193094200074</v>
      </c>
      <c r="R57">
        <f t="shared" si="10"/>
        <v>-0.68565227955765962</v>
      </c>
      <c r="S57">
        <f t="shared" si="11"/>
        <v>-0.18474430859712751</v>
      </c>
      <c r="T57">
        <v>-0.50937120000000002</v>
      </c>
      <c r="U57" s="213">
        <f t="shared" si="12"/>
        <v>2.6471997676605019E-2</v>
      </c>
      <c r="V57" s="213">
        <f t="shared" si="13"/>
        <v>0.14969371550708563</v>
      </c>
      <c r="W57" s="8"/>
      <c r="X57" s="47">
        <f t="shared" si="14"/>
        <v>0.85756257560296401</v>
      </c>
      <c r="Y57" s="56">
        <f t="shared" si="15"/>
        <v>1.1213929391135853</v>
      </c>
      <c r="Z57" s="56">
        <f t="shared" si="16"/>
        <v>-0.74809700093438247</v>
      </c>
      <c r="AA57">
        <v>0.6036608</v>
      </c>
      <c r="AB57">
        <f t="shared" si="17"/>
        <v>0.71955586599212407</v>
      </c>
      <c r="AC57">
        <f t="shared" si="18"/>
        <v>-0.61955631412485779</v>
      </c>
      <c r="AD57">
        <f t="shared" si="5"/>
        <v>-0.31797714468160498</v>
      </c>
      <c r="AE57" s="8">
        <f t="shared" si="19"/>
        <v>0.90114941662795212</v>
      </c>
      <c r="AF57">
        <v>-0.26046259999999999</v>
      </c>
      <c r="AG57" s="122">
        <f t="shared" si="20"/>
        <v>0.25080317084397558</v>
      </c>
      <c r="AH57" s="122">
        <f t="shared" si="21"/>
        <v>0.37566569231627039</v>
      </c>
      <c r="AI57" s="122"/>
    </row>
    <row r="58" spans="1:35" x14ac:dyDescent="0.25">
      <c r="A58" s="1">
        <v>21</v>
      </c>
      <c r="B58" s="1" t="s">
        <v>32</v>
      </c>
      <c r="C58" s="1">
        <v>0</v>
      </c>
      <c r="D58" s="6">
        <v>0.9052343483724653</v>
      </c>
      <c r="E58" s="8">
        <v>-0.76065615489382576</v>
      </c>
      <c r="F58" s="8">
        <v>0.61883509523962377</v>
      </c>
      <c r="G58" s="8">
        <v>0.96994816377419946</v>
      </c>
      <c r="H58" s="8">
        <v>0.56346355497065448</v>
      </c>
      <c r="I58" s="8">
        <v>-0.27410357417391118</v>
      </c>
      <c r="J58" s="25">
        <v>0.81914816576253091</v>
      </c>
      <c r="K58" s="8">
        <v>0.79127086876822084</v>
      </c>
      <c r="L58" s="8">
        <f t="shared" si="6"/>
        <v>0.45414255847749474</v>
      </c>
      <c r="M58" s="8"/>
      <c r="N58" s="47">
        <f t="shared" si="7"/>
        <v>0.88336805025529985</v>
      </c>
      <c r="O58" s="56">
        <f t="shared" si="8"/>
        <v>1.3544307876819284</v>
      </c>
      <c r="P58">
        <v>0.35874129999999999</v>
      </c>
      <c r="Q58">
        <f t="shared" si="9"/>
        <v>0.86473215307192985</v>
      </c>
      <c r="R58">
        <f t="shared" si="10"/>
        <v>0.45144914719430179</v>
      </c>
      <c r="S58">
        <f t="shared" si="11"/>
        <v>0.45296147879908649</v>
      </c>
      <c r="T58">
        <v>0.5470045</v>
      </c>
      <c r="U58" s="213">
        <f t="shared" si="12"/>
        <v>0.70181248814322095</v>
      </c>
      <c r="V58" s="213">
        <f t="shared" si="13"/>
        <v>0.59304277155343632</v>
      </c>
      <c r="W58" s="8"/>
      <c r="X58" s="47">
        <f t="shared" si="14"/>
        <v>0.85756257560296401</v>
      </c>
      <c r="Y58" s="56">
        <f t="shared" si="15"/>
        <v>-0.88109445216067417</v>
      </c>
      <c r="Z58" s="56">
        <f t="shared" si="16"/>
        <v>1.2921675470684788</v>
      </c>
      <c r="AA58">
        <v>0.6036608</v>
      </c>
      <c r="AB58">
        <f t="shared" si="17"/>
        <v>0.9054526154251874</v>
      </c>
      <c r="AC58">
        <f t="shared" si="18"/>
        <v>0.1331276586728633</v>
      </c>
      <c r="AD58">
        <f t="shared" si="5"/>
        <v>0.8399941520003894</v>
      </c>
      <c r="AE58" s="8">
        <f t="shared" si="19"/>
        <v>0.90114941662795212</v>
      </c>
      <c r="AF58">
        <v>0.65750560000000002</v>
      </c>
      <c r="AG58" s="122">
        <f t="shared" si="20"/>
        <v>0.58994732369301794</v>
      </c>
      <c r="AH58" s="122">
        <f t="shared" si="21"/>
        <v>0.50216979577108534</v>
      </c>
      <c r="AI58" s="122"/>
    </row>
    <row r="59" spans="1:35" x14ac:dyDescent="0.25">
      <c r="A59" s="1">
        <v>22</v>
      </c>
      <c r="B59" s="1" t="s">
        <v>33</v>
      </c>
      <c r="C59" s="1">
        <v>0</v>
      </c>
      <c r="D59" s="6">
        <v>-1.128263100870029</v>
      </c>
      <c r="E59" s="8">
        <v>-0.76065615489382576</v>
      </c>
      <c r="F59" s="8">
        <v>-1.5448694217684835</v>
      </c>
      <c r="G59" s="8">
        <v>-1.6030987917651589</v>
      </c>
      <c r="H59" s="8">
        <v>0.66877168938234133</v>
      </c>
      <c r="I59" s="8">
        <v>-0.26042056264593089</v>
      </c>
      <c r="J59" s="25">
        <v>-1.8538616383046755</v>
      </c>
      <c r="K59" s="8">
        <v>-0.48728640003992102</v>
      </c>
      <c r="L59" s="8">
        <f t="shared" si="6"/>
        <v>-0.87121054761321048</v>
      </c>
      <c r="M59" s="8"/>
      <c r="N59" s="47">
        <f t="shared" si="7"/>
        <v>-1.118012688604364</v>
      </c>
      <c r="O59" s="56">
        <f t="shared" si="8"/>
        <v>-0.71285830930627825</v>
      </c>
      <c r="P59">
        <v>-1.670051</v>
      </c>
      <c r="Q59">
        <f t="shared" si="9"/>
        <v>-1.2021281686439047</v>
      </c>
      <c r="R59">
        <f t="shared" si="10"/>
        <v>0.8570340539751039</v>
      </c>
      <c r="S59">
        <f t="shared" si="11"/>
        <v>0.65732191261460449</v>
      </c>
      <c r="T59">
        <v>-0.50349480000000002</v>
      </c>
      <c r="U59" s="213">
        <f t="shared" si="12"/>
        <v>-0.52745557142354837</v>
      </c>
      <c r="V59" s="213">
        <f t="shared" si="13"/>
        <v>-0.49655511510976003</v>
      </c>
      <c r="W59" s="8"/>
      <c r="X59" s="47">
        <f t="shared" si="14"/>
        <v>-1.1523497109664831</v>
      </c>
      <c r="Y59" s="56">
        <f t="shared" si="15"/>
        <v>-0.88109445216067417</v>
      </c>
      <c r="Z59" s="56">
        <f t="shared" si="16"/>
        <v>-0.74809700093438247</v>
      </c>
      <c r="AA59">
        <v>-1.999652</v>
      </c>
      <c r="AB59">
        <f t="shared" si="17"/>
        <v>-1.6323698485340656</v>
      </c>
      <c r="AC59">
        <f t="shared" si="18"/>
        <v>0.62979266731465366</v>
      </c>
      <c r="AD59">
        <f t="shared" si="5"/>
        <v>0.90963411544786754</v>
      </c>
      <c r="AE59" s="8">
        <f t="shared" si="19"/>
        <v>-1.6136861646593565</v>
      </c>
      <c r="AF59">
        <v>-0.3308411</v>
      </c>
      <c r="AG59" s="122">
        <f t="shared" si="20"/>
        <v>-0.75762927716582673</v>
      </c>
      <c r="AH59" s="122">
        <f t="shared" si="21"/>
        <v>-0.75882081169475735</v>
      </c>
      <c r="AI59" s="122"/>
    </row>
    <row r="60" spans="1:35" x14ac:dyDescent="0.25">
      <c r="A60" s="1">
        <v>40</v>
      </c>
      <c r="B60" s="1" t="s">
        <v>34</v>
      </c>
      <c r="C60" s="1">
        <v>0</v>
      </c>
      <c r="D60" s="6">
        <v>-1.128263100870029</v>
      </c>
      <c r="E60" s="8">
        <v>-0.76065615489382576</v>
      </c>
      <c r="F60" s="8">
        <v>0.61648848270492473</v>
      </c>
      <c r="G60" s="8">
        <v>-3.9552631668613447E-2</v>
      </c>
      <c r="H60" s="8">
        <v>0.78766217461084609</v>
      </c>
      <c r="I60" s="8">
        <v>-1.0767132602117035</v>
      </c>
      <c r="J60" s="25">
        <v>-1.8538616383046755</v>
      </c>
      <c r="K60" s="8">
        <v>0.49586986166846603</v>
      </c>
      <c r="L60" s="8">
        <f t="shared" si="6"/>
        <v>-0.36987828337057627</v>
      </c>
      <c r="M60" s="8"/>
      <c r="N60" s="47">
        <f t="shared" si="7"/>
        <v>-1.118012688604364</v>
      </c>
      <c r="O60" s="56">
        <f t="shared" si="8"/>
        <v>-0.71285830930627825</v>
      </c>
      <c r="P60">
        <v>0.71411009999999997</v>
      </c>
      <c r="Q60">
        <f t="shared" si="9"/>
        <v>0.35138106130713848</v>
      </c>
      <c r="R60">
        <f t="shared" si="10"/>
        <v>0.8614239366192169</v>
      </c>
      <c r="S60">
        <f t="shared" si="11"/>
        <v>0.61732600334069487</v>
      </c>
      <c r="T60">
        <v>-0.11550680000000001</v>
      </c>
      <c r="U60" s="213">
        <f t="shared" si="12"/>
        <v>8.5409043336629728E-2</v>
      </c>
      <c r="V60" s="213">
        <f t="shared" si="13"/>
        <v>0.21845360211044773</v>
      </c>
      <c r="W60" s="8"/>
      <c r="X60" s="47">
        <f t="shared" si="14"/>
        <v>-1.1523497109664831</v>
      </c>
      <c r="Y60" s="56">
        <f t="shared" si="15"/>
        <v>-0.88109445216067417</v>
      </c>
      <c r="Z60" s="56">
        <f t="shared" si="16"/>
        <v>-0.74809700093438247</v>
      </c>
      <c r="AA60">
        <v>0.6036608</v>
      </c>
      <c r="AB60">
        <f t="shared" si="17"/>
        <v>0.13959029287340335</v>
      </c>
      <c r="AC60">
        <f t="shared" si="18"/>
        <v>0.63032697288411854</v>
      </c>
      <c r="AD60">
        <f t="shared" si="5"/>
        <v>0.14018179206686743</v>
      </c>
      <c r="AE60" s="8">
        <f t="shared" si="19"/>
        <v>-1.6136861646593565</v>
      </c>
      <c r="AF60">
        <v>-0.39053539999999998</v>
      </c>
      <c r="AG60" s="122">
        <f t="shared" si="20"/>
        <v>-0.3635558745440563</v>
      </c>
      <c r="AH60" s="122">
        <f t="shared" si="21"/>
        <v>-0.31548823374526558</v>
      </c>
      <c r="AI60" s="122"/>
    </row>
    <row r="61" spans="1:35" x14ac:dyDescent="0.25">
      <c r="A61" s="1">
        <v>50</v>
      </c>
      <c r="B61" s="1" t="s">
        <v>35</v>
      </c>
      <c r="C61" s="1">
        <v>0</v>
      </c>
      <c r="D61" s="6">
        <v>0.9052343483724653</v>
      </c>
      <c r="E61" s="8">
        <v>-0.76065615489382576</v>
      </c>
      <c r="F61" s="8">
        <v>0.48722272388377885</v>
      </c>
      <c r="G61" s="8">
        <v>0.53570571006415657</v>
      </c>
      <c r="H61" s="8">
        <v>0.47579257463259295</v>
      </c>
      <c r="I61" s="8">
        <v>-0.33961230358996292</v>
      </c>
      <c r="J61" s="25">
        <v>-1.185609187287874</v>
      </c>
      <c r="K61" s="8">
        <v>-1.0346376656550285</v>
      </c>
      <c r="L61" s="8">
        <f t="shared" si="6"/>
        <v>-0.11456999430921219</v>
      </c>
      <c r="M61" s="8"/>
      <c r="N61" s="47">
        <f t="shared" si="7"/>
        <v>0.88336805025529985</v>
      </c>
      <c r="O61" s="56">
        <f t="shared" si="8"/>
        <v>-0.71285830930627825</v>
      </c>
      <c r="P61">
        <v>0.4683602</v>
      </c>
      <c r="Q61">
        <f t="shared" si="9"/>
        <v>0.48066351370567789</v>
      </c>
      <c r="R61">
        <f t="shared" si="10"/>
        <v>0.61758688549706342</v>
      </c>
      <c r="S61">
        <f t="shared" si="11"/>
        <v>8.7450400779944967E-2</v>
      </c>
      <c r="T61">
        <v>-0.1862732</v>
      </c>
      <c r="U61" s="213">
        <f t="shared" si="12"/>
        <v>0.23404250584738687</v>
      </c>
      <c r="V61" s="213">
        <f t="shared" si="13"/>
        <v>0.39185930837299759</v>
      </c>
      <c r="W61" s="8"/>
      <c r="X61" s="47">
        <f t="shared" si="14"/>
        <v>0.85756257560296401</v>
      </c>
      <c r="Y61" s="56">
        <f t="shared" si="15"/>
        <v>-0.88109445216067417</v>
      </c>
      <c r="Z61" s="56">
        <f t="shared" si="16"/>
        <v>-0.74809700093438247</v>
      </c>
      <c r="AA61">
        <v>0.39056160000000001</v>
      </c>
      <c r="AB61">
        <f t="shared" si="17"/>
        <v>0.45300838071854216</v>
      </c>
      <c r="AC61">
        <f t="shared" si="18"/>
        <v>0.30732894704948255</v>
      </c>
      <c r="AD61">
        <f t="shared" si="5"/>
        <v>-1.3187772697042659</v>
      </c>
      <c r="AE61" s="8">
        <f t="shared" si="19"/>
        <v>-0.98497726933752938</v>
      </c>
      <c r="AF61">
        <v>0.15685250000000001</v>
      </c>
      <c r="AG61" s="122">
        <f t="shared" si="20"/>
        <v>-0.19640355430731812</v>
      </c>
      <c r="AH61" s="122">
        <f t="shared" si="21"/>
        <v>-0.12744187347893507</v>
      </c>
      <c r="AI61" s="122"/>
    </row>
    <row r="62" spans="1:35" x14ac:dyDescent="0.25">
      <c r="A62" s="1">
        <v>301</v>
      </c>
      <c r="B62" s="1" t="s">
        <v>36</v>
      </c>
      <c r="C62" s="1">
        <v>0</v>
      </c>
      <c r="D62" s="6">
        <v>-1.128263100870029</v>
      </c>
      <c r="E62" s="8">
        <v>-0.76065615489382576</v>
      </c>
      <c r="F62" s="8">
        <v>-0.21087951294237667</v>
      </c>
      <c r="G62" s="8">
        <v>1.3911228227854082</v>
      </c>
      <c r="H62" s="8">
        <v>-0.12418401432377001</v>
      </c>
      <c r="I62" s="8">
        <v>0.47555983791336498</v>
      </c>
      <c r="J62" s="25">
        <v>0.81914816576253091</v>
      </c>
      <c r="K62" s="8">
        <v>-0.12395536177673072</v>
      </c>
      <c r="L62" s="8">
        <f t="shared" si="6"/>
        <v>4.2236585206821498E-2</v>
      </c>
      <c r="M62" s="8"/>
      <c r="N62" s="47">
        <f t="shared" si="7"/>
        <v>-1.118012688604364</v>
      </c>
      <c r="O62" s="56">
        <f t="shared" si="8"/>
        <v>1.3544307876819284</v>
      </c>
      <c r="P62">
        <v>-0.78807199999999999</v>
      </c>
      <c r="Q62">
        <f t="shared" si="9"/>
        <v>0.49000160910272977</v>
      </c>
      <c r="R62">
        <f t="shared" si="10"/>
        <v>-2.5595531119468737</v>
      </c>
      <c r="S62">
        <f t="shared" si="11"/>
        <v>0.48299362765839049</v>
      </c>
      <c r="T62">
        <v>0.19550310000000001</v>
      </c>
      <c r="U62" s="213">
        <f t="shared" si="12"/>
        <v>-0.27752981087259843</v>
      </c>
      <c r="V62" s="213">
        <f t="shared" si="13"/>
        <v>-0.54952324396501961</v>
      </c>
      <c r="W62" s="8"/>
      <c r="X62" s="47">
        <f t="shared" si="14"/>
        <v>-1.1523497109664831</v>
      </c>
      <c r="Y62" s="56">
        <f t="shared" si="15"/>
        <v>-0.88109445216067417</v>
      </c>
      <c r="Z62" s="56">
        <f t="shared" si="16"/>
        <v>1.2921675470684788</v>
      </c>
      <c r="AA62">
        <v>-0.45621279999999997</v>
      </c>
      <c r="AB62">
        <f t="shared" si="17"/>
        <v>0.75037239427080571</v>
      </c>
      <c r="AC62">
        <f t="shared" si="18"/>
        <v>0.30125365119734199</v>
      </c>
      <c r="AD62">
        <f t="shared" si="5"/>
        <v>0.94217923695252059</v>
      </c>
      <c r="AE62" s="8">
        <f t="shared" si="19"/>
        <v>-0.35626837401570222</v>
      </c>
      <c r="AF62">
        <v>0.14839720000000001</v>
      </c>
      <c r="AG62" s="122">
        <f t="shared" si="20"/>
        <v>6.5382743594031928E-2</v>
      </c>
      <c r="AH62" s="122">
        <f t="shared" si="21"/>
        <v>-8.7965356840273873E-2</v>
      </c>
      <c r="AI62" s="122"/>
    </row>
    <row r="63" spans="1:35" x14ac:dyDescent="0.25">
      <c r="A63" s="1">
        <v>302</v>
      </c>
      <c r="B63" s="1" t="s">
        <v>37</v>
      </c>
      <c r="C63" s="1">
        <v>0</v>
      </c>
      <c r="D63" s="6">
        <v>-1.128263100870029</v>
      </c>
      <c r="E63" s="8">
        <v>-0.76065615489382576</v>
      </c>
      <c r="F63" s="8">
        <v>0.61883509523962377</v>
      </c>
      <c r="G63" s="8">
        <v>0.57931054225323009</v>
      </c>
      <c r="H63" s="8">
        <v>-0.45920283271639745</v>
      </c>
      <c r="I63" s="8">
        <v>0.44420343076858448</v>
      </c>
      <c r="J63" s="25">
        <v>1.4874006167793326</v>
      </c>
      <c r="K63" s="8">
        <v>0.42221987012534895</v>
      </c>
      <c r="L63" s="8">
        <f t="shared" si="6"/>
        <v>0.15048093333573345</v>
      </c>
      <c r="M63" s="8"/>
      <c r="N63" s="47">
        <f t="shared" si="7"/>
        <v>-1.118012688604364</v>
      </c>
      <c r="O63" s="56">
        <f t="shared" si="8"/>
        <v>1.3544307876819284</v>
      </c>
      <c r="P63">
        <v>0.71411009999999997</v>
      </c>
      <c r="Q63">
        <f t="shared" si="9"/>
        <v>0.80958053219861148</v>
      </c>
      <c r="R63">
        <f t="shared" si="10"/>
        <v>-1.1828859147530155</v>
      </c>
      <c r="S63">
        <f t="shared" si="11"/>
        <v>-0.2880994822525717</v>
      </c>
      <c r="T63">
        <v>0.78859939999999995</v>
      </c>
      <c r="U63" s="213">
        <f t="shared" si="12"/>
        <v>0.1539603906100841</v>
      </c>
      <c r="V63" s="213">
        <f t="shared" si="13"/>
        <v>-4.6118008901889974E-2</v>
      </c>
      <c r="W63" s="8"/>
      <c r="X63" s="47">
        <f t="shared" si="14"/>
        <v>-1.1523497109664831</v>
      </c>
      <c r="Y63" s="56">
        <f t="shared" si="15"/>
        <v>1.1213929391135853</v>
      </c>
      <c r="Z63" s="56">
        <f t="shared" si="16"/>
        <v>1.2921675470684788</v>
      </c>
      <c r="AA63">
        <v>0.6036608</v>
      </c>
      <c r="AB63">
        <f t="shared" si="17"/>
        <v>0.82554534357094334</v>
      </c>
      <c r="AC63">
        <f t="shared" si="18"/>
        <v>-0.61121949778630602</v>
      </c>
      <c r="AD63">
        <f t="shared" si="5"/>
        <v>-0.32114880805898049</v>
      </c>
      <c r="AE63" s="8">
        <f t="shared" si="19"/>
        <v>1.5298583119497793</v>
      </c>
      <c r="AF63">
        <v>0.95656680000000005</v>
      </c>
      <c r="AG63" s="122">
        <f t="shared" si="20"/>
        <v>0.47160819165455742</v>
      </c>
      <c r="AH63" s="122">
        <f t="shared" si="21"/>
        <v>0.36903827222781727</v>
      </c>
      <c r="AI63" s="122"/>
    </row>
    <row r="64" spans="1:35" x14ac:dyDescent="0.25">
      <c r="A64" s="1">
        <v>701</v>
      </c>
      <c r="B64" s="1" t="s">
        <v>38</v>
      </c>
      <c r="C64" s="1">
        <v>0</v>
      </c>
      <c r="D64" s="6">
        <v>-1.128263100870029</v>
      </c>
      <c r="E64" s="8">
        <v>-0.76065615489382576</v>
      </c>
      <c r="F64" s="8">
        <v>0.61651977087205423</v>
      </c>
      <c r="G64" s="8">
        <v>-0.76166720070413196</v>
      </c>
      <c r="H64" s="8">
        <v>0.42192956750302396</v>
      </c>
      <c r="I64" s="8">
        <v>0.42322950479521837</v>
      </c>
      <c r="J64" s="25">
        <v>0.81914816576253091</v>
      </c>
      <c r="K64" s="8">
        <v>1.3222298441108715</v>
      </c>
      <c r="L64" s="8">
        <f t="shared" si="6"/>
        <v>0.11905879957196401</v>
      </c>
      <c r="M64" s="8"/>
      <c r="N64" s="47">
        <f t="shared" si="7"/>
        <v>-1.118012688604364</v>
      </c>
      <c r="O64" s="56">
        <f t="shared" si="8"/>
        <v>-0.71285830930627825</v>
      </c>
      <c r="P64">
        <v>-1.9514560000000001</v>
      </c>
      <c r="Q64">
        <f t="shared" si="9"/>
        <v>-0.66315952391200039</v>
      </c>
      <c r="R64">
        <f t="shared" si="10"/>
        <v>1.4685340430898187E-2</v>
      </c>
      <c r="S64">
        <f t="shared" si="11"/>
        <v>-0.45868094302530138</v>
      </c>
      <c r="T64">
        <v>-8.57319E-2</v>
      </c>
      <c r="U64" s="213">
        <f t="shared" si="12"/>
        <v>-0.71074486063100661</v>
      </c>
      <c r="V64" s="213">
        <f t="shared" si="13"/>
        <v>-0.71039261918512786</v>
      </c>
      <c r="W64" s="8"/>
      <c r="X64" s="47">
        <f t="shared" si="14"/>
        <v>-1.1523497109664831</v>
      </c>
      <c r="Y64" s="56">
        <f t="shared" si="15"/>
        <v>-0.88109445216067417</v>
      </c>
      <c r="Z64" s="56">
        <f t="shared" si="16"/>
        <v>-0.74809700093438247</v>
      </c>
      <c r="AA64">
        <v>0.6036608</v>
      </c>
      <c r="AB64">
        <f t="shared" si="17"/>
        <v>-0.28006437451406246</v>
      </c>
      <c r="AC64">
        <f t="shared" si="18"/>
        <v>0.61766681743387652</v>
      </c>
      <c r="AD64">
        <f t="shared" si="5"/>
        <v>0.8076370067035874</v>
      </c>
      <c r="AE64" s="8">
        <f t="shared" si="19"/>
        <v>0.27244052130612501</v>
      </c>
      <c r="AF64">
        <v>0.26260420000000001</v>
      </c>
      <c r="AG64" s="122">
        <f t="shared" si="20"/>
        <v>-5.5288465903557016E-2</v>
      </c>
      <c r="AH64" s="122">
        <f t="shared" si="21"/>
        <v>3.1312600975296159E-2</v>
      </c>
      <c r="AI64" s="122"/>
    </row>
    <row r="65" spans="1:35" x14ac:dyDescent="0.25">
      <c r="A65" s="1">
        <v>742</v>
      </c>
      <c r="B65" s="1" t="s">
        <v>39</v>
      </c>
      <c r="C65" s="1">
        <v>0</v>
      </c>
      <c r="D65" s="6">
        <v>-1.128263100870029</v>
      </c>
      <c r="E65" s="8">
        <v>-0.76065615489382576</v>
      </c>
      <c r="F65" s="8">
        <v>0.61883509523962377</v>
      </c>
      <c r="G65" s="8">
        <v>-0.22062021804663592</v>
      </c>
      <c r="H65" s="8">
        <v>0.76487288577096024</v>
      </c>
      <c r="I65" s="8">
        <v>0.31888000274238937</v>
      </c>
      <c r="J65" s="25">
        <v>-0.51735673627107237</v>
      </c>
      <c r="K65" s="8">
        <v>0.63967431341156133</v>
      </c>
      <c r="L65" s="8">
        <f t="shared" si="6"/>
        <v>-3.5579239114628541E-2</v>
      </c>
      <c r="M65" s="8"/>
      <c r="N65" s="47">
        <f t="shared" si="7"/>
        <v>-1.118012688604364</v>
      </c>
      <c r="O65" s="56">
        <f t="shared" si="8"/>
        <v>-0.71285830930627825</v>
      </c>
      <c r="P65">
        <v>-1.191997</v>
      </c>
      <c r="Q65">
        <f t="shared" si="9"/>
        <v>-2.7151230415811054</v>
      </c>
      <c r="R65">
        <f t="shared" si="10"/>
        <v>0.8614239366192169</v>
      </c>
      <c r="S65">
        <f t="shared" si="11"/>
        <v>0.59067626718101951</v>
      </c>
      <c r="T65">
        <v>1.307585</v>
      </c>
      <c r="U65" s="213">
        <f t="shared" si="12"/>
        <v>-0.42547226224164442</v>
      </c>
      <c r="V65" s="213">
        <f t="shared" si="13"/>
        <v>-0.37757458773087199</v>
      </c>
      <c r="W65" s="8"/>
      <c r="X65" s="47">
        <f t="shared" si="14"/>
        <v>-1.1523497109664831</v>
      </c>
      <c r="Y65" s="56">
        <f t="shared" si="15"/>
        <v>-0.88109445216067417</v>
      </c>
      <c r="Z65" s="56">
        <f t="shared" si="16"/>
        <v>-0.74809700093438247</v>
      </c>
      <c r="AA65">
        <v>0.6036608</v>
      </c>
      <c r="AB65">
        <f t="shared" si="17"/>
        <v>-2.0573193498946076</v>
      </c>
      <c r="AC65">
        <f t="shared" si="18"/>
        <v>0.63032697288411854</v>
      </c>
      <c r="AD65">
        <f t="shared" si="5"/>
        <v>0.71291483828120861</v>
      </c>
      <c r="AE65" s="8">
        <f t="shared" si="19"/>
        <v>-0.98497726933752938</v>
      </c>
      <c r="AF65">
        <v>1.1357790000000001</v>
      </c>
      <c r="AG65" s="122">
        <f t="shared" si="20"/>
        <v>-0.30457290801426112</v>
      </c>
      <c r="AH65" s="122">
        <f t="shared" si="21"/>
        <v>-0.24913239639924586</v>
      </c>
      <c r="AI65" s="122"/>
    </row>
    <row r="66" spans="1:35" x14ac:dyDescent="0.25">
      <c r="A66" s="1">
        <v>801</v>
      </c>
      <c r="B66" s="1" t="s">
        <v>40</v>
      </c>
      <c r="C66" s="1">
        <v>0</v>
      </c>
      <c r="D66" s="6">
        <v>0.9052343483724653</v>
      </c>
      <c r="E66" s="8">
        <v>1.344731416687299</v>
      </c>
      <c r="F66" s="8">
        <v>0.34487199283442549</v>
      </c>
      <c r="G66" s="8">
        <v>0.73530876386200728</v>
      </c>
      <c r="H66" s="8">
        <v>-0.96799081028317879</v>
      </c>
      <c r="I66" s="8">
        <v>1.2302470459304373</v>
      </c>
      <c r="J66" s="25">
        <v>0.15089571474572927</v>
      </c>
      <c r="K66" s="8">
        <v>-1.9576850485504678</v>
      </c>
      <c r="L66" s="8">
        <f t="shared" si="6"/>
        <v>0.22320167794983975</v>
      </c>
      <c r="M66" s="8"/>
      <c r="N66" s="47">
        <f t="shared" si="7"/>
        <v>0.88336805025529985</v>
      </c>
      <c r="O66" s="56">
        <f t="shared" si="8"/>
        <v>1.3544307876819284</v>
      </c>
      <c r="P66">
        <v>-0.42641699999999999</v>
      </c>
      <c r="Q66">
        <f t="shared" si="9"/>
        <v>0.17078122605934243</v>
      </c>
      <c r="R66">
        <f t="shared" si="10"/>
        <v>-1.705000202655752</v>
      </c>
      <c r="S66">
        <f t="shared" si="11"/>
        <v>-2.6106751206508378</v>
      </c>
      <c r="T66">
        <v>-2.2144750000000002</v>
      </c>
      <c r="U66" s="213">
        <f t="shared" si="12"/>
        <v>-0.64971246561571705</v>
      </c>
      <c r="V66" s="213">
        <f t="shared" si="13"/>
        <v>-0.98373634116532471</v>
      </c>
      <c r="W66" s="8"/>
      <c r="X66" s="47">
        <f t="shared" si="14"/>
        <v>0.85756257560296401</v>
      </c>
      <c r="Y66" s="56">
        <f t="shared" si="15"/>
        <v>1.1213929391135853</v>
      </c>
      <c r="Z66" s="56">
        <f t="shared" si="16"/>
        <v>1.2921675470684788</v>
      </c>
      <c r="AA66">
        <v>0.47861160000000003</v>
      </c>
      <c r="AB66">
        <f t="shared" si="17"/>
        <v>0.662687345329383</v>
      </c>
      <c r="AC66">
        <f t="shared" si="18"/>
        <v>-0.64296855916040641</v>
      </c>
      <c r="AD66">
        <f t="shared" si="5"/>
        <v>-9.9076370397448155E-3</v>
      </c>
      <c r="AE66" s="8">
        <f t="shared" si="19"/>
        <v>0.27244052130612501</v>
      </c>
      <c r="AF66">
        <v>-1.4560390000000001</v>
      </c>
      <c r="AG66" s="122">
        <f t="shared" si="20"/>
        <v>0.28621637024670937</v>
      </c>
      <c r="AH66" s="122">
        <f t="shared" si="21"/>
        <v>0.16047247314398821</v>
      </c>
      <c r="AI66" s="122"/>
    </row>
    <row r="67" spans="1:35" x14ac:dyDescent="0.25">
      <c r="A67" s="1">
        <v>820</v>
      </c>
      <c r="B67" s="1" t="s">
        <v>41</v>
      </c>
      <c r="C67" s="1">
        <v>0</v>
      </c>
      <c r="D67" s="6">
        <v>0.9052343483724653</v>
      </c>
      <c r="E67" s="8">
        <v>1.344731416687299</v>
      </c>
      <c r="F67" s="8">
        <v>0.3587509023035384</v>
      </c>
      <c r="G67" s="8">
        <v>-9.2729020380609178E-2</v>
      </c>
      <c r="H67" s="8">
        <v>0.4934309385535281</v>
      </c>
      <c r="I67" s="8">
        <v>0.35949331621898678</v>
      </c>
      <c r="J67" s="25">
        <v>-0.51735673627107237</v>
      </c>
      <c r="K67" s="8">
        <v>-1.328315114363984</v>
      </c>
      <c r="L67" s="8">
        <f t="shared" si="6"/>
        <v>0.190405006390019</v>
      </c>
      <c r="M67" s="8"/>
      <c r="N67" s="47">
        <f t="shared" si="7"/>
        <v>0.88336805025529985</v>
      </c>
      <c r="O67" s="56">
        <f t="shared" si="8"/>
        <v>-0.71285830930627825</v>
      </c>
      <c r="P67">
        <v>-0.1402815</v>
      </c>
      <c r="Q67">
        <f t="shared" si="9"/>
        <v>0.41300981525564739</v>
      </c>
      <c r="R67">
        <f t="shared" si="10"/>
        <v>0.69921455295641921</v>
      </c>
      <c r="S67">
        <f t="shared" si="11"/>
        <v>-3.9710906028292485</v>
      </c>
      <c r="T67">
        <v>-3.0396230000000002</v>
      </c>
      <c r="U67" s="213">
        <f t="shared" si="12"/>
        <v>-0.83832299909545149</v>
      </c>
      <c r="V67" s="213">
        <f t="shared" si="13"/>
        <v>-0.85923378072698042</v>
      </c>
      <c r="W67" s="8"/>
      <c r="X67" s="47">
        <f t="shared" si="14"/>
        <v>0.85756257560296401</v>
      </c>
      <c r="Y67" s="56">
        <f t="shared" si="15"/>
        <v>1.1213929391135853</v>
      </c>
      <c r="Z67" s="56">
        <f t="shared" si="16"/>
        <v>-0.74809700093438247</v>
      </c>
      <c r="AA67">
        <v>0.13293389999999999</v>
      </c>
      <c r="AB67">
        <f t="shared" si="17"/>
        <v>0.53733759076691201</v>
      </c>
      <c r="AC67">
        <f t="shared" si="18"/>
        <v>0.53559229796295893</v>
      </c>
      <c r="AD67">
        <f t="shared" si="5"/>
        <v>-0.83637723448500401</v>
      </c>
      <c r="AE67" s="8">
        <f t="shared" si="19"/>
        <v>-0.35626837401570222</v>
      </c>
      <c r="AF67">
        <v>-1.9011739999999999</v>
      </c>
      <c r="AG67" s="122">
        <f t="shared" si="20"/>
        <v>-7.3010811776518664E-2</v>
      </c>
      <c r="AH67" s="122">
        <f t="shared" si="21"/>
        <v>1.1374961868214295E-2</v>
      </c>
      <c r="AI67" s="122"/>
    </row>
    <row r="68" spans="1:35" x14ac:dyDescent="0.25">
      <c r="A68" s="1">
        <v>905</v>
      </c>
      <c r="B68" s="1" t="s">
        <v>42</v>
      </c>
      <c r="C68" s="1">
        <v>1</v>
      </c>
      <c r="D68" s="6">
        <v>0.9052343483724653</v>
      </c>
      <c r="E68" s="8">
        <v>1.344731416687299</v>
      </c>
      <c r="F68" s="8">
        <v>0.61803072860967423</v>
      </c>
      <c r="G68" s="8">
        <v>1.8768467435595961</v>
      </c>
      <c r="H68" s="8" t="s">
        <v>445</v>
      </c>
      <c r="I68" s="8">
        <v>1.7028883128944425</v>
      </c>
      <c r="J68" s="25">
        <v>-0.51735673627107237</v>
      </c>
      <c r="K68" s="8">
        <v>1.2200627955563423</v>
      </c>
      <c r="L68" s="8">
        <f t="shared" si="6"/>
        <v>1.0214910870583924</v>
      </c>
      <c r="M68" s="8"/>
      <c r="N68" s="47">
        <f t="shared" si="7"/>
        <v>0.88336805025529985</v>
      </c>
      <c r="O68" s="56">
        <f t="shared" si="8"/>
        <v>-0.71285830930627825</v>
      </c>
      <c r="P68">
        <v>0.63919510000000002</v>
      </c>
      <c r="Q68">
        <f t="shared" si="9"/>
        <v>0.94412201797907191</v>
      </c>
      <c r="R68"/>
      <c r="S68">
        <f t="shared" si="11"/>
        <v>0.65967627790820704</v>
      </c>
      <c r="T68">
        <v>0.56164910000000001</v>
      </c>
      <c r="U68" s="213">
        <f t="shared" si="12"/>
        <v>0.49585870613938349</v>
      </c>
      <c r="V68" s="213">
        <f t="shared" si="13"/>
        <v>0.73760210922851577</v>
      </c>
      <c r="W68" s="8"/>
      <c r="X68" s="47">
        <f t="shared" si="14"/>
        <v>0.85756257560296401</v>
      </c>
      <c r="Y68" s="56">
        <f t="shared" si="15"/>
        <v>1.1213929391135853</v>
      </c>
      <c r="Z68" s="56">
        <f t="shared" si="16"/>
        <v>-0.74809700093438247</v>
      </c>
      <c r="AA68">
        <v>0.6036608</v>
      </c>
      <c r="AB68">
        <f t="shared" si="17"/>
        <v>0.90853437615784316</v>
      </c>
      <c r="AC68"/>
      <c r="AD68">
        <f t="shared" si="5"/>
        <v>-0.4153509959989935</v>
      </c>
      <c r="AE68" s="8">
        <f t="shared" si="19"/>
        <v>-0.35626837401570222</v>
      </c>
      <c r="AF68">
        <v>0.29349180000000002</v>
      </c>
      <c r="AG68" s="122">
        <f t="shared" si="20"/>
        <v>0.28311576499066432</v>
      </c>
      <c r="AH68" s="122">
        <f t="shared" si="21"/>
        <v>0.43043187440852815</v>
      </c>
      <c r="AI68" s="122"/>
    </row>
    <row r="69" spans="1:35" x14ac:dyDescent="0.25">
      <c r="A69" s="1">
        <v>912</v>
      </c>
      <c r="B69" s="1" t="s">
        <v>43</v>
      </c>
      <c r="C69" s="1">
        <v>1</v>
      </c>
      <c r="D69" s="6">
        <v>-1.128263100870029</v>
      </c>
      <c r="E69" s="8">
        <v>-0.76065615489382576</v>
      </c>
      <c r="F69" s="8">
        <v>0.6167068480380149</v>
      </c>
      <c r="G69" s="8">
        <v>-0.33170842107487647</v>
      </c>
      <c r="H69" s="8" t="s">
        <v>445</v>
      </c>
      <c r="I69" s="8">
        <v>1.7028648341424175</v>
      </c>
      <c r="J69" s="25">
        <v>0.15089571474572927</v>
      </c>
      <c r="K69" s="8">
        <v>-3.2316790248673404</v>
      </c>
      <c r="L69" s="8">
        <f t="shared" si="6"/>
        <v>-0.42597704353998711</v>
      </c>
      <c r="M69" s="8"/>
      <c r="N69" s="58"/>
      <c r="O69" s="11"/>
      <c r="P69" s="11"/>
      <c r="Q69" s="11"/>
      <c r="R69" s="11"/>
      <c r="S69" s="11"/>
      <c r="T69" s="12"/>
      <c r="U69" s="12"/>
      <c r="V69" s="12"/>
      <c r="W69" s="8"/>
      <c r="X69" s="47">
        <f t="shared" si="14"/>
        <v>-1.1523497109664831</v>
      </c>
      <c r="Y69" s="56">
        <f t="shared" si="15"/>
        <v>-0.88109445216067417</v>
      </c>
      <c r="Z69" s="56">
        <f t="shared" si="16"/>
        <v>1.2921675470684788</v>
      </c>
      <c r="AA69">
        <v>0.6036608</v>
      </c>
      <c r="AB69">
        <f t="shared" si="17"/>
        <v>6.9067894245546171E-3</v>
      </c>
      <c r="AC69"/>
      <c r="AD69">
        <f t="shared" si="5"/>
        <v>0.97068852667981631</v>
      </c>
      <c r="AE69" s="8">
        <f t="shared" si="19"/>
        <v>0.27244052130612501</v>
      </c>
      <c r="AF69">
        <v>-3.411689</v>
      </c>
      <c r="AG69" s="122">
        <f t="shared" si="20"/>
        <v>-0.28740862233102282</v>
      </c>
      <c r="AH69" s="122">
        <f t="shared" si="21"/>
        <v>-0.5130623608166659</v>
      </c>
      <c r="AI69" s="122"/>
    </row>
    <row r="70" spans="1:35" x14ac:dyDescent="0.25">
      <c r="A70" s="1">
        <v>914</v>
      </c>
      <c r="B70" s="1" t="s">
        <v>44</v>
      </c>
      <c r="C70" s="1">
        <v>1</v>
      </c>
      <c r="D70" s="6">
        <v>0.9052343483724653</v>
      </c>
      <c r="E70" s="8">
        <v>-0.76065615489382576</v>
      </c>
      <c r="F70" s="8">
        <v>-0.6787725417464231</v>
      </c>
      <c r="G70" s="8">
        <v>1.1551372716080885</v>
      </c>
      <c r="H70" s="8" t="s">
        <v>445</v>
      </c>
      <c r="I70" s="8">
        <v>1.7028823542372047</v>
      </c>
      <c r="J70" s="25">
        <v>0.81914816576253091</v>
      </c>
      <c r="K70" s="8">
        <v>0.69366535217545067</v>
      </c>
      <c r="L70" s="8">
        <f t="shared" si="6"/>
        <v>0.54809125650221302</v>
      </c>
      <c r="M70" s="8"/>
      <c r="N70" s="47">
        <f t="shared" si="7"/>
        <v>-1.118012688604364</v>
      </c>
      <c r="O70" s="56">
        <f t="shared" si="8"/>
        <v>1.3544307876819284</v>
      </c>
      <c r="P70">
        <v>-1.960507</v>
      </c>
      <c r="Q70">
        <f t="shared" si="9"/>
        <v>-2.7151230415811054</v>
      </c>
      <c r="R70"/>
      <c r="S70">
        <f t="shared" si="11"/>
        <v>0.65967627790820704</v>
      </c>
      <c r="T70">
        <v>0.54793729999999996</v>
      </c>
      <c r="U70" s="213">
        <f t="shared" si="12"/>
        <v>-0.53859972743255569</v>
      </c>
      <c r="V70" s="213">
        <f t="shared" si="13"/>
        <v>-0.91720583045545256</v>
      </c>
      <c r="W70" s="8"/>
      <c r="X70" s="47">
        <f t="shared" si="14"/>
        <v>0.85756257560296401</v>
      </c>
      <c r="Y70" s="56">
        <f t="shared" si="15"/>
        <v>-0.88109445216067417</v>
      </c>
      <c r="Z70" s="56">
        <f t="shared" si="16"/>
        <v>1.2921675470684788</v>
      </c>
      <c r="AA70">
        <v>-2.0245630000000001</v>
      </c>
      <c r="AB70">
        <f t="shared" si="17"/>
        <v>-2.0573193498946076</v>
      </c>
      <c r="AC70"/>
      <c r="AD70">
        <f t="shared" si="5"/>
        <v>0.96592733300781175</v>
      </c>
      <c r="AE70" s="8">
        <f t="shared" si="19"/>
        <v>0.90114941662795212</v>
      </c>
      <c r="AF70">
        <v>3.3672300000000002E-2</v>
      </c>
      <c r="AG70" s="122">
        <f t="shared" si="20"/>
        <v>-0.11406220371850943</v>
      </c>
      <c r="AH70" s="122">
        <f t="shared" si="21"/>
        <v>-0.31495216811665055</v>
      </c>
      <c r="AI70" s="122"/>
    </row>
    <row r="71" spans="1:35" x14ac:dyDescent="0.25">
      <c r="A71" s="1">
        <v>916</v>
      </c>
      <c r="B71" s="1" t="s">
        <v>54</v>
      </c>
      <c r="C71" s="1">
        <v>1</v>
      </c>
      <c r="D71" s="6">
        <v>0.9052343483724653</v>
      </c>
      <c r="E71" s="8">
        <v>-0.76065615489382576</v>
      </c>
      <c r="F71" s="8">
        <v>-1.5539540714618443</v>
      </c>
      <c r="G71" s="8">
        <v>-2.6490463766808299</v>
      </c>
      <c r="H71" s="8" t="s">
        <v>445</v>
      </c>
      <c r="I71" s="8">
        <v>2.9523318511658729E-2</v>
      </c>
      <c r="J71" s="25">
        <v>0.81914816576253091</v>
      </c>
      <c r="K71" s="8">
        <v>0.93650487047385889</v>
      </c>
      <c r="L71" s="8">
        <f t="shared" si="6"/>
        <v>-0.32474941427371212</v>
      </c>
      <c r="M71" s="8"/>
      <c r="N71" s="58"/>
      <c r="O71" s="11"/>
      <c r="P71" s="11"/>
      <c r="Q71" s="11"/>
      <c r="R71" s="11"/>
      <c r="S71" s="11"/>
      <c r="T71" s="12"/>
      <c r="U71" s="213"/>
      <c r="V71" s="213"/>
      <c r="W71" s="8"/>
      <c r="X71" s="57"/>
      <c r="Y71" s="57"/>
      <c r="Z71" s="58"/>
      <c r="AA71" s="11"/>
      <c r="AB71" s="11"/>
      <c r="AC71" s="11"/>
      <c r="AD71" s="11"/>
      <c r="AE71" s="11"/>
      <c r="AF71" s="12"/>
      <c r="AG71" s="122"/>
      <c r="AH71" s="122"/>
      <c r="AI71" s="122"/>
    </row>
    <row r="72" spans="1:35" x14ac:dyDescent="0.25">
      <c r="A72" s="1">
        <v>918</v>
      </c>
      <c r="B72" s="1" t="s">
        <v>45</v>
      </c>
      <c r="C72" s="1">
        <v>1</v>
      </c>
      <c r="D72" s="6">
        <v>0.9052343483724653</v>
      </c>
      <c r="E72" s="8">
        <v>1.344731416687299</v>
      </c>
      <c r="F72" s="8">
        <v>0.61870342420295432</v>
      </c>
      <c r="G72" s="8">
        <v>0.11290497315111651</v>
      </c>
      <c r="H72" s="8" t="s">
        <v>445</v>
      </c>
      <c r="I72" s="8">
        <v>0.84040714306428688</v>
      </c>
      <c r="J72" s="25">
        <v>0.81914816576253091</v>
      </c>
      <c r="K72" s="8">
        <v>-0.20103134374732062</v>
      </c>
      <c r="L72" s="8">
        <f t="shared" si="6"/>
        <v>0.63429973249904748</v>
      </c>
      <c r="M72" s="8"/>
      <c r="N72" s="47">
        <f t="shared" si="7"/>
        <v>0.88336805025529985</v>
      </c>
      <c r="O72" s="56">
        <f t="shared" si="8"/>
        <v>-0.71285830930627825</v>
      </c>
      <c r="P72">
        <v>0.70965990000000001</v>
      </c>
      <c r="Q72">
        <f t="shared" si="9"/>
        <v>0.69356004823430928</v>
      </c>
      <c r="R72"/>
      <c r="S72">
        <f t="shared" si="11"/>
        <v>0.38630661178344927</v>
      </c>
      <c r="T72">
        <v>0.3019811</v>
      </c>
      <c r="U72" s="213">
        <f t="shared" si="12"/>
        <v>0.37700290016113008</v>
      </c>
      <c r="V72" s="213">
        <f t="shared" si="13"/>
        <v>0.59497514205461166</v>
      </c>
      <c r="W72" s="8"/>
      <c r="X72" s="47">
        <f t="shared" si="14"/>
        <v>0.85756257560296401</v>
      </c>
      <c r="Y72" s="56">
        <f t="shared" si="15"/>
        <v>1.1213929391135853</v>
      </c>
      <c r="Z72" s="56">
        <f t="shared" si="16"/>
        <v>-0.74809700093438247</v>
      </c>
      <c r="AA72">
        <v>0.6036608</v>
      </c>
      <c r="AB72">
        <f t="shared" si="17"/>
        <v>0.49696231688240711</v>
      </c>
      <c r="AC72"/>
      <c r="AD72">
        <f>STANDARDIZE(AD34, $AD$40, $AD$41)*(-1)</f>
        <v>0.19220377245952983</v>
      </c>
      <c r="AE72" s="8">
        <f t="shared" si="19"/>
        <v>0.27244052130612501</v>
      </c>
      <c r="AF72">
        <v>0.27397779999999999</v>
      </c>
      <c r="AG72" s="122">
        <f>AVERAGE(X72:AF72)</f>
        <v>0.38376296555377859</v>
      </c>
      <c r="AH72" s="122">
        <f t="shared" si="21"/>
        <v>0.54545724648065874</v>
      </c>
      <c r="AI72" s="122"/>
    </row>
    <row r="73" spans="1:35" x14ac:dyDescent="0.25">
      <c r="A73" s="1">
        <v>988</v>
      </c>
      <c r="B73" s="1" t="s">
        <v>46</v>
      </c>
      <c r="C73" s="1">
        <v>1</v>
      </c>
      <c r="D73" s="6">
        <v>-1.128263100870029</v>
      </c>
      <c r="E73" s="8">
        <v>-0.76065615489382576</v>
      </c>
      <c r="F73" s="8">
        <v>-3.7267438900001273</v>
      </c>
      <c r="G73" s="8">
        <v>0.66907140793012121</v>
      </c>
      <c r="H73" s="8" t="s">
        <v>445</v>
      </c>
      <c r="I73" s="8">
        <v>1.7028873502017341</v>
      </c>
      <c r="J73" s="25">
        <v>0.81914816576253091</v>
      </c>
      <c r="K73" s="8">
        <v>-4.9703269141014896E-2</v>
      </c>
      <c r="L73" s="8">
        <f t="shared" si="6"/>
        <v>-0.35346564157294436</v>
      </c>
      <c r="M73" s="8"/>
      <c r="N73" s="58"/>
      <c r="O73" s="11"/>
      <c r="P73" s="11"/>
      <c r="Q73" s="11"/>
      <c r="R73" s="11"/>
      <c r="S73" s="11"/>
      <c r="T73" s="12"/>
      <c r="U73" s="12"/>
      <c r="V73" s="12"/>
      <c r="W73" s="8"/>
      <c r="X73" s="57"/>
      <c r="Y73" s="57"/>
      <c r="Z73" s="58"/>
      <c r="AA73" s="11"/>
      <c r="AB73" s="11"/>
      <c r="AC73" s="11"/>
      <c r="AD73" s="11"/>
      <c r="AE73" s="11"/>
      <c r="AF73" s="12"/>
      <c r="AG73" s="122"/>
      <c r="AH73" s="122"/>
      <c r="AI73" s="122"/>
    </row>
    <row r="74" spans="1:35" x14ac:dyDescent="0.25">
      <c r="A74" s="1">
        <v>1312</v>
      </c>
      <c r="B74" s="1" t="s">
        <v>55</v>
      </c>
      <c r="C74" s="1">
        <v>1</v>
      </c>
      <c r="D74" s="6">
        <v>0.9052343483724653</v>
      </c>
      <c r="E74" s="8">
        <v>1.344731416687299</v>
      </c>
      <c r="F74" s="8">
        <v>0.61883509523962377</v>
      </c>
      <c r="G74" s="8">
        <v>1.4998248219227175</v>
      </c>
      <c r="H74" s="8" t="s">
        <v>445</v>
      </c>
      <c r="I74" s="8">
        <v>1.7028815786080087</v>
      </c>
      <c r="J74" s="25">
        <v>-0.51735673627107237</v>
      </c>
      <c r="K74" s="8">
        <v>2.1761025014790134E-2</v>
      </c>
      <c r="L74" s="8">
        <f t="shared" si="6"/>
        <v>0.79655879279626185</v>
      </c>
      <c r="M74" s="8"/>
      <c r="N74" s="47">
        <f t="shared" si="7"/>
        <v>0.88336805025529985</v>
      </c>
      <c r="O74" s="56">
        <f t="shared" si="8"/>
        <v>-0.71285830930627825</v>
      </c>
      <c r="P74">
        <v>0.71411009999999997</v>
      </c>
      <c r="Q74">
        <f t="shared" si="9"/>
        <v>0.46373252999544995</v>
      </c>
      <c r="R74"/>
      <c r="S74">
        <f t="shared" si="11"/>
        <v>0.56387834973733286</v>
      </c>
      <c r="T74">
        <v>0.36969610000000003</v>
      </c>
      <c r="U74" s="213">
        <f t="shared" si="12"/>
        <v>0.38032113678030077</v>
      </c>
      <c r="V74" s="213">
        <f t="shared" si="13"/>
        <v>0.59895702599761658</v>
      </c>
      <c r="W74" s="8"/>
      <c r="X74" s="47">
        <f>STANDARDIZE(X36, $X$40, $X$41)</f>
        <v>0.85756257560296401</v>
      </c>
      <c r="Y74" s="56">
        <f t="shared" si="15"/>
        <v>1.1213929391135853</v>
      </c>
      <c r="Z74" s="56">
        <f>STANDARDIZE(Z36, $Z$40, $Z$41)</f>
        <v>-0.74809700093438247</v>
      </c>
      <c r="AA74">
        <v>0.6036608</v>
      </c>
      <c r="AB74">
        <f t="shared" si="17"/>
        <v>0.90249764281791234</v>
      </c>
      <c r="AC74"/>
      <c r="AD74">
        <f>STANDARDIZE(AD36, $AD$40, $AD$41)*(-1)</f>
        <v>-2.4380872560446769</v>
      </c>
      <c r="AE74" s="8">
        <f t="shared" si="19"/>
        <v>-0.35626837401570222</v>
      </c>
      <c r="AF74">
        <v>0.195687</v>
      </c>
      <c r="AG74" s="122">
        <f>AVERAGE(X74:AF74)</f>
        <v>1.7293540817462573E-2</v>
      </c>
      <c r="AH74" s="122">
        <f t="shared" si="21"/>
        <v>0.12663504678201179</v>
      </c>
      <c r="AI74" s="122"/>
    </row>
    <row r="75" spans="1:35" x14ac:dyDescent="0.25">
      <c r="A75" s="1">
        <v>1311</v>
      </c>
      <c r="B75" s="1" t="s">
        <v>85</v>
      </c>
      <c r="C75" s="1">
        <v>1</v>
      </c>
      <c r="L75" s="8"/>
      <c r="M75" s="8"/>
      <c r="N75" s="47">
        <f t="shared" si="7"/>
        <v>0.88336805025529985</v>
      </c>
      <c r="O75" s="56">
        <f t="shared" si="8"/>
        <v>-0.71285830930627825</v>
      </c>
      <c r="P75">
        <v>0.71411009999999997</v>
      </c>
      <c r="Q75">
        <f t="shared" si="9"/>
        <v>0.59561038426652224</v>
      </c>
      <c r="R75"/>
      <c r="S75">
        <f t="shared" si="11"/>
        <v>0.20334501811285011</v>
      </c>
      <c r="T75">
        <v>0.53279169999999998</v>
      </c>
      <c r="U75" s="213">
        <f t="shared" si="12"/>
        <v>0.36939449055473234</v>
      </c>
      <c r="V75" s="213">
        <f t="shared" si="13"/>
        <v>0.58584505052693436</v>
      </c>
      <c r="W75" s="8"/>
      <c r="X75" s="47">
        <f>STANDARDIZE(X37, $X$40, $X$41)</f>
        <v>0.85756257560296401</v>
      </c>
      <c r="Y75" s="56">
        <f t="shared" si="15"/>
        <v>1.1213929391135853</v>
      </c>
      <c r="Z75" s="56">
        <f>STANDARDIZE(Z37, $Z$40, $Z$41)</f>
        <v>-0.74809700093438247</v>
      </c>
      <c r="AA75">
        <v>-2.0245630000000001</v>
      </c>
      <c r="AB75">
        <f t="shared" si="17"/>
        <v>-2.0573193498946076</v>
      </c>
      <c r="AC75"/>
      <c r="AD75">
        <f>STANDARDIZE(AD37, $AD$40, $AD$41)*(-1)</f>
        <v>-4.385400804010002E-3</v>
      </c>
      <c r="AE75" s="8">
        <f t="shared" si="19"/>
        <v>0.90114941662795212</v>
      </c>
      <c r="AF75">
        <v>0.69544680000000003</v>
      </c>
      <c r="AG75" s="122">
        <f>AVERAGE(X75:AF75)</f>
        <v>-0.15735162753606233</v>
      </c>
      <c r="AH75" s="122">
        <f t="shared" si="21"/>
        <v>-7.2959431336302324E-2</v>
      </c>
      <c r="AI75" s="122"/>
    </row>
    <row r="76" spans="1:35" x14ac:dyDescent="0.25">
      <c r="A76" s="1">
        <v>7777</v>
      </c>
      <c r="B76" s="1" t="s">
        <v>47</v>
      </c>
      <c r="C76" s="1">
        <v>1</v>
      </c>
      <c r="D76" s="1">
        <v>-0.72156361102153022</v>
      </c>
      <c r="E76" s="1">
        <v>-0.33957864057760073</v>
      </c>
      <c r="F76" s="1">
        <v>0.37499728308543706</v>
      </c>
      <c r="G76" s="1">
        <v>-0.30054154865205235</v>
      </c>
      <c r="H76" s="1" t="s">
        <v>445</v>
      </c>
      <c r="I76" s="1">
        <v>0.3943432485144755</v>
      </c>
      <c r="J76" s="25">
        <v>0.81914816576253091</v>
      </c>
      <c r="K76" s="1">
        <v>-0.22757396691268331</v>
      </c>
      <c r="L76" s="8">
        <f t="shared" si="6"/>
        <v>-1.098671144890032E-4</v>
      </c>
      <c r="M76" s="8"/>
      <c r="N76" s="47">
        <f t="shared" si="7"/>
        <v>-0.7177365408324311</v>
      </c>
      <c r="O76" s="56">
        <f t="shared" si="8"/>
        <v>-0.71285830930627825</v>
      </c>
      <c r="P76">
        <v>0.6732764</v>
      </c>
      <c r="Q76">
        <f t="shared" si="9"/>
        <v>-0.41632208963792394</v>
      </c>
      <c r="R76"/>
      <c r="S76">
        <f t="shared" si="11"/>
        <v>0.3265402665608037</v>
      </c>
      <c r="T76">
        <v>-0.11887880000000001</v>
      </c>
      <c r="U76" s="213">
        <f t="shared" si="12"/>
        <v>-0.1609965122026383</v>
      </c>
      <c r="V76" s="213">
        <f t="shared" si="13"/>
        <v>-5.0624152781910271E-2</v>
      </c>
      <c r="W76" s="8"/>
      <c r="X76" s="47">
        <f>STANDARDIZE(X37, $X$40, $X$41)</f>
        <v>0.85756257560296401</v>
      </c>
      <c r="Y76" s="56">
        <f t="shared" si="15"/>
        <v>-0.48059697390582223</v>
      </c>
      <c r="Z76" s="56">
        <f>STANDARDIZE(Z37, $Z$40, $Z$41)</f>
        <v>-0.74809700093438247</v>
      </c>
      <c r="AA76">
        <v>0.53127559999999996</v>
      </c>
      <c r="AB76">
        <f t="shared" si="17"/>
        <v>2.2560930808061598E-3</v>
      </c>
      <c r="AC76"/>
      <c r="AD76">
        <f>STANDARDIZE(AD38, $AD$40, $AD$41)*(-1)</f>
        <v>-7.2471079495831051E-2</v>
      </c>
      <c r="AE76" s="8">
        <f t="shared" si="19"/>
        <v>0.90114941662795212</v>
      </c>
      <c r="AF76">
        <v>7.2748400000000005E-2</v>
      </c>
      <c r="AG76" s="122">
        <f t="shared" ref="AG76" si="22">AVERAGE(X76:AF76)</f>
        <v>0.13297837887196082</v>
      </c>
      <c r="AH76" s="122">
        <f t="shared" si="21"/>
        <v>0.25884629027286704</v>
      </c>
      <c r="AI76" s="122"/>
    </row>
    <row r="77" spans="1:35" x14ac:dyDescent="0.25">
      <c r="D77" s="6"/>
      <c r="E77" s="8"/>
      <c r="F77" s="8"/>
      <c r="G77" s="8"/>
      <c r="H77" s="8"/>
      <c r="I77" s="8"/>
      <c r="J77" s="25"/>
      <c r="K77" s="8"/>
      <c r="L77" s="8"/>
      <c r="M77" s="8"/>
      <c r="N77" s="6"/>
      <c r="O77" s="8"/>
      <c r="P77" s="8"/>
      <c r="Q77" s="8"/>
      <c r="R77" s="8"/>
      <c r="S77" s="8"/>
      <c r="T77" s="7"/>
      <c r="U77" s="8"/>
      <c r="V77" s="8"/>
      <c r="W77" s="8"/>
      <c r="X77" s="6"/>
      <c r="Y77" s="8"/>
      <c r="Z77" s="8"/>
      <c r="AA77" s="8"/>
      <c r="AB77" s="8"/>
      <c r="AC77" s="8"/>
      <c r="AD77" s="8"/>
      <c r="AE77" s="8"/>
      <c r="AF77" s="7"/>
    </row>
    <row r="78" spans="1:35" x14ac:dyDescent="0.25">
      <c r="B78" s="1" t="s">
        <v>56</v>
      </c>
      <c r="D78" s="6">
        <v>5.7301833529040336E-17</v>
      </c>
      <c r="E78" s="8">
        <v>-2.3278869871172638E-17</v>
      </c>
      <c r="F78" s="8">
        <v>8.2908590387330239E-16</v>
      </c>
      <c r="G78" s="8">
        <v>3.0978803751637435E-16</v>
      </c>
      <c r="H78" s="8">
        <v>8.0611845701043978E-16</v>
      </c>
      <c r="I78" s="8">
        <v>7.5029588277087189E-16</v>
      </c>
      <c r="J78" s="25">
        <v>-7.5208656506865438E-17</v>
      </c>
      <c r="K78" s="8">
        <v>9.1951535991131926E-16</v>
      </c>
      <c r="L78" s="8"/>
      <c r="M78" s="8"/>
      <c r="N78" s="7">
        <f t="shared" ref="N78:S78" si="23">AVERAGE(N45:N76)</f>
        <v>-4.2111907830609384E-17</v>
      </c>
      <c r="O78" s="7">
        <f t="shared" si="23"/>
        <v>-6.891039463190627E-17</v>
      </c>
      <c r="P78" s="8">
        <f t="shared" si="23"/>
        <v>-3.1034482749942219E-8</v>
      </c>
      <c r="Q78" s="8">
        <f t="shared" si="23"/>
        <v>3.5412286130285166E-16</v>
      </c>
      <c r="R78" s="8">
        <f t="shared" si="23"/>
        <v>-2.0756343503861623E-16</v>
      </c>
      <c r="S78" s="8">
        <f t="shared" si="23"/>
        <v>6.891039463190627E-17</v>
      </c>
      <c r="T78" s="8">
        <f>AVERAGE(T45:T76)</f>
        <v>3.4482758679106559E-9</v>
      </c>
      <c r="U78" s="8"/>
      <c r="V78" s="8"/>
      <c r="W78" s="8"/>
      <c r="X78" s="7">
        <f t="shared" ref="X78:AD78" si="24">AVERAGE(X45:X76)</f>
        <v>5.3597660975185223E-2</v>
      </c>
      <c r="Y78" s="7">
        <f t="shared" si="24"/>
        <v>-3.7007434154171883E-17</v>
      </c>
      <c r="Z78" s="7">
        <f t="shared" si="24"/>
        <v>0</v>
      </c>
      <c r="AA78" s="8">
        <f t="shared" si="24"/>
        <v>1.6666666650492583E-8</v>
      </c>
      <c r="AB78" s="8">
        <f t="shared" si="24"/>
        <v>-4.1614570585786957E-16</v>
      </c>
      <c r="AC78" s="8">
        <f t="shared" si="24"/>
        <v>3.8616453030440226E-17</v>
      </c>
      <c r="AD78" s="8">
        <f t="shared" si="24"/>
        <v>-1.6329530320528345E-16</v>
      </c>
      <c r="AE78" s="8">
        <f>AVERAGE(AE45:AE76)</f>
        <v>-1.3322676295501878E-16</v>
      </c>
      <c r="AF78" s="8">
        <f>AVERAGE(AF45:AF76)</f>
        <v>1.3415194880887308E-17</v>
      </c>
    </row>
    <row r="79" spans="1:35" ht="15.75" thickBot="1" x14ac:dyDescent="0.3">
      <c r="B79" s="1" t="s">
        <v>57</v>
      </c>
      <c r="D79" s="3">
        <v>0.99999999999999978</v>
      </c>
      <c r="E79" s="5">
        <v>1</v>
      </c>
      <c r="F79" s="5">
        <v>0.99999999999999534</v>
      </c>
      <c r="G79" s="5">
        <v>0.99999999999999978</v>
      </c>
      <c r="H79" s="5">
        <v>0.99999999999999667</v>
      </c>
      <c r="I79" s="5">
        <v>1.0000000000000013</v>
      </c>
      <c r="J79" s="25">
        <v>0.99999999999999978</v>
      </c>
      <c r="K79" s="8">
        <v>0.99999999999999534</v>
      </c>
      <c r="L79" s="8"/>
      <c r="M79" s="8"/>
      <c r="N79" s="7">
        <f>STDEV(N45:N77)</f>
        <v>0.99999999999999989</v>
      </c>
      <c r="O79" s="7">
        <f>STDEV(O45:O77)</f>
        <v>0.99999999999999978</v>
      </c>
      <c r="P79" s="5">
        <f>STDEV(P45:P76)</f>
        <v>1.0000000828445355</v>
      </c>
      <c r="Q79" s="5">
        <f t="shared" ref="Q79:T79" si="25">STDEV(Q45:Q76)</f>
        <v>1</v>
      </c>
      <c r="R79" s="5">
        <f t="shared" si="25"/>
        <v>1.0000000000000013</v>
      </c>
      <c r="S79" s="5">
        <f t="shared" si="25"/>
        <v>1.0000000000000002</v>
      </c>
      <c r="T79" s="5">
        <f t="shared" si="25"/>
        <v>0.99999999608940193</v>
      </c>
      <c r="U79" s="8"/>
      <c r="V79" s="8"/>
      <c r="W79" s="8"/>
      <c r="X79" s="7">
        <f>AVERAGE(X46:X77)</f>
        <v>9.5182053111104808E-2</v>
      </c>
      <c r="Y79" s="7">
        <f>AVERAGE(Y46:Y77)</f>
        <v>3.0382567315885282E-2</v>
      </c>
      <c r="Z79" s="7">
        <f>AVERAGE(Z46:Z77)</f>
        <v>2.5796448308082164E-2</v>
      </c>
      <c r="AA79" s="5">
        <f>STDEV(AA45:AA76)</f>
        <v>1.0000000099743502</v>
      </c>
      <c r="AB79" s="5">
        <f t="shared" ref="AB79:AF79" si="26">STDEV(AB45:AB76)</f>
        <v>1.0000000000000013</v>
      </c>
      <c r="AC79" s="5">
        <f t="shared" si="26"/>
        <v>0.99999999999999822</v>
      </c>
      <c r="AD79" s="5">
        <f t="shared" si="26"/>
        <v>0.99999999999999956</v>
      </c>
      <c r="AE79" s="5">
        <f t="shared" si="26"/>
        <v>0.99999999999999967</v>
      </c>
      <c r="AF79" s="5">
        <f t="shared" si="26"/>
        <v>1.0000000276539189</v>
      </c>
    </row>
    <row r="80" spans="1:35" x14ac:dyDescent="0.25">
      <c r="J80" s="25"/>
    </row>
    <row r="81" spans="10:10" x14ac:dyDescent="0.25">
      <c r="J81" s="25"/>
    </row>
    <row r="82" spans="10:10" x14ac:dyDescent="0.25">
      <c r="J82" s="25"/>
    </row>
    <row r="83" spans="10:10" x14ac:dyDescent="0.25">
      <c r="J83" s="25"/>
    </row>
    <row r="84" spans="10:10" x14ac:dyDescent="0.25">
      <c r="J84" s="25"/>
    </row>
    <row r="85" spans="10:10" x14ac:dyDescent="0.25">
      <c r="J85" s="25"/>
    </row>
    <row r="86" spans="10:10" x14ac:dyDescent="0.25">
      <c r="J86" s="25"/>
    </row>
    <row r="87" spans="10:10" x14ac:dyDescent="0.25">
      <c r="J87" s="25"/>
    </row>
    <row r="88" spans="10:10" x14ac:dyDescent="0.25">
      <c r="J88" s="25"/>
    </row>
    <row r="89" spans="10:10" x14ac:dyDescent="0.25">
      <c r="J89" s="25"/>
    </row>
    <row r="90" spans="10:10" x14ac:dyDescent="0.25">
      <c r="J90" s="25"/>
    </row>
    <row r="91" spans="10:10" x14ac:dyDescent="0.25">
      <c r="J91" s="25"/>
    </row>
    <row r="92" spans="10:10" x14ac:dyDescent="0.25">
      <c r="J92" s="25"/>
    </row>
    <row r="93" spans="10:10" x14ac:dyDescent="0.25">
      <c r="J93" s="25"/>
    </row>
    <row r="94" spans="10:10" x14ac:dyDescent="0.25">
      <c r="J94" s="25"/>
    </row>
    <row r="95" spans="10:10" x14ac:dyDescent="0.25">
      <c r="J95" s="25"/>
    </row>
    <row r="96" spans="10:10" x14ac:dyDescent="0.25">
      <c r="J96" s="25"/>
    </row>
    <row r="97" spans="10:10" x14ac:dyDescent="0.25">
      <c r="J97" s="23"/>
    </row>
    <row r="98" spans="10:10" x14ac:dyDescent="0.25">
      <c r="J98" s="23"/>
    </row>
    <row r="99" spans="10:10" x14ac:dyDescent="0.25">
      <c r="J99" s="23"/>
    </row>
    <row r="100" spans="10:10" x14ac:dyDescent="0.25">
      <c r="J100" s="23"/>
    </row>
    <row r="101" spans="10:10" x14ac:dyDescent="0.25">
      <c r="J101" s="23"/>
    </row>
    <row r="102" spans="10:10" x14ac:dyDescent="0.25">
      <c r="J102" s="23"/>
    </row>
    <row r="103" spans="10:10" x14ac:dyDescent="0.25">
      <c r="J103" s="23"/>
    </row>
    <row r="104" spans="10:10" x14ac:dyDescent="0.25">
      <c r="J104" s="23"/>
    </row>
    <row r="105" spans="10:10" x14ac:dyDescent="0.25">
      <c r="J105" s="23"/>
    </row>
    <row r="106" spans="10:10" x14ac:dyDescent="0.25">
      <c r="J106" s="23"/>
    </row>
    <row r="107" spans="10:10" x14ac:dyDescent="0.25">
      <c r="J107" s="23"/>
    </row>
    <row r="108" spans="10:10" x14ac:dyDescent="0.25">
      <c r="J108" s="23"/>
    </row>
    <row r="109" spans="10:10" x14ac:dyDescent="0.25">
      <c r="J109" s="23"/>
    </row>
    <row r="110" spans="10:10" x14ac:dyDescent="0.25">
      <c r="J110" s="23"/>
    </row>
    <row r="111" spans="10:10" x14ac:dyDescent="0.25">
      <c r="J111" s="23"/>
    </row>
    <row r="112" spans="10:10" x14ac:dyDescent="0.25">
      <c r="J112" s="23"/>
    </row>
    <row r="113" spans="10:10" x14ac:dyDescent="0.25">
      <c r="J113" s="23"/>
    </row>
    <row r="114" spans="10:10" x14ac:dyDescent="0.25">
      <c r="J114" s="23"/>
    </row>
    <row r="115" spans="10:10" x14ac:dyDescent="0.25">
      <c r="J115" s="23"/>
    </row>
    <row r="116" spans="10:10" x14ac:dyDescent="0.25">
      <c r="J116" s="23"/>
    </row>
    <row r="117" spans="10:10" x14ac:dyDescent="0.25">
      <c r="J117" s="23"/>
    </row>
  </sheetData>
  <sortState ref="AL6:AM35">
    <sortCondition descending="1" ref="AM6"/>
  </sortState>
  <mergeCells count="3">
    <mergeCell ref="X4:AF4"/>
    <mergeCell ref="D4:K4"/>
    <mergeCell ref="N4:T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opLeftCell="A4" workbookViewId="0">
      <selection activeCell="C18" sqref="C18"/>
    </sheetView>
  </sheetViews>
  <sheetFormatPr defaultRowHeight="15" x14ac:dyDescent="0.25"/>
  <cols>
    <col min="1" max="1" width="19.7109375" bestFit="1" customWidth="1"/>
    <col min="2" max="2" width="7.5703125" bestFit="1" customWidth="1"/>
    <col min="3" max="3" width="7.5703125" customWidth="1"/>
  </cols>
  <sheetData>
    <row r="1" spans="1:16" ht="15.75" thickBot="1" x14ac:dyDescent="0.3">
      <c r="A1" t="s">
        <v>623</v>
      </c>
    </row>
    <row r="2" spans="1:16" ht="15.75" thickBot="1" x14ac:dyDescent="0.3">
      <c r="B2" s="288" t="s">
        <v>607</v>
      </c>
      <c r="C2" s="289"/>
      <c r="D2" s="289"/>
      <c r="E2" s="289"/>
      <c r="F2" s="290"/>
      <c r="G2" s="288" t="s">
        <v>618</v>
      </c>
      <c r="H2" s="289"/>
      <c r="I2" s="289"/>
      <c r="J2" s="289"/>
      <c r="K2" s="290"/>
      <c r="L2" s="288" t="s">
        <v>619</v>
      </c>
      <c r="M2" s="289"/>
      <c r="N2" s="289"/>
      <c r="O2" s="289"/>
      <c r="P2" s="290"/>
    </row>
    <row r="3" spans="1:16" ht="15.75" thickBot="1" x14ac:dyDescent="0.3">
      <c r="B3" s="216" t="s">
        <v>86</v>
      </c>
      <c r="C3" s="217" t="s">
        <v>82</v>
      </c>
      <c r="D3" s="217" t="s">
        <v>606</v>
      </c>
      <c r="E3" s="217" t="s">
        <v>82</v>
      </c>
      <c r="F3" s="218" t="s">
        <v>83</v>
      </c>
      <c r="G3" s="216" t="s">
        <v>86</v>
      </c>
      <c r="H3" s="217" t="s">
        <v>82</v>
      </c>
      <c r="I3" s="217" t="s">
        <v>606</v>
      </c>
      <c r="J3" s="217" t="s">
        <v>82</v>
      </c>
      <c r="K3" s="218" t="s">
        <v>83</v>
      </c>
      <c r="L3" s="216" t="s">
        <v>86</v>
      </c>
      <c r="M3" s="217" t="s">
        <v>82</v>
      </c>
      <c r="N3" s="217" t="s">
        <v>606</v>
      </c>
      <c r="O3" s="217" t="s">
        <v>82</v>
      </c>
      <c r="P3" s="218" t="s">
        <v>83</v>
      </c>
    </row>
    <row r="4" spans="1:16" x14ac:dyDescent="0.25">
      <c r="A4" s="2" t="s">
        <v>19</v>
      </c>
      <c r="B4" s="91">
        <v>-0.26467355781971752</v>
      </c>
      <c r="C4" s="92">
        <f>_xlfn.RANK.EQ(B4, $B$4:$B$33, 0)</f>
        <v>23</v>
      </c>
      <c r="D4" s="92">
        <v>-1.0743875157573162</v>
      </c>
      <c r="E4" s="92">
        <f>_xlfn.RANK.EQ(D4, $D$4:$D$33, 0)</f>
        <v>30</v>
      </c>
      <c r="F4" s="93">
        <f>C4-E4</f>
        <v>-7</v>
      </c>
      <c r="G4" s="91">
        <v>9.4602741042274008E-2</v>
      </c>
      <c r="H4" s="92">
        <f t="shared" ref="H4:H31" si="0">_xlfn.RANK.EQ(G4, $G$4:$G$33, 0)</f>
        <v>10</v>
      </c>
      <c r="I4" s="92">
        <v>-0.75849392500000001</v>
      </c>
      <c r="J4" s="92">
        <f t="shared" ref="J4:J33" si="1">_xlfn.RANK.EQ(I4, $I$4:$I$33, 0)</f>
        <v>29</v>
      </c>
      <c r="K4" s="93">
        <f t="shared" ref="K4:K31" si="2">H4-J4</f>
        <v>-19</v>
      </c>
      <c r="L4" s="91">
        <v>-0.34321262022585991</v>
      </c>
      <c r="M4" s="92">
        <f>_xlfn.RANK.EQ(L4, $L$4:$L$33, 0)</f>
        <v>22</v>
      </c>
      <c r="N4" s="92">
        <v>0.11022915160510777</v>
      </c>
      <c r="O4" s="92">
        <f>_xlfn.RANK.EQ(N4, $N$4:$N$33, 0)</f>
        <v>15</v>
      </c>
      <c r="P4" s="93">
        <f>M4-O4</f>
        <v>7</v>
      </c>
    </row>
    <row r="5" spans="1:16" x14ac:dyDescent="0.25">
      <c r="A5" s="9" t="s">
        <v>20</v>
      </c>
      <c r="B5" s="83">
        <v>-0.14751357598126499</v>
      </c>
      <c r="C5" s="94">
        <f t="shared" ref="C5:C33" si="3">_xlfn.RANK.EQ(B5, $B$4:$B$33, 0)</f>
        <v>19</v>
      </c>
      <c r="D5" s="94">
        <v>7.8388053812704986E-2</v>
      </c>
      <c r="E5" s="94">
        <f t="shared" ref="E5:E33" si="4">_xlfn.RANK.EQ(D5, $D$4:$D$33, 0)</f>
        <v>14</v>
      </c>
      <c r="F5" s="95">
        <f t="shared" ref="F5:F33" si="5">C5-E5</f>
        <v>5</v>
      </c>
      <c r="G5" s="83">
        <v>-0.18318158374505045</v>
      </c>
      <c r="H5" s="94">
        <f t="shared" si="0"/>
        <v>20</v>
      </c>
      <c r="I5" s="94">
        <v>-0.34220304999999995</v>
      </c>
      <c r="J5" s="94">
        <f t="shared" si="1"/>
        <v>23</v>
      </c>
      <c r="K5" s="95">
        <f t="shared" si="2"/>
        <v>-3</v>
      </c>
      <c r="L5" s="83">
        <v>-0.97488205730840383</v>
      </c>
      <c r="M5" s="94">
        <f t="shared" ref="M5:M33" si="6">_xlfn.RANK.EQ(L5, $L$4:$L$33, 0)</f>
        <v>29</v>
      </c>
      <c r="N5" s="94">
        <v>-0.86291059232231304</v>
      </c>
      <c r="O5" s="94">
        <f t="shared" ref="O5:O33" si="7">_xlfn.RANK.EQ(N5, $N$4:$N$33, 0)</f>
        <v>30</v>
      </c>
      <c r="P5" s="95">
        <f t="shared" ref="P5:P33" si="8">M5-O5</f>
        <v>-1</v>
      </c>
    </row>
    <row r="6" spans="1:16" x14ac:dyDescent="0.25">
      <c r="A6" s="9" t="s">
        <v>21</v>
      </c>
      <c r="B6" s="83">
        <v>0.1972438961605448</v>
      </c>
      <c r="C6" s="94">
        <f t="shared" si="3"/>
        <v>7</v>
      </c>
      <c r="D6" s="94">
        <v>0.79781814393958728</v>
      </c>
      <c r="E6" s="94">
        <f t="shared" si="4"/>
        <v>2</v>
      </c>
      <c r="F6" s="95">
        <f t="shared" si="5"/>
        <v>5</v>
      </c>
      <c r="G6" s="83">
        <v>-5.6282802870338766E-2</v>
      </c>
      <c r="H6" s="94">
        <f t="shared" si="0"/>
        <v>16</v>
      </c>
      <c r="I6" s="94">
        <v>-4.994067499999999E-2</v>
      </c>
      <c r="J6" s="94">
        <f t="shared" si="1"/>
        <v>15</v>
      </c>
      <c r="K6" s="95">
        <f t="shared" si="2"/>
        <v>1</v>
      </c>
      <c r="L6" s="83">
        <v>-0.10137722344897668</v>
      </c>
      <c r="M6" s="94">
        <f t="shared" si="6"/>
        <v>20</v>
      </c>
      <c r="N6" s="94">
        <v>0.21956021069129095</v>
      </c>
      <c r="O6" s="94">
        <f t="shared" si="7"/>
        <v>11</v>
      </c>
      <c r="P6" s="219">
        <f t="shared" si="8"/>
        <v>9</v>
      </c>
    </row>
    <row r="7" spans="1:16" x14ac:dyDescent="0.25">
      <c r="A7" s="9" t="s">
        <v>22</v>
      </c>
      <c r="B7" s="83">
        <v>6.9018036795354828E-2</v>
      </c>
      <c r="C7" s="94">
        <f t="shared" si="3"/>
        <v>10</v>
      </c>
      <c r="D7" s="94">
        <v>-0.31680655204669911</v>
      </c>
      <c r="E7" s="94">
        <f t="shared" si="4"/>
        <v>21</v>
      </c>
      <c r="F7" s="95">
        <f t="shared" si="5"/>
        <v>-11</v>
      </c>
      <c r="G7" s="83">
        <v>-0.17241210142521743</v>
      </c>
      <c r="H7" s="94">
        <f t="shared" si="0"/>
        <v>19</v>
      </c>
      <c r="I7" s="94">
        <v>-0.35293540000000001</v>
      </c>
      <c r="J7" s="94">
        <f t="shared" si="1"/>
        <v>24</v>
      </c>
      <c r="K7" s="95">
        <f t="shared" si="2"/>
        <v>-5</v>
      </c>
      <c r="L7" s="83">
        <v>-0.52503981222474672</v>
      </c>
      <c r="M7" s="94">
        <f t="shared" si="6"/>
        <v>26</v>
      </c>
      <c r="N7" s="94">
        <v>-0.73571057090328396</v>
      </c>
      <c r="O7" s="94">
        <f t="shared" si="7"/>
        <v>28</v>
      </c>
      <c r="P7" s="95">
        <f t="shared" si="8"/>
        <v>-2</v>
      </c>
    </row>
    <row r="8" spans="1:16" x14ac:dyDescent="0.25">
      <c r="A8" s="9" t="s">
        <v>23</v>
      </c>
      <c r="B8" s="83">
        <v>-0.85536390107748905</v>
      </c>
      <c r="C8" s="94">
        <f t="shared" si="3"/>
        <v>29</v>
      </c>
      <c r="D8" s="94">
        <v>-0.47781791814016589</v>
      </c>
      <c r="E8" s="94">
        <f t="shared" si="4"/>
        <v>26</v>
      </c>
      <c r="F8" s="95">
        <f t="shared" si="5"/>
        <v>3</v>
      </c>
      <c r="G8" s="83">
        <v>-0.34580238165968424</v>
      </c>
      <c r="H8" s="94">
        <f t="shared" si="0"/>
        <v>22</v>
      </c>
      <c r="I8" s="94">
        <v>-0.634757825</v>
      </c>
      <c r="J8" s="94">
        <f t="shared" si="1"/>
        <v>27</v>
      </c>
      <c r="K8" s="95">
        <f t="shared" si="2"/>
        <v>-5</v>
      </c>
      <c r="L8" s="83">
        <v>4.0440904461059822E-2</v>
      </c>
      <c r="M8" s="94">
        <f t="shared" si="6"/>
        <v>15</v>
      </c>
      <c r="N8" s="94">
        <v>0.28503501457012642</v>
      </c>
      <c r="O8" s="94">
        <f t="shared" si="7"/>
        <v>8</v>
      </c>
      <c r="P8" s="95">
        <f t="shared" si="8"/>
        <v>7</v>
      </c>
    </row>
    <row r="9" spans="1:16" x14ac:dyDescent="0.25">
      <c r="A9" s="9" t="s">
        <v>24</v>
      </c>
      <c r="B9" s="83">
        <v>-3.6674227313283993E-2</v>
      </c>
      <c r="C9" s="94">
        <f t="shared" si="3"/>
        <v>14</v>
      </c>
      <c r="D9" s="94">
        <v>-0.22218362509977863</v>
      </c>
      <c r="E9" s="94">
        <f t="shared" si="4"/>
        <v>19</v>
      </c>
      <c r="F9" s="95">
        <f t="shared" si="5"/>
        <v>-5</v>
      </c>
      <c r="G9" s="83">
        <v>0.17177057426505615</v>
      </c>
      <c r="H9" s="94">
        <f t="shared" si="0"/>
        <v>8</v>
      </c>
      <c r="I9" s="94">
        <v>-0.55281055000000001</v>
      </c>
      <c r="J9" s="94">
        <f t="shared" si="1"/>
        <v>25</v>
      </c>
      <c r="K9" s="220">
        <f t="shared" si="2"/>
        <v>-17</v>
      </c>
      <c r="L9" s="83">
        <v>-0.7260242711451278</v>
      </c>
      <c r="M9" s="94">
        <f t="shared" si="6"/>
        <v>27</v>
      </c>
      <c r="N9" s="94">
        <v>-0.18532171824581539</v>
      </c>
      <c r="O9" s="94">
        <f t="shared" si="7"/>
        <v>22</v>
      </c>
      <c r="P9" s="95">
        <f t="shared" si="8"/>
        <v>5</v>
      </c>
    </row>
    <row r="10" spans="1:16" x14ac:dyDescent="0.25">
      <c r="A10" s="9" t="s">
        <v>25</v>
      </c>
      <c r="B10" s="83">
        <v>-0.10565557007358412</v>
      </c>
      <c r="C10" s="94">
        <f t="shared" si="3"/>
        <v>17</v>
      </c>
      <c r="D10" s="94">
        <v>0.94348131060625384</v>
      </c>
      <c r="E10" s="94">
        <f t="shared" si="4"/>
        <v>1</v>
      </c>
      <c r="F10" s="95">
        <f t="shared" si="5"/>
        <v>16</v>
      </c>
      <c r="G10" s="83">
        <v>1.9453415365541238E-3</v>
      </c>
      <c r="H10" s="94">
        <f t="shared" si="0"/>
        <v>13</v>
      </c>
      <c r="I10" s="94">
        <v>0.31865399999999999</v>
      </c>
      <c r="J10" s="94">
        <f t="shared" si="1"/>
        <v>10</v>
      </c>
      <c r="K10" s="95">
        <f t="shared" si="2"/>
        <v>3</v>
      </c>
      <c r="L10" s="83">
        <v>1.0677180116745615E-2</v>
      </c>
      <c r="M10" s="94">
        <f t="shared" si="6"/>
        <v>16</v>
      </c>
      <c r="N10" s="94">
        <v>0.29710625817286163</v>
      </c>
      <c r="O10" s="94">
        <f t="shared" si="7"/>
        <v>7</v>
      </c>
      <c r="P10" s="95">
        <f t="shared" si="8"/>
        <v>9</v>
      </c>
    </row>
    <row r="11" spans="1:16" x14ac:dyDescent="0.25">
      <c r="A11" s="9" t="s">
        <v>26</v>
      </c>
      <c r="B11" s="83">
        <v>-0.27129299379526434</v>
      </c>
      <c r="C11" s="94">
        <f t="shared" si="3"/>
        <v>24</v>
      </c>
      <c r="D11" s="94">
        <v>0.45806584393958732</v>
      </c>
      <c r="E11" s="94">
        <f t="shared" si="4"/>
        <v>6</v>
      </c>
      <c r="F11" s="219">
        <f t="shared" si="5"/>
        <v>18</v>
      </c>
      <c r="G11" s="83">
        <v>-0.55334879242712498</v>
      </c>
      <c r="H11" s="94">
        <f t="shared" si="0"/>
        <v>25</v>
      </c>
      <c r="I11" s="94">
        <v>-0.32440815000000001</v>
      </c>
      <c r="J11" s="94">
        <f t="shared" si="1"/>
        <v>21</v>
      </c>
      <c r="K11" s="95">
        <f t="shared" si="2"/>
        <v>4</v>
      </c>
      <c r="L11" s="83">
        <v>0.20646746574327215</v>
      </c>
      <c r="M11" s="94">
        <f t="shared" si="6"/>
        <v>10</v>
      </c>
      <c r="N11" s="94">
        <v>0.20238551174577957</v>
      </c>
      <c r="O11" s="94">
        <f t="shared" si="7"/>
        <v>12</v>
      </c>
      <c r="P11" s="95">
        <f t="shared" si="8"/>
        <v>-2</v>
      </c>
    </row>
    <row r="12" spans="1:16" x14ac:dyDescent="0.25">
      <c r="A12" s="9" t="s">
        <v>27</v>
      </c>
      <c r="B12" s="83">
        <v>3.9098810783282333E-2</v>
      </c>
      <c r="C12" s="94">
        <f t="shared" si="3"/>
        <v>11</v>
      </c>
      <c r="D12" s="94">
        <v>0.33414386060625395</v>
      </c>
      <c r="E12" s="94">
        <f t="shared" si="4"/>
        <v>9</v>
      </c>
      <c r="F12" s="95">
        <f t="shared" si="5"/>
        <v>2</v>
      </c>
      <c r="G12" s="83">
        <v>0.33217484161530075</v>
      </c>
      <c r="H12" s="94">
        <f t="shared" si="0"/>
        <v>6</v>
      </c>
      <c r="I12" s="94">
        <v>-0.32507225000000006</v>
      </c>
      <c r="J12" s="94">
        <f t="shared" si="1"/>
        <v>22</v>
      </c>
      <c r="K12" s="95">
        <f t="shared" si="2"/>
        <v>-16</v>
      </c>
      <c r="L12" s="83">
        <v>-0.49936595889721946</v>
      </c>
      <c r="M12" s="94">
        <f t="shared" si="6"/>
        <v>25</v>
      </c>
      <c r="N12" s="94">
        <v>-0.31217591560727526</v>
      </c>
      <c r="O12" s="94">
        <f t="shared" si="7"/>
        <v>24</v>
      </c>
      <c r="P12" s="95">
        <f t="shared" si="8"/>
        <v>1</v>
      </c>
    </row>
    <row r="13" spans="1:16" x14ac:dyDescent="0.25">
      <c r="A13" s="9" t="s">
        <v>28</v>
      </c>
      <c r="B13" s="83">
        <v>-3.9594146282210307E-2</v>
      </c>
      <c r="C13" s="94">
        <f t="shared" si="3"/>
        <v>15</v>
      </c>
      <c r="D13" s="94">
        <v>0.31965017727292072</v>
      </c>
      <c r="E13" s="94">
        <f t="shared" si="4"/>
        <v>10</v>
      </c>
      <c r="F13" s="95">
        <f t="shared" si="5"/>
        <v>5</v>
      </c>
      <c r="G13" s="83">
        <v>-3.1489307332961618E-2</v>
      </c>
      <c r="H13" s="94">
        <f t="shared" si="0"/>
        <v>14</v>
      </c>
      <c r="I13" s="94">
        <v>-6.6016549999999952E-2</v>
      </c>
      <c r="J13" s="94">
        <f t="shared" si="1"/>
        <v>16</v>
      </c>
      <c r="K13" s="95">
        <f t="shared" si="2"/>
        <v>-2</v>
      </c>
      <c r="L13" s="83">
        <v>0.40804668866455668</v>
      </c>
      <c r="M13" s="94">
        <f t="shared" si="6"/>
        <v>8</v>
      </c>
      <c r="N13" s="94">
        <v>0.23363916029836274</v>
      </c>
      <c r="O13" s="94">
        <f t="shared" si="7"/>
        <v>10</v>
      </c>
      <c r="P13" s="95">
        <f t="shared" si="8"/>
        <v>-2</v>
      </c>
    </row>
    <row r="14" spans="1:16" x14ac:dyDescent="0.25">
      <c r="A14" s="9" t="s">
        <v>29</v>
      </c>
      <c r="B14" s="83">
        <v>-0.13533464973555023</v>
      </c>
      <c r="C14" s="94">
        <f t="shared" si="3"/>
        <v>18</v>
      </c>
      <c r="D14" s="94">
        <v>0.35756559393958737</v>
      </c>
      <c r="E14" s="94">
        <f t="shared" si="4"/>
        <v>8</v>
      </c>
      <c r="F14" s="95">
        <f t="shared" si="5"/>
        <v>10</v>
      </c>
      <c r="G14" s="83">
        <v>-0.70125564954814923</v>
      </c>
      <c r="H14" s="94">
        <f t="shared" si="0"/>
        <v>27</v>
      </c>
      <c r="I14" s="94">
        <v>-0.22720279999999998</v>
      </c>
      <c r="J14" s="94">
        <f t="shared" si="1"/>
        <v>19</v>
      </c>
      <c r="K14" s="95">
        <f t="shared" si="2"/>
        <v>8</v>
      </c>
      <c r="L14" s="83">
        <v>-9.0636957005749447E-2</v>
      </c>
      <c r="M14" s="94">
        <f t="shared" si="6"/>
        <v>19</v>
      </c>
      <c r="N14" s="94">
        <v>-0.15188267162529145</v>
      </c>
      <c r="O14" s="94">
        <f t="shared" si="7"/>
        <v>21</v>
      </c>
      <c r="P14" s="95">
        <f t="shared" si="8"/>
        <v>-2</v>
      </c>
    </row>
    <row r="15" spans="1:16" x14ac:dyDescent="0.25">
      <c r="A15" s="9" t="s">
        <v>30</v>
      </c>
      <c r="B15" s="83">
        <v>0.17908484637522981</v>
      </c>
      <c r="C15" s="94">
        <f t="shared" si="3"/>
        <v>8</v>
      </c>
      <c r="D15" s="94">
        <v>0.18787969393958734</v>
      </c>
      <c r="E15" s="94">
        <f t="shared" si="4"/>
        <v>12</v>
      </c>
      <c r="F15" s="95">
        <f t="shared" si="5"/>
        <v>-4</v>
      </c>
      <c r="G15" s="83">
        <v>5.8253273289095291E-2</v>
      </c>
      <c r="H15" s="94">
        <f t="shared" si="0"/>
        <v>11</v>
      </c>
      <c r="I15" s="94">
        <v>0.35048849999999998</v>
      </c>
      <c r="J15" s="94">
        <f t="shared" si="1"/>
        <v>9</v>
      </c>
      <c r="K15" s="95">
        <f t="shared" si="2"/>
        <v>2</v>
      </c>
      <c r="L15" s="83">
        <v>0.56592441603859411</v>
      </c>
      <c r="M15" s="94">
        <f t="shared" si="6"/>
        <v>5</v>
      </c>
      <c r="N15" s="94">
        <v>0.78700539316805707</v>
      </c>
      <c r="O15" s="94">
        <f t="shared" si="7"/>
        <v>1</v>
      </c>
      <c r="P15" s="95">
        <f t="shared" si="8"/>
        <v>4</v>
      </c>
    </row>
    <row r="16" spans="1:16" x14ac:dyDescent="0.25">
      <c r="A16" s="9" t="s">
        <v>31</v>
      </c>
      <c r="B16" s="83">
        <v>-1.9189008037516192E-2</v>
      </c>
      <c r="C16" s="94">
        <f t="shared" si="3"/>
        <v>13</v>
      </c>
      <c r="D16" s="94">
        <v>-0.12642410936140427</v>
      </c>
      <c r="E16" s="94">
        <f t="shared" si="4"/>
        <v>18</v>
      </c>
      <c r="F16" s="95">
        <f t="shared" si="5"/>
        <v>-5</v>
      </c>
      <c r="G16" s="83">
        <v>8.662888955132772E-3</v>
      </c>
      <c r="H16" s="94">
        <f t="shared" si="0"/>
        <v>12</v>
      </c>
      <c r="I16" s="94">
        <v>-2.1403274999999999E-2</v>
      </c>
      <c r="J16" s="94">
        <f t="shared" si="1"/>
        <v>14</v>
      </c>
      <c r="K16" s="95">
        <f t="shared" si="2"/>
        <v>-2</v>
      </c>
      <c r="L16" s="83">
        <v>0.58157320914718857</v>
      </c>
      <c r="M16" s="94">
        <f t="shared" si="6"/>
        <v>4</v>
      </c>
      <c r="N16" s="94">
        <v>0.37566569231627039</v>
      </c>
      <c r="O16" s="94">
        <f t="shared" si="7"/>
        <v>5</v>
      </c>
      <c r="P16" s="95">
        <f t="shared" si="8"/>
        <v>-1</v>
      </c>
    </row>
    <row r="17" spans="1:16" x14ac:dyDescent="0.25">
      <c r="A17" s="9" t="s">
        <v>32</v>
      </c>
      <c r="B17" s="83">
        <v>0.3419527901901584</v>
      </c>
      <c r="C17" s="94">
        <f t="shared" si="3"/>
        <v>5</v>
      </c>
      <c r="D17" s="94">
        <v>0.50624309393958733</v>
      </c>
      <c r="E17" s="94">
        <f t="shared" si="4"/>
        <v>5</v>
      </c>
      <c r="F17" s="95">
        <f t="shared" si="5"/>
        <v>0</v>
      </c>
      <c r="G17" s="83">
        <v>-0.15940211294271314</v>
      </c>
      <c r="H17" s="94">
        <f t="shared" si="0"/>
        <v>18</v>
      </c>
      <c r="I17" s="94">
        <v>-0.20861502499999998</v>
      </c>
      <c r="J17" s="94">
        <f t="shared" si="1"/>
        <v>18</v>
      </c>
      <c r="K17" s="95">
        <f t="shared" si="2"/>
        <v>0</v>
      </c>
      <c r="L17" s="83">
        <v>0.45414255847749474</v>
      </c>
      <c r="M17" s="94">
        <f t="shared" si="6"/>
        <v>7</v>
      </c>
      <c r="N17" s="94">
        <v>0.50216979577108534</v>
      </c>
      <c r="O17" s="94">
        <f t="shared" si="7"/>
        <v>3</v>
      </c>
      <c r="P17" s="95">
        <f t="shared" si="8"/>
        <v>4</v>
      </c>
    </row>
    <row r="18" spans="1:16" x14ac:dyDescent="0.25">
      <c r="A18" s="9" t="s">
        <v>33</v>
      </c>
      <c r="B18" s="83">
        <v>0.11340543716607754</v>
      </c>
      <c r="C18" s="94">
        <f t="shared" si="3"/>
        <v>9</v>
      </c>
      <c r="D18" s="94">
        <v>0.563187810606254</v>
      </c>
      <c r="E18" s="94">
        <f t="shared" si="4"/>
        <v>4</v>
      </c>
      <c r="F18" s="95">
        <f t="shared" si="5"/>
        <v>5</v>
      </c>
      <c r="G18" s="83">
        <v>-5.5897035844801102E-2</v>
      </c>
      <c r="H18" s="94">
        <f t="shared" si="0"/>
        <v>15</v>
      </c>
      <c r="I18" s="94">
        <v>0.18275182500000001</v>
      </c>
      <c r="J18" s="94">
        <f t="shared" si="1"/>
        <v>11</v>
      </c>
      <c r="K18" s="95">
        <f t="shared" si="2"/>
        <v>4</v>
      </c>
      <c r="L18" s="83">
        <v>-0.87121054761321048</v>
      </c>
      <c r="M18" s="94">
        <f t="shared" si="6"/>
        <v>28</v>
      </c>
      <c r="N18" s="94">
        <v>-0.75882081169475735</v>
      </c>
      <c r="O18" s="94">
        <f t="shared" si="7"/>
        <v>29</v>
      </c>
      <c r="P18" s="95">
        <f t="shared" si="8"/>
        <v>-1</v>
      </c>
    </row>
    <row r="19" spans="1:16" x14ac:dyDescent="0.25">
      <c r="A19" s="9" t="s">
        <v>34</v>
      </c>
      <c r="B19" s="83">
        <v>-0.56214617740440453</v>
      </c>
      <c r="C19" s="94">
        <f t="shared" si="3"/>
        <v>26</v>
      </c>
      <c r="D19" s="94">
        <v>-0.81850906898045361</v>
      </c>
      <c r="E19" s="94">
        <f t="shared" si="4"/>
        <v>29</v>
      </c>
      <c r="F19" s="95">
        <f t="shared" si="5"/>
        <v>-3</v>
      </c>
      <c r="G19" s="83">
        <v>-0.48284867078838523</v>
      </c>
      <c r="H19" s="94">
        <f t="shared" si="0"/>
        <v>23</v>
      </c>
      <c r="I19" s="94">
        <v>-0.76141859999999995</v>
      </c>
      <c r="J19" s="94">
        <f t="shared" si="1"/>
        <v>30</v>
      </c>
      <c r="K19" s="95">
        <f t="shared" si="2"/>
        <v>-7</v>
      </c>
      <c r="L19" s="83">
        <v>-0.36987828337057627</v>
      </c>
      <c r="M19" s="94">
        <f t="shared" si="6"/>
        <v>23</v>
      </c>
      <c r="N19" s="94">
        <v>-0.31548823374526558</v>
      </c>
      <c r="O19" s="94">
        <f t="shared" si="7"/>
        <v>26</v>
      </c>
      <c r="P19" s="95">
        <f t="shared" si="8"/>
        <v>-3</v>
      </c>
    </row>
    <row r="20" spans="1:16" x14ac:dyDescent="0.25">
      <c r="A20" s="9" t="s">
        <v>35</v>
      </c>
      <c r="B20" s="83">
        <v>-0.30970922576043125</v>
      </c>
      <c r="C20" s="94">
        <f t="shared" si="3"/>
        <v>25</v>
      </c>
      <c r="D20" s="94">
        <v>-0.32485216367163372</v>
      </c>
      <c r="E20" s="94">
        <f t="shared" si="4"/>
        <v>22</v>
      </c>
      <c r="F20" s="95">
        <f t="shared" si="5"/>
        <v>3</v>
      </c>
      <c r="G20" s="83">
        <v>-0.48676591265055635</v>
      </c>
      <c r="H20" s="94">
        <f t="shared" si="0"/>
        <v>24</v>
      </c>
      <c r="I20" s="94">
        <v>-0.121381425</v>
      </c>
      <c r="J20" s="94">
        <f t="shared" si="1"/>
        <v>17</v>
      </c>
      <c r="K20" s="95">
        <f t="shared" si="2"/>
        <v>7</v>
      </c>
      <c r="L20" s="83">
        <v>-0.11456999430921219</v>
      </c>
      <c r="M20" s="94">
        <f t="shared" si="6"/>
        <v>21</v>
      </c>
      <c r="N20" s="94">
        <v>-0.12744187347893507</v>
      </c>
      <c r="O20" s="94">
        <f t="shared" si="7"/>
        <v>20</v>
      </c>
      <c r="P20" s="95">
        <f t="shared" si="8"/>
        <v>1</v>
      </c>
    </row>
    <row r="21" spans="1:16" x14ac:dyDescent="0.25">
      <c r="A21" s="9" t="s">
        <v>36</v>
      </c>
      <c r="B21" s="83">
        <v>-0.26208437546810587</v>
      </c>
      <c r="C21" s="94">
        <f t="shared" si="3"/>
        <v>22</v>
      </c>
      <c r="D21" s="94">
        <v>-0.33920784848511759</v>
      </c>
      <c r="E21" s="94">
        <f t="shared" si="4"/>
        <v>23</v>
      </c>
      <c r="F21" s="95">
        <f t="shared" si="5"/>
        <v>-1</v>
      </c>
      <c r="G21" s="83">
        <v>-0.22225568747060059</v>
      </c>
      <c r="H21" s="94">
        <f t="shared" si="0"/>
        <v>21</v>
      </c>
      <c r="I21" s="94">
        <v>0.7428579500000001</v>
      </c>
      <c r="J21" s="94">
        <f t="shared" si="1"/>
        <v>5</v>
      </c>
      <c r="K21" s="219">
        <f t="shared" si="2"/>
        <v>16</v>
      </c>
      <c r="L21" s="83">
        <v>4.2236585206821498E-2</v>
      </c>
      <c r="M21" s="94">
        <f t="shared" si="6"/>
        <v>14</v>
      </c>
      <c r="N21" s="94">
        <v>-8.7965356840273873E-2</v>
      </c>
      <c r="O21" s="94">
        <f t="shared" si="7"/>
        <v>19</v>
      </c>
      <c r="P21" s="95">
        <f t="shared" si="8"/>
        <v>-5</v>
      </c>
    </row>
    <row r="22" spans="1:16" x14ac:dyDescent="0.25">
      <c r="A22" s="9" t="s">
        <v>37</v>
      </c>
      <c r="B22" s="83">
        <v>-0.71029682309588604</v>
      </c>
      <c r="C22" s="94">
        <f t="shared" si="3"/>
        <v>28</v>
      </c>
      <c r="D22" s="94">
        <v>6.3728960598393267E-2</v>
      </c>
      <c r="E22" s="94">
        <f t="shared" si="4"/>
        <v>16</v>
      </c>
      <c r="F22" s="95">
        <f t="shared" si="5"/>
        <v>12</v>
      </c>
      <c r="G22" s="83">
        <v>-0.71050978529483833</v>
      </c>
      <c r="H22" s="94">
        <f t="shared" si="0"/>
        <v>28</v>
      </c>
      <c r="I22" s="94">
        <v>-0.26468667500000004</v>
      </c>
      <c r="J22" s="94">
        <f t="shared" si="1"/>
        <v>20</v>
      </c>
      <c r="K22" s="95">
        <f t="shared" si="2"/>
        <v>8</v>
      </c>
      <c r="L22" s="83">
        <v>0.15048093333573345</v>
      </c>
      <c r="M22" s="94">
        <f t="shared" si="6"/>
        <v>12</v>
      </c>
      <c r="N22" s="94">
        <v>0.36903827222781727</v>
      </c>
      <c r="O22" s="94">
        <f t="shared" si="7"/>
        <v>6</v>
      </c>
      <c r="P22" s="95">
        <f t="shared" si="8"/>
        <v>6</v>
      </c>
    </row>
    <row r="23" spans="1:16" x14ac:dyDescent="0.25">
      <c r="A23" s="9" t="s">
        <v>38</v>
      </c>
      <c r="B23" s="83">
        <v>2.135632752582119E-2</v>
      </c>
      <c r="C23" s="94">
        <f t="shared" si="3"/>
        <v>12</v>
      </c>
      <c r="D23" s="94">
        <v>-0.63241242272707932</v>
      </c>
      <c r="E23" s="94">
        <f t="shared" si="4"/>
        <v>27</v>
      </c>
      <c r="F23" s="220">
        <f t="shared" si="5"/>
        <v>-15</v>
      </c>
      <c r="G23" s="83">
        <v>-0.13820931533265662</v>
      </c>
      <c r="H23" s="94">
        <f t="shared" si="0"/>
        <v>17</v>
      </c>
      <c r="I23" s="94">
        <v>0.35323929999999998</v>
      </c>
      <c r="J23" s="94">
        <f t="shared" si="1"/>
        <v>7</v>
      </c>
      <c r="K23" s="95">
        <f t="shared" si="2"/>
        <v>10</v>
      </c>
      <c r="L23" s="83">
        <v>0.11905879957196401</v>
      </c>
      <c r="M23" s="94">
        <f t="shared" si="6"/>
        <v>13</v>
      </c>
      <c r="N23" s="94">
        <v>3.1312600975296159E-2</v>
      </c>
      <c r="O23" s="94">
        <f t="shared" si="7"/>
        <v>16</v>
      </c>
      <c r="P23" s="95">
        <f t="shared" si="8"/>
        <v>-3</v>
      </c>
    </row>
    <row r="24" spans="1:16" x14ac:dyDescent="0.25">
      <c r="A24" s="9" t="s">
        <v>39</v>
      </c>
      <c r="B24" s="83">
        <v>-0.6454599397997729</v>
      </c>
      <c r="C24" s="94">
        <f t="shared" si="3"/>
        <v>27</v>
      </c>
      <c r="D24" s="94">
        <v>-0.73003595924785358</v>
      </c>
      <c r="E24" s="94">
        <f t="shared" si="4"/>
        <v>28</v>
      </c>
      <c r="F24" s="95">
        <f t="shared" si="5"/>
        <v>-1</v>
      </c>
      <c r="G24" s="83">
        <v>-0.65514918588328364</v>
      </c>
      <c r="H24" s="94">
        <f t="shared" si="0"/>
        <v>26</v>
      </c>
      <c r="I24" s="94">
        <v>-0.68132087499999994</v>
      </c>
      <c r="J24" s="94">
        <f t="shared" si="1"/>
        <v>28</v>
      </c>
      <c r="K24" s="95">
        <f t="shared" si="2"/>
        <v>-2</v>
      </c>
      <c r="L24" s="83">
        <v>-3.5579239114628541E-2</v>
      </c>
      <c r="M24" s="94">
        <f t="shared" si="6"/>
        <v>18</v>
      </c>
      <c r="N24" s="94">
        <v>-0.24913239639924586</v>
      </c>
      <c r="O24" s="94">
        <f t="shared" si="7"/>
        <v>23</v>
      </c>
      <c r="P24" s="95">
        <f t="shared" si="8"/>
        <v>-5</v>
      </c>
    </row>
    <row r="25" spans="1:16" x14ac:dyDescent="0.25">
      <c r="A25" s="9" t="s">
        <v>40</v>
      </c>
      <c r="B25" s="83">
        <v>-0.25147662888834277</v>
      </c>
      <c r="C25" s="94">
        <f t="shared" si="3"/>
        <v>21</v>
      </c>
      <c r="D25" s="94">
        <v>-0.38579035088056984</v>
      </c>
      <c r="E25" s="94">
        <f t="shared" si="4"/>
        <v>25</v>
      </c>
      <c r="F25" s="95">
        <f t="shared" si="5"/>
        <v>-4</v>
      </c>
      <c r="G25" s="83">
        <v>0.16391585892016447</v>
      </c>
      <c r="H25" s="94">
        <f t="shared" si="0"/>
        <v>9</v>
      </c>
      <c r="I25" s="94">
        <v>1.0014091250000001</v>
      </c>
      <c r="J25" s="94">
        <f t="shared" si="1"/>
        <v>2</v>
      </c>
      <c r="K25" s="95">
        <f t="shared" si="2"/>
        <v>7</v>
      </c>
      <c r="L25" s="83">
        <v>0.22320167794983975</v>
      </c>
      <c r="M25" s="94">
        <f t="shared" si="6"/>
        <v>9</v>
      </c>
      <c r="N25" s="94">
        <v>0.16047247314398821</v>
      </c>
      <c r="O25" s="94">
        <f t="shared" si="7"/>
        <v>13</v>
      </c>
      <c r="P25" s="95">
        <f t="shared" si="8"/>
        <v>-4</v>
      </c>
    </row>
    <row r="26" spans="1:16" x14ac:dyDescent="0.25">
      <c r="A26" s="9" t="s">
        <v>41</v>
      </c>
      <c r="B26" s="83">
        <v>0.20173507660289636</v>
      </c>
      <c r="C26" s="94">
        <f t="shared" si="3"/>
        <v>6</v>
      </c>
      <c r="D26" s="94">
        <v>0.36327278910485994</v>
      </c>
      <c r="E26" s="94">
        <f t="shared" si="4"/>
        <v>7</v>
      </c>
      <c r="F26" s="95">
        <f t="shared" si="5"/>
        <v>-1</v>
      </c>
      <c r="G26" s="83">
        <v>1.0037388637002456</v>
      </c>
      <c r="H26" s="94">
        <f t="shared" si="0"/>
        <v>1</v>
      </c>
      <c r="I26" s="94">
        <v>0.96245437499999997</v>
      </c>
      <c r="J26" s="94">
        <f t="shared" si="1"/>
        <v>3</v>
      </c>
      <c r="K26" s="95">
        <f t="shared" si="2"/>
        <v>-2</v>
      </c>
      <c r="L26" s="83">
        <v>0.190405006390019</v>
      </c>
      <c r="M26" s="94">
        <f t="shared" si="6"/>
        <v>11</v>
      </c>
      <c r="N26" s="94">
        <v>1.1374961868214295E-2</v>
      </c>
      <c r="O26" s="94">
        <f t="shared" si="7"/>
        <v>17</v>
      </c>
      <c r="P26" s="95">
        <f t="shared" si="8"/>
        <v>-6</v>
      </c>
    </row>
    <row r="27" spans="1:16" x14ac:dyDescent="0.25">
      <c r="A27" s="9" t="s">
        <v>42</v>
      </c>
      <c r="B27" s="83">
        <v>0.52765605617529776</v>
      </c>
      <c r="C27" s="94">
        <f t="shared" si="3"/>
        <v>4</v>
      </c>
      <c r="D27" s="94">
        <v>0.30799403272750475</v>
      </c>
      <c r="E27" s="94">
        <f t="shared" si="4"/>
        <v>11</v>
      </c>
      <c r="F27" s="95">
        <f t="shared" si="5"/>
        <v>-7</v>
      </c>
      <c r="G27" s="83">
        <v>0.98019996927313124</v>
      </c>
      <c r="H27" s="94">
        <f t="shared" si="0"/>
        <v>2</v>
      </c>
      <c r="I27" s="94">
        <v>0.91235163333333336</v>
      </c>
      <c r="J27" s="94">
        <f t="shared" si="1"/>
        <v>4</v>
      </c>
      <c r="K27" s="95">
        <f t="shared" si="2"/>
        <v>-2</v>
      </c>
      <c r="L27" s="83">
        <v>1.0214910870583924</v>
      </c>
      <c r="M27" s="94">
        <f t="shared" si="6"/>
        <v>1</v>
      </c>
      <c r="N27" s="94">
        <v>0.43043187440852815</v>
      </c>
      <c r="O27" s="94">
        <f t="shared" si="7"/>
        <v>4</v>
      </c>
      <c r="P27" s="95">
        <f t="shared" si="8"/>
        <v>-3</v>
      </c>
    </row>
    <row r="28" spans="1:16" x14ac:dyDescent="0.25">
      <c r="A28" s="9" t="s">
        <v>43</v>
      </c>
      <c r="B28" s="83">
        <v>0.54790281050201428</v>
      </c>
      <c r="C28" s="94">
        <f t="shared" si="3"/>
        <v>3</v>
      </c>
      <c r="D28" s="94">
        <v>7.0885852727504847E-2</v>
      </c>
      <c r="E28" s="94">
        <f t="shared" si="4"/>
        <v>15</v>
      </c>
      <c r="F28" s="95">
        <f t="shared" si="5"/>
        <v>-12</v>
      </c>
      <c r="G28" s="83">
        <v>0.24275709621590422</v>
      </c>
      <c r="H28" s="94">
        <f t="shared" si="0"/>
        <v>7</v>
      </c>
      <c r="I28" s="94">
        <v>0.35129156666666667</v>
      </c>
      <c r="J28" s="94">
        <f t="shared" si="1"/>
        <v>8</v>
      </c>
      <c r="K28" s="95">
        <f t="shared" si="2"/>
        <v>-1</v>
      </c>
      <c r="L28" s="83">
        <v>-0.42597704353998711</v>
      </c>
      <c r="M28" s="94">
        <f t="shared" si="6"/>
        <v>24</v>
      </c>
      <c r="N28" s="94">
        <v>-0.5130623608166659</v>
      </c>
      <c r="O28" s="94">
        <f t="shared" si="7"/>
        <v>27</v>
      </c>
      <c r="P28" s="95">
        <f t="shared" si="8"/>
        <v>-3</v>
      </c>
    </row>
    <row r="29" spans="1:16" x14ac:dyDescent="0.25">
      <c r="A29" s="9" t="s">
        <v>44</v>
      </c>
      <c r="B29" s="83">
        <v>1.1518990110202332</v>
      </c>
      <c r="C29" s="94">
        <f t="shared" si="3"/>
        <v>1</v>
      </c>
      <c r="D29" s="94">
        <v>0.73909717272750475</v>
      </c>
      <c r="E29" s="94">
        <f t="shared" si="4"/>
        <v>3</v>
      </c>
      <c r="F29" s="95">
        <f t="shared" si="5"/>
        <v>-2</v>
      </c>
      <c r="G29" s="83">
        <v>0.84627246019459668</v>
      </c>
      <c r="H29" s="94">
        <f t="shared" si="0"/>
        <v>3</v>
      </c>
      <c r="I29" s="94">
        <v>9.1232800000000003E-2</v>
      </c>
      <c r="J29" s="94">
        <f t="shared" si="1"/>
        <v>13</v>
      </c>
      <c r="K29" s="95">
        <f t="shared" si="2"/>
        <v>-10</v>
      </c>
      <c r="L29" s="83">
        <v>0.54809125650221302</v>
      </c>
      <c r="M29" s="94">
        <f t="shared" si="6"/>
        <v>6</v>
      </c>
      <c r="N29" s="94">
        <v>-0.31495216811665055</v>
      </c>
      <c r="O29" s="94">
        <f t="shared" si="7"/>
        <v>25</v>
      </c>
      <c r="P29" s="220">
        <f t="shared" si="8"/>
        <v>-19</v>
      </c>
    </row>
    <row r="30" spans="1:16" x14ac:dyDescent="0.25">
      <c r="A30" s="9" t="s">
        <v>45</v>
      </c>
      <c r="B30" s="83">
        <v>-7.2336585442320508E-2</v>
      </c>
      <c r="C30" s="94">
        <f t="shared" si="3"/>
        <v>16</v>
      </c>
      <c r="D30" s="94">
        <v>-0.23805169385403882</v>
      </c>
      <c r="E30" s="94">
        <f t="shared" si="4"/>
        <v>20</v>
      </c>
      <c r="F30" s="95">
        <f t="shared" si="5"/>
        <v>-4</v>
      </c>
      <c r="G30" s="83">
        <v>0.34599559643329886</v>
      </c>
      <c r="H30" s="94">
        <f t="shared" si="0"/>
        <v>5</v>
      </c>
      <c r="I30" s="94">
        <v>0.4473188666666667</v>
      </c>
      <c r="J30" s="94">
        <f t="shared" si="1"/>
        <v>6</v>
      </c>
      <c r="K30" s="95">
        <f t="shared" si="2"/>
        <v>-1</v>
      </c>
      <c r="L30" s="83">
        <v>0.63429973249904748</v>
      </c>
      <c r="M30" s="94">
        <f t="shared" si="6"/>
        <v>3</v>
      </c>
      <c r="N30" s="94">
        <v>0.54545724648065874</v>
      </c>
      <c r="O30" s="94">
        <f t="shared" si="7"/>
        <v>2</v>
      </c>
      <c r="P30" s="95">
        <f t="shared" si="8"/>
        <v>1</v>
      </c>
    </row>
    <row r="31" spans="1:16" x14ac:dyDescent="0.25">
      <c r="A31" s="9" t="s">
        <v>55</v>
      </c>
      <c r="B31" s="83">
        <v>0.57743452007202856</v>
      </c>
      <c r="C31" s="94">
        <f t="shared" si="3"/>
        <v>2</v>
      </c>
      <c r="D31" s="94">
        <v>0.10403461272750478</v>
      </c>
      <c r="E31" s="94">
        <f t="shared" si="4"/>
        <v>13</v>
      </c>
      <c r="F31" s="95">
        <f t="shared" si="5"/>
        <v>-11</v>
      </c>
      <c r="G31" s="83">
        <v>0.59375750306226971</v>
      </c>
      <c r="H31" s="94">
        <f t="shared" si="0"/>
        <v>4</v>
      </c>
      <c r="I31" s="94">
        <v>1.0306073</v>
      </c>
      <c r="J31" s="94">
        <f t="shared" si="1"/>
        <v>1</v>
      </c>
      <c r="K31" s="95">
        <f t="shared" si="2"/>
        <v>3</v>
      </c>
      <c r="L31" s="83">
        <v>0.79655879279626185</v>
      </c>
      <c r="M31" s="94">
        <f t="shared" si="6"/>
        <v>2</v>
      </c>
      <c r="N31" s="94">
        <v>0.12663504678201179</v>
      </c>
      <c r="O31" s="94">
        <f t="shared" si="7"/>
        <v>14</v>
      </c>
      <c r="P31" s="95">
        <f t="shared" si="8"/>
        <v>-12</v>
      </c>
    </row>
    <row r="32" spans="1:16" x14ac:dyDescent="0.25">
      <c r="A32" s="9" t="s">
        <v>85</v>
      </c>
      <c r="B32" s="83"/>
      <c r="C32" s="94"/>
      <c r="D32" s="94">
        <v>-3.5372667272495217E-2</v>
      </c>
      <c r="E32" s="94">
        <f t="shared" si="4"/>
        <v>17</v>
      </c>
      <c r="F32" s="95"/>
      <c r="G32" s="83"/>
      <c r="H32" s="94"/>
      <c r="I32">
        <v>0.12123476666666666</v>
      </c>
      <c r="J32" s="94">
        <f t="shared" si="1"/>
        <v>12</v>
      </c>
      <c r="K32" s="95"/>
      <c r="L32" s="83"/>
      <c r="M32" s="94"/>
      <c r="N32">
        <v>-7.2959431336302324E-2</v>
      </c>
      <c r="O32" s="94">
        <f t="shared" si="7"/>
        <v>18</v>
      </c>
      <c r="P32" s="95"/>
    </row>
    <row r="33" spans="1:16" ht="15.75" thickBot="1" x14ac:dyDescent="0.3">
      <c r="A33" s="13" t="s">
        <v>47</v>
      </c>
      <c r="B33" s="84">
        <v>-0.17758746442405987</v>
      </c>
      <c r="C33" s="96">
        <f t="shared" si="3"/>
        <v>20</v>
      </c>
      <c r="D33" s="96">
        <v>-0.37858490727249511</v>
      </c>
      <c r="E33" s="96">
        <f t="shared" si="4"/>
        <v>24</v>
      </c>
      <c r="F33" s="97">
        <f t="shared" si="5"/>
        <v>-4</v>
      </c>
      <c r="G33" s="84">
        <v>-0.76602734643369763</v>
      </c>
      <c r="H33" s="96">
        <f>_xlfn.RANK.EQ(G33, $G$4:$G$33, 0)</f>
        <v>29</v>
      </c>
      <c r="I33" s="96">
        <v>-0.57962103333333326</v>
      </c>
      <c r="J33" s="96">
        <f t="shared" si="1"/>
        <v>26</v>
      </c>
      <c r="K33" s="97">
        <f>H33-J33</f>
        <v>3</v>
      </c>
      <c r="L33" s="84">
        <v>-1.098671144890032E-4</v>
      </c>
      <c r="M33" s="96">
        <f t="shared" si="6"/>
        <v>17</v>
      </c>
      <c r="N33" s="96">
        <v>0.25884629027286704</v>
      </c>
      <c r="O33" s="96">
        <f t="shared" si="7"/>
        <v>9</v>
      </c>
      <c r="P33" s="97">
        <f t="shared" si="8"/>
        <v>8</v>
      </c>
    </row>
    <row r="34" spans="1:16" ht="15.75" thickBot="1" x14ac:dyDescent="0.3">
      <c r="A34" s="8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  <row r="35" spans="1:16" ht="15.75" thickBot="1" x14ac:dyDescent="0.3">
      <c r="A35" s="8"/>
      <c r="B35" s="288" t="s">
        <v>618</v>
      </c>
      <c r="C35" s="289"/>
      <c r="D35" s="289"/>
      <c r="E35" s="289"/>
      <c r="F35" s="290"/>
      <c r="G35" s="94"/>
      <c r="H35" s="94"/>
      <c r="I35" s="94"/>
      <c r="J35" s="94"/>
      <c r="K35" s="94"/>
      <c r="L35" s="94"/>
      <c r="M35" s="94"/>
      <c r="N35" s="94"/>
      <c r="O35" s="94"/>
      <c r="P35" s="94"/>
    </row>
    <row r="36" spans="1:16" ht="15.75" thickBot="1" x14ac:dyDescent="0.3">
      <c r="B36" s="216" t="s">
        <v>86</v>
      </c>
      <c r="C36" s="217" t="s">
        <v>82</v>
      </c>
      <c r="D36" s="217" t="s">
        <v>606</v>
      </c>
      <c r="E36" s="217" t="s">
        <v>82</v>
      </c>
      <c r="F36" s="218" t="s">
        <v>83</v>
      </c>
    </row>
    <row r="37" spans="1:16" x14ac:dyDescent="0.25">
      <c r="A37" s="2" t="s">
        <v>19</v>
      </c>
      <c r="B37" s="91">
        <v>9.4602741042274008E-2</v>
      </c>
      <c r="C37" s="92">
        <f t="shared" ref="C37:C64" si="9">_xlfn.RANK.EQ(B37, $G$4:$G$33, 0)</f>
        <v>10</v>
      </c>
      <c r="D37" s="92">
        <v>-0.75849392500000001</v>
      </c>
      <c r="E37" s="92">
        <f t="shared" ref="E37:E66" si="10">_xlfn.RANK.EQ(D37, $I$4:$I$33, 0)</f>
        <v>29</v>
      </c>
      <c r="F37" s="93">
        <f t="shared" ref="F37:F64" si="11">C37-E37</f>
        <v>-19</v>
      </c>
    </row>
    <row r="38" spans="1:16" x14ac:dyDescent="0.25">
      <c r="A38" s="9" t="s">
        <v>20</v>
      </c>
      <c r="B38" s="83">
        <v>-0.18318158374505045</v>
      </c>
      <c r="C38" s="94">
        <f t="shared" si="9"/>
        <v>20</v>
      </c>
      <c r="D38" s="94">
        <v>-0.34220304999999995</v>
      </c>
      <c r="E38" s="94">
        <f t="shared" si="10"/>
        <v>23</v>
      </c>
      <c r="F38" s="95">
        <f t="shared" si="11"/>
        <v>-3</v>
      </c>
    </row>
    <row r="39" spans="1:16" x14ac:dyDescent="0.25">
      <c r="A39" s="9" t="s">
        <v>21</v>
      </c>
      <c r="B39" s="83">
        <v>-5.6282802870338766E-2</v>
      </c>
      <c r="C39" s="94">
        <f t="shared" si="9"/>
        <v>16</v>
      </c>
      <c r="D39" s="94">
        <v>-4.994067499999999E-2</v>
      </c>
      <c r="E39" s="94">
        <f t="shared" si="10"/>
        <v>15</v>
      </c>
      <c r="F39" s="95">
        <f t="shared" si="11"/>
        <v>1</v>
      </c>
    </row>
    <row r="40" spans="1:16" x14ac:dyDescent="0.25">
      <c r="A40" s="9" t="s">
        <v>22</v>
      </c>
      <c r="B40" s="83">
        <v>-0.17241210142521743</v>
      </c>
      <c r="C40" s="94">
        <f t="shared" si="9"/>
        <v>19</v>
      </c>
      <c r="D40" s="94">
        <v>-0.35293540000000001</v>
      </c>
      <c r="E40" s="94">
        <f t="shared" si="10"/>
        <v>24</v>
      </c>
      <c r="F40" s="95">
        <f t="shared" si="11"/>
        <v>-5</v>
      </c>
    </row>
    <row r="41" spans="1:16" x14ac:dyDescent="0.25">
      <c r="A41" s="9" t="s">
        <v>23</v>
      </c>
      <c r="B41" s="83">
        <v>-0.34580238165968424</v>
      </c>
      <c r="C41" s="94">
        <f t="shared" si="9"/>
        <v>22</v>
      </c>
      <c r="D41" s="94">
        <v>-0.634757825</v>
      </c>
      <c r="E41" s="94">
        <f t="shared" si="10"/>
        <v>27</v>
      </c>
      <c r="F41" s="95">
        <f t="shared" si="11"/>
        <v>-5</v>
      </c>
    </row>
    <row r="42" spans="1:16" x14ac:dyDescent="0.25">
      <c r="A42" s="9" t="s">
        <v>24</v>
      </c>
      <c r="B42" s="83">
        <v>0.17177057426505615</v>
      </c>
      <c r="C42" s="94">
        <f t="shared" si="9"/>
        <v>8</v>
      </c>
      <c r="D42" s="94">
        <v>-0.55281055000000001</v>
      </c>
      <c r="E42" s="94">
        <f t="shared" si="10"/>
        <v>25</v>
      </c>
      <c r="F42" s="220">
        <f t="shared" si="11"/>
        <v>-17</v>
      </c>
    </row>
    <row r="43" spans="1:16" x14ac:dyDescent="0.25">
      <c r="A43" s="9" t="s">
        <v>25</v>
      </c>
      <c r="B43" s="83">
        <v>1.9453415365541238E-3</v>
      </c>
      <c r="C43" s="94">
        <f t="shared" si="9"/>
        <v>13</v>
      </c>
      <c r="D43" s="94">
        <v>0.31865399999999999</v>
      </c>
      <c r="E43" s="94">
        <f t="shared" si="10"/>
        <v>10</v>
      </c>
      <c r="F43" s="95">
        <f t="shared" si="11"/>
        <v>3</v>
      </c>
    </row>
    <row r="44" spans="1:16" x14ac:dyDescent="0.25">
      <c r="A44" s="9" t="s">
        <v>26</v>
      </c>
      <c r="B44" s="83">
        <v>-0.55334879242712498</v>
      </c>
      <c r="C44" s="94">
        <f t="shared" si="9"/>
        <v>25</v>
      </c>
      <c r="D44" s="94">
        <v>-0.32440815000000001</v>
      </c>
      <c r="E44" s="94">
        <f t="shared" si="10"/>
        <v>21</v>
      </c>
      <c r="F44" s="95">
        <f t="shared" si="11"/>
        <v>4</v>
      </c>
    </row>
    <row r="45" spans="1:16" x14ac:dyDescent="0.25">
      <c r="A45" s="9" t="s">
        <v>27</v>
      </c>
      <c r="B45" s="83">
        <v>0.33217484161530075</v>
      </c>
      <c r="C45" s="94">
        <f t="shared" si="9"/>
        <v>6</v>
      </c>
      <c r="D45" s="94">
        <v>-0.32507225000000006</v>
      </c>
      <c r="E45" s="94">
        <f t="shared" si="10"/>
        <v>22</v>
      </c>
      <c r="F45" s="95">
        <f t="shared" si="11"/>
        <v>-16</v>
      </c>
    </row>
    <row r="46" spans="1:16" x14ac:dyDescent="0.25">
      <c r="A46" s="9" t="s">
        <v>28</v>
      </c>
      <c r="B46" s="83">
        <v>-3.1489307332961618E-2</v>
      </c>
      <c r="C46" s="94">
        <f t="shared" si="9"/>
        <v>14</v>
      </c>
      <c r="D46" s="94">
        <v>-6.6016549999999952E-2</v>
      </c>
      <c r="E46" s="94">
        <f t="shared" si="10"/>
        <v>16</v>
      </c>
      <c r="F46" s="95">
        <f t="shared" si="11"/>
        <v>-2</v>
      </c>
    </row>
    <row r="47" spans="1:16" x14ac:dyDescent="0.25">
      <c r="A47" s="9" t="s">
        <v>29</v>
      </c>
      <c r="B47" s="83">
        <v>-0.70125564954814923</v>
      </c>
      <c r="C47" s="94">
        <f t="shared" si="9"/>
        <v>27</v>
      </c>
      <c r="D47" s="94">
        <v>-0.22720279999999998</v>
      </c>
      <c r="E47" s="94">
        <f t="shared" si="10"/>
        <v>19</v>
      </c>
      <c r="F47" s="95">
        <f t="shared" si="11"/>
        <v>8</v>
      </c>
    </row>
    <row r="48" spans="1:16" x14ac:dyDescent="0.25">
      <c r="A48" s="9" t="s">
        <v>30</v>
      </c>
      <c r="B48" s="83">
        <v>5.8253273289095291E-2</v>
      </c>
      <c r="C48" s="94">
        <f t="shared" si="9"/>
        <v>11</v>
      </c>
      <c r="D48" s="94">
        <v>0.35048849999999998</v>
      </c>
      <c r="E48" s="94">
        <f t="shared" si="10"/>
        <v>9</v>
      </c>
      <c r="F48" s="95">
        <f t="shared" si="11"/>
        <v>2</v>
      </c>
    </row>
    <row r="49" spans="1:6" x14ac:dyDescent="0.25">
      <c r="A49" s="9" t="s">
        <v>31</v>
      </c>
      <c r="B49" s="83">
        <v>8.662888955132772E-3</v>
      </c>
      <c r="C49" s="94">
        <f t="shared" si="9"/>
        <v>12</v>
      </c>
      <c r="D49" s="94">
        <v>-2.1403274999999999E-2</v>
      </c>
      <c r="E49" s="94">
        <f t="shared" si="10"/>
        <v>14</v>
      </c>
      <c r="F49" s="95">
        <f t="shared" si="11"/>
        <v>-2</v>
      </c>
    </row>
    <row r="50" spans="1:6" x14ac:dyDescent="0.25">
      <c r="A50" s="9" t="s">
        <v>32</v>
      </c>
      <c r="B50" s="83">
        <v>-0.15940211294271314</v>
      </c>
      <c r="C50" s="94">
        <f t="shared" si="9"/>
        <v>18</v>
      </c>
      <c r="D50" s="94">
        <v>-0.20861502499999998</v>
      </c>
      <c r="E50" s="94">
        <f t="shared" si="10"/>
        <v>18</v>
      </c>
      <c r="F50" s="95">
        <f t="shared" si="11"/>
        <v>0</v>
      </c>
    </row>
    <row r="51" spans="1:6" x14ac:dyDescent="0.25">
      <c r="A51" s="9" t="s">
        <v>33</v>
      </c>
      <c r="B51" s="83">
        <v>-5.5897035844801102E-2</v>
      </c>
      <c r="C51" s="94">
        <f t="shared" si="9"/>
        <v>15</v>
      </c>
      <c r="D51" s="94">
        <v>0.18275182500000001</v>
      </c>
      <c r="E51" s="94">
        <f t="shared" si="10"/>
        <v>11</v>
      </c>
      <c r="F51" s="95">
        <f t="shared" si="11"/>
        <v>4</v>
      </c>
    </row>
    <row r="52" spans="1:6" x14ac:dyDescent="0.25">
      <c r="A52" s="9" t="s">
        <v>34</v>
      </c>
      <c r="B52" s="83">
        <v>-0.48284867078838523</v>
      </c>
      <c r="C52" s="94">
        <f t="shared" si="9"/>
        <v>23</v>
      </c>
      <c r="D52" s="94">
        <v>-0.76141859999999995</v>
      </c>
      <c r="E52" s="94">
        <f t="shared" si="10"/>
        <v>30</v>
      </c>
      <c r="F52" s="95">
        <f t="shared" si="11"/>
        <v>-7</v>
      </c>
    </row>
    <row r="53" spans="1:6" x14ac:dyDescent="0.25">
      <c r="A53" s="9" t="s">
        <v>35</v>
      </c>
      <c r="B53" s="83">
        <v>-0.48676591265055635</v>
      </c>
      <c r="C53" s="94">
        <f t="shared" si="9"/>
        <v>24</v>
      </c>
      <c r="D53" s="94">
        <v>-0.121381425</v>
      </c>
      <c r="E53" s="94">
        <f t="shared" si="10"/>
        <v>17</v>
      </c>
      <c r="F53" s="95">
        <f t="shared" si="11"/>
        <v>7</v>
      </c>
    </row>
    <row r="54" spans="1:6" x14ac:dyDescent="0.25">
      <c r="A54" s="9" t="s">
        <v>36</v>
      </c>
      <c r="B54" s="83">
        <v>-0.22225568747060059</v>
      </c>
      <c r="C54" s="94">
        <f t="shared" si="9"/>
        <v>21</v>
      </c>
      <c r="D54" s="94">
        <v>0.7428579500000001</v>
      </c>
      <c r="E54" s="94">
        <f t="shared" si="10"/>
        <v>5</v>
      </c>
      <c r="F54" s="219">
        <f t="shared" si="11"/>
        <v>16</v>
      </c>
    </row>
    <row r="55" spans="1:6" x14ac:dyDescent="0.25">
      <c r="A55" s="9" t="s">
        <v>37</v>
      </c>
      <c r="B55" s="83">
        <v>-0.71050978529483833</v>
      </c>
      <c r="C55" s="94">
        <f t="shared" si="9"/>
        <v>28</v>
      </c>
      <c r="D55" s="94">
        <v>-0.26468667500000004</v>
      </c>
      <c r="E55" s="94">
        <f t="shared" si="10"/>
        <v>20</v>
      </c>
      <c r="F55" s="95">
        <f t="shared" si="11"/>
        <v>8</v>
      </c>
    </row>
    <row r="56" spans="1:6" x14ac:dyDescent="0.25">
      <c r="A56" s="9" t="s">
        <v>38</v>
      </c>
      <c r="B56" s="83">
        <v>-0.13820931533265662</v>
      </c>
      <c r="C56" s="94">
        <f t="shared" si="9"/>
        <v>17</v>
      </c>
      <c r="D56" s="94">
        <v>0.35323929999999998</v>
      </c>
      <c r="E56" s="94">
        <f t="shared" si="10"/>
        <v>7</v>
      </c>
      <c r="F56" s="95">
        <f t="shared" si="11"/>
        <v>10</v>
      </c>
    </row>
    <row r="57" spans="1:6" x14ac:dyDescent="0.25">
      <c r="A57" s="9" t="s">
        <v>39</v>
      </c>
      <c r="B57" s="83">
        <v>-0.65514918588328364</v>
      </c>
      <c r="C57" s="94">
        <f t="shared" si="9"/>
        <v>26</v>
      </c>
      <c r="D57" s="94">
        <v>-0.68132087499999994</v>
      </c>
      <c r="E57" s="94">
        <f t="shared" si="10"/>
        <v>28</v>
      </c>
      <c r="F57" s="95">
        <f t="shared" si="11"/>
        <v>-2</v>
      </c>
    </row>
    <row r="58" spans="1:6" x14ac:dyDescent="0.25">
      <c r="A58" s="9" t="s">
        <v>40</v>
      </c>
      <c r="B58" s="83">
        <v>0.16391585892016447</v>
      </c>
      <c r="C58" s="94">
        <f t="shared" si="9"/>
        <v>9</v>
      </c>
      <c r="D58" s="94">
        <v>1.0014091250000001</v>
      </c>
      <c r="E58" s="94">
        <f t="shared" si="10"/>
        <v>2</v>
      </c>
      <c r="F58" s="95">
        <f t="shared" si="11"/>
        <v>7</v>
      </c>
    </row>
    <row r="59" spans="1:6" x14ac:dyDescent="0.25">
      <c r="A59" s="9" t="s">
        <v>41</v>
      </c>
      <c r="B59" s="83">
        <v>1.0037388637002456</v>
      </c>
      <c r="C59" s="94">
        <f t="shared" si="9"/>
        <v>1</v>
      </c>
      <c r="D59" s="94">
        <v>0.96245437499999997</v>
      </c>
      <c r="E59" s="94">
        <f t="shared" si="10"/>
        <v>3</v>
      </c>
      <c r="F59" s="95">
        <f t="shared" si="11"/>
        <v>-2</v>
      </c>
    </row>
    <row r="60" spans="1:6" x14ac:dyDescent="0.25">
      <c r="A60" s="9" t="s">
        <v>42</v>
      </c>
      <c r="B60" s="83">
        <v>0.98019996927313124</v>
      </c>
      <c r="C60" s="94">
        <f t="shared" si="9"/>
        <v>2</v>
      </c>
      <c r="D60" s="94">
        <v>0.91235163333333336</v>
      </c>
      <c r="E60" s="94">
        <f t="shared" si="10"/>
        <v>4</v>
      </c>
      <c r="F60" s="95">
        <f t="shared" si="11"/>
        <v>-2</v>
      </c>
    </row>
    <row r="61" spans="1:6" x14ac:dyDescent="0.25">
      <c r="A61" s="9" t="s">
        <v>43</v>
      </c>
      <c r="B61" s="83">
        <v>0.24275709621590422</v>
      </c>
      <c r="C61" s="94">
        <f t="shared" si="9"/>
        <v>7</v>
      </c>
      <c r="D61" s="94">
        <v>0.35129156666666667</v>
      </c>
      <c r="E61" s="94">
        <f t="shared" si="10"/>
        <v>8</v>
      </c>
      <c r="F61" s="95">
        <f t="shared" si="11"/>
        <v>-1</v>
      </c>
    </row>
    <row r="62" spans="1:6" x14ac:dyDescent="0.25">
      <c r="A62" s="9" t="s">
        <v>44</v>
      </c>
      <c r="B62" s="83">
        <v>0.84627246019459668</v>
      </c>
      <c r="C62" s="94">
        <f t="shared" si="9"/>
        <v>3</v>
      </c>
      <c r="D62" s="94">
        <v>9.1232800000000003E-2</v>
      </c>
      <c r="E62" s="94">
        <f t="shared" si="10"/>
        <v>13</v>
      </c>
      <c r="F62" s="95">
        <f t="shared" si="11"/>
        <v>-10</v>
      </c>
    </row>
    <row r="63" spans="1:6" x14ac:dyDescent="0.25">
      <c r="A63" s="9" t="s">
        <v>45</v>
      </c>
      <c r="B63" s="83">
        <v>0.34599559643329886</v>
      </c>
      <c r="C63" s="94">
        <f t="shared" si="9"/>
        <v>5</v>
      </c>
      <c r="D63" s="94">
        <v>0.4473188666666667</v>
      </c>
      <c r="E63" s="94">
        <f t="shared" si="10"/>
        <v>6</v>
      </c>
      <c r="F63" s="95">
        <f t="shared" si="11"/>
        <v>-1</v>
      </c>
    </row>
    <row r="64" spans="1:6" x14ac:dyDescent="0.25">
      <c r="A64" s="9" t="s">
        <v>55</v>
      </c>
      <c r="B64" s="83">
        <v>0.59375750306226971</v>
      </c>
      <c r="C64" s="94">
        <f t="shared" si="9"/>
        <v>4</v>
      </c>
      <c r="D64" s="94">
        <v>1.0306073</v>
      </c>
      <c r="E64" s="94">
        <f t="shared" si="10"/>
        <v>1</v>
      </c>
      <c r="F64" s="95">
        <f t="shared" si="11"/>
        <v>3</v>
      </c>
    </row>
    <row r="65" spans="1:6" x14ac:dyDescent="0.25">
      <c r="A65" s="9" t="s">
        <v>85</v>
      </c>
      <c r="B65" s="83"/>
      <c r="C65" s="94"/>
      <c r="D65">
        <v>0.12123476666666666</v>
      </c>
      <c r="E65" s="94">
        <f t="shared" si="10"/>
        <v>12</v>
      </c>
      <c r="F65" s="95"/>
    </row>
    <row r="66" spans="1:6" ht="15.75" thickBot="1" x14ac:dyDescent="0.3">
      <c r="A66" s="13" t="s">
        <v>47</v>
      </c>
      <c r="B66" s="84">
        <v>-0.76602734643369763</v>
      </c>
      <c r="C66" s="96">
        <f>_xlfn.RANK.EQ(B66, $G$4:$G$33, 0)</f>
        <v>29</v>
      </c>
      <c r="D66" s="96">
        <v>-0.57962103333333326</v>
      </c>
      <c r="E66" s="96">
        <f t="shared" si="10"/>
        <v>26</v>
      </c>
      <c r="F66" s="97">
        <f>C66-E66</f>
        <v>3</v>
      </c>
    </row>
    <row r="69" spans="1:6" ht="15.75" thickBot="1" x14ac:dyDescent="0.3"/>
    <row r="70" spans="1:6" ht="15.75" thickBot="1" x14ac:dyDescent="0.3">
      <c r="B70" s="288" t="s">
        <v>619</v>
      </c>
      <c r="C70" s="289"/>
      <c r="D70" s="289"/>
      <c r="E70" s="289"/>
      <c r="F70" s="290"/>
    </row>
    <row r="71" spans="1:6" ht="15.75" thickBot="1" x14ac:dyDescent="0.3">
      <c r="B71" s="216" t="s">
        <v>86</v>
      </c>
      <c r="C71" s="217" t="s">
        <v>82</v>
      </c>
      <c r="D71" s="217" t="s">
        <v>606</v>
      </c>
      <c r="E71" s="217" t="s">
        <v>82</v>
      </c>
      <c r="F71" s="218" t="s">
        <v>83</v>
      </c>
    </row>
    <row r="72" spans="1:6" x14ac:dyDescent="0.25">
      <c r="A72" s="2" t="s">
        <v>19</v>
      </c>
      <c r="B72" s="91">
        <v>-0.34321262022585991</v>
      </c>
      <c r="C72" s="92">
        <f t="shared" ref="C72:C99" si="12">_xlfn.RANK.EQ(B72, $L$4:$L$33, 0)</f>
        <v>22</v>
      </c>
      <c r="D72" s="92">
        <v>0.11022915160510777</v>
      </c>
      <c r="E72" s="92">
        <f t="shared" ref="E72:E101" si="13">_xlfn.RANK.EQ(D72, $N$4:$N$33, 0)</f>
        <v>15</v>
      </c>
      <c r="F72" s="93">
        <f>C72-E72</f>
        <v>7</v>
      </c>
    </row>
    <row r="73" spans="1:6" x14ac:dyDescent="0.25">
      <c r="A73" s="9" t="s">
        <v>20</v>
      </c>
      <c r="B73" s="83">
        <v>-0.97488205730840383</v>
      </c>
      <c r="C73" s="94">
        <f t="shared" si="12"/>
        <v>29</v>
      </c>
      <c r="D73" s="94">
        <v>-0.86291059232231304</v>
      </c>
      <c r="E73" s="94">
        <f t="shared" si="13"/>
        <v>30</v>
      </c>
      <c r="F73" s="95">
        <f t="shared" ref="F73:F99" si="14">C73-E73</f>
        <v>-1</v>
      </c>
    </row>
    <row r="74" spans="1:6" x14ac:dyDescent="0.25">
      <c r="A74" s="9" t="s">
        <v>21</v>
      </c>
      <c r="B74" s="83">
        <v>-0.10137722344897668</v>
      </c>
      <c r="C74" s="94">
        <f t="shared" si="12"/>
        <v>20</v>
      </c>
      <c r="D74" s="94">
        <v>0.21956021069129095</v>
      </c>
      <c r="E74" s="94">
        <f t="shared" si="13"/>
        <v>11</v>
      </c>
      <c r="F74" s="219">
        <f t="shared" si="14"/>
        <v>9</v>
      </c>
    </row>
    <row r="75" spans="1:6" x14ac:dyDescent="0.25">
      <c r="A75" s="9" t="s">
        <v>22</v>
      </c>
      <c r="B75" s="83">
        <v>-0.52503981222474672</v>
      </c>
      <c r="C75" s="94">
        <f t="shared" si="12"/>
        <v>26</v>
      </c>
      <c r="D75" s="94">
        <v>-0.73571057090328396</v>
      </c>
      <c r="E75" s="94">
        <f t="shared" si="13"/>
        <v>28</v>
      </c>
      <c r="F75" s="95">
        <f t="shared" si="14"/>
        <v>-2</v>
      </c>
    </row>
    <row r="76" spans="1:6" x14ac:dyDescent="0.25">
      <c r="A76" s="9" t="s">
        <v>23</v>
      </c>
      <c r="B76" s="83">
        <v>4.0440904461059822E-2</v>
      </c>
      <c r="C76" s="94">
        <f t="shared" si="12"/>
        <v>15</v>
      </c>
      <c r="D76" s="94">
        <v>0.28503501457012642</v>
      </c>
      <c r="E76" s="94">
        <f t="shared" si="13"/>
        <v>8</v>
      </c>
      <c r="F76" s="95">
        <f t="shared" si="14"/>
        <v>7</v>
      </c>
    </row>
    <row r="77" spans="1:6" x14ac:dyDescent="0.25">
      <c r="A77" s="9" t="s">
        <v>24</v>
      </c>
      <c r="B77" s="83">
        <v>-0.7260242711451278</v>
      </c>
      <c r="C77" s="94">
        <f t="shared" si="12"/>
        <v>27</v>
      </c>
      <c r="D77" s="94">
        <v>-0.18532171824581539</v>
      </c>
      <c r="E77" s="94">
        <f t="shared" si="13"/>
        <v>22</v>
      </c>
      <c r="F77" s="95">
        <f t="shared" si="14"/>
        <v>5</v>
      </c>
    </row>
    <row r="78" spans="1:6" x14ac:dyDescent="0.25">
      <c r="A78" s="9" t="s">
        <v>25</v>
      </c>
      <c r="B78" s="83">
        <v>1.0677180116745615E-2</v>
      </c>
      <c r="C78" s="94">
        <f t="shared" si="12"/>
        <v>16</v>
      </c>
      <c r="D78" s="94">
        <v>0.29710625817286163</v>
      </c>
      <c r="E78" s="94">
        <f t="shared" si="13"/>
        <v>7</v>
      </c>
      <c r="F78" s="95">
        <f t="shared" si="14"/>
        <v>9</v>
      </c>
    </row>
    <row r="79" spans="1:6" x14ac:dyDescent="0.25">
      <c r="A79" s="9" t="s">
        <v>26</v>
      </c>
      <c r="B79" s="83">
        <v>0.20646746574327215</v>
      </c>
      <c r="C79" s="94">
        <f t="shared" si="12"/>
        <v>10</v>
      </c>
      <c r="D79" s="94">
        <v>0.20238551174577957</v>
      </c>
      <c r="E79" s="94">
        <f t="shared" si="13"/>
        <v>12</v>
      </c>
      <c r="F79" s="95">
        <f t="shared" si="14"/>
        <v>-2</v>
      </c>
    </row>
    <row r="80" spans="1:6" x14ac:dyDescent="0.25">
      <c r="A80" s="9" t="s">
        <v>27</v>
      </c>
      <c r="B80" s="83">
        <v>-0.49936595889721946</v>
      </c>
      <c r="C80" s="94">
        <f t="shared" si="12"/>
        <v>25</v>
      </c>
      <c r="D80" s="94">
        <v>-0.31217591560727526</v>
      </c>
      <c r="E80" s="94">
        <f t="shared" si="13"/>
        <v>24</v>
      </c>
      <c r="F80" s="95">
        <f t="shared" si="14"/>
        <v>1</v>
      </c>
    </row>
    <row r="81" spans="1:6" x14ac:dyDescent="0.25">
      <c r="A81" s="9" t="s">
        <v>28</v>
      </c>
      <c r="B81" s="83">
        <v>0.40804668866455668</v>
      </c>
      <c r="C81" s="94">
        <f t="shared" si="12"/>
        <v>8</v>
      </c>
      <c r="D81" s="94">
        <v>0.23363916029836274</v>
      </c>
      <c r="E81" s="94">
        <f t="shared" si="13"/>
        <v>10</v>
      </c>
      <c r="F81" s="95">
        <f t="shared" si="14"/>
        <v>-2</v>
      </c>
    </row>
    <row r="82" spans="1:6" x14ac:dyDescent="0.25">
      <c r="A82" s="9" t="s">
        <v>29</v>
      </c>
      <c r="B82" s="83">
        <v>-9.0636957005749447E-2</v>
      </c>
      <c r="C82" s="94">
        <f t="shared" si="12"/>
        <v>19</v>
      </c>
      <c r="D82" s="94">
        <v>-0.15188267162529145</v>
      </c>
      <c r="E82" s="94">
        <f t="shared" si="13"/>
        <v>21</v>
      </c>
      <c r="F82" s="95">
        <f t="shared" si="14"/>
        <v>-2</v>
      </c>
    </row>
    <row r="83" spans="1:6" x14ac:dyDescent="0.25">
      <c r="A83" s="9" t="s">
        <v>30</v>
      </c>
      <c r="B83" s="83">
        <v>0.56592441603859411</v>
      </c>
      <c r="C83" s="94">
        <f t="shared" si="12"/>
        <v>5</v>
      </c>
      <c r="D83" s="94">
        <v>0.78700539316805707</v>
      </c>
      <c r="E83" s="94">
        <f t="shared" si="13"/>
        <v>1</v>
      </c>
      <c r="F83" s="95">
        <f t="shared" si="14"/>
        <v>4</v>
      </c>
    </row>
    <row r="84" spans="1:6" x14ac:dyDescent="0.25">
      <c r="A84" s="9" t="s">
        <v>31</v>
      </c>
      <c r="B84" s="83">
        <v>0.58157320914718857</v>
      </c>
      <c r="C84" s="94">
        <f t="shared" si="12"/>
        <v>4</v>
      </c>
      <c r="D84" s="94">
        <v>0.37566569231627039</v>
      </c>
      <c r="E84" s="94">
        <f t="shared" si="13"/>
        <v>5</v>
      </c>
      <c r="F84" s="95">
        <f t="shared" si="14"/>
        <v>-1</v>
      </c>
    </row>
    <row r="85" spans="1:6" x14ac:dyDescent="0.25">
      <c r="A85" s="9" t="s">
        <v>32</v>
      </c>
      <c r="B85" s="83">
        <v>0.45414255847749474</v>
      </c>
      <c r="C85" s="94">
        <f t="shared" si="12"/>
        <v>7</v>
      </c>
      <c r="D85" s="94">
        <v>0.50216979577108534</v>
      </c>
      <c r="E85" s="94">
        <f t="shared" si="13"/>
        <v>3</v>
      </c>
      <c r="F85" s="95">
        <f t="shared" si="14"/>
        <v>4</v>
      </c>
    </row>
    <row r="86" spans="1:6" x14ac:dyDescent="0.25">
      <c r="A86" s="9" t="s">
        <v>33</v>
      </c>
      <c r="B86" s="83">
        <v>-0.87121054761321048</v>
      </c>
      <c r="C86" s="94">
        <f t="shared" si="12"/>
        <v>28</v>
      </c>
      <c r="D86" s="94">
        <v>-0.75882081169475735</v>
      </c>
      <c r="E86" s="94">
        <f t="shared" si="13"/>
        <v>29</v>
      </c>
      <c r="F86" s="95">
        <f t="shared" si="14"/>
        <v>-1</v>
      </c>
    </row>
    <row r="87" spans="1:6" x14ac:dyDescent="0.25">
      <c r="A87" s="9" t="s">
        <v>34</v>
      </c>
      <c r="B87" s="83">
        <v>-0.36987828337057627</v>
      </c>
      <c r="C87" s="94">
        <f t="shared" si="12"/>
        <v>23</v>
      </c>
      <c r="D87" s="94">
        <v>-0.31548823374526558</v>
      </c>
      <c r="E87" s="94">
        <f t="shared" si="13"/>
        <v>26</v>
      </c>
      <c r="F87" s="95">
        <f t="shared" si="14"/>
        <v>-3</v>
      </c>
    </row>
    <row r="88" spans="1:6" x14ac:dyDescent="0.25">
      <c r="A88" s="9" t="s">
        <v>35</v>
      </c>
      <c r="B88" s="83">
        <v>-0.11456999430921219</v>
      </c>
      <c r="C88" s="94">
        <f t="shared" si="12"/>
        <v>21</v>
      </c>
      <c r="D88" s="94">
        <v>-0.12744187347893507</v>
      </c>
      <c r="E88" s="94">
        <f t="shared" si="13"/>
        <v>20</v>
      </c>
      <c r="F88" s="95">
        <f t="shared" si="14"/>
        <v>1</v>
      </c>
    </row>
    <row r="89" spans="1:6" x14ac:dyDescent="0.25">
      <c r="A89" s="9" t="s">
        <v>36</v>
      </c>
      <c r="B89" s="83">
        <v>4.2236585206821498E-2</v>
      </c>
      <c r="C89" s="94">
        <f t="shared" si="12"/>
        <v>14</v>
      </c>
      <c r="D89" s="94">
        <v>-8.7965356840273873E-2</v>
      </c>
      <c r="E89" s="94">
        <f t="shared" si="13"/>
        <v>19</v>
      </c>
      <c r="F89" s="95">
        <f t="shared" si="14"/>
        <v>-5</v>
      </c>
    </row>
    <row r="90" spans="1:6" x14ac:dyDescent="0.25">
      <c r="A90" s="9" t="s">
        <v>37</v>
      </c>
      <c r="B90" s="83">
        <v>0.15048093333573345</v>
      </c>
      <c r="C90" s="94">
        <f t="shared" si="12"/>
        <v>12</v>
      </c>
      <c r="D90" s="94">
        <v>0.36903827222781727</v>
      </c>
      <c r="E90" s="94">
        <f t="shared" si="13"/>
        <v>6</v>
      </c>
      <c r="F90" s="95">
        <f t="shared" si="14"/>
        <v>6</v>
      </c>
    </row>
    <row r="91" spans="1:6" x14ac:dyDescent="0.25">
      <c r="A91" s="9" t="s">
        <v>38</v>
      </c>
      <c r="B91" s="83">
        <v>0.11905879957196401</v>
      </c>
      <c r="C91" s="94">
        <f t="shared" si="12"/>
        <v>13</v>
      </c>
      <c r="D91" s="94">
        <v>3.1312600975296159E-2</v>
      </c>
      <c r="E91" s="94">
        <f t="shared" si="13"/>
        <v>16</v>
      </c>
      <c r="F91" s="95">
        <f t="shared" si="14"/>
        <v>-3</v>
      </c>
    </row>
    <row r="92" spans="1:6" x14ac:dyDescent="0.25">
      <c r="A92" s="9" t="s">
        <v>39</v>
      </c>
      <c r="B92" s="83">
        <v>-3.5579239114628541E-2</v>
      </c>
      <c r="C92" s="94">
        <f t="shared" si="12"/>
        <v>18</v>
      </c>
      <c r="D92" s="94">
        <v>-0.24913239639924586</v>
      </c>
      <c r="E92" s="94">
        <f t="shared" si="13"/>
        <v>23</v>
      </c>
      <c r="F92" s="95">
        <f t="shared" si="14"/>
        <v>-5</v>
      </c>
    </row>
    <row r="93" spans="1:6" x14ac:dyDescent="0.25">
      <c r="A93" s="9" t="s">
        <v>40</v>
      </c>
      <c r="B93" s="83">
        <v>0.22320167794983975</v>
      </c>
      <c r="C93" s="94">
        <f t="shared" si="12"/>
        <v>9</v>
      </c>
      <c r="D93" s="94">
        <v>0.16047247314398821</v>
      </c>
      <c r="E93" s="94">
        <f t="shared" si="13"/>
        <v>13</v>
      </c>
      <c r="F93" s="95">
        <f t="shared" si="14"/>
        <v>-4</v>
      </c>
    </row>
    <row r="94" spans="1:6" x14ac:dyDescent="0.25">
      <c r="A94" s="9" t="s">
        <v>41</v>
      </c>
      <c r="B94" s="83">
        <v>0.190405006390019</v>
      </c>
      <c r="C94" s="94">
        <f t="shared" si="12"/>
        <v>11</v>
      </c>
      <c r="D94" s="94">
        <v>1.1374961868214295E-2</v>
      </c>
      <c r="E94" s="94">
        <f t="shared" si="13"/>
        <v>17</v>
      </c>
      <c r="F94" s="95">
        <f t="shared" si="14"/>
        <v>-6</v>
      </c>
    </row>
    <row r="95" spans="1:6" x14ac:dyDescent="0.25">
      <c r="A95" s="9" t="s">
        <v>42</v>
      </c>
      <c r="B95" s="83">
        <v>1.0214910870583924</v>
      </c>
      <c r="C95" s="94">
        <f t="shared" si="12"/>
        <v>1</v>
      </c>
      <c r="D95" s="94">
        <v>0.43043187440852815</v>
      </c>
      <c r="E95" s="94">
        <f t="shared" si="13"/>
        <v>4</v>
      </c>
      <c r="F95" s="95">
        <f t="shared" si="14"/>
        <v>-3</v>
      </c>
    </row>
    <row r="96" spans="1:6" x14ac:dyDescent="0.25">
      <c r="A96" s="9" t="s">
        <v>43</v>
      </c>
      <c r="B96" s="83">
        <v>-0.42597704353998711</v>
      </c>
      <c r="C96" s="94">
        <f t="shared" si="12"/>
        <v>24</v>
      </c>
      <c r="D96" s="94">
        <v>-0.5130623608166659</v>
      </c>
      <c r="E96" s="94">
        <f t="shared" si="13"/>
        <v>27</v>
      </c>
      <c r="F96" s="95">
        <f t="shared" si="14"/>
        <v>-3</v>
      </c>
    </row>
    <row r="97" spans="1:6" x14ac:dyDescent="0.25">
      <c r="A97" s="9" t="s">
        <v>44</v>
      </c>
      <c r="B97" s="83">
        <v>0.54809125650221302</v>
      </c>
      <c r="C97" s="94">
        <f t="shared" si="12"/>
        <v>6</v>
      </c>
      <c r="D97" s="94">
        <v>-0.31495216811665055</v>
      </c>
      <c r="E97" s="94">
        <f t="shared" si="13"/>
        <v>25</v>
      </c>
      <c r="F97" s="220">
        <f t="shared" si="14"/>
        <v>-19</v>
      </c>
    </row>
    <row r="98" spans="1:6" x14ac:dyDescent="0.25">
      <c r="A98" s="9" t="s">
        <v>45</v>
      </c>
      <c r="B98" s="83">
        <v>0.63429973249904748</v>
      </c>
      <c r="C98" s="94">
        <f t="shared" si="12"/>
        <v>3</v>
      </c>
      <c r="D98" s="94">
        <v>0.54545724648065874</v>
      </c>
      <c r="E98" s="94">
        <f t="shared" si="13"/>
        <v>2</v>
      </c>
      <c r="F98" s="95">
        <f t="shared" si="14"/>
        <v>1</v>
      </c>
    </row>
    <row r="99" spans="1:6" x14ac:dyDescent="0.25">
      <c r="A99" s="9" t="s">
        <v>55</v>
      </c>
      <c r="B99" s="83">
        <v>0.79655879279626185</v>
      </c>
      <c r="C99" s="94">
        <f t="shared" si="12"/>
        <v>2</v>
      </c>
      <c r="D99" s="94">
        <v>0.12663504678201179</v>
      </c>
      <c r="E99" s="94">
        <f t="shared" si="13"/>
        <v>14</v>
      </c>
      <c r="F99" s="95">
        <f t="shared" si="14"/>
        <v>-12</v>
      </c>
    </row>
    <row r="100" spans="1:6" x14ac:dyDescent="0.25">
      <c r="A100" s="9" t="s">
        <v>85</v>
      </c>
      <c r="B100" s="83"/>
      <c r="C100" s="94"/>
      <c r="D100">
        <v>-7.2959431336302324E-2</v>
      </c>
      <c r="E100" s="94">
        <f t="shared" si="13"/>
        <v>18</v>
      </c>
      <c r="F100" s="95"/>
    </row>
    <row r="101" spans="1:6" ht="15.75" thickBot="1" x14ac:dyDescent="0.3">
      <c r="A101" s="13" t="s">
        <v>47</v>
      </c>
      <c r="B101" s="84">
        <v>-1.098671144890032E-4</v>
      </c>
      <c r="C101" s="96">
        <f>_xlfn.RANK.EQ(B101, $L$4:$L$33, 0)</f>
        <v>17</v>
      </c>
      <c r="D101" s="96">
        <v>0.25884629027286704</v>
      </c>
      <c r="E101" s="96">
        <f t="shared" si="13"/>
        <v>9</v>
      </c>
      <c r="F101" s="97">
        <f t="shared" ref="F101" si="15">C101-E101</f>
        <v>8</v>
      </c>
    </row>
  </sheetData>
  <mergeCells count="5">
    <mergeCell ref="B70:F70"/>
    <mergeCell ref="L2:P2"/>
    <mergeCell ref="G2:K2"/>
    <mergeCell ref="B2:F2"/>
    <mergeCell ref="B35:F3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Normal="100" workbookViewId="0">
      <selection activeCell="M1" sqref="M1:Q31"/>
    </sheetView>
  </sheetViews>
  <sheetFormatPr defaultRowHeight="15" x14ac:dyDescent="0.25"/>
  <cols>
    <col min="1" max="1" width="19.7109375" bestFit="1" customWidth="1"/>
    <col min="2" max="2" width="20.7109375" bestFit="1" customWidth="1"/>
    <col min="3" max="3" width="20.140625" bestFit="1" customWidth="1"/>
    <col min="4" max="4" width="16.140625" bestFit="1" customWidth="1"/>
    <col min="5" max="5" width="24.5703125" bestFit="1" customWidth="1"/>
    <col min="6" max="6" width="9.140625" customWidth="1"/>
    <col min="7" max="7" width="19.7109375" bestFit="1" customWidth="1"/>
    <col min="8" max="8" width="21.140625" bestFit="1" customWidth="1"/>
    <col min="9" max="9" width="20" bestFit="1" customWidth="1"/>
    <col min="10" max="10" width="16.7109375" bestFit="1" customWidth="1"/>
    <col min="11" max="11" width="26" bestFit="1" customWidth="1"/>
    <col min="13" max="13" width="19.7109375" bestFit="1" customWidth="1"/>
    <col min="14" max="14" width="20.7109375" bestFit="1" customWidth="1"/>
    <col min="15" max="15" width="20.140625" bestFit="1" customWidth="1"/>
    <col min="16" max="16" width="16.140625" bestFit="1" customWidth="1"/>
    <col min="17" max="17" width="24.5703125" bestFit="1" customWidth="1"/>
  </cols>
  <sheetData>
    <row r="1" spans="1:17" ht="15.75" thickTop="1" x14ac:dyDescent="0.25">
      <c r="A1" s="210" t="s">
        <v>604</v>
      </c>
      <c r="B1" s="207" t="s">
        <v>407</v>
      </c>
      <c r="C1" s="207" t="s">
        <v>408</v>
      </c>
      <c r="D1" s="207" t="s">
        <v>409</v>
      </c>
      <c r="E1" s="207" t="s">
        <v>410</v>
      </c>
      <c r="F1" s="208"/>
      <c r="G1" s="32" t="s">
        <v>603</v>
      </c>
      <c r="H1" s="207" t="s">
        <v>407</v>
      </c>
      <c r="I1" s="207" t="s">
        <v>408</v>
      </c>
      <c r="J1" s="207" t="s">
        <v>409</v>
      </c>
      <c r="K1" s="207" t="s">
        <v>410</v>
      </c>
      <c r="L1" s="212"/>
      <c r="M1" s="32" t="s">
        <v>605</v>
      </c>
      <c r="N1" s="207" t="s">
        <v>407</v>
      </c>
      <c r="O1" s="207" t="s">
        <v>408</v>
      </c>
      <c r="P1" s="207" t="s">
        <v>409</v>
      </c>
      <c r="Q1" s="207" t="s">
        <v>410</v>
      </c>
    </row>
    <row r="2" spans="1:17" x14ac:dyDescent="0.25">
      <c r="A2" s="9" t="s">
        <v>19</v>
      </c>
      <c r="B2">
        <v>29</v>
      </c>
      <c r="C2">
        <v>7</v>
      </c>
      <c r="D2">
        <v>29</v>
      </c>
      <c r="E2">
        <v>17</v>
      </c>
      <c r="G2" s="6" t="s">
        <v>19</v>
      </c>
      <c r="H2">
        <v>29</v>
      </c>
      <c r="I2">
        <v>11</v>
      </c>
      <c r="J2">
        <v>29</v>
      </c>
      <c r="K2">
        <v>16</v>
      </c>
      <c r="M2" s="6" t="s">
        <v>19</v>
      </c>
      <c r="N2">
        <f t="shared" ref="N2:N25" si="0">B2-H2</f>
        <v>0</v>
      </c>
      <c r="O2">
        <f t="shared" ref="O2:O25" si="1">C2-I2</f>
        <v>-4</v>
      </c>
      <c r="P2">
        <f t="shared" ref="P2:P25" si="2">D2-J2</f>
        <v>0</v>
      </c>
      <c r="Q2">
        <f t="shared" ref="Q2:Q25" si="3">E2-K2</f>
        <v>1</v>
      </c>
    </row>
    <row r="3" spans="1:17" x14ac:dyDescent="0.25">
      <c r="A3" s="9" t="s">
        <v>20</v>
      </c>
      <c r="B3">
        <v>16</v>
      </c>
      <c r="C3">
        <v>3</v>
      </c>
      <c r="D3">
        <v>20</v>
      </c>
      <c r="E3">
        <v>16</v>
      </c>
      <c r="G3" s="6" t="s">
        <v>20</v>
      </c>
      <c r="H3">
        <v>13</v>
      </c>
      <c r="I3">
        <v>8</v>
      </c>
      <c r="J3">
        <v>19</v>
      </c>
      <c r="K3">
        <v>30</v>
      </c>
      <c r="M3" s="6" t="s">
        <v>20</v>
      </c>
      <c r="N3" s="211">
        <f t="shared" si="0"/>
        <v>3</v>
      </c>
      <c r="O3">
        <f t="shared" si="1"/>
        <v>-5</v>
      </c>
      <c r="P3">
        <f t="shared" si="2"/>
        <v>1</v>
      </c>
      <c r="Q3" s="206">
        <f t="shared" si="3"/>
        <v>-14</v>
      </c>
    </row>
    <row r="4" spans="1:17" x14ac:dyDescent="0.25">
      <c r="A4" s="9" t="s">
        <v>21</v>
      </c>
      <c r="B4">
        <v>1</v>
      </c>
      <c r="C4">
        <v>5</v>
      </c>
      <c r="D4">
        <v>27</v>
      </c>
      <c r="E4">
        <v>9</v>
      </c>
      <c r="G4" s="6" t="s">
        <v>21</v>
      </c>
      <c r="H4">
        <v>2</v>
      </c>
      <c r="I4">
        <v>9</v>
      </c>
      <c r="J4">
        <v>22</v>
      </c>
      <c r="K4">
        <v>7</v>
      </c>
      <c r="M4" s="6" t="s">
        <v>21</v>
      </c>
      <c r="N4">
        <f t="shared" si="0"/>
        <v>-1</v>
      </c>
      <c r="O4">
        <f t="shared" si="1"/>
        <v>-4</v>
      </c>
      <c r="P4" s="211">
        <f t="shared" si="2"/>
        <v>5</v>
      </c>
      <c r="Q4">
        <f t="shared" si="3"/>
        <v>2</v>
      </c>
    </row>
    <row r="5" spans="1:17" x14ac:dyDescent="0.25">
      <c r="A5" s="9" t="s">
        <v>22</v>
      </c>
      <c r="B5">
        <v>25</v>
      </c>
      <c r="C5">
        <v>26</v>
      </c>
      <c r="D5">
        <v>18</v>
      </c>
      <c r="E5">
        <v>22</v>
      </c>
      <c r="G5" s="6" t="s">
        <v>22</v>
      </c>
      <c r="H5">
        <v>26</v>
      </c>
      <c r="I5">
        <v>27</v>
      </c>
      <c r="J5">
        <v>20</v>
      </c>
      <c r="K5">
        <v>28</v>
      </c>
      <c r="M5" s="6" t="s">
        <v>22</v>
      </c>
      <c r="N5">
        <f t="shared" si="0"/>
        <v>-1</v>
      </c>
      <c r="O5">
        <f t="shared" si="1"/>
        <v>-1</v>
      </c>
      <c r="P5">
        <f t="shared" si="2"/>
        <v>-2</v>
      </c>
      <c r="Q5">
        <f t="shared" si="3"/>
        <v>-6</v>
      </c>
    </row>
    <row r="6" spans="1:17" x14ac:dyDescent="0.25">
      <c r="A6" s="9" t="s">
        <v>23</v>
      </c>
      <c r="B6">
        <v>19</v>
      </c>
      <c r="C6">
        <v>16</v>
      </c>
      <c r="D6">
        <v>19</v>
      </c>
      <c r="E6">
        <v>6</v>
      </c>
      <c r="G6" s="6" t="s">
        <v>23</v>
      </c>
      <c r="H6">
        <v>22</v>
      </c>
      <c r="I6">
        <v>20</v>
      </c>
      <c r="J6">
        <v>24</v>
      </c>
      <c r="K6">
        <v>12</v>
      </c>
      <c r="M6" s="6" t="s">
        <v>23</v>
      </c>
      <c r="N6">
        <f t="shared" si="0"/>
        <v>-3</v>
      </c>
      <c r="O6">
        <f t="shared" si="1"/>
        <v>-4</v>
      </c>
      <c r="P6">
        <f t="shared" si="2"/>
        <v>-5</v>
      </c>
      <c r="Q6">
        <f t="shared" si="3"/>
        <v>-6</v>
      </c>
    </row>
    <row r="7" spans="1:17" x14ac:dyDescent="0.25">
      <c r="A7" s="9" t="s">
        <v>24</v>
      </c>
      <c r="B7">
        <v>22</v>
      </c>
      <c r="C7">
        <v>27</v>
      </c>
      <c r="D7">
        <v>23</v>
      </c>
      <c r="E7">
        <v>13</v>
      </c>
      <c r="G7" s="6" t="s">
        <v>24</v>
      </c>
      <c r="H7">
        <v>19</v>
      </c>
      <c r="I7">
        <v>25</v>
      </c>
      <c r="J7">
        <v>21</v>
      </c>
      <c r="K7">
        <v>23</v>
      </c>
      <c r="M7" s="6" t="s">
        <v>24</v>
      </c>
      <c r="N7">
        <f t="shared" si="0"/>
        <v>3</v>
      </c>
      <c r="O7">
        <f t="shared" si="1"/>
        <v>2</v>
      </c>
      <c r="P7">
        <f t="shared" si="2"/>
        <v>2</v>
      </c>
      <c r="Q7">
        <f t="shared" si="3"/>
        <v>-10</v>
      </c>
    </row>
    <row r="8" spans="1:17" x14ac:dyDescent="0.25">
      <c r="A8" s="9" t="s">
        <v>25</v>
      </c>
      <c r="B8">
        <v>2</v>
      </c>
      <c r="C8">
        <v>22</v>
      </c>
      <c r="D8">
        <v>6</v>
      </c>
      <c r="E8">
        <v>5</v>
      </c>
      <c r="G8" s="6" t="s">
        <v>25</v>
      </c>
      <c r="H8">
        <v>1</v>
      </c>
      <c r="I8">
        <v>28</v>
      </c>
      <c r="J8">
        <v>7</v>
      </c>
      <c r="K8">
        <v>4</v>
      </c>
      <c r="M8" s="6" t="s">
        <v>25</v>
      </c>
      <c r="N8">
        <f t="shared" si="0"/>
        <v>1</v>
      </c>
      <c r="O8">
        <f t="shared" si="1"/>
        <v>-6</v>
      </c>
      <c r="P8">
        <f t="shared" si="2"/>
        <v>-1</v>
      </c>
      <c r="Q8">
        <f t="shared" si="3"/>
        <v>1</v>
      </c>
    </row>
    <row r="9" spans="1:17" x14ac:dyDescent="0.25">
      <c r="A9" s="9" t="s">
        <v>26</v>
      </c>
      <c r="B9">
        <v>4</v>
      </c>
      <c r="C9">
        <v>6</v>
      </c>
      <c r="D9">
        <v>16</v>
      </c>
      <c r="E9">
        <v>2</v>
      </c>
      <c r="G9" s="6" t="s">
        <v>26</v>
      </c>
      <c r="H9">
        <v>6</v>
      </c>
      <c r="I9">
        <v>2</v>
      </c>
      <c r="J9">
        <v>17</v>
      </c>
      <c r="K9">
        <v>8</v>
      </c>
      <c r="M9" s="6" t="s">
        <v>26</v>
      </c>
      <c r="N9">
        <f t="shared" si="0"/>
        <v>-2</v>
      </c>
      <c r="O9">
        <f t="shared" si="1"/>
        <v>4</v>
      </c>
      <c r="P9">
        <f t="shared" si="2"/>
        <v>-1</v>
      </c>
      <c r="Q9">
        <f t="shared" si="3"/>
        <v>-6</v>
      </c>
    </row>
    <row r="10" spans="1:17" x14ac:dyDescent="0.25">
      <c r="A10" s="9" t="s">
        <v>27</v>
      </c>
      <c r="B10">
        <v>17</v>
      </c>
      <c r="C10">
        <v>13</v>
      </c>
      <c r="D10">
        <v>12</v>
      </c>
      <c r="E10">
        <v>24</v>
      </c>
      <c r="G10" s="6" t="s">
        <v>27</v>
      </c>
      <c r="H10">
        <v>16</v>
      </c>
      <c r="I10">
        <v>14</v>
      </c>
      <c r="J10">
        <v>18</v>
      </c>
      <c r="K10">
        <v>26</v>
      </c>
      <c r="M10" s="6" t="s">
        <v>27</v>
      </c>
      <c r="N10">
        <f t="shared" si="0"/>
        <v>1</v>
      </c>
      <c r="O10">
        <f t="shared" si="1"/>
        <v>-1</v>
      </c>
      <c r="P10">
        <f t="shared" si="2"/>
        <v>-6</v>
      </c>
      <c r="Q10">
        <f t="shared" si="3"/>
        <v>-2</v>
      </c>
    </row>
    <row r="11" spans="1:17" x14ac:dyDescent="0.25">
      <c r="A11" s="9" t="s">
        <v>28</v>
      </c>
      <c r="B11">
        <v>7</v>
      </c>
      <c r="C11">
        <v>17</v>
      </c>
      <c r="D11">
        <v>13</v>
      </c>
      <c r="E11">
        <v>18</v>
      </c>
      <c r="G11" s="6" t="s">
        <v>28</v>
      </c>
      <c r="H11">
        <v>9</v>
      </c>
      <c r="I11">
        <v>22</v>
      </c>
      <c r="J11">
        <v>12</v>
      </c>
      <c r="K11">
        <v>6</v>
      </c>
      <c r="M11" s="6" t="s">
        <v>28</v>
      </c>
      <c r="N11">
        <f t="shared" si="0"/>
        <v>-2</v>
      </c>
      <c r="O11">
        <f t="shared" si="1"/>
        <v>-5</v>
      </c>
      <c r="P11">
        <f t="shared" si="2"/>
        <v>1</v>
      </c>
      <c r="Q11">
        <f t="shared" si="3"/>
        <v>12</v>
      </c>
    </row>
    <row r="12" spans="1:17" x14ac:dyDescent="0.25">
      <c r="A12" s="9" t="s">
        <v>29</v>
      </c>
      <c r="B12">
        <v>8</v>
      </c>
      <c r="C12">
        <v>8</v>
      </c>
      <c r="D12">
        <v>21</v>
      </c>
      <c r="E12">
        <v>21</v>
      </c>
      <c r="G12" s="6" t="s">
        <v>29</v>
      </c>
      <c r="H12">
        <v>10</v>
      </c>
      <c r="I12">
        <v>12</v>
      </c>
      <c r="J12">
        <v>26</v>
      </c>
      <c r="K12">
        <v>22</v>
      </c>
      <c r="M12" s="6" t="s">
        <v>29</v>
      </c>
      <c r="N12">
        <f t="shared" si="0"/>
        <v>-2</v>
      </c>
      <c r="O12">
        <f t="shared" si="1"/>
        <v>-4</v>
      </c>
      <c r="P12">
        <f t="shared" si="2"/>
        <v>-5</v>
      </c>
      <c r="Q12">
        <f t="shared" si="3"/>
        <v>-1</v>
      </c>
    </row>
    <row r="13" spans="1:17" x14ac:dyDescent="0.25">
      <c r="A13" s="9" t="s">
        <v>30</v>
      </c>
      <c r="B13">
        <v>10</v>
      </c>
      <c r="C13">
        <v>2</v>
      </c>
      <c r="D13">
        <v>9</v>
      </c>
      <c r="E13">
        <v>1</v>
      </c>
      <c r="G13" s="6" t="s">
        <v>30</v>
      </c>
      <c r="H13">
        <v>8</v>
      </c>
      <c r="I13">
        <v>4</v>
      </c>
      <c r="J13">
        <v>6</v>
      </c>
      <c r="K13">
        <v>1</v>
      </c>
      <c r="M13" s="6" t="s">
        <v>30</v>
      </c>
      <c r="N13">
        <f t="shared" si="0"/>
        <v>2</v>
      </c>
      <c r="O13">
        <f t="shared" si="1"/>
        <v>-2</v>
      </c>
      <c r="P13">
        <f t="shared" si="2"/>
        <v>3</v>
      </c>
      <c r="Q13">
        <f t="shared" si="3"/>
        <v>0</v>
      </c>
    </row>
    <row r="14" spans="1:17" x14ac:dyDescent="0.25">
      <c r="A14" s="9" t="s">
        <v>31</v>
      </c>
      <c r="B14">
        <v>13</v>
      </c>
      <c r="C14">
        <v>9</v>
      </c>
      <c r="D14">
        <v>14</v>
      </c>
      <c r="E14">
        <v>15</v>
      </c>
      <c r="G14" s="6" t="s">
        <v>31</v>
      </c>
      <c r="H14">
        <v>17</v>
      </c>
      <c r="I14">
        <v>3</v>
      </c>
      <c r="J14">
        <v>11</v>
      </c>
      <c r="K14">
        <v>11</v>
      </c>
      <c r="M14" s="6" t="s">
        <v>31</v>
      </c>
      <c r="N14">
        <f t="shared" si="0"/>
        <v>-4</v>
      </c>
      <c r="O14">
        <f t="shared" si="1"/>
        <v>6</v>
      </c>
      <c r="P14">
        <f t="shared" si="2"/>
        <v>3</v>
      </c>
      <c r="Q14">
        <f t="shared" si="3"/>
        <v>4</v>
      </c>
    </row>
    <row r="15" spans="1:17" x14ac:dyDescent="0.25">
      <c r="A15" s="9" t="s">
        <v>32</v>
      </c>
      <c r="B15">
        <v>3</v>
      </c>
      <c r="C15">
        <v>12</v>
      </c>
      <c r="D15">
        <v>26</v>
      </c>
      <c r="E15">
        <v>3</v>
      </c>
      <c r="G15" s="6" t="s">
        <v>32</v>
      </c>
      <c r="H15">
        <v>4</v>
      </c>
      <c r="I15">
        <v>15</v>
      </c>
      <c r="J15">
        <v>25</v>
      </c>
      <c r="K15">
        <v>2</v>
      </c>
      <c r="M15" s="6" t="s">
        <v>32</v>
      </c>
      <c r="N15">
        <f t="shared" si="0"/>
        <v>-1</v>
      </c>
      <c r="O15">
        <f t="shared" si="1"/>
        <v>-3</v>
      </c>
      <c r="P15">
        <f t="shared" si="2"/>
        <v>1</v>
      </c>
      <c r="Q15">
        <f t="shared" si="3"/>
        <v>1</v>
      </c>
    </row>
    <row r="16" spans="1:17" x14ac:dyDescent="0.25">
      <c r="A16" s="9" t="s">
        <v>33</v>
      </c>
      <c r="B16">
        <v>9</v>
      </c>
      <c r="C16">
        <v>25</v>
      </c>
      <c r="D16">
        <v>15</v>
      </c>
      <c r="E16">
        <v>25</v>
      </c>
      <c r="G16" s="6" t="s">
        <v>33</v>
      </c>
      <c r="H16">
        <v>7</v>
      </c>
      <c r="I16">
        <v>23</v>
      </c>
      <c r="J16">
        <v>16</v>
      </c>
      <c r="K16">
        <v>29</v>
      </c>
      <c r="M16" s="6" t="s">
        <v>33</v>
      </c>
      <c r="N16">
        <f t="shared" si="0"/>
        <v>2</v>
      </c>
      <c r="O16">
        <f t="shared" si="1"/>
        <v>2</v>
      </c>
      <c r="P16">
        <f t="shared" si="2"/>
        <v>-1</v>
      </c>
      <c r="Q16">
        <f t="shared" si="3"/>
        <v>-4</v>
      </c>
    </row>
    <row r="17" spans="1:17" x14ac:dyDescent="0.25">
      <c r="A17" s="9" t="s">
        <v>34</v>
      </c>
      <c r="B17">
        <v>26</v>
      </c>
      <c r="C17">
        <v>20</v>
      </c>
      <c r="D17">
        <v>25</v>
      </c>
      <c r="E17">
        <v>14</v>
      </c>
      <c r="G17" s="6" t="s">
        <v>34</v>
      </c>
      <c r="H17">
        <v>30</v>
      </c>
      <c r="I17">
        <v>13</v>
      </c>
      <c r="J17">
        <v>30</v>
      </c>
      <c r="K17">
        <v>27</v>
      </c>
      <c r="M17" s="6" t="s">
        <v>34</v>
      </c>
      <c r="N17">
        <f t="shared" si="0"/>
        <v>-4</v>
      </c>
      <c r="O17">
        <f t="shared" si="1"/>
        <v>7</v>
      </c>
      <c r="P17">
        <f t="shared" si="2"/>
        <v>-5</v>
      </c>
      <c r="Q17">
        <f t="shared" si="3"/>
        <v>-13</v>
      </c>
    </row>
    <row r="18" spans="1:17" x14ac:dyDescent="0.25">
      <c r="A18" s="9" t="s">
        <v>35</v>
      </c>
      <c r="B18">
        <v>21</v>
      </c>
      <c r="C18">
        <v>24</v>
      </c>
      <c r="D18">
        <v>11</v>
      </c>
      <c r="E18">
        <v>11</v>
      </c>
      <c r="G18" s="6" t="s">
        <v>35</v>
      </c>
      <c r="H18">
        <v>24</v>
      </c>
      <c r="I18">
        <v>29</v>
      </c>
      <c r="J18">
        <v>13</v>
      </c>
      <c r="K18">
        <v>21</v>
      </c>
      <c r="M18" s="6" t="s">
        <v>35</v>
      </c>
      <c r="N18">
        <f t="shared" si="0"/>
        <v>-3</v>
      </c>
      <c r="O18">
        <f t="shared" si="1"/>
        <v>-5</v>
      </c>
      <c r="P18">
        <f t="shared" si="2"/>
        <v>-2</v>
      </c>
      <c r="Q18">
        <f t="shared" si="3"/>
        <v>-10</v>
      </c>
    </row>
    <row r="19" spans="1:17" x14ac:dyDescent="0.25">
      <c r="A19" s="9" t="s">
        <v>36</v>
      </c>
      <c r="B19">
        <v>15</v>
      </c>
      <c r="C19">
        <v>1</v>
      </c>
      <c r="D19">
        <v>10</v>
      </c>
      <c r="E19">
        <v>20</v>
      </c>
      <c r="G19" s="6" t="s">
        <v>36</v>
      </c>
      <c r="H19">
        <v>20</v>
      </c>
      <c r="I19">
        <v>5</v>
      </c>
      <c r="J19">
        <v>3</v>
      </c>
      <c r="K19">
        <v>14</v>
      </c>
      <c r="M19" s="6" t="s">
        <v>36</v>
      </c>
      <c r="N19" s="206">
        <f t="shared" si="0"/>
        <v>-5</v>
      </c>
      <c r="O19">
        <f t="shared" si="1"/>
        <v>-4</v>
      </c>
      <c r="P19">
        <f t="shared" si="2"/>
        <v>7</v>
      </c>
      <c r="Q19">
        <f t="shared" si="3"/>
        <v>6</v>
      </c>
    </row>
    <row r="20" spans="1:17" x14ac:dyDescent="0.25">
      <c r="A20" s="9" t="s">
        <v>37</v>
      </c>
      <c r="B20">
        <v>14</v>
      </c>
      <c r="C20">
        <v>18</v>
      </c>
      <c r="D20">
        <v>24</v>
      </c>
      <c r="E20">
        <v>12</v>
      </c>
      <c r="G20" s="6" t="s">
        <v>37</v>
      </c>
      <c r="H20">
        <v>12</v>
      </c>
      <c r="I20">
        <v>18</v>
      </c>
      <c r="J20">
        <v>27</v>
      </c>
      <c r="K20">
        <v>3</v>
      </c>
      <c r="M20" s="6" t="s">
        <v>37</v>
      </c>
      <c r="N20">
        <f t="shared" si="0"/>
        <v>2</v>
      </c>
      <c r="O20">
        <f t="shared" si="1"/>
        <v>0</v>
      </c>
      <c r="P20">
        <f t="shared" si="2"/>
        <v>-3</v>
      </c>
      <c r="Q20">
        <f t="shared" si="3"/>
        <v>9</v>
      </c>
    </row>
    <row r="21" spans="1:17" x14ac:dyDescent="0.25">
      <c r="A21" s="9" t="s">
        <v>38</v>
      </c>
      <c r="B21">
        <v>27</v>
      </c>
      <c r="C21">
        <v>28</v>
      </c>
      <c r="D21">
        <v>17</v>
      </c>
      <c r="E21">
        <v>28</v>
      </c>
      <c r="G21" s="6" t="s">
        <v>38</v>
      </c>
      <c r="H21">
        <v>27</v>
      </c>
      <c r="I21">
        <v>26</v>
      </c>
      <c r="J21">
        <v>14</v>
      </c>
      <c r="K21">
        <v>17</v>
      </c>
      <c r="M21" s="6" t="s">
        <v>38</v>
      </c>
      <c r="N21">
        <f t="shared" si="0"/>
        <v>0</v>
      </c>
      <c r="O21">
        <f t="shared" si="1"/>
        <v>2</v>
      </c>
      <c r="P21">
        <f t="shared" si="2"/>
        <v>3</v>
      </c>
      <c r="Q21">
        <f t="shared" si="3"/>
        <v>11</v>
      </c>
    </row>
    <row r="22" spans="1:17" x14ac:dyDescent="0.25">
      <c r="A22" s="9" t="s">
        <v>39</v>
      </c>
      <c r="B22">
        <v>28</v>
      </c>
      <c r="C22">
        <v>11</v>
      </c>
      <c r="D22">
        <v>28</v>
      </c>
      <c r="E22">
        <v>23</v>
      </c>
      <c r="G22" s="6" t="s">
        <v>39</v>
      </c>
      <c r="H22">
        <v>28</v>
      </c>
      <c r="I22">
        <v>30</v>
      </c>
      <c r="J22">
        <v>28</v>
      </c>
      <c r="K22">
        <v>25</v>
      </c>
      <c r="M22" s="6" t="s">
        <v>39</v>
      </c>
      <c r="N22">
        <f t="shared" si="0"/>
        <v>0</v>
      </c>
      <c r="O22" s="206">
        <f t="shared" si="1"/>
        <v>-19</v>
      </c>
      <c r="P22">
        <f t="shared" si="2"/>
        <v>0</v>
      </c>
      <c r="Q22">
        <f t="shared" si="3"/>
        <v>-2</v>
      </c>
    </row>
    <row r="23" spans="1:17" x14ac:dyDescent="0.25">
      <c r="A23" s="9" t="s">
        <v>40</v>
      </c>
      <c r="B23">
        <v>24</v>
      </c>
      <c r="C23">
        <v>10</v>
      </c>
      <c r="D23">
        <v>4</v>
      </c>
      <c r="E23">
        <v>27</v>
      </c>
      <c r="G23" s="6" t="s">
        <v>40</v>
      </c>
      <c r="H23">
        <v>25</v>
      </c>
      <c r="I23">
        <v>10</v>
      </c>
      <c r="J23">
        <v>2</v>
      </c>
      <c r="K23">
        <v>9</v>
      </c>
      <c r="M23" s="6" t="s">
        <v>40</v>
      </c>
      <c r="N23">
        <f t="shared" si="0"/>
        <v>-1</v>
      </c>
      <c r="O23">
        <f t="shared" si="1"/>
        <v>0</v>
      </c>
      <c r="P23">
        <f t="shared" si="2"/>
        <v>2</v>
      </c>
      <c r="Q23" s="211">
        <f t="shared" si="3"/>
        <v>18</v>
      </c>
    </row>
    <row r="24" spans="1:17" x14ac:dyDescent="0.25">
      <c r="A24" s="9" t="s">
        <v>41</v>
      </c>
      <c r="B24">
        <v>18</v>
      </c>
      <c r="C24">
        <v>19</v>
      </c>
      <c r="D24">
        <v>2</v>
      </c>
      <c r="E24">
        <v>29</v>
      </c>
      <c r="G24" s="6" t="s">
        <v>41</v>
      </c>
      <c r="H24">
        <v>15</v>
      </c>
      <c r="I24">
        <v>24</v>
      </c>
      <c r="J24">
        <v>5</v>
      </c>
      <c r="K24">
        <v>18</v>
      </c>
      <c r="M24" s="6" t="s">
        <v>41</v>
      </c>
      <c r="N24" s="211">
        <f t="shared" si="0"/>
        <v>3</v>
      </c>
      <c r="O24">
        <f t="shared" si="1"/>
        <v>-5</v>
      </c>
      <c r="P24">
        <f t="shared" si="2"/>
        <v>-3</v>
      </c>
      <c r="Q24">
        <f t="shared" si="3"/>
        <v>11</v>
      </c>
    </row>
    <row r="25" spans="1:17" x14ac:dyDescent="0.25">
      <c r="A25" s="9" t="s">
        <v>42</v>
      </c>
      <c r="B25">
        <v>6</v>
      </c>
      <c r="C25">
        <v>15</v>
      </c>
      <c r="D25">
        <v>7</v>
      </c>
      <c r="E25">
        <v>4</v>
      </c>
      <c r="G25" s="6" t="s">
        <v>42</v>
      </c>
      <c r="H25">
        <v>5</v>
      </c>
      <c r="I25">
        <v>17</v>
      </c>
      <c r="J25">
        <v>8</v>
      </c>
      <c r="K25">
        <v>10</v>
      </c>
      <c r="M25" s="6" t="s">
        <v>42</v>
      </c>
      <c r="N25">
        <f t="shared" si="0"/>
        <v>1</v>
      </c>
      <c r="O25">
        <f t="shared" si="1"/>
        <v>-2</v>
      </c>
      <c r="P25">
        <f t="shared" si="2"/>
        <v>-1</v>
      </c>
      <c r="Q25">
        <f t="shared" si="3"/>
        <v>-6</v>
      </c>
    </row>
    <row r="26" spans="1:17" x14ac:dyDescent="0.25">
      <c r="A26" s="9" t="s">
        <v>43</v>
      </c>
      <c r="B26" s="209"/>
      <c r="C26" s="209"/>
      <c r="D26" s="209"/>
      <c r="E26" s="209"/>
      <c r="G26" s="6" t="s">
        <v>43</v>
      </c>
      <c r="H26">
        <v>18</v>
      </c>
      <c r="I26">
        <v>1</v>
      </c>
      <c r="J26">
        <v>15</v>
      </c>
      <c r="K26">
        <v>24</v>
      </c>
      <c r="M26" s="6" t="s">
        <v>43</v>
      </c>
    </row>
    <row r="27" spans="1:17" x14ac:dyDescent="0.25">
      <c r="A27" s="9" t="s">
        <v>44</v>
      </c>
      <c r="B27">
        <v>5</v>
      </c>
      <c r="C27">
        <v>23</v>
      </c>
      <c r="D27">
        <v>3</v>
      </c>
      <c r="E27">
        <v>26</v>
      </c>
      <c r="G27" s="6" t="s">
        <v>44</v>
      </c>
      <c r="H27">
        <v>3</v>
      </c>
      <c r="I27">
        <v>16</v>
      </c>
      <c r="J27">
        <v>10</v>
      </c>
      <c r="K27">
        <v>19</v>
      </c>
      <c r="M27" s="6" t="s">
        <v>44</v>
      </c>
      <c r="N27">
        <f t="shared" ref="N27:Q31" si="4">B27-H27</f>
        <v>2</v>
      </c>
      <c r="O27">
        <f t="shared" si="4"/>
        <v>7</v>
      </c>
      <c r="P27" s="206">
        <f t="shared" si="4"/>
        <v>-7</v>
      </c>
      <c r="Q27">
        <f t="shared" si="4"/>
        <v>7</v>
      </c>
    </row>
    <row r="28" spans="1:17" x14ac:dyDescent="0.25">
      <c r="A28" s="9" t="s">
        <v>45</v>
      </c>
      <c r="B28">
        <v>23</v>
      </c>
      <c r="C28">
        <v>29</v>
      </c>
      <c r="D28">
        <v>5</v>
      </c>
      <c r="E28">
        <v>8</v>
      </c>
      <c r="G28" s="6" t="s">
        <v>45</v>
      </c>
      <c r="H28">
        <v>21</v>
      </c>
      <c r="I28">
        <v>6</v>
      </c>
      <c r="J28">
        <v>4</v>
      </c>
      <c r="K28">
        <v>5</v>
      </c>
      <c r="M28" s="6" t="s">
        <v>45</v>
      </c>
      <c r="N28">
        <f t="shared" si="4"/>
        <v>2</v>
      </c>
      <c r="O28" s="211">
        <f t="shared" si="4"/>
        <v>23</v>
      </c>
      <c r="P28">
        <f t="shared" si="4"/>
        <v>1</v>
      </c>
      <c r="Q28">
        <f t="shared" si="4"/>
        <v>3</v>
      </c>
    </row>
    <row r="29" spans="1:17" x14ac:dyDescent="0.25">
      <c r="A29" s="9" t="s">
        <v>55</v>
      </c>
      <c r="B29">
        <v>12</v>
      </c>
      <c r="C29">
        <v>14</v>
      </c>
      <c r="D29">
        <v>1</v>
      </c>
      <c r="E29">
        <v>7</v>
      </c>
      <c r="G29" s="6" t="s">
        <v>55</v>
      </c>
      <c r="H29">
        <v>11</v>
      </c>
      <c r="I29">
        <v>7</v>
      </c>
      <c r="J29">
        <v>1</v>
      </c>
      <c r="K29">
        <v>15</v>
      </c>
      <c r="M29" s="6" t="s">
        <v>55</v>
      </c>
      <c r="N29">
        <f t="shared" si="4"/>
        <v>1</v>
      </c>
      <c r="O29">
        <f t="shared" si="4"/>
        <v>7</v>
      </c>
      <c r="P29">
        <f t="shared" si="4"/>
        <v>0</v>
      </c>
      <c r="Q29">
        <f t="shared" si="4"/>
        <v>-8</v>
      </c>
    </row>
    <row r="30" spans="1:17" x14ac:dyDescent="0.25">
      <c r="A30" s="9" t="s">
        <v>85</v>
      </c>
      <c r="B30">
        <v>11</v>
      </c>
      <c r="C30">
        <v>21</v>
      </c>
      <c r="D30">
        <v>8</v>
      </c>
      <c r="E30">
        <v>10</v>
      </c>
      <c r="G30" s="6" t="s">
        <v>85</v>
      </c>
      <c r="H30">
        <v>14</v>
      </c>
      <c r="I30">
        <v>21</v>
      </c>
      <c r="J30">
        <v>9</v>
      </c>
      <c r="K30">
        <v>20</v>
      </c>
      <c r="M30" s="6" t="s">
        <v>85</v>
      </c>
      <c r="N30">
        <f t="shared" si="4"/>
        <v>-3</v>
      </c>
      <c r="O30">
        <f t="shared" si="4"/>
        <v>0</v>
      </c>
      <c r="P30">
        <f t="shared" si="4"/>
        <v>-1</v>
      </c>
      <c r="Q30">
        <f t="shared" si="4"/>
        <v>-10</v>
      </c>
    </row>
    <row r="31" spans="1:17" ht="15.75" thickBot="1" x14ac:dyDescent="0.3">
      <c r="A31" s="13" t="s">
        <v>47</v>
      </c>
      <c r="B31">
        <v>20</v>
      </c>
      <c r="C31">
        <v>4</v>
      </c>
      <c r="D31">
        <v>22</v>
      </c>
      <c r="E31">
        <v>19</v>
      </c>
      <c r="G31" s="3" t="s">
        <v>47</v>
      </c>
      <c r="H31">
        <v>23</v>
      </c>
      <c r="I31">
        <v>19</v>
      </c>
      <c r="J31">
        <v>23</v>
      </c>
      <c r="K31">
        <v>13</v>
      </c>
      <c r="M31" s="3" t="s">
        <v>47</v>
      </c>
      <c r="N31">
        <f t="shared" si="4"/>
        <v>-3</v>
      </c>
      <c r="O31">
        <f t="shared" si="4"/>
        <v>-15</v>
      </c>
      <c r="P31">
        <f t="shared" si="4"/>
        <v>-1</v>
      </c>
      <c r="Q31">
        <f t="shared" si="4"/>
        <v>6</v>
      </c>
    </row>
    <row r="33" spans="2:10" x14ac:dyDescent="0.25">
      <c r="I33" s="1"/>
      <c r="J33" s="1"/>
    </row>
    <row r="34" spans="2:10" x14ac:dyDescent="0.25">
      <c r="I34" s="1"/>
      <c r="J34" s="1"/>
    </row>
    <row r="35" spans="2:10" x14ac:dyDescent="0.25">
      <c r="B35" s="1"/>
      <c r="I35" s="1"/>
      <c r="J35" s="1"/>
    </row>
    <row r="36" spans="2:10" x14ac:dyDescent="0.25">
      <c r="B36" s="1"/>
      <c r="I36" s="1"/>
      <c r="J36" s="1"/>
    </row>
    <row r="37" spans="2:10" x14ac:dyDescent="0.25">
      <c r="B37" s="1"/>
      <c r="I37" s="1"/>
      <c r="J37" s="1"/>
    </row>
    <row r="38" spans="2:10" x14ac:dyDescent="0.25">
      <c r="B38" s="1"/>
      <c r="I38" s="1"/>
      <c r="J38" s="1"/>
    </row>
    <row r="39" spans="2:10" x14ac:dyDescent="0.25">
      <c r="B39" s="1"/>
      <c r="I39" s="1"/>
      <c r="J39" s="1"/>
    </row>
    <row r="40" spans="2:10" x14ac:dyDescent="0.25">
      <c r="B40" s="1"/>
      <c r="C40" s="1"/>
      <c r="I40" s="1"/>
      <c r="J40" s="1"/>
    </row>
    <row r="41" spans="2:10" x14ac:dyDescent="0.25">
      <c r="B41" s="1"/>
      <c r="C41" s="1"/>
      <c r="I41" s="1"/>
      <c r="J41" s="1"/>
    </row>
    <row r="42" spans="2:10" x14ac:dyDescent="0.25">
      <c r="B42" s="1"/>
      <c r="C42" s="1"/>
      <c r="I42" s="1"/>
      <c r="J42" s="1"/>
    </row>
    <row r="43" spans="2:10" x14ac:dyDescent="0.25">
      <c r="B43" s="1"/>
      <c r="C43" s="1"/>
      <c r="I43" s="1"/>
      <c r="J43" s="1"/>
    </row>
    <row r="44" spans="2:10" x14ac:dyDescent="0.25">
      <c r="B44" s="1"/>
      <c r="C44" s="1"/>
      <c r="I44" s="1"/>
      <c r="J44" s="1"/>
    </row>
    <row r="45" spans="2:10" x14ac:dyDescent="0.25">
      <c r="B45" s="1"/>
      <c r="C45" s="1"/>
      <c r="I45" s="1"/>
      <c r="J45" s="1"/>
    </row>
    <row r="46" spans="2:10" x14ac:dyDescent="0.25">
      <c r="B46" s="1"/>
      <c r="C46" s="1"/>
      <c r="I46" s="1"/>
      <c r="J46" s="1"/>
    </row>
    <row r="47" spans="2:10" x14ac:dyDescent="0.25">
      <c r="B47" s="1"/>
      <c r="C47" s="1"/>
      <c r="I47" s="1"/>
      <c r="J47" s="1"/>
    </row>
    <row r="48" spans="2:10" x14ac:dyDescent="0.25">
      <c r="B48" s="1"/>
      <c r="C48" s="1"/>
      <c r="I48" s="1"/>
      <c r="J48" s="1"/>
    </row>
    <row r="49" spans="2:10" x14ac:dyDescent="0.25">
      <c r="B49" s="1"/>
      <c r="C49" s="1"/>
      <c r="I49" s="1"/>
      <c r="J49" s="1"/>
    </row>
    <row r="50" spans="2:10" x14ac:dyDescent="0.25">
      <c r="B50" s="1"/>
      <c r="C50" s="1"/>
      <c r="I50" s="1"/>
      <c r="J50" s="1"/>
    </row>
    <row r="51" spans="2:10" x14ac:dyDescent="0.25">
      <c r="B51" s="1"/>
      <c r="C51" s="1"/>
      <c r="I51" s="1"/>
      <c r="J51" s="1"/>
    </row>
    <row r="52" spans="2:10" x14ac:dyDescent="0.25">
      <c r="B52" s="1"/>
      <c r="C52" s="1"/>
      <c r="I52" s="1"/>
      <c r="J52" s="1"/>
    </row>
    <row r="53" spans="2:10" x14ac:dyDescent="0.25">
      <c r="B53" s="1"/>
      <c r="C53" s="1"/>
      <c r="I53" s="1"/>
      <c r="J53" s="1"/>
    </row>
    <row r="54" spans="2:10" x14ac:dyDescent="0.25">
      <c r="B54" s="1"/>
      <c r="C54" s="1"/>
      <c r="I54" s="1"/>
      <c r="J54" s="1"/>
    </row>
    <row r="55" spans="2:10" x14ac:dyDescent="0.25">
      <c r="B55" s="1"/>
      <c r="C55" s="1"/>
      <c r="I55" s="1"/>
      <c r="J55" s="1"/>
    </row>
    <row r="56" spans="2:10" x14ac:dyDescent="0.25">
      <c r="B56" s="1"/>
      <c r="C56" s="1"/>
      <c r="I56" s="1"/>
      <c r="J56" s="1"/>
    </row>
    <row r="57" spans="2:10" x14ac:dyDescent="0.25">
      <c r="B57" s="1"/>
      <c r="C57" s="1"/>
      <c r="I57" s="1"/>
      <c r="J57" s="1"/>
    </row>
    <row r="58" spans="2:10" x14ac:dyDescent="0.25">
      <c r="B58" s="1"/>
      <c r="C58" s="1"/>
      <c r="I58" s="1"/>
      <c r="J58" s="1"/>
    </row>
    <row r="59" spans="2:10" x14ac:dyDescent="0.25">
      <c r="B59" s="1"/>
      <c r="C59" s="1"/>
      <c r="I59" s="1"/>
      <c r="J59" s="1"/>
    </row>
    <row r="60" spans="2:10" x14ac:dyDescent="0.25">
      <c r="B60" s="1"/>
      <c r="C60" s="1"/>
      <c r="I60" s="1"/>
      <c r="J60" s="1"/>
    </row>
    <row r="61" spans="2:10" x14ac:dyDescent="0.25">
      <c r="B61" s="1"/>
      <c r="C61" s="1"/>
      <c r="I61" s="1"/>
      <c r="J61" s="1"/>
    </row>
    <row r="62" spans="2:10" x14ac:dyDescent="0.25">
      <c r="B62" s="1"/>
      <c r="C62" s="1"/>
      <c r="I62" s="1"/>
      <c r="J62" s="1"/>
    </row>
    <row r="63" spans="2:10" x14ac:dyDescent="0.25">
      <c r="B63" s="1"/>
      <c r="C63" s="1"/>
    </row>
    <row r="64" spans="2:10" x14ac:dyDescent="0.25">
      <c r="B64" s="1"/>
      <c r="C64" s="1"/>
    </row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C67" s="1"/>
    </row>
    <row r="68" spans="2:3" x14ac:dyDescent="0.25">
      <c r="C68" s="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Q41" sqref="Q41"/>
    </sheetView>
  </sheetViews>
  <sheetFormatPr defaultRowHeight="15" x14ac:dyDescent="0.25"/>
  <cols>
    <col min="1" max="1" width="19.28515625" bestFit="1" customWidth="1"/>
    <col min="2" max="5" width="12" bestFit="1" customWidth="1"/>
    <col min="6" max="6" width="12.5703125" bestFit="1" customWidth="1"/>
    <col min="12" max="14" width="12" bestFit="1" customWidth="1"/>
    <col min="15" max="15" width="10" bestFit="1" customWidth="1"/>
  </cols>
  <sheetData>
    <row r="1" spans="1:15" x14ac:dyDescent="0.25">
      <c r="A1" s="147" t="s">
        <v>434</v>
      </c>
      <c r="B1" s="147">
        <v>2006</v>
      </c>
      <c r="C1" s="147">
        <v>2007</v>
      </c>
      <c r="D1" s="147">
        <v>2008</v>
      </c>
      <c r="E1" s="147">
        <v>2009</v>
      </c>
      <c r="F1" s="147" t="s">
        <v>435</v>
      </c>
      <c r="G1" s="147">
        <v>2006</v>
      </c>
      <c r="H1" s="147">
        <v>2007</v>
      </c>
      <c r="I1" s="147">
        <v>2008</v>
      </c>
      <c r="J1" s="147">
        <v>2009</v>
      </c>
      <c r="K1" s="147" t="s">
        <v>120</v>
      </c>
      <c r="L1" s="147">
        <v>2006</v>
      </c>
      <c r="M1" s="147">
        <v>2007</v>
      </c>
      <c r="N1" s="147">
        <v>2008</v>
      </c>
      <c r="O1" s="147">
        <v>2009</v>
      </c>
    </row>
    <row r="2" spans="1:15" x14ac:dyDescent="0.25">
      <c r="A2" t="s">
        <v>40</v>
      </c>
      <c r="B2" s="148">
        <v>2251.1777035700002</v>
      </c>
      <c r="C2" s="148">
        <v>1709.52010051</v>
      </c>
      <c r="D2" s="148">
        <v>3974.2543645400001</v>
      </c>
      <c r="E2" s="148">
        <v>2413.0833203399998</v>
      </c>
      <c r="F2" s="148"/>
      <c r="G2">
        <v>38.02951075</v>
      </c>
      <c r="H2">
        <v>49.10238356</v>
      </c>
      <c r="I2">
        <v>156.85896993</v>
      </c>
      <c r="J2">
        <v>13.745752939999999</v>
      </c>
      <c r="K2" t="s">
        <v>40</v>
      </c>
      <c r="L2" s="148">
        <f>SUM(B2+G2)</f>
        <v>2289.2072143200003</v>
      </c>
      <c r="M2" s="148">
        <f>SUM(C2+H2)</f>
        <v>1758.6224840699999</v>
      </c>
      <c r="N2" s="148">
        <f t="shared" ref="M2:O17" si="0">SUM(D2+I2)</f>
        <v>4131.1133344700002</v>
      </c>
      <c r="O2" s="148">
        <f t="shared" si="0"/>
        <v>2426.8290732799996</v>
      </c>
    </row>
    <row r="3" spans="1:15" x14ac:dyDescent="0.25">
      <c r="A3" t="s">
        <v>19</v>
      </c>
      <c r="B3" s="148">
        <v>1078.6959207899999</v>
      </c>
      <c r="C3" s="148">
        <v>1358.7770155000001</v>
      </c>
      <c r="D3" s="148">
        <v>1265.79381304</v>
      </c>
      <c r="E3" s="148">
        <v>537.47891317000006</v>
      </c>
      <c r="F3" s="148"/>
      <c r="G3">
        <v>3.9313543200000001</v>
      </c>
      <c r="H3">
        <v>3.4967096</v>
      </c>
      <c r="I3">
        <v>5.7177385000000003</v>
      </c>
      <c r="J3">
        <v>1.9523818500000001</v>
      </c>
      <c r="K3" t="s">
        <v>19</v>
      </c>
      <c r="L3" s="148">
        <f t="shared" ref="L3:O24" si="1">SUM(B3+G3)</f>
        <v>1082.62727511</v>
      </c>
      <c r="M3" s="148">
        <f t="shared" si="0"/>
        <v>1362.2737251000001</v>
      </c>
      <c r="N3" s="148">
        <f t="shared" si="0"/>
        <v>1271.51155154</v>
      </c>
      <c r="O3" s="148">
        <f t="shared" si="0"/>
        <v>539.43129502000011</v>
      </c>
    </row>
    <row r="4" spans="1:15" x14ac:dyDescent="0.25">
      <c r="A4" t="s">
        <v>20</v>
      </c>
      <c r="B4" s="148">
        <v>1544.20143082</v>
      </c>
      <c r="C4" s="148">
        <v>1586.9300046200001</v>
      </c>
      <c r="D4" s="148">
        <v>1763.6792395699999</v>
      </c>
      <c r="E4" s="148">
        <v>1930.7109874099999</v>
      </c>
      <c r="F4" s="148"/>
      <c r="G4">
        <v>21.785653329999999</v>
      </c>
      <c r="H4">
        <v>37.959883439999999</v>
      </c>
      <c r="I4">
        <v>11.08611258</v>
      </c>
      <c r="J4">
        <v>31.784523700000001</v>
      </c>
      <c r="K4" t="s">
        <v>20</v>
      </c>
      <c r="L4" s="148">
        <f t="shared" si="1"/>
        <v>1565.9870841500001</v>
      </c>
      <c r="M4" s="148">
        <f t="shared" si="0"/>
        <v>1624.88988806</v>
      </c>
      <c r="N4" s="148">
        <f t="shared" si="0"/>
        <v>1774.7653521499999</v>
      </c>
      <c r="O4" s="148">
        <f t="shared" si="0"/>
        <v>1962.4955111099998</v>
      </c>
    </row>
    <row r="5" spans="1:15" x14ac:dyDescent="0.25">
      <c r="A5" t="s">
        <v>36</v>
      </c>
      <c r="B5" s="148">
        <v>2452.0030523</v>
      </c>
      <c r="C5" s="148">
        <v>3337.6951968399999</v>
      </c>
      <c r="D5" s="148">
        <v>3706.8484102000002</v>
      </c>
      <c r="E5" s="148">
        <v>3779.8408854700001</v>
      </c>
      <c r="F5" s="148"/>
      <c r="G5">
        <v>77.772312459999995</v>
      </c>
      <c r="H5">
        <v>121.57675694</v>
      </c>
      <c r="I5">
        <v>64.996588419999995</v>
      </c>
      <c r="J5">
        <v>96.078562560000094</v>
      </c>
      <c r="K5" t="s">
        <v>36</v>
      </c>
      <c r="L5" s="148">
        <f t="shared" si="1"/>
        <v>2529.7753647600002</v>
      </c>
      <c r="M5" s="148">
        <f t="shared" si="0"/>
        <v>3459.2719537799999</v>
      </c>
      <c r="N5" s="148">
        <f t="shared" si="0"/>
        <v>3771.8449986200003</v>
      </c>
      <c r="O5" s="148">
        <f t="shared" si="0"/>
        <v>3875.9194480300002</v>
      </c>
    </row>
    <row r="6" spans="1:15" x14ac:dyDescent="0.25">
      <c r="A6" t="s">
        <v>21</v>
      </c>
      <c r="B6" s="148">
        <v>1370.28436807</v>
      </c>
      <c r="C6" s="148">
        <v>1481.19299581</v>
      </c>
      <c r="D6" s="148">
        <v>1570.1397191900001</v>
      </c>
      <c r="E6" s="148">
        <v>1940.93575231</v>
      </c>
      <c r="F6" s="148"/>
      <c r="G6">
        <v>29.5064782</v>
      </c>
      <c r="H6">
        <v>61.899276069999999</v>
      </c>
      <c r="I6">
        <v>25.945234639999999</v>
      </c>
      <c r="J6">
        <v>53.934723650000002</v>
      </c>
      <c r="K6" t="s">
        <v>21</v>
      </c>
      <c r="L6" s="148">
        <f t="shared" si="1"/>
        <v>1399.79084627</v>
      </c>
      <c r="M6" s="148">
        <f t="shared" si="0"/>
        <v>1543.09227188</v>
      </c>
      <c r="N6" s="148">
        <f t="shared" si="0"/>
        <v>1596.0849538300001</v>
      </c>
      <c r="O6" s="148">
        <f t="shared" si="0"/>
        <v>1994.87047596</v>
      </c>
    </row>
    <row r="7" spans="1:15" x14ac:dyDescent="0.25">
      <c r="A7" t="s">
        <v>31</v>
      </c>
      <c r="B7" s="148">
        <v>599.66911852999999</v>
      </c>
      <c r="C7" s="148">
        <v>660.94259294000096</v>
      </c>
      <c r="D7" s="148">
        <v>918.08788555000001</v>
      </c>
      <c r="E7" s="148">
        <v>1270.8832518300001</v>
      </c>
      <c r="F7" s="148"/>
      <c r="G7">
        <v>7.8785004699999996</v>
      </c>
      <c r="H7">
        <v>12.200187529999999</v>
      </c>
      <c r="I7">
        <v>13.43299259</v>
      </c>
      <c r="J7">
        <v>7.7664415299999998</v>
      </c>
      <c r="K7" t="s">
        <v>31</v>
      </c>
      <c r="L7" s="148">
        <f t="shared" si="1"/>
        <v>607.54761899999994</v>
      </c>
      <c r="M7" s="148">
        <f t="shared" si="0"/>
        <v>673.14278047000096</v>
      </c>
      <c r="N7" s="148">
        <f t="shared" si="0"/>
        <v>931.52087814000004</v>
      </c>
      <c r="O7" s="148">
        <f t="shared" si="0"/>
        <v>1278.6496933600001</v>
      </c>
    </row>
    <row r="8" spans="1:15" x14ac:dyDescent="0.25">
      <c r="A8" t="s">
        <v>22</v>
      </c>
      <c r="B8" s="148">
        <v>9442.7614761199893</v>
      </c>
      <c r="C8" s="148">
        <v>8223.0369838299994</v>
      </c>
      <c r="D8" s="148">
        <v>9874.6472513400095</v>
      </c>
      <c r="E8" s="148">
        <v>9164.9763990899992</v>
      </c>
      <c r="F8" s="148"/>
      <c r="H8">
        <v>11.810437930000001</v>
      </c>
      <c r="I8">
        <v>4.9707879500000001</v>
      </c>
      <c r="J8">
        <v>28.848726500000001</v>
      </c>
      <c r="K8" t="s">
        <v>22</v>
      </c>
      <c r="L8" s="148">
        <f t="shared" si="1"/>
        <v>9442.7614761199893</v>
      </c>
      <c r="M8" s="148">
        <f t="shared" si="0"/>
        <v>8234.8474217599996</v>
      </c>
      <c r="N8" s="148">
        <f t="shared" si="0"/>
        <v>9879.6180392900096</v>
      </c>
      <c r="O8" s="148">
        <f t="shared" si="0"/>
        <v>9193.8251255899995</v>
      </c>
    </row>
    <row r="9" spans="1:15" x14ac:dyDescent="0.25">
      <c r="A9" t="s">
        <v>23</v>
      </c>
      <c r="B9" s="148">
        <v>9475.5571932000094</v>
      </c>
      <c r="C9" s="148">
        <v>9644.8106117999996</v>
      </c>
      <c r="D9" s="148">
        <v>12607.03813228</v>
      </c>
      <c r="E9" s="148">
        <v>9452.4465693500006</v>
      </c>
      <c r="F9" s="148"/>
      <c r="G9">
        <v>226.74861000000001</v>
      </c>
      <c r="H9">
        <v>129.49112450000001</v>
      </c>
      <c r="I9">
        <v>181.80256080000001</v>
      </c>
      <c r="J9">
        <v>177.47895048999999</v>
      </c>
      <c r="K9" t="s">
        <v>23</v>
      </c>
      <c r="L9" s="148">
        <f t="shared" si="1"/>
        <v>9702.3058032000099</v>
      </c>
      <c r="M9" s="148">
        <f t="shared" si="0"/>
        <v>9774.3017362999999</v>
      </c>
      <c r="N9" s="148">
        <f t="shared" si="0"/>
        <v>12788.840693080001</v>
      </c>
      <c r="O9" s="148">
        <f t="shared" si="0"/>
        <v>9629.9255198400006</v>
      </c>
    </row>
    <row r="10" spans="1:15" x14ac:dyDescent="0.25">
      <c r="A10" t="s">
        <v>34</v>
      </c>
      <c r="B10" s="148">
        <v>197.4094139</v>
      </c>
      <c r="C10" s="148">
        <v>247.81729399</v>
      </c>
      <c r="D10" s="148">
        <v>312.69949506</v>
      </c>
      <c r="E10" s="148">
        <v>296.94484507999999</v>
      </c>
      <c r="F10" s="148"/>
      <c r="G10">
        <v>7.9178235199999998</v>
      </c>
      <c r="H10">
        <v>5.8310061400000004</v>
      </c>
      <c r="I10">
        <v>5.8142506799999998</v>
      </c>
      <c r="J10">
        <v>7.8522072200000004</v>
      </c>
      <c r="K10" t="s">
        <v>34</v>
      </c>
      <c r="L10" s="148">
        <f t="shared" si="1"/>
        <v>205.32723742000002</v>
      </c>
      <c r="M10" s="148">
        <f t="shared" si="0"/>
        <v>253.64830013</v>
      </c>
      <c r="N10" s="148">
        <f t="shared" si="0"/>
        <v>318.51374573999999</v>
      </c>
      <c r="O10" s="148">
        <f t="shared" si="0"/>
        <v>304.79705230000002</v>
      </c>
    </row>
    <row r="11" spans="1:15" x14ac:dyDescent="0.25">
      <c r="A11" t="s">
        <v>32</v>
      </c>
      <c r="B11" s="148">
        <v>632.60672893999902</v>
      </c>
      <c r="C11" s="148">
        <v>832.22903072999998</v>
      </c>
      <c r="D11" s="148">
        <v>930.60156443999995</v>
      </c>
      <c r="E11" s="148">
        <v>697.06876357999897</v>
      </c>
      <c r="F11" s="148"/>
      <c r="G11">
        <v>71.558271629999993</v>
      </c>
      <c r="H11">
        <v>82.907493909999999</v>
      </c>
      <c r="I11">
        <v>61.34590378</v>
      </c>
      <c r="J11">
        <v>39.195408069999999</v>
      </c>
      <c r="K11" t="s">
        <v>32</v>
      </c>
      <c r="L11" s="148">
        <f t="shared" si="1"/>
        <v>704.16500056999905</v>
      </c>
      <c r="M11" s="148">
        <f t="shared" si="0"/>
        <v>915.13652463999995</v>
      </c>
      <c r="N11" s="148">
        <f t="shared" si="0"/>
        <v>991.94746821999991</v>
      </c>
      <c r="O11" s="148">
        <f t="shared" si="0"/>
        <v>736.26417164999896</v>
      </c>
    </row>
    <row r="12" spans="1:15" x14ac:dyDescent="0.25">
      <c r="A12" t="s">
        <v>24</v>
      </c>
      <c r="B12" s="148">
        <v>2515.8532774700002</v>
      </c>
      <c r="C12" s="148">
        <v>1439.6679819999999</v>
      </c>
      <c r="D12" s="148">
        <v>2328.0342308099998</v>
      </c>
      <c r="E12" s="148">
        <v>1147.86627948</v>
      </c>
      <c r="F12" s="148"/>
      <c r="G12">
        <v>4.161232</v>
      </c>
      <c r="H12">
        <v>17.11569235</v>
      </c>
      <c r="I12">
        <v>10.905388779999999</v>
      </c>
      <c r="J12">
        <v>14.01047266</v>
      </c>
      <c r="K12" t="s">
        <v>24</v>
      </c>
      <c r="L12" s="148">
        <f t="shared" si="1"/>
        <v>2520.0145094700001</v>
      </c>
      <c r="M12" s="148">
        <f t="shared" si="0"/>
        <v>1456.78367435</v>
      </c>
      <c r="N12" s="148">
        <f t="shared" si="0"/>
        <v>2338.9396195899999</v>
      </c>
      <c r="O12" s="148">
        <f t="shared" si="0"/>
        <v>1161.87675214</v>
      </c>
    </row>
    <row r="13" spans="1:15" x14ac:dyDescent="0.25">
      <c r="A13" t="s">
        <v>38</v>
      </c>
      <c r="B13" s="148">
        <v>12944.05402177</v>
      </c>
      <c r="C13" s="148">
        <v>12547.488670229999</v>
      </c>
      <c r="D13" s="148">
        <v>15181.879224370001</v>
      </c>
      <c r="E13" s="148">
        <v>14650.92947872</v>
      </c>
      <c r="F13" s="148"/>
      <c r="G13">
        <v>9.4000213200000005</v>
      </c>
      <c r="H13">
        <v>32.328823909999997</v>
      </c>
      <c r="I13">
        <v>33.877666509999997</v>
      </c>
      <c r="J13">
        <v>55.457794630000002</v>
      </c>
      <c r="K13" t="s">
        <v>38</v>
      </c>
      <c r="L13" s="148">
        <f t="shared" si="1"/>
        <v>12953.45404309</v>
      </c>
      <c r="M13" s="148">
        <f t="shared" si="0"/>
        <v>12579.817494139999</v>
      </c>
      <c r="N13" s="148">
        <f t="shared" si="0"/>
        <v>15215.75689088</v>
      </c>
      <c r="O13" s="148">
        <f t="shared" si="0"/>
        <v>14706.387273349999</v>
      </c>
    </row>
    <row r="14" spans="1:15" x14ac:dyDescent="0.25">
      <c r="A14" t="s">
        <v>39</v>
      </c>
      <c r="B14" s="148">
        <v>675.49374</v>
      </c>
      <c r="C14" s="148">
        <v>1053.266523</v>
      </c>
      <c r="D14" s="148">
        <v>1454.9671330000001</v>
      </c>
      <c r="E14" s="148">
        <v>1449.4063590000001</v>
      </c>
      <c r="F14" s="148"/>
      <c r="G14">
        <v>0.50253999999999999</v>
      </c>
      <c r="H14">
        <v>1.5620019999999999</v>
      </c>
      <c r="I14">
        <v>20.682988000000002</v>
      </c>
      <c r="J14">
        <v>3.7672240000000001</v>
      </c>
      <c r="K14" t="s">
        <v>39</v>
      </c>
      <c r="L14" s="148">
        <f t="shared" si="1"/>
        <v>675.99627999999996</v>
      </c>
      <c r="M14" s="148">
        <f t="shared" si="0"/>
        <v>1054.8285249999999</v>
      </c>
      <c r="N14" s="148">
        <f t="shared" si="0"/>
        <v>1475.6501210000001</v>
      </c>
      <c r="O14" s="148">
        <f t="shared" si="0"/>
        <v>1453.173583</v>
      </c>
    </row>
    <row r="15" spans="1:15" x14ac:dyDescent="0.25">
      <c r="A15" t="s">
        <v>33</v>
      </c>
      <c r="B15" s="148">
        <v>198.32325373</v>
      </c>
      <c r="C15" s="148">
        <v>252.83232652999999</v>
      </c>
      <c r="D15" s="148">
        <v>278.65500773000002</v>
      </c>
      <c r="E15" s="148">
        <v>265.30349072000001</v>
      </c>
      <c r="F15" s="148"/>
      <c r="G15">
        <v>12.72683982</v>
      </c>
      <c r="H15">
        <v>17.047126420000001</v>
      </c>
      <c r="I15">
        <v>19.876709630000001</v>
      </c>
      <c r="J15">
        <v>12.302951609999999</v>
      </c>
      <c r="K15" t="s">
        <v>33</v>
      </c>
      <c r="L15" s="148">
        <f t="shared" si="1"/>
        <v>211.05009355000001</v>
      </c>
      <c r="M15" s="148">
        <f t="shared" si="0"/>
        <v>269.87945294999997</v>
      </c>
      <c r="N15" s="148">
        <f t="shared" si="0"/>
        <v>298.53171736000002</v>
      </c>
      <c r="O15" s="148">
        <f t="shared" si="0"/>
        <v>277.60644232999999</v>
      </c>
    </row>
    <row r="16" spans="1:15" x14ac:dyDescent="0.25">
      <c r="A16" t="s">
        <v>25</v>
      </c>
      <c r="B16" s="148">
        <v>10265.75189</v>
      </c>
      <c r="C16" s="148">
        <v>4799.9833200000003</v>
      </c>
      <c r="D16" s="148">
        <v>5627.3116509500096</v>
      </c>
      <c r="E16" s="148">
        <v>5291.7521299999999</v>
      </c>
      <c r="F16" s="148"/>
      <c r="G16">
        <v>188.64158</v>
      </c>
      <c r="H16">
        <v>60.556829999999998</v>
      </c>
      <c r="I16">
        <v>320.73</v>
      </c>
      <c r="J16">
        <v>109.36378999999999</v>
      </c>
      <c r="K16" t="s">
        <v>25</v>
      </c>
      <c r="L16" s="148">
        <f t="shared" si="1"/>
        <v>10454.393469999999</v>
      </c>
      <c r="M16" s="148">
        <f t="shared" si="0"/>
        <v>4860.5401500000007</v>
      </c>
      <c r="N16" s="148">
        <f t="shared" si="0"/>
        <v>5948.0416509500101</v>
      </c>
      <c r="O16" s="148">
        <f t="shared" si="0"/>
        <v>5401.1159200000002</v>
      </c>
    </row>
    <row r="17" spans="1:15" x14ac:dyDescent="0.25">
      <c r="A17" t="s">
        <v>41</v>
      </c>
      <c r="B17" s="148">
        <v>289.30496327999998</v>
      </c>
      <c r="C17" s="148">
        <v>279.30000901</v>
      </c>
      <c r="D17" s="148">
        <v>352.75466211000003</v>
      </c>
      <c r="E17" s="148">
        <v>265.85734993</v>
      </c>
      <c r="F17" s="148"/>
      <c r="G17">
        <v>10.6558569</v>
      </c>
      <c r="H17">
        <v>1.9409949200000001</v>
      </c>
      <c r="I17">
        <v>12.551463849999999</v>
      </c>
      <c r="J17">
        <v>1.98555167</v>
      </c>
      <c r="K17" t="s">
        <v>41</v>
      </c>
      <c r="L17" s="148">
        <f t="shared" si="1"/>
        <v>299.96082017999998</v>
      </c>
      <c r="M17" s="148">
        <f t="shared" si="0"/>
        <v>281.24100392999998</v>
      </c>
      <c r="N17" s="148">
        <f t="shared" si="0"/>
        <v>365.30612596000003</v>
      </c>
      <c r="O17" s="148">
        <f t="shared" si="0"/>
        <v>267.8429016</v>
      </c>
    </row>
    <row r="18" spans="1:15" x14ac:dyDescent="0.25">
      <c r="A18" t="s">
        <v>26</v>
      </c>
      <c r="B18" s="148">
        <v>2654.1957666100002</v>
      </c>
      <c r="C18" s="148">
        <v>2957.8980708499998</v>
      </c>
      <c r="D18" s="148">
        <v>3715.1211041199999</v>
      </c>
      <c r="E18" s="148">
        <v>3992.6162529799999</v>
      </c>
      <c r="F18" s="148"/>
      <c r="G18">
        <v>71.778855160000006</v>
      </c>
      <c r="H18">
        <v>89.818179509999993</v>
      </c>
      <c r="I18">
        <v>105.59509242999999</v>
      </c>
      <c r="J18">
        <v>41.812721889999999</v>
      </c>
      <c r="K18" t="s">
        <v>26</v>
      </c>
      <c r="L18" s="148">
        <f t="shared" si="1"/>
        <v>2725.9746217700003</v>
      </c>
      <c r="M18" s="148">
        <f t="shared" si="1"/>
        <v>3047.7162503599998</v>
      </c>
      <c r="N18" s="148">
        <f t="shared" si="1"/>
        <v>3820.7161965499999</v>
      </c>
      <c r="O18" s="148">
        <f t="shared" si="1"/>
        <v>4034.4289748699998</v>
      </c>
    </row>
    <row r="19" spans="1:15" x14ac:dyDescent="0.25">
      <c r="A19" t="s">
        <v>27</v>
      </c>
      <c r="B19" s="148">
        <v>189.01105805</v>
      </c>
      <c r="C19" s="148">
        <v>306.70400418000003</v>
      </c>
      <c r="D19" s="148">
        <v>252.95376249</v>
      </c>
      <c r="E19" s="148">
        <v>351.19076037999997</v>
      </c>
      <c r="F19" s="148"/>
      <c r="G19">
        <v>8.09087E-3</v>
      </c>
      <c r="H19">
        <v>0.37990142999999998</v>
      </c>
      <c r="I19">
        <v>0.37707486000000001</v>
      </c>
      <c r="J19">
        <v>0.20086478999999999</v>
      </c>
      <c r="K19" t="s">
        <v>27</v>
      </c>
      <c r="L19" s="148">
        <f t="shared" si="1"/>
        <v>189.01914891999999</v>
      </c>
      <c r="M19" s="148">
        <f t="shared" si="1"/>
        <v>307.08390561000004</v>
      </c>
      <c r="N19" s="148">
        <f t="shared" si="1"/>
        <v>253.33083735</v>
      </c>
      <c r="O19" s="148">
        <f t="shared" si="1"/>
        <v>351.39162517</v>
      </c>
    </row>
    <row r="20" spans="1:15" x14ac:dyDescent="0.25">
      <c r="A20" t="s">
        <v>35</v>
      </c>
      <c r="B20" s="148">
        <v>2685.4285192399998</v>
      </c>
      <c r="C20" s="148">
        <v>3778.0959765900002</v>
      </c>
      <c r="D20" s="148">
        <v>4569.1414385400003</v>
      </c>
      <c r="E20" s="148">
        <v>4374.5995672099998</v>
      </c>
      <c r="F20" s="148"/>
      <c r="G20">
        <v>40.895106009999999</v>
      </c>
      <c r="H20">
        <v>57.712540539999999</v>
      </c>
      <c r="I20">
        <v>64.28344749</v>
      </c>
      <c r="J20">
        <v>75.951681410000006</v>
      </c>
      <c r="K20" t="s">
        <v>35</v>
      </c>
      <c r="L20" s="148">
        <f t="shared" si="1"/>
        <v>2726.3236252499996</v>
      </c>
      <c r="M20" s="148">
        <f t="shared" si="1"/>
        <v>3835.8085171300004</v>
      </c>
      <c r="N20" s="148">
        <f t="shared" si="1"/>
        <v>4633.4248860300004</v>
      </c>
      <c r="O20" s="148">
        <f t="shared" si="1"/>
        <v>4450.5512486199996</v>
      </c>
    </row>
    <row r="21" spans="1:15" x14ac:dyDescent="0.25">
      <c r="A21" t="s">
        <v>28</v>
      </c>
      <c r="B21" s="148">
        <v>3060.5477841400002</v>
      </c>
      <c r="C21" s="148">
        <v>2320.5119536799998</v>
      </c>
      <c r="D21" s="148">
        <v>2659.27508807</v>
      </c>
      <c r="E21" s="148">
        <v>3285.1918653500002</v>
      </c>
      <c r="F21" s="148"/>
      <c r="G21">
        <v>37.874753490000003</v>
      </c>
      <c r="H21">
        <v>118.68857211</v>
      </c>
      <c r="I21">
        <v>58.827720679999999</v>
      </c>
      <c r="J21">
        <v>81.847103590000003</v>
      </c>
      <c r="K21" t="s">
        <v>28</v>
      </c>
      <c r="L21" s="148">
        <f t="shared" si="1"/>
        <v>3098.4225376300001</v>
      </c>
      <c r="M21" s="148">
        <f t="shared" si="1"/>
        <v>2439.20052579</v>
      </c>
      <c r="N21" s="148">
        <f t="shared" si="1"/>
        <v>2718.1028087499999</v>
      </c>
      <c r="O21" s="148">
        <f t="shared" si="1"/>
        <v>3367.0389689400004</v>
      </c>
    </row>
    <row r="22" spans="1:15" x14ac:dyDescent="0.25">
      <c r="A22" t="s">
        <v>29</v>
      </c>
      <c r="B22" s="148">
        <v>1243.41844864</v>
      </c>
      <c r="C22" s="148">
        <v>1524.32238663</v>
      </c>
      <c r="D22" s="148">
        <v>1692.7722054200001</v>
      </c>
      <c r="E22" s="148">
        <v>1726.5926561900001</v>
      </c>
      <c r="F22" s="148"/>
      <c r="G22">
        <v>1.85046282</v>
      </c>
      <c r="H22">
        <v>1.4385730999999999</v>
      </c>
      <c r="I22">
        <v>5.96297648</v>
      </c>
      <c r="J22">
        <v>3.4781206600000001</v>
      </c>
      <c r="K22" t="s">
        <v>29</v>
      </c>
      <c r="L22" s="148">
        <f t="shared" si="1"/>
        <v>1245.26891146</v>
      </c>
      <c r="M22" s="148">
        <f t="shared" si="1"/>
        <v>1525.76095973</v>
      </c>
      <c r="N22" s="148">
        <f t="shared" si="1"/>
        <v>1698.7351819</v>
      </c>
      <c r="O22" s="148">
        <f t="shared" si="1"/>
        <v>1730.0707768500001</v>
      </c>
    </row>
    <row r="23" spans="1:15" x14ac:dyDescent="0.25">
      <c r="A23" t="s">
        <v>30</v>
      </c>
      <c r="B23" s="148">
        <v>10453.14852144</v>
      </c>
      <c r="C23" s="148">
        <v>5711.4326795400002</v>
      </c>
      <c r="D23" s="148">
        <v>7735.5761555299996</v>
      </c>
      <c r="E23" s="148">
        <v>10836.485638849999</v>
      </c>
      <c r="F23" s="148"/>
      <c r="G23">
        <v>771.91005339000003</v>
      </c>
      <c r="H23">
        <v>1088.12128209</v>
      </c>
      <c r="I23">
        <v>584.19900700999995</v>
      </c>
      <c r="J23">
        <v>587.45691973999999</v>
      </c>
      <c r="K23" t="s">
        <v>30</v>
      </c>
      <c r="L23" s="148">
        <f t="shared" si="1"/>
        <v>11225.05857483</v>
      </c>
      <c r="M23" s="148">
        <f t="shared" si="1"/>
        <v>6799.5539616300002</v>
      </c>
      <c r="N23" s="148">
        <f t="shared" si="1"/>
        <v>8319.7751625399997</v>
      </c>
      <c r="O23" s="148">
        <f t="shared" si="1"/>
        <v>11423.942558589999</v>
      </c>
    </row>
    <row r="24" spans="1:15" x14ac:dyDescent="0.25">
      <c r="A24" t="s">
        <v>436</v>
      </c>
      <c r="B24" s="148">
        <v>24287.385999999999</v>
      </c>
      <c r="C24" s="148">
        <v>24724.209307000001</v>
      </c>
      <c r="D24" s="148">
        <v>31266.717381999999</v>
      </c>
      <c r="E24" s="148">
        <v>29747.547532000001</v>
      </c>
      <c r="F24" s="148"/>
      <c r="G24">
        <v>2839.9670000000001</v>
      </c>
      <c r="H24">
        <v>4480.753702</v>
      </c>
      <c r="I24">
        <v>5757.3027469999997</v>
      </c>
      <c r="J24">
        <v>5645.0418440000003</v>
      </c>
      <c r="K24" t="s">
        <v>436</v>
      </c>
      <c r="L24" s="148">
        <f t="shared" si="1"/>
        <v>27127.352999999999</v>
      </c>
      <c r="M24" s="148">
        <f t="shared" si="1"/>
        <v>29204.963008999999</v>
      </c>
      <c r="N24" s="148">
        <f t="shared" si="1"/>
        <v>37024.020128999997</v>
      </c>
      <c r="O24" s="148">
        <f t="shared" si="1"/>
        <v>35392.589376000004</v>
      </c>
    </row>
    <row r="25" spans="1:15" x14ac:dyDescent="0.25">
      <c r="A25" t="s">
        <v>44</v>
      </c>
      <c r="B25">
        <v>2324.75634597</v>
      </c>
      <c r="C25">
        <v>1975.6085845</v>
      </c>
      <c r="D25">
        <v>1883.5925957699999</v>
      </c>
      <c r="E25">
        <v>2958.6438293299998</v>
      </c>
      <c r="K25" t="s">
        <v>44</v>
      </c>
      <c r="L25" s="148">
        <f t="shared" ref="L25:O34" si="2">SUM(B25+G25)</f>
        <v>2324.75634597</v>
      </c>
      <c r="M25" s="148">
        <f t="shared" si="2"/>
        <v>1975.6085845</v>
      </c>
      <c r="N25" s="148">
        <f t="shared" si="2"/>
        <v>1883.5925957699999</v>
      </c>
      <c r="O25" s="148">
        <f t="shared" si="2"/>
        <v>2958.6438293299998</v>
      </c>
    </row>
    <row r="26" spans="1:15" x14ac:dyDescent="0.25">
      <c r="A26" t="s">
        <v>45</v>
      </c>
      <c r="B26">
        <v>12533.584787379999</v>
      </c>
      <c r="C26">
        <v>13373.43519057</v>
      </c>
      <c r="D26">
        <v>16818.263364869999</v>
      </c>
      <c r="E26">
        <v>16122.49958627</v>
      </c>
      <c r="G26">
        <v>110.63511984</v>
      </c>
      <c r="H26">
        <v>89.558518829999997</v>
      </c>
      <c r="I26">
        <v>185.64773983000001</v>
      </c>
      <c r="J26">
        <v>121.65490891</v>
      </c>
      <c r="K26" t="s">
        <v>45</v>
      </c>
      <c r="L26" s="148">
        <f t="shared" si="2"/>
        <v>12644.21990722</v>
      </c>
      <c r="M26" s="148">
        <f t="shared" si="2"/>
        <v>13462.9937094</v>
      </c>
      <c r="N26" s="148">
        <f t="shared" si="2"/>
        <v>17003.911104700001</v>
      </c>
      <c r="O26" s="148">
        <f t="shared" si="2"/>
        <v>16244.154495180001</v>
      </c>
    </row>
    <row r="27" spans="1:15" x14ac:dyDescent="0.25">
      <c r="A27" t="s">
        <v>85</v>
      </c>
      <c r="C27">
        <v>972.90769999999998</v>
      </c>
      <c r="D27">
        <v>771.07017000000099</v>
      </c>
      <c r="E27">
        <v>530.11766</v>
      </c>
      <c r="K27" t="s">
        <v>85</v>
      </c>
      <c r="L27" s="148">
        <f t="shared" si="2"/>
        <v>0</v>
      </c>
      <c r="M27" s="148">
        <f t="shared" si="2"/>
        <v>972.90769999999998</v>
      </c>
      <c r="N27" s="148">
        <f t="shared" si="2"/>
        <v>771.07017000000099</v>
      </c>
      <c r="O27" s="148">
        <f t="shared" si="2"/>
        <v>530.11766</v>
      </c>
    </row>
    <row r="28" spans="1:15" x14ac:dyDescent="0.25">
      <c r="A28" t="s">
        <v>437</v>
      </c>
      <c r="B28">
        <v>1766.4992999999999</v>
      </c>
      <c r="C28">
        <v>2509.8438200000001</v>
      </c>
      <c r="D28">
        <v>2232.8403899999998</v>
      </c>
      <c r="E28">
        <v>4167.5203799999999</v>
      </c>
      <c r="G28">
        <v>1062.09034</v>
      </c>
      <c r="H28">
        <v>1660.69587</v>
      </c>
      <c r="I28">
        <v>1388.1685299999999</v>
      </c>
      <c r="J28">
        <v>1870.354</v>
      </c>
      <c r="K28" t="s">
        <v>437</v>
      </c>
      <c r="L28" s="148">
        <f t="shared" si="2"/>
        <v>2828.5896400000001</v>
      </c>
      <c r="M28" s="148">
        <f t="shared" si="2"/>
        <v>4170.5396899999996</v>
      </c>
      <c r="N28" s="148">
        <f t="shared" si="2"/>
        <v>3621.0089199999998</v>
      </c>
      <c r="O28" s="148">
        <f t="shared" si="2"/>
        <v>6037.8743800000002</v>
      </c>
    </row>
    <row r="29" spans="1:15" x14ac:dyDescent="0.25">
      <c r="A29" t="s">
        <v>42</v>
      </c>
      <c r="B29">
        <v>7867.9623215600004</v>
      </c>
      <c r="C29">
        <v>12837.19199017</v>
      </c>
      <c r="D29">
        <v>11404.715495910001</v>
      </c>
      <c r="E29">
        <v>14253.250762850001</v>
      </c>
      <c r="G29">
        <v>238.9214825</v>
      </c>
      <c r="H29">
        <v>212.71002859999999</v>
      </c>
      <c r="I29">
        <v>96.180560139999997</v>
      </c>
      <c r="J29">
        <v>201.30895649999999</v>
      </c>
      <c r="K29" t="s">
        <v>42</v>
      </c>
      <c r="L29" s="148">
        <f t="shared" si="2"/>
        <v>8106.8838040600003</v>
      </c>
      <c r="M29" s="148">
        <f t="shared" si="2"/>
        <v>13049.902018770001</v>
      </c>
      <c r="N29" s="148">
        <f t="shared" si="2"/>
        <v>11500.89605605</v>
      </c>
      <c r="O29" s="148">
        <f t="shared" si="2"/>
        <v>14454.55971935</v>
      </c>
    </row>
    <row r="30" spans="1:15" x14ac:dyDescent="0.25">
      <c r="A30" t="s">
        <v>438</v>
      </c>
      <c r="B30">
        <v>362</v>
      </c>
      <c r="C30">
        <v>413.06</v>
      </c>
      <c r="D30">
        <v>158.94999999999999</v>
      </c>
      <c r="E30">
        <v>589.81652228999997</v>
      </c>
      <c r="K30" t="s">
        <v>438</v>
      </c>
      <c r="L30" s="148">
        <f t="shared" si="2"/>
        <v>362</v>
      </c>
      <c r="M30" s="148">
        <f t="shared" si="2"/>
        <v>413.06</v>
      </c>
      <c r="N30" s="148">
        <f t="shared" si="2"/>
        <v>158.94999999999999</v>
      </c>
      <c r="O30" s="148">
        <f t="shared" si="2"/>
        <v>589.81652228999997</v>
      </c>
    </row>
    <row r="31" spans="1:15" x14ac:dyDescent="0.25">
      <c r="A31" t="s">
        <v>439</v>
      </c>
      <c r="B31">
        <v>180.63479366999999</v>
      </c>
      <c r="C31">
        <v>193.05675782</v>
      </c>
      <c r="D31">
        <v>208.92585</v>
      </c>
      <c r="E31">
        <v>243.01687000000001</v>
      </c>
      <c r="G31">
        <v>180.24761538999999</v>
      </c>
      <c r="H31">
        <v>132.72175781999999</v>
      </c>
      <c r="I31">
        <v>141.59084999999999</v>
      </c>
      <c r="J31">
        <v>175.68187</v>
      </c>
      <c r="K31" t="s">
        <v>439</v>
      </c>
      <c r="L31" s="148">
        <f t="shared" si="2"/>
        <v>360.88240905999999</v>
      </c>
      <c r="M31" s="148">
        <f t="shared" si="2"/>
        <v>325.77851564000002</v>
      </c>
      <c r="N31" s="148">
        <f t="shared" si="2"/>
        <v>350.51670000000001</v>
      </c>
      <c r="O31" s="148">
        <f t="shared" si="2"/>
        <v>418.69874000000004</v>
      </c>
    </row>
    <row r="32" spans="1:15" x14ac:dyDescent="0.25">
      <c r="A32" t="s">
        <v>440</v>
      </c>
      <c r="B32">
        <v>458.80158122</v>
      </c>
      <c r="C32">
        <v>459.89789267999998</v>
      </c>
      <c r="D32">
        <v>504.43702710000002</v>
      </c>
      <c r="E32">
        <v>642.59254999999996</v>
      </c>
      <c r="G32">
        <v>20.142716310000001</v>
      </c>
      <c r="H32">
        <v>13.717489179999999</v>
      </c>
      <c r="I32">
        <v>14.038155590000001</v>
      </c>
      <c r="J32">
        <v>19.43383</v>
      </c>
      <c r="K32" t="s">
        <v>440</v>
      </c>
      <c r="L32" s="148">
        <f t="shared" si="2"/>
        <v>478.94429753000003</v>
      </c>
      <c r="M32" s="148">
        <f t="shared" si="2"/>
        <v>473.61538185999996</v>
      </c>
      <c r="N32" s="148">
        <f t="shared" si="2"/>
        <v>518.47518269</v>
      </c>
      <c r="O32" s="148">
        <f t="shared" si="2"/>
        <v>662.02638000000002</v>
      </c>
    </row>
    <row r="33" spans="1:15" x14ac:dyDescent="0.25">
      <c r="A33" t="s">
        <v>441</v>
      </c>
      <c r="B33">
        <v>213.60533119999999</v>
      </c>
      <c r="C33">
        <v>217.57051659999999</v>
      </c>
      <c r="D33">
        <v>275.14160065999999</v>
      </c>
      <c r="E33">
        <v>348.50905</v>
      </c>
      <c r="G33">
        <v>213.60533119999999</v>
      </c>
      <c r="H33">
        <v>217.57051659999999</v>
      </c>
      <c r="I33">
        <v>275.14160065999999</v>
      </c>
      <c r="J33">
        <v>348.50905</v>
      </c>
      <c r="K33" t="s">
        <v>441</v>
      </c>
      <c r="L33" s="148">
        <f t="shared" si="2"/>
        <v>427.21066239999999</v>
      </c>
      <c r="M33" s="148">
        <f t="shared" si="2"/>
        <v>435.14103319999998</v>
      </c>
      <c r="N33" s="148">
        <f t="shared" si="2"/>
        <v>550.28320131999999</v>
      </c>
      <c r="O33" s="148">
        <f t="shared" si="2"/>
        <v>697.0181</v>
      </c>
    </row>
    <row r="34" spans="1:15" x14ac:dyDescent="0.25">
      <c r="A34" t="s">
        <v>442</v>
      </c>
      <c r="B34">
        <v>738.84697999999901</v>
      </c>
      <c r="C34">
        <v>982.28827999999896</v>
      </c>
      <c r="D34">
        <v>987.36523</v>
      </c>
      <c r="E34">
        <v>1103.5066899999999</v>
      </c>
      <c r="G34">
        <v>42.33079</v>
      </c>
      <c r="H34">
        <v>60.7682</v>
      </c>
      <c r="I34">
        <v>47.612029999999997</v>
      </c>
      <c r="J34">
        <v>44.573189999999997</v>
      </c>
      <c r="K34" t="s">
        <v>442</v>
      </c>
      <c r="L34" s="148">
        <f t="shared" si="2"/>
        <v>781.17776999999899</v>
      </c>
      <c r="M34" s="148">
        <f t="shared" si="2"/>
        <v>1043.0564799999991</v>
      </c>
      <c r="N34" s="148">
        <f t="shared" si="2"/>
        <v>1034.9772599999999</v>
      </c>
      <c r="O34" s="148">
        <f t="shared" si="2"/>
        <v>1148.07988</v>
      </c>
    </row>
    <row r="35" spans="1:15" x14ac:dyDescent="0.25">
      <c r="A35" t="s">
        <v>443</v>
      </c>
      <c r="B35">
        <f>SUM(B31:B34)</f>
        <v>1591.8886860899991</v>
      </c>
      <c r="C35">
        <f t="shared" ref="C35:O35" si="3">SUM(C31:C34)</f>
        <v>1852.8134470999989</v>
      </c>
      <c r="D35">
        <f t="shared" si="3"/>
        <v>1975.86970776</v>
      </c>
      <c r="E35">
        <f t="shared" si="3"/>
        <v>2337.6251599999996</v>
      </c>
      <c r="G35">
        <f t="shared" si="3"/>
        <v>456.32645289999994</v>
      </c>
      <c r="H35">
        <f t="shared" si="3"/>
        <v>424.77796359999996</v>
      </c>
      <c r="I35">
        <f t="shared" si="3"/>
        <v>478.38263625000002</v>
      </c>
      <c r="J35">
        <f t="shared" si="3"/>
        <v>588.1979399999999</v>
      </c>
      <c r="K35" t="s">
        <v>443</v>
      </c>
      <c r="L35">
        <f t="shared" si="3"/>
        <v>2048.2151389899991</v>
      </c>
      <c r="M35">
        <f t="shared" si="3"/>
        <v>2277.591410699999</v>
      </c>
      <c r="N35">
        <f t="shared" si="3"/>
        <v>2454.2523440099999</v>
      </c>
      <c r="O35">
        <f t="shared" si="3"/>
        <v>2925.8231000000001</v>
      </c>
    </row>
    <row r="36" spans="1:15" x14ac:dyDescent="0.25">
      <c r="A36" t="s">
        <v>120</v>
      </c>
      <c r="B36" s="148">
        <f>SUM(B2:B30,B35)</f>
        <v>126952.97509160997</v>
      </c>
      <c r="C36" s="148">
        <f t="shared" ref="C36:O36" si="4">SUM(C2:C30,C35)</f>
        <v>124713.52576814999</v>
      </c>
      <c r="D36" s="148">
        <f t="shared" si="4"/>
        <v>149284.25064466</v>
      </c>
      <c r="E36" s="148">
        <f t="shared" si="4"/>
        <v>149829.18294917999</v>
      </c>
      <c r="F36" s="148"/>
      <c r="G36" s="148">
        <f t="shared" si="4"/>
        <v>6343.4743016999992</v>
      </c>
      <c r="H36" s="148">
        <f t="shared" si="4"/>
        <v>8871.4818610300008</v>
      </c>
      <c r="I36" s="148">
        <f t="shared" si="4"/>
        <v>9675.5228888099991</v>
      </c>
      <c r="J36" s="148">
        <f t="shared" si="4"/>
        <v>9872.8305245699994</v>
      </c>
      <c r="K36" t="s">
        <v>120</v>
      </c>
      <c r="L36" s="148">
        <f t="shared" si="4"/>
        <v>133296.44939331003</v>
      </c>
      <c r="M36" s="148">
        <f t="shared" si="4"/>
        <v>133585.00762918001</v>
      </c>
      <c r="N36" s="148">
        <f t="shared" si="4"/>
        <v>158959.77353347</v>
      </c>
      <c r="O36" s="148">
        <f t="shared" si="4"/>
        <v>159702.01347375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H23" sqref="H23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0.42578125" bestFit="1" customWidth="1"/>
    <col min="4" max="4" width="10" customWidth="1"/>
    <col min="5" max="5" width="10.85546875" bestFit="1" customWidth="1"/>
    <col min="6" max="6" width="10.42578125" bestFit="1" customWidth="1"/>
    <col min="7" max="7" width="10" bestFit="1" customWidth="1"/>
    <col min="8" max="8" width="10.85546875" bestFit="1" customWidth="1"/>
    <col min="9" max="9" width="10.42578125" bestFit="1" customWidth="1"/>
    <col min="10" max="10" width="10" bestFit="1" customWidth="1"/>
    <col min="11" max="11" width="10.85546875" bestFit="1" customWidth="1"/>
    <col min="12" max="12" width="14.28515625" bestFit="1" customWidth="1"/>
    <col min="13" max="13" width="10.42578125" bestFit="1" customWidth="1"/>
    <col min="14" max="14" width="10" bestFit="1" customWidth="1"/>
    <col min="15" max="15" width="10.85546875" bestFit="1" customWidth="1"/>
    <col min="16" max="16" width="14.28515625" bestFit="1" customWidth="1"/>
  </cols>
  <sheetData>
    <row r="1" spans="1:19" x14ac:dyDescent="0.25">
      <c r="A1" s="1" t="s">
        <v>415</v>
      </c>
      <c r="C1" s="312" t="s">
        <v>650</v>
      </c>
      <c r="D1" s="312"/>
      <c r="E1" s="313"/>
      <c r="F1" s="309" t="s">
        <v>651</v>
      </c>
      <c r="G1" s="310"/>
      <c r="H1" s="311"/>
      <c r="I1" s="309" t="s">
        <v>578</v>
      </c>
      <c r="J1" s="310"/>
      <c r="K1" s="310"/>
      <c r="L1" s="311"/>
      <c r="M1" s="309" t="s">
        <v>413</v>
      </c>
      <c r="N1" s="310"/>
      <c r="O1" s="310"/>
      <c r="P1" s="310"/>
      <c r="Q1" s="141"/>
      <c r="R1" s="141"/>
      <c r="S1" s="142"/>
    </row>
    <row r="2" spans="1:19" ht="15.75" thickBot="1" x14ac:dyDescent="0.3">
      <c r="A2" s="133" t="s">
        <v>414</v>
      </c>
      <c r="B2" s="134" t="s">
        <v>275</v>
      </c>
      <c r="C2" s="135" t="s">
        <v>411</v>
      </c>
      <c r="D2" s="135" t="s">
        <v>412</v>
      </c>
      <c r="E2" s="134" t="s">
        <v>648</v>
      </c>
      <c r="F2" s="135" t="s">
        <v>411</v>
      </c>
      <c r="G2" s="135" t="s">
        <v>412</v>
      </c>
      <c r="H2" s="134" t="s">
        <v>648</v>
      </c>
      <c r="I2" s="135" t="s">
        <v>411</v>
      </c>
      <c r="J2" s="135" t="s">
        <v>412</v>
      </c>
      <c r="K2" s="134" t="s">
        <v>648</v>
      </c>
      <c r="L2" s="134" t="s">
        <v>649</v>
      </c>
      <c r="M2" s="135" t="s">
        <v>411</v>
      </c>
      <c r="N2" s="135" t="s">
        <v>412</v>
      </c>
      <c r="O2" s="134" t="s">
        <v>648</v>
      </c>
      <c r="P2" s="134" t="s">
        <v>649</v>
      </c>
    </row>
    <row r="3" spans="1:19" ht="15.75" thickTop="1" x14ac:dyDescent="0.25">
      <c r="A3" s="25">
        <v>1</v>
      </c>
      <c r="B3" s="136" t="s">
        <v>19</v>
      </c>
      <c r="C3" s="271">
        <v>1759.4</v>
      </c>
      <c r="D3" s="271">
        <v>218.52019999999999</v>
      </c>
      <c r="E3" s="271">
        <v>137.6644</v>
      </c>
      <c r="F3" s="271">
        <v>1151.93</v>
      </c>
      <c r="G3" s="271">
        <v>202.01009999999999</v>
      </c>
      <c r="H3" s="272">
        <v>111.3052</v>
      </c>
      <c r="I3" s="271">
        <v>13.55176</v>
      </c>
      <c r="J3" s="271">
        <v>13.55176</v>
      </c>
      <c r="K3" s="271">
        <v>7.0891979999999997</v>
      </c>
      <c r="L3" s="139">
        <f>J3/D3</f>
        <v>6.2016051605297821E-2</v>
      </c>
      <c r="M3" s="271">
        <v>10.7514</v>
      </c>
      <c r="N3" s="271">
        <v>10.7514</v>
      </c>
      <c r="O3" s="271">
        <v>6.1083049999999997</v>
      </c>
      <c r="P3" s="139">
        <f t="shared" ref="P3:P29" si="0">N3/G3</f>
        <v>5.3222091370678994E-2</v>
      </c>
    </row>
    <row r="4" spans="1:19" x14ac:dyDescent="0.25">
      <c r="A4" s="25">
        <v>2</v>
      </c>
      <c r="B4" s="136" t="s">
        <v>20</v>
      </c>
      <c r="C4" s="271">
        <v>2437.0700000000002</v>
      </c>
      <c r="D4" s="271">
        <v>721.54920000000004</v>
      </c>
      <c r="E4" s="271">
        <v>311.95319999999998</v>
      </c>
      <c r="F4" s="271">
        <v>2658.17</v>
      </c>
      <c r="G4" s="271">
        <v>774.87929999999994</v>
      </c>
      <c r="H4" s="272">
        <v>371.20890000000003</v>
      </c>
      <c r="I4" s="271">
        <v>120.3199</v>
      </c>
      <c r="J4" s="271">
        <v>120.3199</v>
      </c>
      <c r="K4" s="271">
        <v>48.248429999999999</v>
      </c>
      <c r="L4" s="139">
        <f t="shared" ref="L4:L33" si="1">J4/D4</f>
        <v>0.16675217712111662</v>
      </c>
      <c r="M4" s="271">
        <v>128.04849999999999</v>
      </c>
      <c r="N4" s="271">
        <v>128.04849999999999</v>
      </c>
      <c r="O4" s="271">
        <v>64.103899999999996</v>
      </c>
      <c r="P4" s="139">
        <f t="shared" si="0"/>
        <v>0.16524960726141477</v>
      </c>
    </row>
    <row r="5" spans="1:19" x14ac:dyDescent="0.25">
      <c r="A5" s="25">
        <v>3</v>
      </c>
      <c r="B5" s="136" t="s">
        <v>21</v>
      </c>
      <c r="C5" s="271">
        <v>2866.6</v>
      </c>
      <c r="D5" s="271">
        <v>914.90390000000002</v>
      </c>
      <c r="E5" s="271">
        <v>867.58140000000003</v>
      </c>
      <c r="F5" s="271">
        <v>2845.67</v>
      </c>
      <c r="G5" s="271">
        <v>996.46969999999999</v>
      </c>
      <c r="H5" s="272">
        <v>975.42259999999999</v>
      </c>
      <c r="I5" s="271">
        <v>95.653409999999994</v>
      </c>
      <c r="J5" s="271">
        <v>95.653409999999994</v>
      </c>
      <c r="K5" s="271">
        <v>89.538849999999996</v>
      </c>
      <c r="L5" s="139">
        <f t="shared" si="1"/>
        <v>0.10455022653198875</v>
      </c>
      <c r="M5" s="271">
        <v>129.3263</v>
      </c>
      <c r="N5" s="271">
        <v>129.3263</v>
      </c>
      <c r="O5" s="271">
        <v>124.2289</v>
      </c>
      <c r="P5" s="139">
        <f t="shared" si="0"/>
        <v>0.12978447814318891</v>
      </c>
    </row>
    <row r="6" spans="1:19" x14ac:dyDescent="0.25">
      <c r="A6" s="25">
        <v>4</v>
      </c>
      <c r="B6" s="136" t="s">
        <v>22</v>
      </c>
      <c r="C6" s="271">
        <v>12539.77</v>
      </c>
      <c r="D6" s="271">
        <v>3846.2150000000001</v>
      </c>
      <c r="E6" s="271">
        <v>2576.48</v>
      </c>
      <c r="F6" s="271">
        <v>14113.78</v>
      </c>
      <c r="G6" s="271">
        <v>3607.62</v>
      </c>
      <c r="H6" s="272">
        <v>2154.2069999999999</v>
      </c>
      <c r="I6" s="271">
        <v>120.70140000000001</v>
      </c>
      <c r="J6" s="271">
        <v>120.70140000000001</v>
      </c>
      <c r="K6" s="271">
        <v>75.398120000000006</v>
      </c>
      <c r="L6" s="139">
        <f t="shared" si="1"/>
        <v>3.138186502834605E-2</v>
      </c>
      <c r="M6" s="271">
        <v>153.2671</v>
      </c>
      <c r="N6" s="271">
        <v>153.2671</v>
      </c>
      <c r="O6" s="271">
        <v>91.549719999999994</v>
      </c>
      <c r="P6" s="139">
        <f t="shared" si="0"/>
        <v>4.248426940753184E-2</v>
      </c>
    </row>
    <row r="7" spans="1:19" x14ac:dyDescent="0.25">
      <c r="A7" s="25">
        <v>5</v>
      </c>
      <c r="B7" s="136" t="s">
        <v>23</v>
      </c>
      <c r="C7" s="271">
        <v>15961.19</v>
      </c>
      <c r="D7" s="271">
        <v>4748.66</v>
      </c>
      <c r="E7" s="271">
        <v>1992.0650000000001</v>
      </c>
      <c r="F7" s="271">
        <v>13342.29</v>
      </c>
      <c r="G7" s="271">
        <v>5171.6139999999996</v>
      </c>
      <c r="H7" s="272">
        <v>2231.7080000000001</v>
      </c>
      <c r="I7" s="271">
        <v>382.7183</v>
      </c>
      <c r="J7" s="271">
        <v>382.7183</v>
      </c>
      <c r="K7" s="271">
        <v>223.93940000000001</v>
      </c>
      <c r="L7" s="139">
        <f t="shared" si="1"/>
        <v>8.0595009960704705E-2</v>
      </c>
      <c r="M7" s="271">
        <v>397.66250000000002</v>
      </c>
      <c r="N7" s="271">
        <v>397.66250000000002</v>
      </c>
      <c r="O7" s="271">
        <v>240.71809999999999</v>
      </c>
      <c r="P7" s="139">
        <f t="shared" si="0"/>
        <v>7.6893306422327737E-2</v>
      </c>
    </row>
    <row r="8" spans="1:19" x14ac:dyDescent="0.25">
      <c r="A8" s="25">
        <v>6</v>
      </c>
      <c r="B8" s="136" t="s">
        <v>24</v>
      </c>
      <c r="C8" s="271">
        <v>5096.6400000000003</v>
      </c>
      <c r="D8" s="271">
        <v>840.44569999999999</v>
      </c>
      <c r="E8" s="271">
        <v>727.93230000000005</v>
      </c>
      <c r="F8" s="271">
        <v>3475.77</v>
      </c>
      <c r="G8" s="271">
        <v>595.74059999999997</v>
      </c>
      <c r="H8" s="272">
        <v>512.95339999999999</v>
      </c>
      <c r="I8" s="271">
        <v>121.02</v>
      </c>
      <c r="J8" s="271">
        <v>121.02</v>
      </c>
      <c r="K8" s="271">
        <v>98.787350000000004</v>
      </c>
      <c r="L8" s="139">
        <f t="shared" si="1"/>
        <v>0.14399502549659068</v>
      </c>
      <c r="M8" s="271">
        <v>103.042</v>
      </c>
      <c r="N8" s="271">
        <v>103.042</v>
      </c>
      <c r="O8" s="271">
        <v>87.385199999999998</v>
      </c>
      <c r="P8" s="139">
        <f t="shared" si="0"/>
        <v>0.17296454194996952</v>
      </c>
    </row>
    <row r="9" spans="1:19" x14ac:dyDescent="0.25">
      <c r="A9" s="25">
        <v>7</v>
      </c>
      <c r="B9" s="136" t="s">
        <v>25</v>
      </c>
      <c r="C9" s="271">
        <v>7111.14</v>
      </c>
      <c r="D9" s="271">
        <v>2223.0500000000002</v>
      </c>
      <c r="E9" s="271">
        <v>2063.8969999999999</v>
      </c>
      <c r="F9" s="271">
        <v>6542.04</v>
      </c>
      <c r="G9" s="271">
        <v>1825.0730000000001</v>
      </c>
      <c r="H9" s="272">
        <v>1689.402</v>
      </c>
      <c r="I9" s="271">
        <v>272.851</v>
      </c>
      <c r="J9" s="271">
        <v>272.851</v>
      </c>
      <c r="K9" s="271">
        <v>265.09899999999999</v>
      </c>
      <c r="L9" s="139">
        <f t="shared" si="1"/>
        <v>0.12273723038168281</v>
      </c>
      <c r="M9" s="271">
        <v>212.85239999999999</v>
      </c>
      <c r="N9" s="271">
        <v>212.85239999999999</v>
      </c>
      <c r="O9" s="271">
        <v>207.5951</v>
      </c>
      <c r="P9" s="139">
        <f t="shared" si="0"/>
        <v>0.11662678698331518</v>
      </c>
    </row>
    <row r="10" spans="1:19" x14ac:dyDescent="0.25">
      <c r="A10" s="25">
        <v>8</v>
      </c>
      <c r="B10" s="136" t="s">
        <v>26</v>
      </c>
      <c r="C10" s="271">
        <v>4005.78</v>
      </c>
      <c r="D10" s="271">
        <v>1503.9960000000001</v>
      </c>
      <c r="E10" s="271">
        <v>1207.181</v>
      </c>
      <c r="F10" s="271">
        <v>4085.85</v>
      </c>
      <c r="G10" s="271">
        <v>1419.1189999999999</v>
      </c>
      <c r="H10" s="272">
        <v>1212.575</v>
      </c>
      <c r="I10" s="271">
        <v>143.33539999999999</v>
      </c>
      <c r="J10" s="271">
        <v>143.33539999999999</v>
      </c>
      <c r="K10" s="271">
        <v>125.1973</v>
      </c>
      <c r="L10" s="139">
        <f t="shared" si="1"/>
        <v>9.5303046018739401E-2</v>
      </c>
      <c r="M10" s="271">
        <v>133.10820000000001</v>
      </c>
      <c r="N10" s="271">
        <v>133.10820000000001</v>
      </c>
      <c r="O10" s="271">
        <v>117.4577</v>
      </c>
      <c r="P10" s="139">
        <f t="shared" si="0"/>
        <v>9.3796362391032756E-2</v>
      </c>
    </row>
    <row r="11" spans="1:19" x14ac:dyDescent="0.25">
      <c r="A11" s="25">
        <v>9</v>
      </c>
      <c r="B11" s="136" t="s">
        <v>27</v>
      </c>
      <c r="C11" s="271">
        <v>627.17999999999995</v>
      </c>
      <c r="D11" s="271">
        <v>298.21210000000002</v>
      </c>
      <c r="E11" s="271">
        <v>189.75139999999999</v>
      </c>
      <c r="F11" s="271">
        <v>548.29999999999995</v>
      </c>
      <c r="G11" s="271">
        <v>234.81559999999999</v>
      </c>
      <c r="H11" s="272">
        <v>131.57689999999999</v>
      </c>
      <c r="I11" s="271">
        <v>7.9485260000000002</v>
      </c>
      <c r="J11" s="271">
        <v>7.9485260000000002</v>
      </c>
      <c r="K11" s="271">
        <v>5.4356999999999998</v>
      </c>
      <c r="L11" s="139">
        <f t="shared" si="1"/>
        <v>2.6653935236028315E-2</v>
      </c>
      <c r="M11" s="271">
        <v>9.2682160000000007</v>
      </c>
      <c r="N11" s="271">
        <v>9.2682160000000007</v>
      </c>
      <c r="O11" s="271">
        <v>7.5126499999999998</v>
      </c>
      <c r="P11" s="139">
        <f t="shared" si="0"/>
        <v>3.9470188522398003E-2</v>
      </c>
    </row>
    <row r="12" spans="1:19" x14ac:dyDescent="0.25">
      <c r="A12" s="25">
        <v>10</v>
      </c>
      <c r="B12" s="136" t="s">
        <v>28</v>
      </c>
      <c r="C12" s="271">
        <v>4731.72</v>
      </c>
      <c r="D12" s="271">
        <v>1620.133</v>
      </c>
      <c r="E12" s="271">
        <v>1509.1949999999999</v>
      </c>
      <c r="F12" s="271">
        <v>4548.28</v>
      </c>
      <c r="G12" s="271">
        <v>1418.442</v>
      </c>
      <c r="H12" s="272">
        <v>1374.356</v>
      </c>
      <c r="I12" s="271">
        <v>236.85730000000001</v>
      </c>
      <c r="J12" s="271">
        <v>236.85730000000001</v>
      </c>
      <c r="K12" s="271">
        <v>232.8442</v>
      </c>
      <c r="L12" s="139">
        <f t="shared" si="1"/>
        <v>0.14619620734840905</v>
      </c>
      <c r="M12" s="271">
        <v>172.9392</v>
      </c>
      <c r="N12" s="271">
        <v>172.9392</v>
      </c>
      <c r="O12" s="271">
        <v>169.60599999999999</v>
      </c>
      <c r="P12" s="139">
        <f t="shared" si="0"/>
        <v>0.12192193970567708</v>
      </c>
    </row>
    <row r="13" spans="1:19" x14ac:dyDescent="0.25">
      <c r="A13" s="25">
        <v>11</v>
      </c>
      <c r="B13" s="136" t="s">
        <v>29</v>
      </c>
      <c r="C13" s="271">
        <v>2049.2600000000002</v>
      </c>
      <c r="D13" s="271">
        <v>626.31129999999996</v>
      </c>
      <c r="E13" s="271">
        <v>531.00130000000001</v>
      </c>
      <c r="F13" s="271">
        <v>2320.0700000000002</v>
      </c>
      <c r="G13" s="271">
        <v>644.09910000000002</v>
      </c>
      <c r="H13" s="272">
        <v>600.36680000000001</v>
      </c>
      <c r="I13" s="271">
        <v>52.718400000000003</v>
      </c>
      <c r="J13" s="271">
        <v>52.718400000000003</v>
      </c>
      <c r="K13" s="271">
        <v>51.780050000000003</v>
      </c>
      <c r="L13" s="139">
        <f t="shared" si="1"/>
        <v>8.4172838650683784E-2</v>
      </c>
      <c r="M13" s="271">
        <v>58.714469999999999</v>
      </c>
      <c r="N13" s="271">
        <v>58.714469999999999</v>
      </c>
      <c r="O13" s="271">
        <v>57.035310000000003</v>
      </c>
      <c r="P13" s="139">
        <f t="shared" si="0"/>
        <v>9.1157509768294967E-2</v>
      </c>
    </row>
    <row r="14" spans="1:19" x14ac:dyDescent="0.25">
      <c r="A14" s="25">
        <v>12</v>
      </c>
      <c r="B14" s="136" t="s">
        <v>30</v>
      </c>
      <c r="C14" s="271">
        <v>11976.63</v>
      </c>
      <c r="D14" s="271">
        <v>4184.9579999999996</v>
      </c>
      <c r="E14" s="271">
        <v>3432.143</v>
      </c>
      <c r="F14" s="271">
        <v>11490.21</v>
      </c>
      <c r="G14" s="271">
        <v>4111.4319999999998</v>
      </c>
      <c r="H14" s="272">
        <v>3587.99</v>
      </c>
      <c r="I14" s="271">
        <v>851.6644</v>
      </c>
      <c r="J14" s="271">
        <v>851.6644</v>
      </c>
      <c r="K14" s="271">
        <v>703.96579999999994</v>
      </c>
      <c r="L14" s="139">
        <f t="shared" si="1"/>
        <v>0.2035060805867108</v>
      </c>
      <c r="M14" s="271">
        <v>798.27719999999999</v>
      </c>
      <c r="N14" s="271">
        <v>798.27719999999999</v>
      </c>
      <c r="O14" s="271">
        <v>664.52610000000004</v>
      </c>
      <c r="P14" s="139">
        <f t="shared" si="0"/>
        <v>0.1941603801303293</v>
      </c>
    </row>
    <row r="15" spans="1:19" x14ac:dyDescent="0.25">
      <c r="A15" s="25">
        <v>18</v>
      </c>
      <c r="B15" s="136" t="s">
        <v>31</v>
      </c>
      <c r="C15" s="271">
        <v>1167.6600000000001</v>
      </c>
      <c r="D15" s="271">
        <v>352.16739999999999</v>
      </c>
      <c r="E15" s="271">
        <v>181.88980000000001</v>
      </c>
      <c r="F15" s="271">
        <v>1290.23</v>
      </c>
      <c r="G15" s="271">
        <v>409.84789999999998</v>
      </c>
      <c r="H15" s="272">
        <v>180.70230000000001</v>
      </c>
      <c r="I15" s="271">
        <v>33.838360000000002</v>
      </c>
      <c r="J15" s="271">
        <v>33.838360000000002</v>
      </c>
      <c r="K15" s="271">
        <v>19.917390000000001</v>
      </c>
      <c r="L15" s="139">
        <f t="shared" si="1"/>
        <v>9.6086009096810213E-2</v>
      </c>
      <c r="M15" s="271">
        <v>30.710090000000001</v>
      </c>
      <c r="N15" s="271">
        <v>30.710090000000001</v>
      </c>
      <c r="O15" s="271">
        <v>14.56189</v>
      </c>
      <c r="P15" s="139">
        <f t="shared" si="0"/>
        <v>7.4930455908155197E-2</v>
      </c>
    </row>
    <row r="16" spans="1:19" x14ac:dyDescent="0.25">
      <c r="A16" s="25">
        <v>21</v>
      </c>
      <c r="B16" s="136" t="s">
        <v>32</v>
      </c>
      <c r="C16" s="271">
        <v>1327.84</v>
      </c>
      <c r="D16" s="271">
        <v>558.09990000000005</v>
      </c>
      <c r="E16" s="271">
        <v>545.39949999999999</v>
      </c>
      <c r="F16" s="271">
        <v>1005.87</v>
      </c>
      <c r="G16" s="271">
        <v>464.49090000000001</v>
      </c>
      <c r="H16" s="272">
        <v>460.66609999999997</v>
      </c>
      <c r="I16" s="271">
        <v>146.97149999999999</v>
      </c>
      <c r="J16" s="271">
        <v>146.97149999999999</v>
      </c>
      <c r="K16" s="271">
        <v>143.82140000000001</v>
      </c>
      <c r="L16" s="139">
        <f t="shared" si="1"/>
        <v>0.26334263811908937</v>
      </c>
      <c r="M16" s="271">
        <v>117.7925</v>
      </c>
      <c r="N16" s="271">
        <v>117.7925</v>
      </c>
      <c r="O16" s="271">
        <v>116.98699999999999</v>
      </c>
      <c r="P16" s="139">
        <f t="shared" si="0"/>
        <v>0.25359484975916646</v>
      </c>
    </row>
    <row r="17" spans="1:16" x14ac:dyDescent="0.25">
      <c r="A17" s="25">
        <v>22</v>
      </c>
      <c r="B17" s="136" t="s">
        <v>33</v>
      </c>
      <c r="C17" s="271">
        <v>414.94</v>
      </c>
      <c r="D17" s="271">
        <v>193.57409999999999</v>
      </c>
      <c r="E17" s="271">
        <v>191.02080000000001</v>
      </c>
      <c r="F17" s="271">
        <v>414.74</v>
      </c>
      <c r="G17" s="271">
        <v>179.9933</v>
      </c>
      <c r="H17" s="272">
        <v>175.35059999999999</v>
      </c>
      <c r="I17" s="271">
        <v>56.86786</v>
      </c>
      <c r="J17" s="271">
        <v>56.86786</v>
      </c>
      <c r="K17" s="271">
        <v>56.83455</v>
      </c>
      <c r="L17" s="139">
        <f t="shared" si="1"/>
        <v>0.29377824822638982</v>
      </c>
      <c r="M17" s="271">
        <v>46.716419999999999</v>
      </c>
      <c r="N17" s="271">
        <v>46.716419999999999</v>
      </c>
      <c r="O17" s="271">
        <v>46.554490000000001</v>
      </c>
      <c r="P17" s="139">
        <f t="shared" si="0"/>
        <v>0.25954532752052434</v>
      </c>
    </row>
    <row r="18" spans="1:16" x14ac:dyDescent="0.25">
      <c r="A18" s="25">
        <v>40</v>
      </c>
      <c r="B18" s="136" t="s">
        <v>34</v>
      </c>
      <c r="C18" s="271">
        <v>703.16</v>
      </c>
      <c r="D18" s="271">
        <v>143.08449999999999</v>
      </c>
      <c r="E18" s="271">
        <v>38.14669</v>
      </c>
      <c r="F18" s="271">
        <v>607.27</v>
      </c>
      <c r="G18" s="271">
        <v>141.26419999999999</v>
      </c>
      <c r="H18" s="272">
        <v>41.693689999999997</v>
      </c>
      <c r="I18" s="271">
        <v>13.399139999999999</v>
      </c>
      <c r="J18" s="271">
        <v>13.399139999999999</v>
      </c>
      <c r="K18" s="271">
        <v>3.245927</v>
      </c>
      <c r="L18" s="139">
        <f t="shared" si="1"/>
        <v>9.3644944071510194E-2</v>
      </c>
      <c r="M18" s="271">
        <v>17.364059999999998</v>
      </c>
      <c r="N18" s="271">
        <v>17.364059999999998</v>
      </c>
      <c r="O18" s="271">
        <v>4.7154439999999997</v>
      </c>
      <c r="P18" s="139">
        <f t="shared" si="0"/>
        <v>0.12291904105923511</v>
      </c>
    </row>
    <row r="19" spans="1:16" x14ac:dyDescent="0.25">
      <c r="A19" s="25">
        <v>50</v>
      </c>
      <c r="B19" s="136" t="s">
        <v>35</v>
      </c>
      <c r="C19" s="271">
        <v>7477.35</v>
      </c>
      <c r="D19" s="271">
        <v>3276.9319999999998</v>
      </c>
      <c r="E19" s="271">
        <v>2431.9290000000001</v>
      </c>
      <c r="F19" s="271">
        <v>6984.19</v>
      </c>
      <c r="G19" s="271">
        <v>3062.6010000000001</v>
      </c>
      <c r="H19" s="272">
        <v>2278.029</v>
      </c>
      <c r="I19" s="271">
        <v>362.26609999999999</v>
      </c>
      <c r="J19" s="271">
        <v>362.26609999999999</v>
      </c>
      <c r="K19" s="271">
        <v>289.81400000000002</v>
      </c>
      <c r="L19" s="139">
        <f t="shared" si="1"/>
        <v>0.11055038676420506</v>
      </c>
      <c r="M19" s="271">
        <v>296.02730000000003</v>
      </c>
      <c r="N19" s="271">
        <v>296.02730000000003</v>
      </c>
      <c r="O19" s="271">
        <v>187.01840000000001</v>
      </c>
      <c r="P19" s="139">
        <f t="shared" si="0"/>
        <v>9.6658787742836899E-2</v>
      </c>
    </row>
    <row r="20" spans="1:16" x14ac:dyDescent="0.25">
      <c r="A20" s="25">
        <v>301</v>
      </c>
      <c r="B20" s="136" t="s">
        <v>36</v>
      </c>
      <c r="C20" s="271">
        <v>4833.71</v>
      </c>
      <c r="D20" s="271">
        <v>1776.8630000000001</v>
      </c>
      <c r="E20" s="271">
        <v>1012.998</v>
      </c>
      <c r="F20" s="271">
        <v>4041.21</v>
      </c>
      <c r="G20" s="271">
        <v>1993.058</v>
      </c>
      <c r="H20" s="272">
        <v>461.90159999999997</v>
      </c>
      <c r="I20" s="271">
        <v>370.8005</v>
      </c>
      <c r="J20" s="271">
        <v>370.8005</v>
      </c>
      <c r="K20" s="271">
        <v>248.59200000000001</v>
      </c>
      <c r="L20" s="139">
        <f t="shared" si="1"/>
        <v>0.20868266152201942</v>
      </c>
      <c r="M20" s="271">
        <v>435.27890000000002</v>
      </c>
      <c r="N20" s="271">
        <v>435.27890000000002</v>
      </c>
      <c r="O20" s="271">
        <v>97.562399999999997</v>
      </c>
      <c r="P20" s="139">
        <f t="shared" si="0"/>
        <v>0.21839750774939817</v>
      </c>
    </row>
    <row r="21" spans="1:16" x14ac:dyDescent="0.25">
      <c r="A21" s="25">
        <v>302</v>
      </c>
      <c r="B21" s="136" t="s">
        <v>37</v>
      </c>
      <c r="C21" s="271">
        <v>27414.26</v>
      </c>
      <c r="D21" s="271">
        <v>14426.85</v>
      </c>
      <c r="E21" s="271">
        <v>13746.65</v>
      </c>
      <c r="F21" s="271">
        <v>29659.19</v>
      </c>
      <c r="G21" s="271">
        <v>15672.49</v>
      </c>
      <c r="H21" s="272">
        <v>14955.38</v>
      </c>
      <c r="I21" s="271">
        <v>3683.5070000000001</v>
      </c>
      <c r="J21" s="271">
        <v>3683.5070000000001</v>
      </c>
      <c r="K21" s="271">
        <v>3657.9870000000001</v>
      </c>
      <c r="L21" s="139">
        <f t="shared" si="1"/>
        <v>0.25532302616302244</v>
      </c>
      <c r="M21" s="271">
        <v>4227.6459999999997</v>
      </c>
      <c r="N21" s="271">
        <v>4227.6459999999997</v>
      </c>
      <c r="O21" s="271">
        <v>4205.1400000000003</v>
      </c>
      <c r="P21" s="139">
        <f t="shared" si="0"/>
        <v>0.26974947822585943</v>
      </c>
    </row>
    <row r="22" spans="1:16" x14ac:dyDescent="0.25">
      <c r="A22" s="25">
        <v>701</v>
      </c>
      <c r="B22" s="136" t="s">
        <v>38</v>
      </c>
      <c r="C22" s="271">
        <v>17474.55</v>
      </c>
      <c r="D22" s="271">
        <v>9157.17</v>
      </c>
      <c r="E22" s="271">
        <v>7724.1779999999999</v>
      </c>
      <c r="F22" s="271">
        <v>16440.38</v>
      </c>
      <c r="G22" s="271">
        <v>10152.299999999999</v>
      </c>
      <c r="H22" s="272">
        <v>6756.4639999999999</v>
      </c>
      <c r="I22" s="271">
        <v>338.36950000000002</v>
      </c>
      <c r="J22" s="271">
        <v>338.36950000000002</v>
      </c>
      <c r="K22" s="271">
        <v>206.93029999999999</v>
      </c>
      <c r="L22" s="139">
        <f t="shared" si="1"/>
        <v>3.6951317929010817E-2</v>
      </c>
      <c r="M22" s="271">
        <v>341.7561</v>
      </c>
      <c r="N22" s="271">
        <v>341.7561</v>
      </c>
      <c r="O22" s="271">
        <v>198.0325</v>
      </c>
      <c r="P22" s="139">
        <f t="shared" si="0"/>
        <v>3.3662923672468308E-2</v>
      </c>
    </row>
    <row r="23" spans="1:16" x14ac:dyDescent="0.25">
      <c r="A23" s="25">
        <v>742</v>
      </c>
      <c r="B23" s="136" t="s">
        <v>39</v>
      </c>
      <c r="C23" s="271">
        <v>841.78</v>
      </c>
      <c r="D23" s="271">
        <v>460.17399999999998</v>
      </c>
      <c r="E23" s="271">
        <v>296.30180000000001</v>
      </c>
      <c r="F23" s="271">
        <v>850.76</v>
      </c>
      <c r="G23" s="271">
        <v>511.41950000000003</v>
      </c>
      <c r="H23" s="272">
        <v>389.96120000000002</v>
      </c>
      <c r="I23" s="271">
        <v>56.574289999999998</v>
      </c>
      <c r="J23" s="271">
        <v>56.574289999999998</v>
      </c>
      <c r="K23" s="271">
        <v>30.482500000000002</v>
      </c>
      <c r="L23" s="139">
        <f t="shared" si="1"/>
        <v>0.12294108315550205</v>
      </c>
      <c r="M23" s="271">
        <v>89.291790000000006</v>
      </c>
      <c r="N23" s="271">
        <v>89.291790000000006</v>
      </c>
      <c r="O23" s="271">
        <v>71.81326</v>
      </c>
      <c r="P23" s="139">
        <f t="shared" si="0"/>
        <v>0.17459598235890497</v>
      </c>
    </row>
    <row r="24" spans="1:16" x14ac:dyDescent="0.25">
      <c r="A24" s="25">
        <v>801</v>
      </c>
      <c r="B24" s="136" t="s">
        <v>40</v>
      </c>
      <c r="C24" s="271">
        <v>2954.12</v>
      </c>
      <c r="D24" s="271">
        <v>1536.078</v>
      </c>
      <c r="E24" s="271">
        <v>823.2527</v>
      </c>
      <c r="F24" s="271">
        <v>2761.62</v>
      </c>
      <c r="G24" s="271">
        <v>1507.011</v>
      </c>
      <c r="H24" s="272">
        <v>609.67010000000005</v>
      </c>
      <c r="I24" s="271">
        <v>202.66120000000001</v>
      </c>
      <c r="J24" s="271">
        <v>202.66120000000001</v>
      </c>
      <c r="K24" s="271">
        <v>65.243459999999999</v>
      </c>
      <c r="L24" s="139">
        <f t="shared" si="1"/>
        <v>0.13193418563380246</v>
      </c>
      <c r="M24" s="271">
        <v>201.83189999999999</v>
      </c>
      <c r="N24" s="271">
        <v>201.83189999999999</v>
      </c>
      <c r="O24" s="271">
        <v>70.284419999999997</v>
      </c>
      <c r="P24" s="139">
        <f t="shared" si="0"/>
        <v>0.13392861764114528</v>
      </c>
    </row>
    <row r="25" spans="1:16" x14ac:dyDescent="0.25">
      <c r="A25" s="25">
        <v>820</v>
      </c>
      <c r="B25" s="136" t="s">
        <v>41</v>
      </c>
      <c r="C25" s="271">
        <v>348</v>
      </c>
      <c r="D25" s="271">
        <v>161.12430000000001</v>
      </c>
      <c r="E25" s="271">
        <v>138.8237</v>
      </c>
      <c r="F25" s="271">
        <v>309.24</v>
      </c>
      <c r="G25" s="271">
        <v>126.92010000000001</v>
      </c>
      <c r="H25" s="272">
        <v>102.16759999999999</v>
      </c>
      <c r="I25" s="271">
        <v>19.089590000000001</v>
      </c>
      <c r="J25" s="271">
        <v>19.089590000000001</v>
      </c>
      <c r="K25" s="271">
        <v>18.472809999999999</v>
      </c>
      <c r="L25" s="139">
        <f t="shared" si="1"/>
        <v>0.11847741153879335</v>
      </c>
      <c r="M25" s="271">
        <v>17.677630000000001</v>
      </c>
      <c r="N25" s="271">
        <v>17.677630000000001</v>
      </c>
      <c r="O25" s="271">
        <v>17.100840000000002</v>
      </c>
      <c r="P25" s="139">
        <f t="shared" si="0"/>
        <v>0.13928156375546505</v>
      </c>
    </row>
    <row r="26" spans="1:16" x14ac:dyDescent="0.25">
      <c r="A26" s="25">
        <v>905</v>
      </c>
      <c r="B26" s="136" t="s">
        <v>42</v>
      </c>
      <c r="C26" s="271">
        <v>9291.2999999999993</v>
      </c>
      <c r="D26" s="271">
        <v>8874.3169999999991</v>
      </c>
      <c r="E26" s="271">
        <v>8009.2550000000001</v>
      </c>
      <c r="F26" s="271">
        <v>12639.17</v>
      </c>
      <c r="G26" s="271">
        <v>10919.24</v>
      </c>
      <c r="H26" s="272">
        <v>10335.719999999999</v>
      </c>
      <c r="I26" s="271">
        <v>993.1146</v>
      </c>
      <c r="J26" s="271">
        <v>993.1146</v>
      </c>
      <c r="K26" s="271">
        <v>925.46889999999996</v>
      </c>
      <c r="L26" s="139">
        <f t="shared" si="1"/>
        <v>0.1119088488725386</v>
      </c>
      <c r="M26" s="271">
        <v>1214.4000000000001</v>
      </c>
      <c r="N26" s="271">
        <v>1214.4000000000001</v>
      </c>
      <c r="O26" s="271">
        <v>1152.211</v>
      </c>
      <c r="P26" s="139">
        <f t="shared" si="0"/>
        <v>0.11121653155347809</v>
      </c>
    </row>
    <row r="27" spans="1:16" x14ac:dyDescent="0.25">
      <c r="A27" s="25">
        <v>912</v>
      </c>
      <c r="B27" s="136" t="s">
        <v>43</v>
      </c>
      <c r="C27" s="271">
        <v>551.63</v>
      </c>
      <c r="D27" s="271">
        <v>158.94999999999999</v>
      </c>
      <c r="E27" s="271">
        <v>158.94999999999999</v>
      </c>
      <c r="F27" s="271">
        <v>1024.71</v>
      </c>
      <c r="G27" s="271">
        <v>587.2165</v>
      </c>
      <c r="H27" s="272">
        <v>587.2165</v>
      </c>
      <c r="I27" s="273"/>
      <c r="J27" s="273"/>
      <c r="K27" s="273"/>
      <c r="L27" s="140"/>
      <c r="M27" s="271">
        <v>22.221309999999999</v>
      </c>
      <c r="N27" s="271">
        <v>22.221309999999999</v>
      </c>
      <c r="O27" s="271">
        <v>13.42</v>
      </c>
      <c r="P27" s="139">
        <f t="shared" si="0"/>
        <v>3.7841767048439542E-2</v>
      </c>
    </row>
    <row r="28" spans="1:16" x14ac:dyDescent="0.25">
      <c r="A28" s="25">
        <v>914</v>
      </c>
      <c r="B28" s="136" t="s">
        <v>44</v>
      </c>
      <c r="C28" s="271">
        <v>1755.05</v>
      </c>
      <c r="D28" s="271">
        <v>1787.575</v>
      </c>
      <c r="E28" s="271">
        <v>1754.4359999999999</v>
      </c>
      <c r="F28" s="271">
        <v>3008.15</v>
      </c>
      <c r="G28" s="271">
        <v>2665.9810000000002</v>
      </c>
      <c r="H28" s="272">
        <v>2626.8290000000002</v>
      </c>
      <c r="I28" s="271">
        <v>111.8177</v>
      </c>
      <c r="J28" s="271">
        <v>111.8177</v>
      </c>
      <c r="K28" s="271">
        <v>108.2504</v>
      </c>
      <c r="L28" s="139">
        <f t="shared" si="1"/>
        <v>6.2552732053200569E-2</v>
      </c>
      <c r="M28" s="271">
        <v>104.32380000000001</v>
      </c>
      <c r="N28" s="271">
        <v>104.32380000000001</v>
      </c>
      <c r="O28" s="271">
        <v>101.0669</v>
      </c>
      <c r="P28" s="139">
        <f t="shared" si="0"/>
        <v>3.9131486683513496E-2</v>
      </c>
    </row>
    <row r="29" spans="1:16" x14ac:dyDescent="0.25">
      <c r="A29" s="25">
        <v>918</v>
      </c>
      <c r="B29" s="136" t="s">
        <v>45</v>
      </c>
      <c r="C29" s="271">
        <v>13197</v>
      </c>
      <c r="D29" s="271">
        <v>8965.4560000000001</v>
      </c>
      <c r="E29" s="271">
        <v>7783.3040000000001</v>
      </c>
      <c r="F29" s="271">
        <v>13445.73</v>
      </c>
      <c r="G29" s="271">
        <v>9392.2379999999994</v>
      </c>
      <c r="H29" s="272">
        <v>8097.6149999999998</v>
      </c>
      <c r="I29" s="271">
        <v>618.00729999999999</v>
      </c>
      <c r="J29" s="271">
        <v>618.00729999999999</v>
      </c>
      <c r="K29" s="271">
        <v>570.39369999999997</v>
      </c>
      <c r="L29" s="139">
        <f t="shared" si="1"/>
        <v>6.8932054320494124E-2</v>
      </c>
      <c r="M29" s="271">
        <v>559.86649999999997</v>
      </c>
      <c r="N29" s="271">
        <v>559.86649999999997</v>
      </c>
      <c r="O29" s="271">
        <v>519.01689999999996</v>
      </c>
      <c r="P29" s="139">
        <f t="shared" si="0"/>
        <v>5.9609488175235766E-2</v>
      </c>
    </row>
    <row r="30" spans="1:16" x14ac:dyDescent="0.25">
      <c r="A30" s="25">
        <v>1311</v>
      </c>
      <c r="B30" s="136" t="s">
        <v>85</v>
      </c>
      <c r="C30" s="271">
        <v>623.78390000000002</v>
      </c>
      <c r="D30" s="271">
        <v>623.78390000000002</v>
      </c>
      <c r="E30" s="271">
        <v>623.78390000000002</v>
      </c>
      <c r="F30" s="271">
        <v>559.86649999999997</v>
      </c>
      <c r="G30" s="271">
        <v>559.86649999999997</v>
      </c>
      <c r="H30" s="272">
        <v>559.86649999999997</v>
      </c>
      <c r="I30" s="271">
        <v>623.78390000000002</v>
      </c>
      <c r="J30" s="271">
        <v>623.78390000000002</v>
      </c>
      <c r="K30" s="271">
        <v>623.78390000000002</v>
      </c>
      <c r="L30" s="139">
        <f t="shared" si="1"/>
        <v>1</v>
      </c>
      <c r="M30" s="271">
        <v>367.40210000000002</v>
      </c>
      <c r="N30" s="271">
        <v>367.40210000000002</v>
      </c>
      <c r="O30" s="271">
        <v>367.40210000000002</v>
      </c>
      <c r="P30" s="139">
        <v>1</v>
      </c>
    </row>
    <row r="31" spans="1:16" x14ac:dyDescent="0.25">
      <c r="A31" s="25">
        <v>1312</v>
      </c>
      <c r="B31" s="136" t="s">
        <v>55</v>
      </c>
      <c r="C31" s="271">
        <v>2167.61</v>
      </c>
      <c r="D31" s="271">
        <v>2171.6309999999999</v>
      </c>
      <c r="E31" s="271">
        <v>2171.6309999999999</v>
      </c>
      <c r="F31" s="271">
        <v>2336.86</v>
      </c>
      <c r="G31" s="271">
        <v>2336.8440000000001</v>
      </c>
      <c r="H31" s="272">
        <v>2336.8440000000001</v>
      </c>
      <c r="I31" s="271">
        <v>2171.6309999999999</v>
      </c>
      <c r="J31" s="271">
        <v>2171.6309999999999</v>
      </c>
      <c r="K31" s="271">
        <v>2171.6309999999999</v>
      </c>
      <c r="L31" s="139">
        <f t="shared" si="1"/>
        <v>1</v>
      </c>
      <c r="M31" s="271">
        <v>2336.8440000000001</v>
      </c>
      <c r="N31" s="271">
        <v>2336.8440000000001</v>
      </c>
      <c r="O31" s="271">
        <v>2336.8440000000001</v>
      </c>
      <c r="P31" s="139">
        <f>N31/G31</f>
        <v>1</v>
      </c>
    </row>
    <row r="32" spans="1:16" x14ac:dyDescent="0.25">
      <c r="A32" s="137">
        <v>7777</v>
      </c>
      <c r="B32" s="138" t="s">
        <v>47</v>
      </c>
      <c r="C32" s="274">
        <v>2278.1898999999999</v>
      </c>
      <c r="D32" s="274">
        <v>1477.047</v>
      </c>
      <c r="E32" s="274">
        <v>1477.047</v>
      </c>
      <c r="F32" s="274">
        <v>2596.59</v>
      </c>
      <c r="G32" s="274">
        <v>1667.7719999999999</v>
      </c>
      <c r="H32" s="275">
        <v>1667.7719999999999</v>
      </c>
      <c r="I32" s="271">
        <v>475.18130000000002</v>
      </c>
      <c r="J32" s="271">
        <v>475.18130000000002</v>
      </c>
      <c r="K32" s="271">
        <v>475.18130000000002</v>
      </c>
      <c r="L32" s="139">
        <f t="shared" si="1"/>
        <v>0.32171034503302876</v>
      </c>
      <c r="M32" s="274">
        <v>637.18309999999997</v>
      </c>
      <c r="N32" s="274">
        <v>637.18309999999997</v>
      </c>
      <c r="O32" s="274">
        <v>637.18309999999997</v>
      </c>
      <c r="P32" s="139">
        <f>N32/G32</f>
        <v>0.38205648014236959</v>
      </c>
    </row>
    <row r="33" spans="1:16" x14ac:dyDescent="0.25">
      <c r="B33" s="149" t="s">
        <v>120</v>
      </c>
      <c r="C33" s="276">
        <f>SUM(C3:C32)</f>
        <v>165984.31379999997</v>
      </c>
      <c r="D33" s="276">
        <f t="shared" ref="D33:E33" si="2">SUM(D3:D32)</f>
        <v>77847.8315</v>
      </c>
      <c r="E33" s="276">
        <f t="shared" si="2"/>
        <v>64655.841890000003</v>
      </c>
      <c r="F33" s="277">
        <f>SUM(F3:F32)</f>
        <v>167098.13649999999</v>
      </c>
      <c r="G33" s="277">
        <f t="shared" ref="G33:H33" si="3">SUM(G3:G32)</f>
        <v>83351.868300000002</v>
      </c>
      <c r="H33" s="277">
        <f t="shared" si="3"/>
        <v>67576.920989999999</v>
      </c>
      <c r="I33" s="271">
        <f>SUM(I3:I32)</f>
        <v>12697.220635999998</v>
      </c>
      <c r="J33" s="271">
        <f>SUM(J3:J32)</f>
        <v>12697.220635999998</v>
      </c>
      <c r="K33" s="271">
        <f>SUM(K3:K32)</f>
        <v>11543.373935</v>
      </c>
      <c r="L33" s="205">
        <f t="shared" si="1"/>
        <v>0.16310307418132769</v>
      </c>
      <c r="M33" s="276">
        <f>SUM(M3:M32)</f>
        <v>13371.590986000001</v>
      </c>
      <c r="N33" s="276">
        <f>SUM(N3:N32)</f>
        <v>13371.590986000001</v>
      </c>
      <c r="O33" s="276">
        <f>SUM(O3:O32)</f>
        <v>11994.741629000002</v>
      </c>
      <c r="P33" s="205">
        <f>N33/G33</f>
        <v>0.16042341052120124</v>
      </c>
    </row>
    <row r="34" spans="1:16" x14ac:dyDescent="0.25">
      <c r="I34" s="25"/>
      <c r="J34" s="25"/>
      <c r="K34" s="25"/>
      <c r="L34" s="25"/>
      <c r="M34" s="25"/>
    </row>
    <row r="35" spans="1:16" x14ac:dyDescent="0.25">
      <c r="A35" s="32" t="s">
        <v>579</v>
      </c>
      <c r="I35" s="25"/>
      <c r="J35" s="25"/>
      <c r="K35" s="25"/>
      <c r="L35" s="25"/>
      <c r="M35" s="25"/>
    </row>
    <row r="36" spans="1:16" x14ac:dyDescent="0.25">
      <c r="I36" s="25"/>
      <c r="J36" s="25"/>
      <c r="K36" s="25"/>
      <c r="L36" s="25"/>
      <c r="M36" s="25"/>
    </row>
    <row r="37" spans="1:16" x14ac:dyDescent="0.25">
      <c r="I37" s="25"/>
      <c r="J37" s="25"/>
      <c r="K37" s="25"/>
      <c r="L37" s="25"/>
      <c r="M37" s="25"/>
    </row>
    <row r="38" spans="1:16" x14ac:dyDescent="0.25">
      <c r="M38" s="60"/>
    </row>
  </sheetData>
  <mergeCells count="4">
    <mergeCell ref="F1:H1"/>
    <mergeCell ref="M1:P1"/>
    <mergeCell ref="C1:E1"/>
    <mergeCell ref="I1:L1"/>
  </mergeCells>
  <pageMargins left="0.7" right="0.7" top="0.75" bottom="0.75" header="0.3" footer="0.3"/>
  <pageSetup orientation="portrait" r:id="rId1"/>
  <ignoredErrors>
    <ignoredError sqref="L3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workbookViewId="0">
      <selection activeCell="N29" sqref="N29"/>
    </sheetView>
  </sheetViews>
  <sheetFormatPr defaultRowHeight="15" x14ac:dyDescent="0.25"/>
  <cols>
    <col min="1" max="1" width="10.5703125" bestFit="1" customWidth="1"/>
    <col min="2" max="2" width="19.42578125" customWidth="1"/>
    <col min="3" max="3" width="12.85546875" bestFit="1" customWidth="1"/>
    <col min="4" max="4" width="14.28515625" customWidth="1"/>
    <col min="5" max="5" width="11.42578125" customWidth="1"/>
    <col min="6" max="8" width="10.5703125" bestFit="1" customWidth="1"/>
    <col min="9" max="9" width="11.5703125" customWidth="1"/>
    <col min="10" max="10" width="14" customWidth="1"/>
    <col min="12" max="12" width="12" bestFit="1" customWidth="1"/>
    <col min="13" max="13" width="18.42578125" bestFit="1" customWidth="1"/>
    <col min="14" max="14" width="13.7109375" bestFit="1" customWidth="1"/>
    <col min="15" max="15" width="12.42578125" bestFit="1" customWidth="1"/>
  </cols>
  <sheetData>
    <row r="1" spans="1:15" x14ac:dyDescent="0.25">
      <c r="A1" t="s">
        <v>433</v>
      </c>
      <c r="B1" s="146">
        <v>40849</v>
      </c>
    </row>
    <row r="2" spans="1:15" ht="60.75" thickBot="1" x14ac:dyDescent="0.3">
      <c r="A2" t="s">
        <v>416</v>
      </c>
      <c r="B2" s="279" t="s">
        <v>125</v>
      </c>
      <c r="C2" s="280" t="s">
        <v>572</v>
      </c>
      <c r="D2" s="280" t="s">
        <v>652</v>
      </c>
      <c r="E2" s="280" t="s">
        <v>124</v>
      </c>
      <c r="F2" s="280" t="s">
        <v>571</v>
      </c>
      <c r="G2" s="280" t="s">
        <v>570</v>
      </c>
      <c r="H2" s="280" t="s">
        <v>602</v>
      </c>
      <c r="I2" s="280" t="s">
        <v>601</v>
      </c>
      <c r="J2" s="280" t="s">
        <v>626</v>
      </c>
      <c r="K2" s="278" t="s">
        <v>123</v>
      </c>
      <c r="L2" s="278" t="s">
        <v>122</v>
      </c>
      <c r="M2" s="32"/>
      <c r="N2" s="32"/>
      <c r="O2" s="32"/>
    </row>
    <row r="3" spans="1:15" ht="15.75" thickTop="1" x14ac:dyDescent="0.25">
      <c r="A3">
        <v>1</v>
      </c>
      <c r="B3" s="281" t="s">
        <v>19</v>
      </c>
      <c r="C3">
        <v>13.55176</v>
      </c>
      <c r="D3">
        <v>10.7514</v>
      </c>
      <c r="E3" s="61">
        <f>(D3-C3)/C3</f>
        <v>-0.20664179412858549</v>
      </c>
      <c r="F3">
        <v>183</v>
      </c>
      <c r="G3">
        <v>190</v>
      </c>
      <c r="H3">
        <v>59</v>
      </c>
      <c r="I3">
        <v>70</v>
      </c>
      <c r="J3">
        <v>9</v>
      </c>
      <c r="K3">
        <v>382073000000</v>
      </c>
      <c r="L3" s="32">
        <f t="shared" ref="L3:L25" si="0">D3/K3</f>
        <v>2.813964870587558E-11</v>
      </c>
    </row>
    <row r="4" spans="1:15" x14ac:dyDescent="0.25">
      <c r="A4">
        <v>2</v>
      </c>
      <c r="B4" s="282" t="s">
        <v>20</v>
      </c>
      <c r="C4">
        <v>120.3199</v>
      </c>
      <c r="D4">
        <v>128.04849999999999</v>
      </c>
      <c r="E4" s="61">
        <f t="shared" ref="E4:E32" si="1">(D4-C4)/C4</f>
        <v>6.4233763492157037E-2</v>
      </c>
      <c r="F4">
        <v>314</v>
      </c>
      <c r="G4">
        <v>354</v>
      </c>
      <c r="H4">
        <v>53</v>
      </c>
      <c r="I4">
        <v>53</v>
      </c>
      <c r="J4">
        <v>6</v>
      </c>
      <c r="K4">
        <v>472103000000</v>
      </c>
      <c r="L4" s="32">
        <f t="shared" si="0"/>
        <v>2.7123000701118184E-10</v>
      </c>
    </row>
    <row r="5" spans="1:15" x14ac:dyDescent="0.25">
      <c r="A5">
        <v>3</v>
      </c>
      <c r="B5" s="282" t="s">
        <v>21</v>
      </c>
      <c r="C5">
        <v>95.653409999999994</v>
      </c>
      <c r="D5">
        <v>129.3263</v>
      </c>
      <c r="E5" s="61">
        <f t="shared" si="1"/>
        <v>0.35203020990051492</v>
      </c>
      <c r="F5">
        <v>108</v>
      </c>
      <c r="G5">
        <v>114</v>
      </c>
      <c r="H5">
        <v>39</v>
      </c>
      <c r="I5">
        <v>37</v>
      </c>
      <c r="J5">
        <v>1</v>
      </c>
      <c r="K5">
        <v>308925000000</v>
      </c>
      <c r="L5" s="32">
        <f t="shared" si="0"/>
        <v>4.1863332524075423E-10</v>
      </c>
    </row>
    <row r="6" spans="1:15" x14ac:dyDescent="0.25">
      <c r="A6">
        <v>4</v>
      </c>
      <c r="B6" s="282" t="s">
        <v>22</v>
      </c>
      <c r="C6">
        <v>120.70140000000001</v>
      </c>
      <c r="D6">
        <v>153.2671</v>
      </c>
      <c r="E6" s="61">
        <f t="shared" si="1"/>
        <v>0.26980382994729135</v>
      </c>
      <c r="F6">
        <v>277</v>
      </c>
      <c r="G6">
        <v>383</v>
      </c>
      <c r="H6">
        <v>83</v>
      </c>
      <c r="I6">
        <v>85</v>
      </c>
      <c r="J6">
        <v>5</v>
      </c>
      <c r="K6">
        <v>2656407000000</v>
      </c>
      <c r="L6" s="32">
        <f t="shared" si="0"/>
        <v>5.7697145053450018E-11</v>
      </c>
    </row>
    <row r="7" spans="1:15" x14ac:dyDescent="0.25">
      <c r="A7">
        <v>5</v>
      </c>
      <c r="B7" s="282" t="s">
        <v>23</v>
      </c>
      <c r="C7">
        <v>382.7183</v>
      </c>
      <c r="D7">
        <v>397.66250000000002</v>
      </c>
      <c r="E7" s="61">
        <f t="shared" si="1"/>
        <v>3.9047518762494564E-2</v>
      </c>
      <c r="F7">
        <v>852</v>
      </c>
      <c r="G7">
        <v>896</v>
      </c>
      <c r="H7">
        <v>93</v>
      </c>
      <c r="I7">
        <v>90</v>
      </c>
      <c r="J7">
        <v>5</v>
      </c>
      <c r="K7">
        <v>3338675000000</v>
      </c>
      <c r="L7" s="32">
        <f t="shared" si="0"/>
        <v>1.1910787962290431E-10</v>
      </c>
    </row>
    <row r="8" spans="1:15" x14ac:dyDescent="0.25">
      <c r="A8">
        <v>6</v>
      </c>
      <c r="B8" s="282" t="s">
        <v>24</v>
      </c>
      <c r="C8">
        <v>121.02</v>
      </c>
      <c r="D8">
        <v>103.042</v>
      </c>
      <c r="E8" s="61">
        <f t="shared" si="1"/>
        <v>-0.14855395802346716</v>
      </c>
      <c r="F8">
        <v>653</v>
      </c>
      <c r="G8">
        <v>546</v>
      </c>
      <c r="H8">
        <v>100</v>
      </c>
      <c r="I8">
        <v>91</v>
      </c>
      <c r="J8">
        <v>4</v>
      </c>
      <c r="K8">
        <v>2116637000000.0002</v>
      </c>
      <c r="L8" s="32">
        <f t="shared" si="0"/>
        <v>4.8681942156354626E-11</v>
      </c>
    </row>
    <row r="9" spans="1:15" x14ac:dyDescent="0.25">
      <c r="A9">
        <v>7</v>
      </c>
      <c r="B9" s="282" t="s">
        <v>25</v>
      </c>
      <c r="C9">
        <v>272.851</v>
      </c>
      <c r="D9">
        <v>212.85239999999999</v>
      </c>
      <c r="E9" s="61">
        <f t="shared" si="1"/>
        <v>-0.21989510758619177</v>
      </c>
      <c r="F9">
        <v>168</v>
      </c>
      <c r="G9">
        <v>133</v>
      </c>
      <c r="H9">
        <v>44</v>
      </c>
      <c r="I9">
        <v>31</v>
      </c>
      <c r="J9">
        <v>1</v>
      </c>
      <c r="K9">
        <v>796651000000</v>
      </c>
      <c r="L9" s="32">
        <f t="shared" si="0"/>
        <v>2.671839990158802E-10</v>
      </c>
    </row>
    <row r="10" spans="1:15" x14ac:dyDescent="0.25">
      <c r="A10">
        <v>8</v>
      </c>
      <c r="B10" s="282" t="s">
        <v>26</v>
      </c>
      <c r="C10">
        <v>143.33539999999999</v>
      </c>
      <c r="D10">
        <v>133.10820000000001</v>
      </c>
      <c r="E10" s="61">
        <f t="shared" si="1"/>
        <v>-7.1351529350041812E-2</v>
      </c>
      <c r="F10">
        <v>372</v>
      </c>
      <c r="G10">
        <v>376</v>
      </c>
      <c r="H10">
        <v>69</v>
      </c>
      <c r="I10">
        <v>69</v>
      </c>
      <c r="J10">
        <v>4</v>
      </c>
      <c r="K10">
        <v>378614000000</v>
      </c>
      <c r="L10" s="32">
        <f t="shared" si="0"/>
        <v>3.5156703133006177E-10</v>
      </c>
    </row>
    <row r="11" spans="1:15" x14ac:dyDescent="0.25">
      <c r="A11">
        <v>9</v>
      </c>
      <c r="B11" s="282" t="s">
        <v>27</v>
      </c>
      <c r="C11">
        <v>7.9485260000000002</v>
      </c>
      <c r="D11">
        <v>9.2682160000000007</v>
      </c>
      <c r="E11" s="61">
        <f t="shared" si="1"/>
        <v>0.16602952547428296</v>
      </c>
      <c r="F11">
        <v>30</v>
      </c>
      <c r="G11">
        <v>68</v>
      </c>
      <c r="H11">
        <v>8</v>
      </c>
      <c r="I11">
        <v>10</v>
      </c>
      <c r="J11">
        <v>3</v>
      </c>
      <c r="K11">
        <v>234093000000</v>
      </c>
      <c r="L11" s="32">
        <f t="shared" si="0"/>
        <v>3.9592025391617864E-11</v>
      </c>
    </row>
    <row r="12" spans="1:15" x14ac:dyDescent="0.25">
      <c r="A12">
        <v>10</v>
      </c>
      <c r="B12" s="282" t="s">
        <v>28</v>
      </c>
      <c r="C12">
        <v>236.85730000000001</v>
      </c>
      <c r="D12">
        <v>172.9392</v>
      </c>
      <c r="E12" s="61">
        <f t="shared" si="1"/>
        <v>-0.26985910926114587</v>
      </c>
      <c r="F12">
        <v>803</v>
      </c>
      <c r="G12">
        <v>699</v>
      </c>
      <c r="H12">
        <v>110</v>
      </c>
      <c r="I12">
        <v>104</v>
      </c>
      <c r="J12">
        <v>2</v>
      </c>
      <c r="K12">
        <v>403613000000</v>
      </c>
      <c r="L12" s="32">
        <f t="shared" si="0"/>
        <v>4.284777745018124E-10</v>
      </c>
    </row>
    <row r="13" spans="1:15" x14ac:dyDescent="0.25">
      <c r="A13">
        <v>11</v>
      </c>
      <c r="B13" s="282" t="s">
        <v>29</v>
      </c>
      <c r="C13">
        <v>52.718400000000003</v>
      </c>
      <c r="D13">
        <v>58.714469999999999</v>
      </c>
      <c r="E13" s="61">
        <f t="shared" si="1"/>
        <v>0.11373770827642712</v>
      </c>
      <c r="F13">
        <v>262</v>
      </c>
      <c r="G13">
        <v>248</v>
      </c>
      <c r="H13">
        <v>48</v>
      </c>
      <c r="I13">
        <v>67</v>
      </c>
      <c r="J13">
        <v>4</v>
      </c>
      <c r="K13">
        <v>491923000000</v>
      </c>
      <c r="L13" s="32">
        <f t="shared" si="0"/>
        <v>1.1935703351947356E-10</v>
      </c>
    </row>
    <row r="14" spans="1:15" x14ac:dyDescent="0.25">
      <c r="A14">
        <v>12</v>
      </c>
      <c r="B14" s="282" t="s">
        <v>30</v>
      </c>
      <c r="C14">
        <v>851.6644</v>
      </c>
      <c r="D14">
        <v>798.27719999999999</v>
      </c>
      <c r="E14" s="61">
        <f t="shared" si="1"/>
        <v>-6.2685724564746401E-2</v>
      </c>
      <c r="F14">
        <v>324</v>
      </c>
      <c r="G14">
        <v>338</v>
      </c>
      <c r="H14">
        <v>56</v>
      </c>
      <c r="I14">
        <v>56</v>
      </c>
      <c r="J14">
        <v>3</v>
      </c>
      <c r="K14">
        <v>2182429999999.9998</v>
      </c>
      <c r="L14" s="32">
        <f t="shared" si="0"/>
        <v>3.6577448073935939E-10</v>
      </c>
    </row>
    <row r="15" spans="1:15" x14ac:dyDescent="0.25">
      <c r="A15">
        <v>18</v>
      </c>
      <c r="B15" s="282" t="s">
        <v>31</v>
      </c>
      <c r="C15">
        <v>33.838360000000002</v>
      </c>
      <c r="D15">
        <v>30.710090000000001</v>
      </c>
      <c r="E15" s="61">
        <f t="shared" si="1"/>
        <v>-9.2447447216709097E-2</v>
      </c>
      <c r="F15">
        <v>192</v>
      </c>
      <c r="G15">
        <v>198</v>
      </c>
      <c r="H15">
        <v>58</v>
      </c>
      <c r="I15">
        <v>59</v>
      </c>
      <c r="J15">
        <v>1</v>
      </c>
      <c r="K15">
        <v>238437000000</v>
      </c>
      <c r="L15" s="32">
        <f t="shared" si="0"/>
        <v>1.2879750206553514E-10</v>
      </c>
    </row>
    <row r="16" spans="1:15" x14ac:dyDescent="0.25">
      <c r="A16">
        <v>21</v>
      </c>
      <c r="B16" s="282" t="s">
        <v>32</v>
      </c>
      <c r="C16">
        <v>146.97149999999999</v>
      </c>
      <c r="D16">
        <v>117.7925</v>
      </c>
      <c r="E16" s="61">
        <f t="shared" si="1"/>
        <v>-0.19853509013652298</v>
      </c>
      <c r="F16">
        <v>572</v>
      </c>
      <c r="G16">
        <v>376</v>
      </c>
      <c r="H16">
        <v>64</v>
      </c>
      <c r="I16">
        <v>51</v>
      </c>
      <c r="J16">
        <v>1</v>
      </c>
      <c r="K16">
        <v>222356000000</v>
      </c>
      <c r="L16" s="32">
        <f t="shared" si="0"/>
        <v>5.2974734210005575E-10</v>
      </c>
    </row>
    <row r="17" spans="1:12" x14ac:dyDescent="0.25">
      <c r="A17">
        <v>22</v>
      </c>
      <c r="B17" s="282" t="s">
        <v>33</v>
      </c>
      <c r="C17">
        <v>56.86786</v>
      </c>
      <c r="D17">
        <v>46.716419999999999</v>
      </c>
      <c r="E17" s="61">
        <f t="shared" si="1"/>
        <v>-0.17850926692159685</v>
      </c>
      <c r="F17">
        <v>221</v>
      </c>
      <c r="G17">
        <v>211</v>
      </c>
      <c r="H17">
        <v>50</v>
      </c>
      <c r="I17">
        <v>47</v>
      </c>
      <c r="J17">
        <v>1</v>
      </c>
      <c r="K17">
        <v>52988000000</v>
      </c>
      <c r="L17" s="32">
        <f t="shared" si="0"/>
        <v>8.8164150373669508E-10</v>
      </c>
    </row>
    <row r="18" spans="1:12" x14ac:dyDescent="0.25">
      <c r="A18">
        <v>40</v>
      </c>
      <c r="B18" s="282" t="s">
        <v>34</v>
      </c>
      <c r="C18">
        <v>13.399139999999999</v>
      </c>
      <c r="D18">
        <v>17.364059999999998</v>
      </c>
      <c r="E18" s="61">
        <f t="shared" si="1"/>
        <v>0.29590854338412759</v>
      </c>
      <c r="F18">
        <v>54</v>
      </c>
      <c r="G18">
        <v>79</v>
      </c>
      <c r="H18">
        <v>35</v>
      </c>
      <c r="I18">
        <v>40</v>
      </c>
      <c r="J18">
        <v>5</v>
      </c>
      <c r="K18">
        <v>327331000000</v>
      </c>
      <c r="L18" s="32">
        <f t="shared" si="0"/>
        <v>5.304740461490051E-11</v>
      </c>
    </row>
    <row r="19" spans="1:12" x14ac:dyDescent="0.25">
      <c r="A19">
        <v>50</v>
      </c>
      <c r="B19" s="282" t="s">
        <v>35</v>
      </c>
      <c r="C19">
        <v>362.26609999999999</v>
      </c>
      <c r="D19">
        <v>296.02730000000003</v>
      </c>
      <c r="E19" s="61">
        <f t="shared" si="1"/>
        <v>-0.18284570375202089</v>
      </c>
      <c r="F19">
        <v>1121</v>
      </c>
      <c r="G19">
        <v>1258</v>
      </c>
      <c r="H19">
        <v>92</v>
      </c>
      <c r="I19">
        <v>89</v>
      </c>
      <c r="J19">
        <v>8</v>
      </c>
      <c r="K19">
        <v>1467889000000</v>
      </c>
      <c r="L19" s="32">
        <f t="shared" si="0"/>
        <v>2.0166872290752233E-10</v>
      </c>
    </row>
    <row r="20" spans="1:12" x14ac:dyDescent="0.25">
      <c r="A20">
        <v>301</v>
      </c>
      <c r="B20" s="282" t="s">
        <v>36</v>
      </c>
      <c r="C20">
        <v>370.8005</v>
      </c>
      <c r="D20">
        <v>435.27890000000002</v>
      </c>
      <c r="E20" s="61">
        <f t="shared" si="1"/>
        <v>0.17388973315839656</v>
      </c>
      <c r="F20">
        <v>438</v>
      </c>
      <c r="G20">
        <v>3613</v>
      </c>
      <c r="H20">
        <v>77</v>
      </c>
      <c r="I20">
        <v>134</v>
      </c>
      <c r="J20">
        <v>3</v>
      </c>
      <c r="K20">
        <v>1336066000000</v>
      </c>
      <c r="L20" s="32">
        <f t="shared" si="0"/>
        <v>3.2579146539167977E-10</v>
      </c>
    </row>
    <row r="21" spans="1:12" x14ac:dyDescent="0.25">
      <c r="A21">
        <v>302</v>
      </c>
      <c r="B21" s="282" t="s">
        <v>37</v>
      </c>
      <c r="C21">
        <v>3683.5070000000001</v>
      </c>
      <c r="D21">
        <v>4227.6459999999997</v>
      </c>
      <c r="E21" s="61">
        <f t="shared" si="1"/>
        <v>0.14772308020590152</v>
      </c>
      <c r="F21">
        <v>6112</v>
      </c>
      <c r="G21">
        <v>6699</v>
      </c>
      <c r="H21">
        <v>116</v>
      </c>
      <c r="I21">
        <v>122</v>
      </c>
      <c r="J21">
        <v>11</v>
      </c>
      <c r="K21">
        <v>14119050000000</v>
      </c>
      <c r="L21" s="32">
        <f t="shared" si="0"/>
        <v>2.9942850262588486E-10</v>
      </c>
    </row>
    <row r="22" spans="1:12" x14ac:dyDescent="0.25">
      <c r="A22">
        <v>701</v>
      </c>
      <c r="B22" s="282" t="s">
        <v>38</v>
      </c>
      <c r="C22">
        <v>338.36950000000002</v>
      </c>
      <c r="D22">
        <v>341.7561</v>
      </c>
      <c r="E22" s="61">
        <f t="shared" si="1"/>
        <v>1.0008585289158706E-2</v>
      </c>
      <c r="F22">
        <v>591</v>
      </c>
      <c r="G22">
        <v>1040</v>
      </c>
      <c r="H22">
        <v>137</v>
      </c>
      <c r="I22">
        <v>130</v>
      </c>
      <c r="J22">
        <v>5</v>
      </c>
      <c r="K22">
        <v>5032982000000</v>
      </c>
      <c r="L22" s="32">
        <f t="shared" si="0"/>
        <v>6.7903302654370704E-11</v>
      </c>
    </row>
    <row r="23" spans="1:12" x14ac:dyDescent="0.25">
      <c r="A23">
        <v>742</v>
      </c>
      <c r="B23" s="282" t="s">
        <v>39</v>
      </c>
      <c r="C23">
        <v>56.574289999999998</v>
      </c>
      <c r="D23">
        <v>89.291790000000006</v>
      </c>
      <c r="E23" s="61">
        <f t="shared" si="1"/>
        <v>0.57831039505754311</v>
      </c>
      <c r="F23">
        <v>529</v>
      </c>
      <c r="G23">
        <v>462</v>
      </c>
      <c r="H23">
        <v>66</v>
      </c>
      <c r="I23">
        <v>60</v>
      </c>
      <c r="J23">
        <v>4</v>
      </c>
      <c r="K23">
        <v>832512000000</v>
      </c>
      <c r="L23" s="32">
        <f t="shared" si="0"/>
        <v>1.0725585937500001E-10</v>
      </c>
    </row>
    <row r="24" spans="1:12" x14ac:dyDescent="0.25">
      <c r="A24">
        <v>801</v>
      </c>
      <c r="B24" s="282" t="s">
        <v>40</v>
      </c>
      <c r="C24">
        <v>202.66120000000001</v>
      </c>
      <c r="D24">
        <v>201.83189999999999</v>
      </c>
      <c r="E24" s="61">
        <f t="shared" si="1"/>
        <v>-4.0920511671697279E-3</v>
      </c>
      <c r="F24">
        <v>666</v>
      </c>
      <c r="G24">
        <v>1198</v>
      </c>
      <c r="H24">
        <v>41</v>
      </c>
      <c r="I24">
        <v>68</v>
      </c>
      <c r="J24">
        <v>1</v>
      </c>
      <c r="K24">
        <v>987813000000</v>
      </c>
      <c r="L24" s="32">
        <f t="shared" si="0"/>
        <v>2.0432197187119423E-10</v>
      </c>
    </row>
    <row r="25" spans="1:12" x14ac:dyDescent="0.25">
      <c r="A25">
        <v>820</v>
      </c>
      <c r="B25" s="282" t="s">
        <v>41</v>
      </c>
      <c r="C25">
        <v>19.089590000000001</v>
      </c>
      <c r="D25">
        <v>17.677630000000001</v>
      </c>
      <c r="E25" s="61">
        <f t="shared" si="1"/>
        <v>-7.3964920147577842E-2</v>
      </c>
      <c r="F25">
        <v>72</v>
      </c>
      <c r="G25">
        <v>67</v>
      </c>
      <c r="H25">
        <v>18</v>
      </c>
      <c r="I25">
        <v>19</v>
      </c>
      <c r="J25">
        <v>1</v>
      </c>
      <c r="K25">
        <v>117900000000</v>
      </c>
      <c r="L25" s="32">
        <f t="shared" si="0"/>
        <v>1.4993748939779474E-10</v>
      </c>
    </row>
    <row r="26" spans="1:12" x14ac:dyDescent="0.25">
      <c r="A26">
        <v>905</v>
      </c>
      <c r="B26" s="282" t="s">
        <v>42</v>
      </c>
      <c r="C26">
        <v>993.1146</v>
      </c>
      <c r="D26">
        <v>1214.4000000000001</v>
      </c>
      <c r="E26" s="61">
        <f t="shared" si="1"/>
        <v>0.22281960208821833</v>
      </c>
      <c r="F26">
        <v>1678</v>
      </c>
      <c r="G26">
        <v>1673</v>
      </c>
      <c r="H26">
        <v>86</v>
      </c>
      <c r="I26">
        <v>85</v>
      </c>
      <c r="J26">
        <v>1</v>
      </c>
      <c r="K26" t="s">
        <v>121</v>
      </c>
      <c r="L26" t="s">
        <v>121</v>
      </c>
    </row>
    <row r="27" spans="1:12" x14ac:dyDescent="0.25">
      <c r="A27">
        <v>912</v>
      </c>
      <c r="B27" s="282" t="s">
        <v>43</v>
      </c>
      <c r="C27">
        <v>0</v>
      </c>
      <c r="D27">
        <v>22.221309999999999</v>
      </c>
      <c r="E27" t="s">
        <v>121</v>
      </c>
      <c r="F27">
        <v>0</v>
      </c>
      <c r="G27">
        <v>56</v>
      </c>
      <c r="H27">
        <v>0</v>
      </c>
      <c r="I27">
        <v>20</v>
      </c>
      <c r="J27">
        <v>1</v>
      </c>
      <c r="K27" t="s">
        <v>121</v>
      </c>
      <c r="L27" t="s">
        <v>121</v>
      </c>
    </row>
    <row r="28" spans="1:12" x14ac:dyDescent="0.25">
      <c r="A28">
        <v>914</v>
      </c>
      <c r="B28" s="282" t="s">
        <v>44</v>
      </c>
      <c r="C28">
        <v>111.8177</v>
      </c>
      <c r="D28">
        <v>104.32380000000001</v>
      </c>
      <c r="E28" s="61">
        <f t="shared" si="1"/>
        <v>-6.7018906666833578E-2</v>
      </c>
      <c r="F28">
        <v>56</v>
      </c>
      <c r="G28">
        <v>41</v>
      </c>
      <c r="H28">
        <v>27</v>
      </c>
      <c r="I28">
        <v>26</v>
      </c>
      <c r="J28">
        <v>1</v>
      </c>
      <c r="K28" t="s">
        <v>121</v>
      </c>
      <c r="L28" t="s">
        <v>121</v>
      </c>
    </row>
    <row r="29" spans="1:12" x14ac:dyDescent="0.25">
      <c r="A29">
        <v>918</v>
      </c>
      <c r="B29" s="282" t="s">
        <v>45</v>
      </c>
      <c r="C29">
        <v>618.00729999999999</v>
      </c>
      <c r="D29">
        <v>559.86649999999997</v>
      </c>
      <c r="E29" s="61">
        <f t="shared" si="1"/>
        <v>-9.4077853125683161E-2</v>
      </c>
      <c r="F29">
        <v>601</v>
      </c>
      <c r="G29">
        <v>795</v>
      </c>
      <c r="H29">
        <v>111</v>
      </c>
      <c r="I29">
        <v>109</v>
      </c>
      <c r="J29">
        <v>2</v>
      </c>
      <c r="K29" t="s">
        <v>121</v>
      </c>
      <c r="L29" t="s">
        <v>121</v>
      </c>
    </row>
    <row r="30" spans="1:12" x14ac:dyDescent="0.25">
      <c r="A30">
        <v>1311</v>
      </c>
      <c r="B30" s="282" t="s">
        <v>85</v>
      </c>
      <c r="C30">
        <v>623.78390000000002</v>
      </c>
      <c r="D30">
        <v>367.40210000000002</v>
      </c>
      <c r="E30" s="61">
        <f t="shared" si="1"/>
        <v>-0.41101060800062328</v>
      </c>
      <c r="F30">
        <v>465</v>
      </c>
      <c r="G30">
        <v>409</v>
      </c>
      <c r="H30">
        <v>70</v>
      </c>
      <c r="I30">
        <v>72</v>
      </c>
      <c r="J30">
        <v>1</v>
      </c>
      <c r="K30" t="s">
        <v>121</v>
      </c>
      <c r="L30" t="s">
        <v>121</v>
      </c>
    </row>
    <row r="31" spans="1:12" x14ac:dyDescent="0.25">
      <c r="A31">
        <v>1312</v>
      </c>
      <c r="B31" s="282" t="s">
        <v>55</v>
      </c>
      <c r="C31">
        <v>2171.6309999999999</v>
      </c>
      <c r="D31">
        <v>2336.8440000000001</v>
      </c>
      <c r="E31" s="61">
        <f t="shared" si="1"/>
        <v>7.6077841953812689E-2</v>
      </c>
      <c r="F31">
        <v>471</v>
      </c>
      <c r="G31">
        <v>442</v>
      </c>
      <c r="H31">
        <v>110</v>
      </c>
      <c r="I31">
        <v>99</v>
      </c>
      <c r="J31">
        <v>1</v>
      </c>
      <c r="K31" t="s">
        <v>121</v>
      </c>
      <c r="L31" t="s">
        <v>121</v>
      </c>
    </row>
    <row r="32" spans="1:12" x14ac:dyDescent="0.25">
      <c r="A32">
        <v>7777</v>
      </c>
      <c r="B32" s="282" t="s">
        <v>47</v>
      </c>
      <c r="C32">
        <v>475.18130000000002</v>
      </c>
      <c r="D32">
        <v>637.18309999999997</v>
      </c>
      <c r="E32" s="61">
        <f t="shared" si="1"/>
        <v>0.34092629486892673</v>
      </c>
      <c r="F32">
        <v>4585</v>
      </c>
      <c r="G32">
        <v>4938</v>
      </c>
      <c r="H32">
        <v>133</v>
      </c>
      <c r="I32">
        <v>137</v>
      </c>
      <c r="J32">
        <v>5</v>
      </c>
      <c r="K32" t="s">
        <v>121</v>
      </c>
      <c r="L32" t="s">
        <v>121</v>
      </c>
    </row>
    <row r="33" spans="1:13" x14ac:dyDescent="0.25">
      <c r="A33">
        <v>9999</v>
      </c>
      <c r="B33" s="282" t="s">
        <v>120</v>
      </c>
      <c r="C33" s="60">
        <f>SUM(C3:C32)</f>
        <v>12697.220635999998</v>
      </c>
      <c r="D33" s="60">
        <f>SUM(D2:D32)</f>
        <v>13371.590986000001</v>
      </c>
      <c r="E33" s="61">
        <f>(D33-C33)/C33</f>
        <v>5.3111650914215318E-2</v>
      </c>
      <c r="F33" s="1">
        <f>SUM(F3:F32)</f>
        <v>22770</v>
      </c>
      <c r="G33" s="1">
        <f>SUM(G3:G32)</f>
        <v>27900</v>
      </c>
      <c r="H33" s="1"/>
      <c r="M33" s="1"/>
    </row>
    <row r="34" spans="1:13" x14ac:dyDescent="0.25">
      <c r="A34" t="s">
        <v>353</v>
      </c>
    </row>
    <row r="60" spans="10:10" x14ac:dyDescent="0.25">
      <c r="J60" t="s">
        <v>33</v>
      </c>
    </row>
    <row r="61" spans="10:10" x14ac:dyDescent="0.25">
      <c r="J61" t="s">
        <v>32</v>
      </c>
    </row>
    <row r="62" spans="10:10" x14ac:dyDescent="0.25">
      <c r="J62" t="s">
        <v>28</v>
      </c>
    </row>
    <row r="63" spans="10:10" x14ac:dyDescent="0.25">
      <c r="J63" t="s">
        <v>21</v>
      </c>
    </row>
    <row r="64" spans="10:10" x14ac:dyDescent="0.25">
      <c r="J64" t="s">
        <v>30</v>
      </c>
    </row>
    <row r="65" spans="10:10" x14ac:dyDescent="0.25">
      <c r="J65" t="s">
        <v>26</v>
      </c>
    </row>
    <row r="66" spans="10:10" x14ac:dyDescent="0.25">
      <c r="J66" t="s">
        <v>36</v>
      </c>
    </row>
    <row r="67" spans="10:10" x14ac:dyDescent="0.25">
      <c r="J67" t="s">
        <v>37</v>
      </c>
    </row>
    <row r="68" spans="10:10" x14ac:dyDescent="0.25">
      <c r="J68" t="s">
        <v>20</v>
      </c>
    </row>
    <row r="69" spans="10:10" x14ac:dyDescent="0.25">
      <c r="J69" t="s">
        <v>25</v>
      </c>
    </row>
    <row r="70" spans="10:10" x14ac:dyDescent="0.25">
      <c r="J70" t="s">
        <v>40</v>
      </c>
    </row>
    <row r="71" spans="10:10" x14ac:dyDescent="0.25">
      <c r="J71" t="s">
        <v>35</v>
      </c>
    </row>
    <row r="72" spans="10:10" x14ac:dyDescent="0.25">
      <c r="J72" t="s">
        <v>41</v>
      </c>
    </row>
    <row r="73" spans="10:10" x14ac:dyDescent="0.25">
      <c r="J73" t="s">
        <v>31</v>
      </c>
    </row>
    <row r="74" spans="10:10" x14ac:dyDescent="0.25">
      <c r="J74" t="s">
        <v>29</v>
      </c>
    </row>
    <row r="75" spans="10:10" x14ac:dyDescent="0.25">
      <c r="J75" t="s">
        <v>23</v>
      </c>
    </row>
    <row r="76" spans="10:10" x14ac:dyDescent="0.25">
      <c r="J76" t="s">
        <v>39</v>
      </c>
    </row>
    <row r="77" spans="10:10" x14ac:dyDescent="0.25">
      <c r="J77" t="s">
        <v>38</v>
      </c>
    </row>
    <row r="78" spans="10:10" x14ac:dyDescent="0.25">
      <c r="J78" t="s">
        <v>22</v>
      </c>
    </row>
    <row r="79" spans="10:10" x14ac:dyDescent="0.25">
      <c r="J79" t="s">
        <v>34</v>
      </c>
    </row>
    <row r="80" spans="10:10" x14ac:dyDescent="0.25">
      <c r="J80" t="s">
        <v>24</v>
      </c>
    </row>
    <row r="81" spans="10:10" x14ac:dyDescent="0.25">
      <c r="J81" t="s">
        <v>27</v>
      </c>
    </row>
    <row r="82" spans="10:10" x14ac:dyDescent="0.25">
      <c r="J82" t="s">
        <v>19</v>
      </c>
    </row>
  </sheetData>
  <sortState ref="A3:J64">
    <sortCondition ref="A1"/>
  </sortState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J24" sqref="J24"/>
    </sheetView>
  </sheetViews>
  <sheetFormatPr defaultRowHeight="15" x14ac:dyDescent="0.25"/>
  <cols>
    <col min="1" max="1" width="13.42578125" bestFit="1" customWidth="1"/>
    <col min="2" max="2" width="54.5703125" bestFit="1" customWidth="1"/>
    <col min="10" max="10" width="54.5703125" bestFit="1" customWidth="1"/>
  </cols>
  <sheetData>
    <row r="1" spans="1:11" x14ac:dyDescent="0.25">
      <c r="A1" t="s">
        <v>444</v>
      </c>
    </row>
    <row r="2" spans="1:11" ht="15.75" thickBot="1" x14ac:dyDescent="0.3">
      <c r="A2" s="283" t="s">
        <v>98</v>
      </c>
      <c r="B2" s="283" t="s">
        <v>99</v>
      </c>
      <c r="C2" s="283">
        <v>2008</v>
      </c>
      <c r="D2" s="283">
        <v>2009</v>
      </c>
      <c r="E2" s="283" t="s">
        <v>100</v>
      </c>
      <c r="J2" s="191" t="s">
        <v>99</v>
      </c>
      <c r="K2" s="191">
        <v>2009</v>
      </c>
    </row>
    <row r="3" spans="1:11" ht="15.75" thickTop="1" x14ac:dyDescent="0.25">
      <c r="A3">
        <v>12110</v>
      </c>
      <c r="B3" t="s">
        <v>101</v>
      </c>
      <c r="C3" s="60">
        <v>2062</v>
      </c>
      <c r="D3" s="60">
        <v>2969</v>
      </c>
      <c r="E3" s="148">
        <f>(D3-C3)/C3</f>
        <v>0.43986420950533461</v>
      </c>
      <c r="J3" t="s">
        <v>101</v>
      </c>
      <c r="K3" s="60">
        <v>2969</v>
      </c>
    </row>
    <row r="4" spans="1:11" x14ac:dyDescent="0.25">
      <c r="A4">
        <v>12181</v>
      </c>
      <c r="B4" t="s">
        <v>102</v>
      </c>
      <c r="C4">
        <v>315</v>
      </c>
      <c r="D4">
        <v>364</v>
      </c>
      <c r="E4" s="148">
        <f t="shared" ref="E4:E21" si="0">(D4-C4)/C4</f>
        <v>0.15555555555555556</v>
      </c>
      <c r="J4" t="s">
        <v>102</v>
      </c>
      <c r="K4">
        <v>364</v>
      </c>
    </row>
    <row r="5" spans="1:11" x14ac:dyDescent="0.25">
      <c r="A5">
        <v>12182</v>
      </c>
      <c r="B5" t="s">
        <v>103</v>
      </c>
      <c r="C5">
        <v>235</v>
      </c>
      <c r="D5">
        <v>509</v>
      </c>
      <c r="E5" s="148">
        <f t="shared" si="0"/>
        <v>1.1659574468085105</v>
      </c>
      <c r="J5" t="s">
        <v>103</v>
      </c>
      <c r="K5">
        <v>509</v>
      </c>
    </row>
    <row r="6" spans="1:11" x14ac:dyDescent="0.25">
      <c r="A6">
        <v>12191</v>
      </c>
      <c r="B6" t="s">
        <v>104</v>
      </c>
      <c r="C6">
        <v>823</v>
      </c>
      <c r="D6">
        <v>864</v>
      </c>
      <c r="E6" s="148">
        <f t="shared" si="0"/>
        <v>4.9817739975698661E-2</v>
      </c>
      <c r="J6" t="s">
        <v>104</v>
      </c>
      <c r="K6">
        <v>864</v>
      </c>
    </row>
    <row r="7" spans="1:11" x14ac:dyDescent="0.25">
      <c r="A7">
        <v>12220</v>
      </c>
      <c r="B7" t="s">
        <v>105</v>
      </c>
      <c r="C7" s="60">
        <v>3105</v>
      </c>
      <c r="D7" s="60">
        <v>3755</v>
      </c>
      <c r="E7" s="148">
        <f t="shared" si="0"/>
        <v>0.20933977455716588</v>
      </c>
      <c r="J7" t="s">
        <v>105</v>
      </c>
      <c r="K7" s="60">
        <v>3755</v>
      </c>
    </row>
    <row r="8" spans="1:11" x14ac:dyDescent="0.25">
      <c r="A8">
        <v>12230</v>
      </c>
      <c r="B8" t="s">
        <v>106</v>
      </c>
      <c r="C8">
        <v>713</v>
      </c>
      <c r="D8">
        <v>787</v>
      </c>
      <c r="E8" s="148">
        <f t="shared" si="0"/>
        <v>0.10378681626928471</v>
      </c>
      <c r="J8" t="s">
        <v>106</v>
      </c>
      <c r="K8">
        <v>787</v>
      </c>
    </row>
    <row r="9" spans="1:11" x14ac:dyDescent="0.25">
      <c r="A9">
        <v>12240</v>
      </c>
      <c r="B9" t="s">
        <v>107</v>
      </c>
      <c r="C9">
        <v>804</v>
      </c>
      <c r="D9" s="60">
        <v>1344</v>
      </c>
      <c r="E9" s="148">
        <f t="shared" si="0"/>
        <v>0.67164179104477617</v>
      </c>
      <c r="J9" t="s">
        <v>107</v>
      </c>
      <c r="K9" s="60">
        <v>1344</v>
      </c>
    </row>
    <row r="10" spans="1:11" x14ac:dyDescent="0.25">
      <c r="A10">
        <v>12250</v>
      </c>
      <c r="B10" t="s">
        <v>108</v>
      </c>
      <c r="C10">
        <v>1312</v>
      </c>
      <c r="D10" s="60">
        <v>1575</v>
      </c>
      <c r="E10" s="148">
        <f t="shared" si="0"/>
        <v>0.20045731707317074</v>
      </c>
      <c r="J10" t="s">
        <v>108</v>
      </c>
      <c r="K10" s="60">
        <v>1575</v>
      </c>
    </row>
    <row r="11" spans="1:11" x14ac:dyDescent="0.25">
      <c r="A11">
        <v>12261</v>
      </c>
      <c r="B11" t="s">
        <v>109</v>
      </c>
      <c r="C11">
        <v>342</v>
      </c>
      <c r="D11">
        <v>626</v>
      </c>
      <c r="E11" s="148">
        <f t="shared" si="0"/>
        <v>0.83040935672514615</v>
      </c>
      <c r="J11" t="s">
        <v>109</v>
      </c>
      <c r="K11">
        <v>626</v>
      </c>
    </row>
    <row r="12" spans="1:11" x14ac:dyDescent="0.25">
      <c r="A12">
        <v>12262</v>
      </c>
      <c r="B12" t="s">
        <v>110</v>
      </c>
      <c r="C12">
        <v>857</v>
      </c>
      <c r="D12">
        <v>946</v>
      </c>
      <c r="E12" s="148">
        <f t="shared" si="0"/>
        <v>0.10385064177362893</v>
      </c>
      <c r="J12" t="s">
        <v>110</v>
      </c>
      <c r="K12">
        <v>946</v>
      </c>
    </row>
    <row r="13" spans="1:11" x14ac:dyDescent="0.25">
      <c r="A13">
        <v>12263</v>
      </c>
      <c r="B13" t="s">
        <v>111</v>
      </c>
      <c r="C13">
        <v>565</v>
      </c>
      <c r="D13">
        <v>647</v>
      </c>
      <c r="E13" s="148">
        <f t="shared" si="0"/>
        <v>0.14513274336283186</v>
      </c>
      <c r="J13" t="s">
        <v>111</v>
      </c>
      <c r="K13">
        <v>647</v>
      </c>
    </row>
    <row r="14" spans="1:11" x14ac:dyDescent="0.25">
      <c r="A14">
        <v>12281</v>
      </c>
      <c r="B14" t="s">
        <v>112</v>
      </c>
      <c r="C14">
        <v>501</v>
      </c>
      <c r="D14">
        <v>591</v>
      </c>
      <c r="E14" s="148">
        <f t="shared" si="0"/>
        <v>0.17964071856287425</v>
      </c>
      <c r="J14" t="s">
        <v>112</v>
      </c>
      <c r="K14">
        <v>591</v>
      </c>
    </row>
    <row r="15" spans="1:11" x14ac:dyDescent="0.25">
      <c r="A15">
        <v>13010</v>
      </c>
      <c r="B15" t="s">
        <v>113</v>
      </c>
      <c r="C15">
        <v>1660</v>
      </c>
      <c r="D15" s="60">
        <v>1724</v>
      </c>
      <c r="E15" s="148">
        <f t="shared" si="0"/>
        <v>3.8554216867469883E-2</v>
      </c>
      <c r="J15" t="s">
        <v>113</v>
      </c>
      <c r="K15" s="60">
        <v>1724</v>
      </c>
    </row>
    <row r="16" spans="1:11" x14ac:dyDescent="0.25">
      <c r="A16">
        <v>13020</v>
      </c>
      <c r="B16" t="s">
        <v>114</v>
      </c>
      <c r="C16" s="60">
        <v>2569</v>
      </c>
      <c r="D16" s="60">
        <v>2979</v>
      </c>
      <c r="E16" s="148">
        <f t="shared" si="0"/>
        <v>0.15959517321915143</v>
      </c>
      <c r="J16" t="s">
        <v>114</v>
      </c>
      <c r="K16" s="60">
        <v>2979</v>
      </c>
    </row>
    <row r="17" spans="1:11" x14ac:dyDescent="0.25">
      <c r="A17">
        <v>13030</v>
      </c>
      <c r="B17" t="s">
        <v>115</v>
      </c>
      <c r="C17">
        <v>797</v>
      </c>
      <c r="D17">
        <v>1069</v>
      </c>
      <c r="E17" s="148">
        <f t="shared" si="0"/>
        <v>0.34127979924717694</v>
      </c>
      <c r="J17" t="s">
        <v>115</v>
      </c>
      <c r="K17">
        <v>1069</v>
      </c>
    </row>
    <row r="18" spans="1:11" x14ac:dyDescent="0.25">
      <c r="A18">
        <v>13040</v>
      </c>
      <c r="B18" t="s">
        <v>116</v>
      </c>
      <c r="C18" s="60">
        <v>5634</v>
      </c>
      <c r="D18" s="60">
        <v>6538</v>
      </c>
      <c r="E18" s="148">
        <f t="shared" si="0"/>
        <v>0.16045438409655663</v>
      </c>
      <c r="J18" t="s">
        <v>116</v>
      </c>
      <c r="K18" s="60">
        <v>6538</v>
      </c>
    </row>
    <row r="19" spans="1:11" x14ac:dyDescent="0.25">
      <c r="A19">
        <v>13081</v>
      </c>
      <c r="B19" t="s">
        <v>117</v>
      </c>
      <c r="C19">
        <v>41</v>
      </c>
      <c r="D19">
        <v>127</v>
      </c>
      <c r="E19" s="148">
        <f t="shared" si="0"/>
        <v>2.0975609756097562</v>
      </c>
      <c r="J19" t="s">
        <v>117</v>
      </c>
      <c r="K19">
        <v>127</v>
      </c>
    </row>
    <row r="20" spans="1:11" x14ac:dyDescent="0.25">
      <c r="A20">
        <v>16064</v>
      </c>
      <c r="B20" t="s">
        <v>118</v>
      </c>
      <c r="C20" s="60">
        <v>435</v>
      </c>
      <c r="D20">
        <v>486</v>
      </c>
      <c r="E20" s="148">
        <f t="shared" si="0"/>
        <v>0.11724137931034483</v>
      </c>
      <c r="J20" t="s">
        <v>118</v>
      </c>
      <c r="K20">
        <v>486</v>
      </c>
    </row>
    <row r="21" spans="1:11" x14ac:dyDescent="0.25">
      <c r="B21" s="32" t="s">
        <v>119</v>
      </c>
      <c r="C21" s="190">
        <v>22770</v>
      </c>
      <c r="D21" s="190">
        <v>27900</v>
      </c>
      <c r="E21" s="284">
        <f t="shared" si="0"/>
        <v>0.22529644268774704</v>
      </c>
      <c r="J21" s="32" t="s">
        <v>565</v>
      </c>
      <c r="K21" s="190">
        <v>27900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workbookViewId="0">
      <selection activeCell="E23" sqref="E23"/>
    </sheetView>
  </sheetViews>
  <sheetFormatPr defaultRowHeight="15" x14ac:dyDescent="0.25"/>
  <cols>
    <col min="1" max="1" width="31.5703125" bestFit="1" customWidth="1"/>
    <col min="2" max="2" width="22.7109375" customWidth="1"/>
    <col min="3" max="3" width="18.5703125" bestFit="1" customWidth="1"/>
  </cols>
  <sheetData>
    <row r="1" spans="1:3" x14ac:dyDescent="0.25">
      <c r="A1" s="32" t="s">
        <v>261</v>
      </c>
      <c r="B1" s="32" t="s">
        <v>581</v>
      </c>
      <c r="C1" s="32" t="s">
        <v>580</v>
      </c>
    </row>
    <row r="2" spans="1:3" x14ac:dyDescent="0.25">
      <c r="A2" t="s">
        <v>215</v>
      </c>
      <c r="B2">
        <v>685.65350000000001</v>
      </c>
      <c r="C2">
        <v>930.15300000000002</v>
      </c>
    </row>
    <row r="3" spans="1:3" x14ac:dyDescent="0.25">
      <c r="A3" t="s">
        <v>177</v>
      </c>
      <c r="B3">
        <v>692.97879999999998</v>
      </c>
      <c r="C3">
        <v>787.19560000000001</v>
      </c>
    </row>
    <row r="4" spans="1:3" x14ac:dyDescent="0.25">
      <c r="A4" t="s">
        <v>232</v>
      </c>
      <c r="B4">
        <v>488.53609999999998</v>
      </c>
      <c r="C4">
        <v>624.21939999999995</v>
      </c>
    </row>
    <row r="5" spans="1:3" x14ac:dyDescent="0.25">
      <c r="A5" t="s">
        <v>164</v>
      </c>
      <c r="B5">
        <v>596.76480000000004</v>
      </c>
      <c r="C5">
        <v>615.35479999999995</v>
      </c>
    </row>
    <row r="6" spans="1:3" x14ac:dyDescent="0.25">
      <c r="A6" t="s">
        <v>241</v>
      </c>
      <c r="B6">
        <v>617.4633</v>
      </c>
      <c r="C6">
        <v>570.87760000000003</v>
      </c>
    </row>
    <row r="7" spans="1:3" x14ac:dyDescent="0.25">
      <c r="A7" t="s">
        <v>184</v>
      </c>
      <c r="B7">
        <v>455.99189999999999</v>
      </c>
      <c r="C7">
        <v>546.4384</v>
      </c>
    </row>
    <row r="8" spans="1:3" x14ac:dyDescent="0.25">
      <c r="A8" t="s">
        <v>250</v>
      </c>
      <c r="B8">
        <v>351.85649999999998</v>
      </c>
      <c r="C8">
        <v>435.51150000000001</v>
      </c>
    </row>
    <row r="9" spans="1:3" x14ac:dyDescent="0.25">
      <c r="A9" t="s">
        <v>208</v>
      </c>
      <c r="B9">
        <v>403.97770000000003</v>
      </c>
      <c r="C9">
        <v>411.3997</v>
      </c>
    </row>
    <row r="10" spans="1:3" x14ac:dyDescent="0.25">
      <c r="A10" t="s">
        <v>265</v>
      </c>
      <c r="B10">
        <v>391.7473</v>
      </c>
      <c r="C10">
        <v>363.7747</v>
      </c>
    </row>
    <row r="11" spans="1:3" x14ac:dyDescent="0.25">
      <c r="A11" t="s">
        <v>126</v>
      </c>
      <c r="B11">
        <v>257.54719999999998</v>
      </c>
      <c r="C11">
        <v>344.67680000000001</v>
      </c>
    </row>
    <row r="12" spans="1:3" x14ac:dyDescent="0.25">
      <c r="A12" t="s">
        <v>259</v>
      </c>
      <c r="B12">
        <v>409.66660000000002</v>
      </c>
      <c r="C12">
        <v>338.09789999999998</v>
      </c>
    </row>
    <row r="13" spans="1:3" x14ac:dyDescent="0.25">
      <c r="A13" t="s">
        <v>597</v>
      </c>
      <c r="B13">
        <v>266.67860000000002</v>
      </c>
      <c r="C13">
        <v>335.41590000000002</v>
      </c>
    </row>
    <row r="14" spans="1:3" x14ac:dyDescent="0.25">
      <c r="A14" t="s">
        <v>133</v>
      </c>
      <c r="B14">
        <v>252.2475</v>
      </c>
      <c r="C14">
        <v>294.21960000000001</v>
      </c>
    </row>
    <row r="15" spans="1:3" x14ac:dyDescent="0.25">
      <c r="A15" t="s">
        <v>149</v>
      </c>
      <c r="B15">
        <v>235.6737</v>
      </c>
      <c r="C15">
        <v>277.8116</v>
      </c>
    </row>
    <row r="16" spans="1:3" x14ac:dyDescent="0.25">
      <c r="A16" t="s">
        <v>195</v>
      </c>
      <c r="B16">
        <v>277.67419999999998</v>
      </c>
      <c r="C16">
        <v>264.13740000000001</v>
      </c>
    </row>
    <row r="17" spans="1:3" x14ac:dyDescent="0.25">
      <c r="A17" t="s">
        <v>218</v>
      </c>
      <c r="B17">
        <v>290.35289999999998</v>
      </c>
      <c r="C17">
        <v>256.09120000000001</v>
      </c>
    </row>
    <row r="18" spans="1:3" x14ac:dyDescent="0.25">
      <c r="A18" t="s">
        <v>224</v>
      </c>
      <c r="B18">
        <v>250.97110000000001</v>
      </c>
      <c r="C18">
        <v>254.61500000000001</v>
      </c>
    </row>
    <row r="19" spans="1:3" x14ac:dyDescent="0.25">
      <c r="A19" t="s">
        <v>169</v>
      </c>
      <c r="B19">
        <v>224.22239999999999</v>
      </c>
      <c r="C19">
        <v>232.0335</v>
      </c>
    </row>
    <row r="20" spans="1:3" x14ac:dyDescent="0.25">
      <c r="A20" t="s">
        <v>256</v>
      </c>
      <c r="B20">
        <v>208.92250000000001</v>
      </c>
      <c r="C20">
        <v>230.58009999999999</v>
      </c>
    </row>
    <row r="21" spans="1:3" x14ac:dyDescent="0.25">
      <c r="A21" t="s">
        <v>178</v>
      </c>
      <c r="B21">
        <v>245.94450000000001</v>
      </c>
      <c r="C21">
        <v>225.63990000000001</v>
      </c>
    </row>
    <row r="22" spans="1:3" x14ac:dyDescent="0.25">
      <c r="A22" t="s">
        <v>140</v>
      </c>
      <c r="B22">
        <v>239.0745</v>
      </c>
      <c r="C22">
        <v>217.3391</v>
      </c>
    </row>
    <row r="23" spans="1:3" x14ac:dyDescent="0.25">
      <c r="A23" t="s">
        <v>260</v>
      </c>
      <c r="B23">
        <v>126.28570000000001</v>
      </c>
      <c r="C23">
        <v>164.1037</v>
      </c>
    </row>
    <row r="24" spans="1:3" x14ac:dyDescent="0.25">
      <c r="A24" t="s">
        <v>144</v>
      </c>
      <c r="B24">
        <v>134.45140000000001</v>
      </c>
      <c r="C24">
        <v>158.3578</v>
      </c>
    </row>
    <row r="25" spans="1:3" x14ac:dyDescent="0.25">
      <c r="A25" t="s">
        <v>175</v>
      </c>
      <c r="B25">
        <v>154.2484</v>
      </c>
      <c r="C25">
        <v>157.90369999999999</v>
      </c>
    </row>
    <row r="26" spans="1:3" x14ac:dyDescent="0.25">
      <c r="A26" t="s">
        <v>210</v>
      </c>
      <c r="B26">
        <v>86.862840000000006</v>
      </c>
      <c r="C26">
        <v>136.77799999999999</v>
      </c>
    </row>
    <row r="27" spans="1:3" x14ac:dyDescent="0.25">
      <c r="A27" t="s">
        <v>198</v>
      </c>
      <c r="B27">
        <v>128.4324</v>
      </c>
      <c r="C27">
        <v>134.72909999999999</v>
      </c>
    </row>
    <row r="28" spans="1:3" x14ac:dyDescent="0.25">
      <c r="A28" t="s">
        <v>142</v>
      </c>
      <c r="B28">
        <v>111.49079999999999</v>
      </c>
      <c r="C28">
        <v>130.0147</v>
      </c>
    </row>
    <row r="29" spans="1:3" x14ac:dyDescent="0.25">
      <c r="A29" t="s">
        <v>226</v>
      </c>
      <c r="B29">
        <v>103.87179999999999</v>
      </c>
      <c r="C29">
        <v>126.2291</v>
      </c>
    </row>
    <row r="30" spans="1:3" x14ac:dyDescent="0.25">
      <c r="A30" t="s">
        <v>582</v>
      </c>
      <c r="B30">
        <v>183.14410000000001</v>
      </c>
      <c r="C30">
        <v>123.02979999999999</v>
      </c>
    </row>
    <row r="31" spans="1:3" x14ac:dyDescent="0.25">
      <c r="A31" t="s">
        <v>236</v>
      </c>
      <c r="B31">
        <v>143.06</v>
      </c>
      <c r="C31">
        <v>118.6474</v>
      </c>
    </row>
    <row r="32" spans="1:3" x14ac:dyDescent="0.25">
      <c r="A32" t="s">
        <v>155</v>
      </c>
      <c r="B32">
        <v>133.2217</v>
      </c>
      <c r="C32">
        <v>110.9983</v>
      </c>
    </row>
    <row r="33" spans="1:3" x14ac:dyDescent="0.25">
      <c r="A33" t="s">
        <v>584</v>
      </c>
      <c r="B33">
        <v>68.646259999999998</v>
      </c>
      <c r="C33">
        <v>106.97839999999999</v>
      </c>
    </row>
    <row r="34" spans="1:3" x14ac:dyDescent="0.25">
      <c r="A34" t="s">
        <v>222</v>
      </c>
      <c r="B34">
        <v>61.208089999999999</v>
      </c>
      <c r="C34">
        <v>106.11799999999999</v>
      </c>
    </row>
    <row r="35" spans="1:3" x14ac:dyDescent="0.25">
      <c r="A35" t="s">
        <v>143</v>
      </c>
      <c r="B35">
        <v>69.301820000000006</v>
      </c>
      <c r="C35">
        <v>105.5545</v>
      </c>
    </row>
    <row r="36" spans="1:3" x14ac:dyDescent="0.25">
      <c r="A36" t="s">
        <v>212</v>
      </c>
      <c r="B36">
        <v>116.3198</v>
      </c>
      <c r="C36">
        <v>98.589860000000002</v>
      </c>
    </row>
    <row r="37" spans="1:3" x14ac:dyDescent="0.25">
      <c r="A37" t="s">
        <v>274</v>
      </c>
      <c r="B37">
        <v>90.318889999999996</v>
      </c>
      <c r="C37">
        <v>97.686700000000002</v>
      </c>
    </row>
    <row r="38" spans="1:3" x14ac:dyDescent="0.25">
      <c r="A38" t="s">
        <v>137</v>
      </c>
      <c r="B38">
        <v>78.861890000000002</v>
      </c>
      <c r="C38">
        <v>97.684430000000006</v>
      </c>
    </row>
    <row r="39" spans="1:3" x14ac:dyDescent="0.25">
      <c r="A39" t="s">
        <v>213</v>
      </c>
      <c r="B39">
        <v>79.26558</v>
      </c>
      <c r="C39">
        <v>90.584540000000004</v>
      </c>
    </row>
    <row r="40" spans="1:3" x14ac:dyDescent="0.25">
      <c r="A40" t="s">
        <v>214</v>
      </c>
      <c r="B40">
        <v>106.16379999999999</v>
      </c>
      <c r="C40">
        <v>89.274600000000007</v>
      </c>
    </row>
    <row r="41" spans="1:3" x14ac:dyDescent="0.25">
      <c r="A41" t="s">
        <v>223</v>
      </c>
      <c r="B41">
        <v>76.00188</v>
      </c>
      <c r="C41">
        <v>86.005030000000005</v>
      </c>
    </row>
    <row r="42" spans="1:3" x14ac:dyDescent="0.25">
      <c r="A42" t="s">
        <v>129</v>
      </c>
      <c r="B42">
        <v>113.18980000000001</v>
      </c>
      <c r="C42">
        <v>81.272210000000001</v>
      </c>
    </row>
    <row r="43" spans="1:3" x14ac:dyDescent="0.25">
      <c r="A43" t="s">
        <v>145</v>
      </c>
      <c r="B43">
        <v>59.464390000000002</v>
      </c>
      <c r="C43">
        <v>80.906899999999993</v>
      </c>
    </row>
    <row r="44" spans="1:3" x14ac:dyDescent="0.25">
      <c r="A44" t="s">
        <v>194</v>
      </c>
      <c r="B44">
        <v>102.50020000000001</v>
      </c>
      <c r="C44">
        <v>77.628540000000001</v>
      </c>
    </row>
    <row r="45" spans="1:3" x14ac:dyDescent="0.25">
      <c r="A45" t="s">
        <v>207</v>
      </c>
      <c r="B45">
        <v>45.430039999999998</v>
      </c>
      <c r="C45">
        <v>74.106539999999995</v>
      </c>
    </row>
    <row r="46" spans="1:3" x14ac:dyDescent="0.25">
      <c r="A46" t="s">
        <v>180</v>
      </c>
      <c r="B46">
        <v>76.659549999999996</v>
      </c>
      <c r="C46">
        <v>73.087339999999998</v>
      </c>
    </row>
    <row r="47" spans="1:3" x14ac:dyDescent="0.25">
      <c r="A47" t="s">
        <v>583</v>
      </c>
      <c r="B47">
        <v>67.486549999999994</v>
      </c>
      <c r="C47">
        <v>72.774439999999998</v>
      </c>
    </row>
    <row r="48" spans="1:3" x14ac:dyDescent="0.25">
      <c r="A48" t="s">
        <v>209</v>
      </c>
      <c r="B48">
        <v>58.471069999999997</v>
      </c>
      <c r="C48">
        <v>72.611009999999993</v>
      </c>
    </row>
    <row r="49" spans="1:3" x14ac:dyDescent="0.25">
      <c r="A49" t="s">
        <v>191</v>
      </c>
      <c r="B49">
        <v>58.935360000000003</v>
      </c>
      <c r="C49">
        <v>69.012630000000001</v>
      </c>
    </row>
    <row r="50" spans="1:3" x14ac:dyDescent="0.25">
      <c r="A50" t="s">
        <v>229</v>
      </c>
      <c r="B50">
        <v>57.357610000000001</v>
      </c>
      <c r="C50">
        <v>66.4148</v>
      </c>
    </row>
    <row r="51" spans="1:3" x14ac:dyDescent="0.25">
      <c r="A51" t="s">
        <v>251</v>
      </c>
      <c r="B51">
        <v>66.303979999999996</v>
      </c>
      <c r="C51">
        <v>58.240519999999997</v>
      </c>
    </row>
    <row r="52" spans="1:3" x14ac:dyDescent="0.25">
      <c r="A52" t="s">
        <v>176</v>
      </c>
      <c r="B52">
        <v>64.839380000000006</v>
      </c>
      <c r="C52">
        <v>57.899290000000001</v>
      </c>
    </row>
    <row r="53" spans="1:3" x14ac:dyDescent="0.25">
      <c r="A53" t="s">
        <v>161</v>
      </c>
      <c r="B53">
        <v>141.37020000000001</v>
      </c>
      <c r="C53">
        <v>57.442320000000002</v>
      </c>
    </row>
    <row r="54" spans="1:3" x14ac:dyDescent="0.25">
      <c r="A54" t="s">
        <v>139</v>
      </c>
      <c r="B54">
        <v>62.926160000000003</v>
      </c>
      <c r="C54">
        <v>53.363959999999999</v>
      </c>
    </row>
    <row r="55" spans="1:3" x14ac:dyDescent="0.25">
      <c r="A55" t="s">
        <v>171</v>
      </c>
      <c r="B55">
        <v>67.866619999999998</v>
      </c>
      <c r="C55">
        <v>51.567329999999998</v>
      </c>
    </row>
    <row r="56" spans="1:3" x14ac:dyDescent="0.25">
      <c r="A56" t="s">
        <v>242</v>
      </c>
      <c r="B56">
        <v>65.547449999999998</v>
      </c>
      <c r="C56">
        <v>49.492840000000001</v>
      </c>
    </row>
    <row r="57" spans="1:3" x14ac:dyDescent="0.25">
      <c r="A57" t="s">
        <v>271</v>
      </c>
      <c r="B57">
        <v>66.1267</v>
      </c>
      <c r="C57">
        <v>48.469369999999998</v>
      </c>
    </row>
    <row r="58" spans="1:3" x14ac:dyDescent="0.25">
      <c r="A58" t="s">
        <v>258</v>
      </c>
      <c r="B58">
        <v>57.84299</v>
      </c>
      <c r="C58">
        <v>47.574739999999998</v>
      </c>
    </row>
    <row r="59" spans="1:3" x14ac:dyDescent="0.25">
      <c r="A59" t="s">
        <v>190</v>
      </c>
      <c r="B59">
        <v>48.407760000000003</v>
      </c>
      <c r="C59">
        <v>45.944009999999999</v>
      </c>
    </row>
    <row r="60" spans="1:3" x14ac:dyDescent="0.25">
      <c r="A60" t="s">
        <v>203</v>
      </c>
      <c r="B60">
        <v>19.895009999999999</v>
      </c>
      <c r="C60">
        <v>44.938490000000002</v>
      </c>
    </row>
    <row r="61" spans="1:3" x14ac:dyDescent="0.25">
      <c r="A61" t="s">
        <v>233</v>
      </c>
      <c r="B61">
        <v>38.263669999999998</v>
      </c>
      <c r="C61">
        <v>44.862819999999999</v>
      </c>
    </row>
    <row r="62" spans="1:3" x14ac:dyDescent="0.25">
      <c r="A62" t="s">
        <v>188</v>
      </c>
      <c r="B62">
        <v>44.016530000000003</v>
      </c>
      <c r="C62">
        <v>41.53293</v>
      </c>
    </row>
    <row r="63" spans="1:3" x14ac:dyDescent="0.25">
      <c r="A63" t="s">
        <v>593</v>
      </c>
      <c r="B63">
        <v>32.963740000000001</v>
      </c>
      <c r="C63">
        <v>40.225929999999998</v>
      </c>
    </row>
    <row r="64" spans="1:3" x14ac:dyDescent="0.25">
      <c r="A64" t="s">
        <v>253</v>
      </c>
      <c r="B64">
        <v>34.901020000000003</v>
      </c>
      <c r="C64">
        <v>40.06644</v>
      </c>
    </row>
    <row r="65" spans="1:3" x14ac:dyDescent="0.25">
      <c r="A65" t="s">
        <v>131</v>
      </c>
      <c r="B65">
        <v>21.499980000000001</v>
      </c>
      <c r="C65">
        <v>38.68074</v>
      </c>
    </row>
    <row r="66" spans="1:3" x14ac:dyDescent="0.25">
      <c r="A66" t="s">
        <v>168</v>
      </c>
      <c r="B66">
        <v>26.295200000000001</v>
      </c>
      <c r="C66">
        <v>37.96613</v>
      </c>
    </row>
    <row r="67" spans="1:3" x14ac:dyDescent="0.25">
      <c r="A67" t="s">
        <v>238</v>
      </c>
      <c r="B67">
        <v>23.900490000000001</v>
      </c>
      <c r="C67">
        <v>37.228619999999999</v>
      </c>
    </row>
    <row r="68" spans="1:3" x14ac:dyDescent="0.25">
      <c r="A68" t="s">
        <v>174</v>
      </c>
      <c r="B68">
        <v>31.402640000000002</v>
      </c>
      <c r="C68">
        <v>36.520969999999998</v>
      </c>
    </row>
    <row r="69" spans="1:3" x14ac:dyDescent="0.25">
      <c r="A69" t="s">
        <v>244</v>
      </c>
      <c r="B69">
        <v>32.890250000000002</v>
      </c>
      <c r="C69">
        <v>36.318730000000002</v>
      </c>
    </row>
    <row r="70" spans="1:3" x14ac:dyDescent="0.25">
      <c r="A70" t="s">
        <v>266</v>
      </c>
      <c r="B70">
        <v>40.371740000000003</v>
      </c>
      <c r="C70">
        <v>36.150120000000001</v>
      </c>
    </row>
    <row r="71" spans="1:3" x14ac:dyDescent="0.25">
      <c r="A71" t="s">
        <v>231</v>
      </c>
      <c r="B71">
        <v>28.569890000000001</v>
      </c>
      <c r="C71">
        <v>34.019910000000003</v>
      </c>
    </row>
    <row r="72" spans="1:3" x14ac:dyDescent="0.25">
      <c r="A72" t="s">
        <v>187</v>
      </c>
      <c r="B72">
        <v>46.112839999999998</v>
      </c>
      <c r="C72">
        <v>33.779829999999997</v>
      </c>
    </row>
    <row r="73" spans="1:3" x14ac:dyDescent="0.25">
      <c r="A73" t="s">
        <v>172</v>
      </c>
      <c r="B73">
        <v>35.285260000000001</v>
      </c>
      <c r="C73">
        <v>31.912210000000002</v>
      </c>
    </row>
    <row r="74" spans="1:3" x14ac:dyDescent="0.25">
      <c r="A74" t="s">
        <v>182</v>
      </c>
      <c r="B74">
        <v>24.985810000000001</v>
      </c>
      <c r="C74">
        <v>31.153549999999999</v>
      </c>
    </row>
    <row r="75" spans="1:3" x14ac:dyDescent="0.25">
      <c r="A75" t="s">
        <v>240</v>
      </c>
      <c r="B75">
        <v>40.595550000000003</v>
      </c>
      <c r="C75">
        <v>30.473520000000001</v>
      </c>
    </row>
    <row r="76" spans="1:3" x14ac:dyDescent="0.25">
      <c r="A76" t="s">
        <v>147</v>
      </c>
      <c r="B76">
        <v>36.880130000000001</v>
      </c>
      <c r="C76">
        <v>30.131540000000001</v>
      </c>
    </row>
    <row r="77" spans="1:3" x14ac:dyDescent="0.25">
      <c r="A77" t="s">
        <v>239</v>
      </c>
      <c r="B77">
        <v>17.528390000000002</v>
      </c>
      <c r="C77">
        <v>28.275459999999999</v>
      </c>
    </row>
    <row r="78" spans="1:3" x14ac:dyDescent="0.25">
      <c r="A78" t="s">
        <v>227</v>
      </c>
      <c r="B78">
        <v>23.200140000000001</v>
      </c>
      <c r="C78">
        <v>26.805199999999999</v>
      </c>
    </row>
    <row r="79" spans="1:3" x14ac:dyDescent="0.25">
      <c r="A79" t="s">
        <v>130</v>
      </c>
      <c r="B79">
        <v>45.419640000000001</v>
      </c>
      <c r="C79">
        <v>26.06493</v>
      </c>
    </row>
    <row r="80" spans="1:3" x14ac:dyDescent="0.25">
      <c r="A80" t="s">
        <v>141</v>
      </c>
      <c r="B80">
        <v>23.527280000000001</v>
      </c>
      <c r="C80">
        <v>25.717490000000002</v>
      </c>
    </row>
    <row r="81" spans="1:3" x14ac:dyDescent="0.25">
      <c r="A81" t="s">
        <v>163</v>
      </c>
      <c r="B81">
        <v>34.676029999999997</v>
      </c>
      <c r="C81">
        <v>24.88944</v>
      </c>
    </row>
    <row r="82" spans="1:3" x14ac:dyDescent="0.25">
      <c r="A82" t="s">
        <v>585</v>
      </c>
      <c r="B82">
        <v>20.921800000000001</v>
      </c>
      <c r="C82">
        <v>24.192309999999999</v>
      </c>
    </row>
    <row r="83" spans="1:3" x14ac:dyDescent="0.25">
      <c r="A83" t="s">
        <v>269</v>
      </c>
      <c r="B83">
        <v>18.02711</v>
      </c>
      <c r="C83">
        <v>23.939830000000001</v>
      </c>
    </row>
    <row r="84" spans="1:3" x14ac:dyDescent="0.25">
      <c r="A84" t="s">
        <v>243</v>
      </c>
      <c r="B84">
        <v>27.101800000000001</v>
      </c>
      <c r="C84">
        <v>22.752520000000001</v>
      </c>
    </row>
    <row r="85" spans="1:3" x14ac:dyDescent="0.25">
      <c r="A85" t="s">
        <v>162</v>
      </c>
      <c r="B85">
        <v>29.12031</v>
      </c>
      <c r="C85">
        <v>22.24887</v>
      </c>
    </row>
    <row r="86" spans="1:3" x14ac:dyDescent="0.25">
      <c r="A86" t="s">
        <v>600</v>
      </c>
      <c r="B86">
        <v>12.65865</v>
      </c>
      <c r="C86">
        <v>21.760960000000001</v>
      </c>
    </row>
    <row r="87" spans="1:3" x14ac:dyDescent="0.25">
      <c r="A87" t="s">
        <v>160</v>
      </c>
      <c r="B87">
        <v>31.99183</v>
      </c>
      <c r="C87">
        <v>20.72429</v>
      </c>
    </row>
    <row r="88" spans="1:3" x14ac:dyDescent="0.25">
      <c r="A88" t="s">
        <v>132</v>
      </c>
      <c r="B88">
        <v>14.532719999999999</v>
      </c>
      <c r="C88">
        <v>20.67906</v>
      </c>
    </row>
    <row r="89" spans="1:3" x14ac:dyDescent="0.25">
      <c r="A89" t="s">
        <v>221</v>
      </c>
      <c r="B89">
        <v>21.079820000000002</v>
      </c>
      <c r="C89">
        <v>20.556539999999998</v>
      </c>
    </row>
    <row r="90" spans="1:3" x14ac:dyDescent="0.25">
      <c r="A90" t="s">
        <v>183</v>
      </c>
      <c r="B90">
        <v>21.384229999999999</v>
      </c>
      <c r="C90">
        <v>19.16958</v>
      </c>
    </row>
    <row r="91" spans="1:3" x14ac:dyDescent="0.25">
      <c r="A91" t="s">
        <v>199</v>
      </c>
      <c r="B91">
        <v>21.990010000000002</v>
      </c>
      <c r="C91">
        <v>18.738859999999999</v>
      </c>
    </row>
    <row r="92" spans="1:3" x14ac:dyDescent="0.25">
      <c r="A92" t="s">
        <v>230</v>
      </c>
      <c r="B92">
        <v>16.519559999999998</v>
      </c>
      <c r="C92">
        <v>18.64659</v>
      </c>
    </row>
    <row r="93" spans="1:3" x14ac:dyDescent="0.25">
      <c r="A93" t="s">
        <v>192</v>
      </c>
      <c r="B93">
        <v>30.72766</v>
      </c>
      <c r="C93">
        <v>18.61486</v>
      </c>
    </row>
    <row r="94" spans="1:3" x14ac:dyDescent="0.25">
      <c r="A94" t="s">
        <v>173</v>
      </c>
      <c r="B94">
        <v>14.467829999999999</v>
      </c>
      <c r="C94">
        <v>18.48582</v>
      </c>
    </row>
    <row r="95" spans="1:3" x14ac:dyDescent="0.25">
      <c r="A95" t="s">
        <v>167</v>
      </c>
      <c r="B95">
        <v>13.751810000000001</v>
      </c>
      <c r="C95">
        <v>17.858830000000001</v>
      </c>
    </row>
    <row r="96" spans="1:3" x14ac:dyDescent="0.25">
      <c r="A96" t="s">
        <v>268</v>
      </c>
      <c r="B96">
        <v>5.6006359999999997</v>
      </c>
      <c r="C96">
        <v>17.626850000000001</v>
      </c>
    </row>
    <row r="97" spans="1:3" x14ac:dyDescent="0.25">
      <c r="A97" t="s">
        <v>586</v>
      </c>
      <c r="B97">
        <v>35.168790000000001</v>
      </c>
      <c r="C97">
        <v>17.39828</v>
      </c>
    </row>
    <row r="98" spans="1:3" x14ac:dyDescent="0.25">
      <c r="A98" t="s">
        <v>237</v>
      </c>
      <c r="B98">
        <v>7.3152249999999999</v>
      </c>
      <c r="C98">
        <v>17.032309999999999</v>
      </c>
    </row>
    <row r="99" spans="1:3" x14ac:dyDescent="0.25">
      <c r="A99" t="s">
        <v>588</v>
      </c>
      <c r="B99">
        <v>27.718769999999999</v>
      </c>
      <c r="C99">
        <v>16.744779999999999</v>
      </c>
    </row>
    <row r="100" spans="1:3" x14ac:dyDescent="0.25">
      <c r="A100" t="s">
        <v>591</v>
      </c>
      <c r="B100">
        <v>22.110589999999998</v>
      </c>
      <c r="C100">
        <v>16.151250000000001</v>
      </c>
    </row>
    <row r="101" spans="1:3" x14ac:dyDescent="0.25">
      <c r="A101" t="s">
        <v>127</v>
      </c>
      <c r="B101">
        <v>23.464369999999999</v>
      </c>
      <c r="C101">
        <v>15.873620000000001</v>
      </c>
    </row>
    <row r="102" spans="1:3" x14ac:dyDescent="0.25">
      <c r="A102" t="s">
        <v>158</v>
      </c>
      <c r="B102">
        <v>16.504999999999999</v>
      </c>
      <c r="C102">
        <v>14.968109999999999</v>
      </c>
    </row>
    <row r="103" spans="1:3" x14ac:dyDescent="0.25">
      <c r="A103" t="s">
        <v>152</v>
      </c>
      <c r="B103">
        <v>21.030719999999999</v>
      </c>
      <c r="C103">
        <v>14.04928</v>
      </c>
    </row>
    <row r="104" spans="1:3" x14ac:dyDescent="0.25">
      <c r="A104" t="s">
        <v>587</v>
      </c>
      <c r="B104">
        <v>9.5662260000000003</v>
      </c>
      <c r="C104">
        <v>13.9916</v>
      </c>
    </row>
    <row r="105" spans="1:3" x14ac:dyDescent="0.25">
      <c r="A105" t="s">
        <v>267</v>
      </c>
      <c r="B105">
        <v>17.765730000000001</v>
      </c>
      <c r="C105">
        <v>13.7768</v>
      </c>
    </row>
    <row r="106" spans="1:3" x14ac:dyDescent="0.25">
      <c r="A106" t="s">
        <v>204</v>
      </c>
      <c r="B106">
        <v>13.75379</v>
      </c>
      <c r="C106">
        <v>13.343310000000001</v>
      </c>
    </row>
    <row r="107" spans="1:3" x14ac:dyDescent="0.25">
      <c r="A107" t="s">
        <v>202</v>
      </c>
      <c r="B107">
        <v>9.8683809999999994</v>
      </c>
      <c r="C107">
        <v>12.77469</v>
      </c>
    </row>
    <row r="108" spans="1:3" x14ac:dyDescent="0.25">
      <c r="A108" t="s">
        <v>592</v>
      </c>
      <c r="B108">
        <v>14.55274</v>
      </c>
      <c r="C108">
        <v>12.47484</v>
      </c>
    </row>
    <row r="109" spans="1:3" x14ac:dyDescent="0.25">
      <c r="A109" t="s">
        <v>181</v>
      </c>
      <c r="B109">
        <v>13.93458</v>
      </c>
      <c r="C109">
        <v>12.060079999999999</v>
      </c>
    </row>
    <row r="110" spans="1:3" x14ac:dyDescent="0.25">
      <c r="A110" t="s">
        <v>166</v>
      </c>
      <c r="B110">
        <v>7.7278789999999997</v>
      </c>
      <c r="C110">
        <v>11.976570000000001</v>
      </c>
    </row>
    <row r="111" spans="1:3" x14ac:dyDescent="0.25">
      <c r="A111" t="s">
        <v>589</v>
      </c>
      <c r="B111">
        <v>14.0579</v>
      </c>
      <c r="C111">
        <v>11.002140000000001</v>
      </c>
    </row>
    <row r="112" spans="1:3" x14ac:dyDescent="0.25">
      <c r="A112" t="s">
        <v>270</v>
      </c>
      <c r="B112">
        <v>8.3568359999999995</v>
      </c>
      <c r="C112">
        <v>9.4698390000000003</v>
      </c>
    </row>
    <row r="113" spans="1:3" x14ac:dyDescent="0.25">
      <c r="A113" t="s">
        <v>201</v>
      </c>
      <c r="B113">
        <v>13.86525</v>
      </c>
      <c r="C113">
        <v>8.6197549999999996</v>
      </c>
    </row>
    <row r="114" spans="1:3" x14ac:dyDescent="0.25">
      <c r="A114" t="s">
        <v>254</v>
      </c>
      <c r="B114">
        <v>5.2317850000000004</v>
      </c>
      <c r="C114">
        <v>8.2055129999999998</v>
      </c>
    </row>
    <row r="115" spans="1:3" x14ac:dyDescent="0.25">
      <c r="A115" t="s">
        <v>595</v>
      </c>
      <c r="B115">
        <v>15.39974</v>
      </c>
      <c r="C115">
        <v>8.0438939999999999</v>
      </c>
    </row>
    <row r="116" spans="1:3" x14ac:dyDescent="0.25">
      <c r="A116" t="s">
        <v>189</v>
      </c>
      <c r="B116">
        <v>9.1407120000000006</v>
      </c>
      <c r="C116">
        <v>7.1968110000000003</v>
      </c>
    </row>
    <row r="117" spans="1:3" x14ac:dyDescent="0.25">
      <c r="A117" t="s">
        <v>150</v>
      </c>
      <c r="B117">
        <v>10.88749</v>
      </c>
      <c r="C117">
        <v>7.180059</v>
      </c>
    </row>
    <row r="118" spans="1:3" x14ac:dyDescent="0.25">
      <c r="A118" t="s">
        <v>165</v>
      </c>
      <c r="B118">
        <v>8.1895749999999996</v>
      </c>
      <c r="C118">
        <v>6.5315279999999998</v>
      </c>
    </row>
    <row r="119" spans="1:3" x14ac:dyDescent="0.25">
      <c r="A119" t="s">
        <v>146</v>
      </c>
      <c r="B119">
        <v>14.71143</v>
      </c>
      <c r="C119">
        <v>6.4300490000000003</v>
      </c>
    </row>
    <row r="120" spans="1:3" x14ac:dyDescent="0.25">
      <c r="A120" t="s">
        <v>246</v>
      </c>
      <c r="B120">
        <v>33.279620000000001</v>
      </c>
      <c r="C120">
        <v>5.58819</v>
      </c>
    </row>
    <row r="121" spans="1:3" x14ac:dyDescent="0.25">
      <c r="A121" t="s">
        <v>157</v>
      </c>
      <c r="B121">
        <v>10.31692</v>
      </c>
      <c r="C121">
        <v>4.9336919999999997</v>
      </c>
    </row>
    <row r="122" spans="1:3" x14ac:dyDescent="0.25">
      <c r="A122" t="s">
        <v>151</v>
      </c>
      <c r="B122">
        <v>2.9359630000000001</v>
      </c>
      <c r="C122">
        <v>4.6695799999999998</v>
      </c>
    </row>
    <row r="123" spans="1:3" x14ac:dyDescent="0.25">
      <c r="A123" t="s">
        <v>255</v>
      </c>
      <c r="B123">
        <v>3.0670929999999998</v>
      </c>
      <c r="C123">
        <v>4.5250329999999996</v>
      </c>
    </row>
    <row r="124" spans="1:3" x14ac:dyDescent="0.25">
      <c r="A124" t="s">
        <v>135</v>
      </c>
      <c r="B124">
        <v>15.11811</v>
      </c>
      <c r="C124">
        <v>4.2997690000000004</v>
      </c>
    </row>
    <row r="125" spans="1:3" x14ac:dyDescent="0.25">
      <c r="A125" t="s">
        <v>138</v>
      </c>
      <c r="B125">
        <v>5.3390740000000001</v>
      </c>
      <c r="C125">
        <v>4.2174329999999998</v>
      </c>
    </row>
    <row r="126" spans="1:3" x14ac:dyDescent="0.25">
      <c r="A126" t="s">
        <v>272</v>
      </c>
      <c r="B126">
        <v>6.5248249999999999</v>
      </c>
      <c r="C126">
        <v>3.9022640000000002</v>
      </c>
    </row>
    <row r="127" spans="1:3" x14ac:dyDescent="0.25">
      <c r="A127" t="s">
        <v>594</v>
      </c>
      <c r="B127">
        <v>5.2157020000000003</v>
      </c>
      <c r="C127">
        <v>3.7393709999999998</v>
      </c>
    </row>
    <row r="128" spans="1:3" x14ac:dyDescent="0.25">
      <c r="A128" t="s">
        <v>596</v>
      </c>
      <c r="B128">
        <v>5.9644000000000004</v>
      </c>
      <c r="C128">
        <v>3.3979919999999999</v>
      </c>
    </row>
    <row r="129" spans="1:3" x14ac:dyDescent="0.25">
      <c r="A129" t="s">
        <v>154</v>
      </c>
      <c r="B129">
        <v>5.7081720000000002</v>
      </c>
      <c r="C129">
        <v>3.1078830000000002</v>
      </c>
    </row>
    <row r="130" spans="1:3" x14ac:dyDescent="0.25">
      <c r="A130" t="s">
        <v>193</v>
      </c>
      <c r="B130">
        <v>5.6130199999999997</v>
      </c>
      <c r="C130">
        <v>3.000591</v>
      </c>
    </row>
    <row r="131" spans="1:3" x14ac:dyDescent="0.25">
      <c r="A131" t="s">
        <v>245</v>
      </c>
      <c r="B131">
        <v>1.788611</v>
      </c>
      <c r="C131">
        <v>2.9009969999999998</v>
      </c>
    </row>
    <row r="132" spans="1:3" x14ac:dyDescent="0.25">
      <c r="A132" t="s">
        <v>225</v>
      </c>
      <c r="B132">
        <v>3.2547389999999998</v>
      </c>
      <c r="C132">
        <v>2.8581889999999999</v>
      </c>
    </row>
    <row r="133" spans="1:3" x14ac:dyDescent="0.25">
      <c r="A133" t="s">
        <v>248</v>
      </c>
      <c r="B133">
        <v>3.2625009999999999</v>
      </c>
      <c r="C133">
        <v>2.7681460000000002</v>
      </c>
    </row>
    <row r="134" spans="1:3" x14ac:dyDescent="0.25">
      <c r="A134" t="s">
        <v>590</v>
      </c>
      <c r="B134">
        <v>0.73779550000000005</v>
      </c>
      <c r="C134">
        <v>2.768052</v>
      </c>
    </row>
    <row r="135" spans="1:3" x14ac:dyDescent="0.25">
      <c r="A135" t="s">
        <v>220</v>
      </c>
      <c r="B135">
        <v>2.2647620000000002</v>
      </c>
      <c r="C135">
        <v>2.7668050000000002</v>
      </c>
    </row>
    <row r="136" spans="1:3" x14ac:dyDescent="0.25">
      <c r="A136" t="s">
        <v>128</v>
      </c>
      <c r="B136">
        <v>5.1850160000000001</v>
      </c>
      <c r="C136">
        <v>2.70187</v>
      </c>
    </row>
    <row r="137" spans="1:3" x14ac:dyDescent="0.25">
      <c r="A137" t="s">
        <v>247</v>
      </c>
      <c r="B137">
        <v>7.0331700000000001</v>
      </c>
      <c r="C137">
        <v>2.5369489999999999</v>
      </c>
    </row>
    <row r="138" spans="1:3" x14ac:dyDescent="0.25">
      <c r="A138" t="s">
        <v>148</v>
      </c>
      <c r="B138">
        <v>3.6496029999999999</v>
      </c>
      <c r="C138">
        <v>2.36605</v>
      </c>
    </row>
    <row r="139" spans="1:3" x14ac:dyDescent="0.25">
      <c r="A139" t="s">
        <v>185</v>
      </c>
      <c r="B139">
        <v>7.433802</v>
      </c>
      <c r="C139">
        <v>2.309644</v>
      </c>
    </row>
    <row r="140" spans="1:3" x14ac:dyDescent="0.25">
      <c r="A140" t="s">
        <v>179</v>
      </c>
      <c r="B140">
        <v>10.892469999999999</v>
      </c>
      <c r="C140">
        <v>2.2555679999999998</v>
      </c>
    </row>
    <row r="141" spans="1:3" x14ac:dyDescent="0.25">
      <c r="A141" t="s">
        <v>252</v>
      </c>
      <c r="B141">
        <v>1.539193</v>
      </c>
      <c r="C141">
        <v>2.1489959999999999</v>
      </c>
    </row>
    <row r="142" spans="1:3" x14ac:dyDescent="0.25">
      <c r="A142" t="s">
        <v>211</v>
      </c>
      <c r="B142">
        <v>2.6168209999999998</v>
      </c>
      <c r="C142">
        <v>2.1229849999999999</v>
      </c>
    </row>
    <row r="143" spans="1:3" x14ac:dyDescent="0.25">
      <c r="A143" t="s">
        <v>205</v>
      </c>
      <c r="B143">
        <v>5.9101670000000004</v>
      </c>
      <c r="C143">
        <v>1.742577</v>
      </c>
    </row>
    <row r="144" spans="1:3" x14ac:dyDescent="0.25">
      <c r="A144" t="s">
        <v>273</v>
      </c>
      <c r="B144">
        <v>3.3998740000000001</v>
      </c>
      <c r="C144">
        <v>1.193084</v>
      </c>
    </row>
    <row r="145" spans="1:3" x14ac:dyDescent="0.25">
      <c r="A145" t="s">
        <v>234</v>
      </c>
      <c r="B145">
        <v>3.5348299999999999</v>
      </c>
      <c r="C145">
        <v>1.1553420000000001</v>
      </c>
    </row>
    <row r="146" spans="1:3" x14ac:dyDescent="0.25">
      <c r="A146" t="s">
        <v>134</v>
      </c>
      <c r="B146">
        <v>5.1538329999999997</v>
      </c>
      <c r="C146">
        <v>1.096166</v>
      </c>
    </row>
    <row r="147" spans="1:3" x14ac:dyDescent="0.25">
      <c r="A147" t="s">
        <v>598</v>
      </c>
      <c r="B147">
        <v>0.89851320000000001</v>
      </c>
      <c r="C147">
        <v>1.0832870000000001</v>
      </c>
    </row>
    <row r="148" spans="1:3" x14ac:dyDescent="0.25">
      <c r="A148" t="s">
        <v>200</v>
      </c>
      <c r="B148">
        <v>8.4153599999999995E-2</v>
      </c>
      <c r="C148">
        <v>1.052735</v>
      </c>
    </row>
    <row r="149" spans="1:3" x14ac:dyDescent="0.25">
      <c r="A149" t="s">
        <v>219</v>
      </c>
      <c r="B149">
        <v>0.78179259999999995</v>
      </c>
      <c r="C149">
        <v>1.0280579999999999</v>
      </c>
    </row>
    <row r="150" spans="1:3" x14ac:dyDescent="0.25">
      <c r="A150" t="s">
        <v>196</v>
      </c>
      <c r="B150">
        <v>1.115367</v>
      </c>
      <c r="C150">
        <v>0.91787249999999998</v>
      </c>
    </row>
    <row r="151" spans="1:3" x14ac:dyDescent="0.25">
      <c r="A151" t="s">
        <v>235</v>
      </c>
      <c r="B151">
        <v>1.548189</v>
      </c>
      <c r="C151">
        <v>0.88936970000000004</v>
      </c>
    </row>
    <row r="152" spans="1:3" x14ac:dyDescent="0.25">
      <c r="A152" t="s">
        <v>136</v>
      </c>
      <c r="B152">
        <v>0.56913950000000002</v>
      </c>
      <c r="C152">
        <v>0.80835400000000002</v>
      </c>
    </row>
    <row r="153" spans="1:3" x14ac:dyDescent="0.25">
      <c r="A153" t="s">
        <v>197</v>
      </c>
      <c r="B153">
        <v>1.4612970000000001</v>
      </c>
      <c r="C153">
        <v>0.80652699999999999</v>
      </c>
    </row>
    <row r="154" spans="1:3" x14ac:dyDescent="0.25">
      <c r="A154" t="s">
        <v>153</v>
      </c>
      <c r="B154">
        <v>0.3852333</v>
      </c>
      <c r="C154">
        <v>0.55650310000000003</v>
      </c>
    </row>
    <row r="155" spans="1:3" x14ac:dyDescent="0.25">
      <c r="A155" t="s">
        <v>170</v>
      </c>
      <c r="B155">
        <v>0.54642520000000006</v>
      </c>
      <c r="C155">
        <v>0.52254840000000002</v>
      </c>
    </row>
    <row r="156" spans="1:3" x14ac:dyDescent="0.25">
      <c r="A156" t="s">
        <v>206</v>
      </c>
      <c r="B156">
        <v>0.30578</v>
      </c>
      <c r="C156">
        <v>0.49176900000000001</v>
      </c>
    </row>
    <row r="157" spans="1:3" x14ac:dyDescent="0.25">
      <c r="A157" t="s">
        <v>249</v>
      </c>
      <c r="B157">
        <v>0.13658719999999999</v>
      </c>
      <c r="C157">
        <v>0.43177910000000003</v>
      </c>
    </row>
    <row r="158" spans="1:3" x14ac:dyDescent="0.25">
      <c r="A158" t="s">
        <v>216</v>
      </c>
      <c r="B158">
        <v>0.40599780000000002</v>
      </c>
      <c r="C158">
        <v>0.39828750000000002</v>
      </c>
    </row>
    <row r="159" spans="1:3" x14ac:dyDescent="0.25">
      <c r="A159" t="s">
        <v>217</v>
      </c>
      <c r="B159">
        <v>0.42526920000000001</v>
      </c>
      <c r="C159">
        <v>0.39801999999999998</v>
      </c>
    </row>
    <row r="160" spans="1:3" x14ac:dyDescent="0.25">
      <c r="A160" t="s">
        <v>159</v>
      </c>
      <c r="B160">
        <v>0.12909180000000001</v>
      </c>
      <c r="C160">
        <v>0.2401008</v>
      </c>
    </row>
    <row r="161" spans="1:3" x14ac:dyDescent="0.25">
      <c r="A161" t="s">
        <v>156</v>
      </c>
      <c r="B161">
        <v>0.57554260000000002</v>
      </c>
      <c r="C161">
        <v>0.20197219999999999</v>
      </c>
    </row>
    <row r="162" spans="1:3" x14ac:dyDescent="0.25">
      <c r="A162" t="s">
        <v>228</v>
      </c>
      <c r="B162">
        <v>0.1434658</v>
      </c>
      <c r="C162">
        <v>0.20071449999999999</v>
      </c>
    </row>
    <row r="163" spans="1:3" x14ac:dyDescent="0.25">
      <c r="A163" t="s">
        <v>257</v>
      </c>
      <c r="B163">
        <v>0.85424690000000003</v>
      </c>
      <c r="C163">
        <v>0.1892547</v>
      </c>
    </row>
    <row r="164" spans="1:3" x14ac:dyDescent="0.25">
      <c r="A164" t="s">
        <v>262</v>
      </c>
      <c r="B164">
        <v>1.4183599999999999E-2</v>
      </c>
      <c r="C164">
        <v>8.3495299999999995E-2</v>
      </c>
    </row>
    <row r="165" spans="1:3" x14ac:dyDescent="0.25">
      <c r="A165" t="s">
        <v>599</v>
      </c>
      <c r="B165">
        <v>0.89054540000000004</v>
      </c>
      <c r="C165">
        <v>7.9783000000000007E-2</v>
      </c>
    </row>
  </sheetData>
  <sortState ref="A2:C165">
    <sortCondition descending="1" ref="C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29" sqref="B29"/>
    </sheetView>
  </sheetViews>
  <sheetFormatPr defaultRowHeight="15" x14ac:dyDescent="0.25"/>
  <cols>
    <col min="1" max="1" width="24.85546875" bestFit="1" customWidth="1"/>
    <col min="2" max="2" width="53.140625" bestFit="1" customWidth="1"/>
    <col min="3" max="3" width="52.5703125" bestFit="1" customWidth="1"/>
    <col min="6" max="6" width="24.85546875" bestFit="1" customWidth="1"/>
    <col min="7" max="7" width="53.7109375" bestFit="1" customWidth="1"/>
  </cols>
  <sheetData>
    <row r="1" spans="1:7" x14ac:dyDescent="0.25">
      <c r="B1" t="s">
        <v>432</v>
      </c>
    </row>
    <row r="2" spans="1:7" ht="15.75" thickBot="1" x14ac:dyDescent="0.3"/>
    <row r="3" spans="1:7" ht="15.75" thickBot="1" x14ac:dyDescent="0.3">
      <c r="B3" s="145" t="s">
        <v>417</v>
      </c>
      <c r="C3" s="116" t="s">
        <v>87</v>
      </c>
      <c r="G3" s="145" t="s">
        <v>87</v>
      </c>
    </row>
    <row r="4" spans="1:7" x14ac:dyDescent="0.25">
      <c r="A4" s="285" t="s">
        <v>290</v>
      </c>
      <c r="B4" s="7" t="s">
        <v>0</v>
      </c>
      <c r="C4" s="144" t="s">
        <v>0</v>
      </c>
      <c r="F4" s="285" t="s">
        <v>290</v>
      </c>
      <c r="G4" s="93" t="s">
        <v>0</v>
      </c>
    </row>
    <row r="5" spans="1:7" x14ac:dyDescent="0.25">
      <c r="A5" s="286"/>
      <c r="B5" s="7" t="s">
        <v>1</v>
      </c>
      <c r="C5" s="7" t="s">
        <v>418</v>
      </c>
      <c r="F5" s="286"/>
      <c r="G5" s="143" t="s">
        <v>418</v>
      </c>
    </row>
    <row r="6" spans="1:7" x14ac:dyDescent="0.25">
      <c r="A6" s="286"/>
      <c r="B6" s="7" t="s">
        <v>2</v>
      </c>
      <c r="C6" s="7" t="s">
        <v>1</v>
      </c>
      <c r="F6" s="286"/>
      <c r="G6" s="95" t="s">
        <v>1</v>
      </c>
    </row>
    <row r="7" spans="1:7" x14ac:dyDescent="0.25">
      <c r="A7" s="286"/>
      <c r="B7" s="7" t="s">
        <v>3</v>
      </c>
      <c r="C7" s="7" t="s">
        <v>281</v>
      </c>
      <c r="F7" s="286"/>
      <c r="G7" s="95" t="s">
        <v>281</v>
      </c>
    </row>
    <row r="8" spans="1:7" x14ac:dyDescent="0.25">
      <c r="A8" s="286"/>
      <c r="B8" s="7" t="s">
        <v>4</v>
      </c>
      <c r="C8" s="7" t="s">
        <v>4</v>
      </c>
      <c r="F8" s="286"/>
      <c r="G8" s="95" t="s">
        <v>4</v>
      </c>
    </row>
    <row r="9" spans="1:7" x14ac:dyDescent="0.25">
      <c r="A9" s="286"/>
      <c r="B9" s="7" t="s">
        <v>5</v>
      </c>
      <c r="C9" s="7" t="s">
        <v>97</v>
      </c>
      <c r="F9" s="286"/>
      <c r="G9" s="95" t="s">
        <v>97</v>
      </c>
    </row>
    <row r="10" spans="1:7" x14ac:dyDescent="0.25">
      <c r="A10" s="286"/>
      <c r="B10" s="7" t="s">
        <v>6</v>
      </c>
      <c r="C10" s="7" t="s">
        <v>7</v>
      </c>
      <c r="F10" s="286"/>
      <c r="G10" s="95" t="s">
        <v>7</v>
      </c>
    </row>
    <row r="11" spans="1:7" ht="15.75" thickBot="1" x14ac:dyDescent="0.3">
      <c r="A11" s="287"/>
      <c r="B11" s="7" t="s">
        <v>7</v>
      </c>
      <c r="C11" s="4"/>
      <c r="F11" s="287"/>
      <c r="G11" s="97"/>
    </row>
    <row r="12" spans="1:7" x14ac:dyDescent="0.25">
      <c r="A12" s="285" t="s">
        <v>291</v>
      </c>
      <c r="B12" s="2" t="s">
        <v>419</v>
      </c>
      <c r="C12" s="144" t="s">
        <v>427</v>
      </c>
      <c r="F12" s="285" t="s">
        <v>291</v>
      </c>
      <c r="G12" s="144" t="s">
        <v>427</v>
      </c>
    </row>
    <row r="13" spans="1:7" x14ac:dyDescent="0.25">
      <c r="A13" s="286"/>
      <c r="B13" s="9" t="s">
        <v>420</v>
      </c>
      <c r="C13" s="7" t="s">
        <v>428</v>
      </c>
      <c r="F13" s="286"/>
      <c r="G13" s="143" t="s">
        <v>428</v>
      </c>
    </row>
    <row r="14" spans="1:7" x14ac:dyDescent="0.25">
      <c r="A14" s="286"/>
      <c r="B14" s="9" t="s">
        <v>421</v>
      </c>
      <c r="C14" s="7"/>
      <c r="F14" s="286"/>
      <c r="G14" s="143" t="s">
        <v>429</v>
      </c>
    </row>
    <row r="15" spans="1:7" x14ac:dyDescent="0.25">
      <c r="A15" s="286"/>
      <c r="B15" s="9" t="s">
        <v>422</v>
      </c>
      <c r="C15" s="7"/>
      <c r="F15" s="286"/>
      <c r="G15" s="95"/>
    </row>
    <row r="16" spans="1:7" x14ac:dyDescent="0.25">
      <c r="A16" s="286"/>
      <c r="B16" s="9" t="s">
        <v>423</v>
      </c>
      <c r="C16" s="7"/>
      <c r="F16" s="286"/>
      <c r="G16" s="95"/>
    </row>
    <row r="17" spans="1:7" x14ac:dyDescent="0.25">
      <c r="A17" s="286"/>
      <c r="B17" s="9" t="s">
        <v>424</v>
      </c>
      <c r="C17" s="7"/>
      <c r="F17" s="286"/>
      <c r="G17" s="95"/>
    </row>
    <row r="18" spans="1:7" x14ac:dyDescent="0.25">
      <c r="A18" s="286"/>
      <c r="B18" s="9" t="s">
        <v>425</v>
      </c>
      <c r="C18" s="7"/>
      <c r="F18" s="286"/>
      <c r="G18" s="95"/>
    </row>
    <row r="19" spans="1:7" ht="15.75" thickBot="1" x14ac:dyDescent="0.3">
      <c r="A19" s="287"/>
      <c r="B19" s="13" t="s">
        <v>426</v>
      </c>
      <c r="C19" s="4"/>
      <c r="F19" s="287"/>
      <c r="G19" s="97"/>
    </row>
    <row r="20" spans="1:7" x14ac:dyDescent="0.25">
      <c r="A20" s="285" t="s">
        <v>292</v>
      </c>
      <c r="B20" s="7" t="s">
        <v>430</v>
      </c>
      <c r="C20" s="144" t="s">
        <v>430</v>
      </c>
      <c r="F20" s="285" t="s">
        <v>292</v>
      </c>
      <c r="G20" s="93" t="s">
        <v>430</v>
      </c>
    </row>
    <row r="21" spans="1:7" x14ac:dyDescent="0.25">
      <c r="A21" s="286"/>
      <c r="B21" s="7" t="s">
        <v>63</v>
      </c>
      <c r="C21" s="7" t="s">
        <v>63</v>
      </c>
      <c r="F21" s="286"/>
      <c r="G21" s="95" t="s">
        <v>63</v>
      </c>
    </row>
    <row r="22" spans="1:7" x14ac:dyDescent="0.25">
      <c r="A22" s="286"/>
      <c r="B22" s="7" t="s">
        <v>431</v>
      </c>
      <c r="C22" s="7" t="s">
        <v>431</v>
      </c>
      <c r="F22" s="286"/>
      <c r="G22" s="95" t="s">
        <v>431</v>
      </c>
    </row>
    <row r="23" spans="1:7" x14ac:dyDescent="0.25">
      <c r="A23" s="286"/>
      <c r="B23" s="7" t="s">
        <v>65</v>
      </c>
      <c r="C23" s="7" t="s">
        <v>90</v>
      </c>
      <c r="F23" s="286"/>
      <c r="G23" s="143" t="s">
        <v>90</v>
      </c>
    </row>
    <row r="24" spans="1:7" x14ac:dyDescent="0.25">
      <c r="A24" s="286"/>
      <c r="B24" s="9" t="s">
        <v>66</v>
      </c>
      <c r="C24" s="7" t="s">
        <v>282</v>
      </c>
      <c r="F24" s="286"/>
      <c r="G24" s="143" t="s">
        <v>282</v>
      </c>
    </row>
    <row r="25" spans="1:7" x14ac:dyDescent="0.25">
      <c r="A25" s="286"/>
      <c r="B25" s="9" t="s">
        <v>566</v>
      </c>
      <c r="C25" s="7"/>
      <c r="F25" s="286"/>
      <c r="G25" s="95"/>
    </row>
    <row r="26" spans="1:7" ht="15.75" thickBot="1" x14ac:dyDescent="0.3">
      <c r="A26" s="287"/>
      <c r="B26" s="13" t="s">
        <v>68</v>
      </c>
      <c r="C26" s="4"/>
      <c r="F26" s="287"/>
      <c r="G26" s="97"/>
    </row>
    <row r="27" spans="1:7" x14ac:dyDescent="0.25">
      <c r="A27" s="285" t="s">
        <v>293</v>
      </c>
      <c r="B27" s="2" t="s">
        <v>76</v>
      </c>
      <c r="C27" s="144" t="s">
        <v>76</v>
      </c>
      <c r="F27" s="285" t="s">
        <v>293</v>
      </c>
      <c r="G27" s="93" t="s">
        <v>76</v>
      </c>
    </row>
    <row r="28" spans="1:7" x14ac:dyDescent="0.25">
      <c r="A28" s="286"/>
      <c r="B28" s="9" t="s">
        <v>277</v>
      </c>
      <c r="C28" s="7" t="s">
        <v>277</v>
      </c>
      <c r="F28" s="286"/>
      <c r="G28" s="95" t="s">
        <v>277</v>
      </c>
    </row>
    <row r="29" spans="1:7" x14ac:dyDescent="0.25">
      <c r="A29" s="286"/>
      <c r="B29" s="9" t="s">
        <v>77</v>
      </c>
      <c r="C29" s="7" t="s">
        <v>96</v>
      </c>
      <c r="F29" s="286"/>
      <c r="G29" s="143" t="s">
        <v>96</v>
      </c>
    </row>
    <row r="30" spans="1:7" x14ac:dyDescent="0.25">
      <c r="A30" s="286"/>
      <c r="B30" s="9" t="s">
        <v>78</v>
      </c>
      <c r="C30" s="7" t="s">
        <v>77</v>
      </c>
      <c r="F30" s="286"/>
      <c r="G30" s="95" t="s">
        <v>77</v>
      </c>
    </row>
    <row r="31" spans="1:7" x14ac:dyDescent="0.25">
      <c r="A31" s="286"/>
      <c r="B31" s="9" t="s">
        <v>79</v>
      </c>
      <c r="C31" s="7" t="s">
        <v>78</v>
      </c>
      <c r="F31" s="286"/>
      <c r="G31" s="95" t="s">
        <v>78</v>
      </c>
    </row>
    <row r="32" spans="1:7" x14ac:dyDescent="0.25">
      <c r="A32" s="286"/>
      <c r="B32" s="9" t="s">
        <v>80</v>
      </c>
      <c r="C32" s="7" t="s">
        <v>79</v>
      </c>
      <c r="F32" s="286"/>
      <c r="G32" s="95" t="s">
        <v>79</v>
      </c>
    </row>
    <row r="33" spans="1:7" x14ac:dyDescent="0.25">
      <c r="A33" s="286"/>
      <c r="B33" s="9" t="s">
        <v>279</v>
      </c>
      <c r="C33" s="7" t="s">
        <v>80</v>
      </c>
      <c r="F33" s="286"/>
      <c r="G33" s="95" t="s">
        <v>80</v>
      </c>
    </row>
    <row r="34" spans="1:7" x14ac:dyDescent="0.25">
      <c r="A34" s="286"/>
      <c r="B34" s="9" t="s">
        <v>81</v>
      </c>
      <c r="C34" s="7" t="s">
        <v>279</v>
      </c>
      <c r="F34" s="286"/>
      <c r="G34" s="95" t="s">
        <v>279</v>
      </c>
    </row>
    <row r="35" spans="1:7" ht="15.75" thickBot="1" x14ac:dyDescent="0.3">
      <c r="A35" s="287"/>
      <c r="B35" s="87"/>
      <c r="C35" s="97" t="s">
        <v>81</v>
      </c>
      <c r="F35" s="287"/>
      <c r="G35" s="97" t="s">
        <v>81</v>
      </c>
    </row>
  </sheetData>
  <mergeCells count="8">
    <mergeCell ref="A4:A11"/>
    <mergeCell ref="A12:A19"/>
    <mergeCell ref="A20:A26"/>
    <mergeCell ref="A27:A35"/>
    <mergeCell ref="F4:F11"/>
    <mergeCell ref="F12:F19"/>
    <mergeCell ref="F20:F26"/>
    <mergeCell ref="F27:F35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7" workbookViewId="0">
      <selection activeCell="K31" sqref="K31"/>
    </sheetView>
  </sheetViews>
  <sheetFormatPr defaultRowHeight="15" x14ac:dyDescent="0.25"/>
  <sheetData>
    <row r="1" spans="1:13" ht="48.75" x14ac:dyDescent="0.25">
      <c r="A1" s="32" t="s">
        <v>125</v>
      </c>
      <c r="B1" s="32" t="s">
        <v>405</v>
      </c>
      <c r="C1" s="114" t="s">
        <v>404</v>
      </c>
      <c r="D1" s="114" t="s">
        <v>403</v>
      </c>
      <c r="E1" s="110" t="s">
        <v>402</v>
      </c>
      <c r="F1" s="114" t="s">
        <v>401</v>
      </c>
      <c r="G1" s="109" t="s">
        <v>400</v>
      </c>
      <c r="H1" s="114" t="s">
        <v>399</v>
      </c>
      <c r="I1" s="108" t="s">
        <v>398</v>
      </c>
      <c r="J1" s="114" t="s">
        <v>397</v>
      </c>
      <c r="K1" s="107" t="s">
        <v>396</v>
      </c>
      <c r="L1" s="114" t="s">
        <v>120</v>
      </c>
      <c r="M1" s="32" t="s">
        <v>395</v>
      </c>
    </row>
    <row r="2" spans="1:13" x14ac:dyDescent="0.25">
      <c r="A2" t="s">
        <v>40</v>
      </c>
      <c r="B2" t="s">
        <v>394</v>
      </c>
      <c r="C2">
        <v>0.5</v>
      </c>
      <c r="D2">
        <v>0.5</v>
      </c>
      <c r="E2" s="110"/>
      <c r="F2">
        <v>0.5</v>
      </c>
      <c r="G2" s="109"/>
      <c r="I2" t="s">
        <v>393</v>
      </c>
      <c r="K2" s="107"/>
      <c r="L2" s="32">
        <f t="shared" ref="L2:L33" si="0">SUM(C2+D2+F2+H2+J2)</f>
        <v>1.5</v>
      </c>
      <c r="M2" s="106" t="s">
        <v>392</v>
      </c>
    </row>
    <row r="3" spans="1:13" x14ac:dyDescent="0.25">
      <c r="A3" t="s">
        <v>391</v>
      </c>
      <c r="B3" t="s">
        <v>390</v>
      </c>
      <c r="C3">
        <v>0.5</v>
      </c>
      <c r="D3">
        <v>0.5</v>
      </c>
      <c r="E3" s="110" t="s">
        <v>389</v>
      </c>
      <c r="F3">
        <v>0.5</v>
      </c>
      <c r="G3" t="s">
        <v>388</v>
      </c>
      <c r="H3">
        <v>0.5</v>
      </c>
      <c r="I3" s="108" t="s">
        <v>387</v>
      </c>
      <c r="J3">
        <v>0.5</v>
      </c>
      <c r="K3" s="107" t="s">
        <v>386</v>
      </c>
      <c r="L3" s="32">
        <f t="shared" si="0"/>
        <v>2.5</v>
      </c>
      <c r="M3" s="106" t="s">
        <v>385</v>
      </c>
    </row>
    <row r="4" spans="1:13" x14ac:dyDescent="0.25">
      <c r="A4" t="s">
        <v>20</v>
      </c>
      <c r="B4" t="s">
        <v>384</v>
      </c>
      <c r="C4">
        <v>0</v>
      </c>
      <c r="D4">
        <v>0</v>
      </c>
      <c r="E4" s="110"/>
      <c r="F4">
        <v>0</v>
      </c>
      <c r="G4" s="109"/>
      <c r="H4">
        <v>0</v>
      </c>
      <c r="I4" s="108"/>
      <c r="J4">
        <v>0</v>
      </c>
      <c r="K4" s="107"/>
      <c r="L4" s="32">
        <f t="shared" si="0"/>
        <v>0</v>
      </c>
      <c r="M4" s="32"/>
    </row>
    <row r="5" spans="1:13" x14ac:dyDescent="0.25">
      <c r="A5" t="s">
        <v>36</v>
      </c>
      <c r="B5" t="s">
        <v>383</v>
      </c>
      <c r="C5">
        <v>0.5</v>
      </c>
      <c r="D5">
        <v>0</v>
      </c>
      <c r="E5" s="110"/>
      <c r="F5">
        <v>0.5</v>
      </c>
      <c r="G5" s="109"/>
      <c r="H5" s="112">
        <v>0</v>
      </c>
      <c r="I5" s="108" t="s">
        <v>382</v>
      </c>
      <c r="J5">
        <v>0</v>
      </c>
      <c r="K5" s="107"/>
      <c r="L5" s="32">
        <f t="shared" si="0"/>
        <v>1</v>
      </c>
      <c r="M5" s="106" t="s">
        <v>381</v>
      </c>
    </row>
    <row r="6" spans="1:13" x14ac:dyDescent="0.25">
      <c r="A6" t="s">
        <v>21</v>
      </c>
      <c r="B6" t="s">
        <v>380</v>
      </c>
      <c r="C6">
        <v>0.5</v>
      </c>
      <c r="D6">
        <v>0.5</v>
      </c>
      <c r="E6" s="110" t="s">
        <v>379</v>
      </c>
      <c r="F6">
        <v>0.5</v>
      </c>
      <c r="G6" s="109" t="s">
        <v>378</v>
      </c>
      <c r="H6">
        <v>0.5</v>
      </c>
      <c r="I6" s="108" t="s">
        <v>377</v>
      </c>
      <c r="J6">
        <v>0</v>
      </c>
      <c r="K6" s="107" t="s">
        <v>376</v>
      </c>
      <c r="L6" s="32">
        <f t="shared" si="0"/>
        <v>2</v>
      </c>
      <c r="M6" s="106" t="s">
        <v>375</v>
      </c>
    </row>
    <row r="7" spans="1:13" ht="24.75" x14ac:dyDescent="0.25">
      <c r="A7" t="s">
        <v>31</v>
      </c>
      <c r="B7" t="s">
        <v>331</v>
      </c>
      <c r="C7">
        <v>0.5</v>
      </c>
      <c r="D7">
        <v>0.5</v>
      </c>
      <c r="E7" s="110" t="s">
        <v>374</v>
      </c>
      <c r="F7">
        <v>0.5</v>
      </c>
      <c r="G7" s="109">
        <v>0.17</v>
      </c>
      <c r="H7">
        <v>0.5</v>
      </c>
      <c r="I7" s="108" t="s">
        <v>373</v>
      </c>
      <c r="J7">
        <v>0</v>
      </c>
      <c r="K7" s="107" t="s">
        <v>372</v>
      </c>
      <c r="L7" s="32">
        <f t="shared" si="0"/>
        <v>2</v>
      </c>
      <c r="M7" s="106" t="s">
        <v>371</v>
      </c>
    </row>
    <row r="8" spans="1:13" x14ac:dyDescent="0.25">
      <c r="A8" t="s">
        <v>370</v>
      </c>
      <c r="B8" t="s">
        <v>369</v>
      </c>
      <c r="C8">
        <v>0.5</v>
      </c>
      <c r="D8">
        <v>0</v>
      </c>
      <c r="E8" s="110" t="s">
        <v>368</v>
      </c>
      <c r="F8">
        <v>0</v>
      </c>
      <c r="G8" s="109"/>
      <c r="H8">
        <v>0</v>
      </c>
      <c r="I8" s="108" t="s">
        <v>367</v>
      </c>
      <c r="J8">
        <v>0</v>
      </c>
      <c r="K8" s="107"/>
      <c r="L8" s="32">
        <f t="shared" si="0"/>
        <v>0.5</v>
      </c>
      <c r="M8" s="106" t="s">
        <v>366</v>
      </c>
    </row>
    <row r="9" spans="1:13" ht="72.75" x14ac:dyDescent="0.25">
      <c r="A9" t="s">
        <v>23</v>
      </c>
      <c r="B9" t="s">
        <v>365</v>
      </c>
      <c r="C9">
        <v>0</v>
      </c>
      <c r="D9">
        <v>0.5</v>
      </c>
      <c r="E9" s="110" t="s">
        <v>364</v>
      </c>
      <c r="F9">
        <v>0.5</v>
      </c>
      <c r="G9" s="109" t="s">
        <v>363</v>
      </c>
      <c r="H9">
        <v>0</v>
      </c>
      <c r="I9" s="108"/>
      <c r="J9">
        <v>0</v>
      </c>
      <c r="K9" s="107"/>
      <c r="L9" s="32">
        <f t="shared" si="0"/>
        <v>1</v>
      </c>
      <c r="M9" s="106" t="s">
        <v>362</v>
      </c>
    </row>
    <row r="10" spans="1:13" x14ac:dyDescent="0.25">
      <c r="A10" t="s">
        <v>361</v>
      </c>
      <c r="B10" t="s">
        <v>360</v>
      </c>
      <c r="C10">
        <v>0</v>
      </c>
      <c r="D10">
        <v>0</v>
      </c>
      <c r="E10" s="110"/>
      <c r="F10">
        <v>0</v>
      </c>
      <c r="G10" s="109"/>
      <c r="H10">
        <v>0</v>
      </c>
      <c r="I10" s="108"/>
      <c r="J10">
        <v>0</v>
      </c>
      <c r="K10" s="107"/>
      <c r="L10" s="32">
        <f t="shared" si="0"/>
        <v>0</v>
      </c>
      <c r="M10" s="32"/>
    </row>
    <row r="11" spans="1:13" x14ac:dyDescent="0.25">
      <c r="A11" t="s">
        <v>32</v>
      </c>
      <c r="B11" t="s">
        <v>359</v>
      </c>
      <c r="C11">
        <v>0.5</v>
      </c>
      <c r="D11">
        <v>0.5</v>
      </c>
      <c r="E11" s="110" t="s">
        <v>358</v>
      </c>
      <c r="F11">
        <v>0.5</v>
      </c>
      <c r="G11" s="109" t="s">
        <v>357</v>
      </c>
      <c r="H11">
        <v>0.5</v>
      </c>
      <c r="I11" s="108" t="s">
        <v>340</v>
      </c>
      <c r="J11" s="112">
        <v>0</v>
      </c>
      <c r="K11" s="107" t="s">
        <v>356</v>
      </c>
      <c r="L11" s="32">
        <f t="shared" si="0"/>
        <v>2</v>
      </c>
      <c r="M11" s="106" t="s">
        <v>355</v>
      </c>
    </row>
    <row r="12" spans="1:13" x14ac:dyDescent="0.25">
      <c r="A12" t="s">
        <v>24</v>
      </c>
      <c r="B12" t="s">
        <v>354</v>
      </c>
      <c r="C12">
        <v>0</v>
      </c>
      <c r="D12">
        <v>0</v>
      </c>
      <c r="E12" s="110"/>
      <c r="F12">
        <v>0</v>
      </c>
      <c r="G12" s="109"/>
      <c r="H12">
        <v>0</v>
      </c>
      <c r="I12" s="108"/>
      <c r="J12">
        <v>0</v>
      </c>
      <c r="K12" s="107"/>
      <c r="L12" s="32">
        <f t="shared" si="0"/>
        <v>0</v>
      </c>
      <c r="M12" s="32" t="s">
        <v>353</v>
      </c>
    </row>
    <row r="13" spans="1:13" x14ac:dyDescent="0.25">
      <c r="A13" t="s">
        <v>38</v>
      </c>
      <c r="B13" t="s">
        <v>352</v>
      </c>
      <c r="C13">
        <v>0.5</v>
      </c>
      <c r="D13">
        <v>0.5</v>
      </c>
      <c r="E13" s="110"/>
      <c r="F13">
        <v>0</v>
      </c>
      <c r="G13" s="109"/>
      <c r="H13">
        <v>0.5</v>
      </c>
      <c r="I13" s="108"/>
      <c r="J13">
        <v>0</v>
      </c>
      <c r="K13" s="107"/>
      <c r="L13" s="32">
        <f t="shared" si="0"/>
        <v>1.5</v>
      </c>
      <c r="M13" s="106" t="s">
        <v>351</v>
      </c>
    </row>
    <row r="14" spans="1:13" ht="84.75" x14ac:dyDescent="0.25">
      <c r="A14" t="s">
        <v>350</v>
      </c>
      <c r="B14" t="s">
        <v>349</v>
      </c>
      <c r="C14">
        <v>0.5</v>
      </c>
      <c r="D14">
        <v>0</v>
      </c>
      <c r="E14" s="110" t="s">
        <v>296</v>
      </c>
      <c r="F14">
        <v>0</v>
      </c>
      <c r="G14" s="109"/>
      <c r="H14">
        <v>0</v>
      </c>
      <c r="I14" s="108" t="s">
        <v>348</v>
      </c>
      <c r="J14">
        <v>0</v>
      </c>
      <c r="K14" s="107" t="s">
        <v>347</v>
      </c>
      <c r="L14" s="32">
        <f t="shared" si="0"/>
        <v>0.5</v>
      </c>
      <c r="M14" s="106" t="s">
        <v>346</v>
      </c>
    </row>
    <row r="15" spans="1:13" x14ac:dyDescent="0.25">
      <c r="A15" t="s">
        <v>33</v>
      </c>
      <c r="B15" t="s">
        <v>345</v>
      </c>
      <c r="C15">
        <v>0</v>
      </c>
      <c r="D15">
        <v>0</v>
      </c>
      <c r="E15" s="110"/>
      <c r="F15">
        <v>0</v>
      </c>
      <c r="G15" s="109"/>
      <c r="H15">
        <v>0</v>
      </c>
      <c r="I15" s="108"/>
      <c r="J15">
        <v>0</v>
      </c>
      <c r="K15" s="107"/>
      <c r="L15" s="32">
        <f t="shared" si="0"/>
        <v>0</v>
      </c>
      <c r="M15" s="32"/>
    </row>
    <row r="16" spans="1:13" x14ac:dyDescent="0.25">
      <c r="A16" t="s">
        <v>344</v>
      </c>
      <c r="B16" t="s">
        <v>331</v>
      </c>
      <c r="C16">
        <v>0</v>
      </c>
      <c r="D16">
        <v>0.5</v>
      </c>
      <c r="E16" s="110" t="s">
        <v>343</v>
      </c>
      <c r="F16">
        <v>0</v>
      </c>
      <c r="G16" s="109"/>
      <c r="H16">
        <v>0</v>
      </c>
      <c r="I16" s="108"/>
      <c r="J16">
        <v>0</v>
      </c>
      <c r="K16" s="107"/>
      <c r="L16" s="32">
        <f t="shared" si="0"/>
        <v>0.5</v>
      </c>
      <c r="M16" s="106" t="s">
        <v>342</v>
      </c>
    </row>
    <row r="17" spans="1:13" x14ac:dyDescent="0.25">
      <c r="A17" t="s">
        <v>41</v>
      </c>
      <c r="B17" t="s">
        <v>341</v>
      </c>
      <c r="C17">
        <v>0.5</v>
      </c>
      <c r="D17">
        <v>0</v>
      </c>
      <c r="E17" s="110" t="s">
        <v>308</v>
      </c>
      <c r="F17">
        <v>0</v>
      </c>
      <c r="G17" s="109" t="s">
        <v>340</v>
      </c>
      <c r="H17">
        <v>0.5</v>
      </c>
      <c r="I17" s="108" t="s">
        <v>339</v>
      </c>
      <c r="J17">
        <v>0</v>
      </c>
      <c r="K17" s="107" t="s">
        <v>311</v>
      </c>
      <c r="L17" s="32">
        <f t="shared" si="0"/>
        <v>1</v>
      </c>
      <c r="M17" s="106" t="s">
        <v>338</v>
      </c>
    </row>
    <row r="18" spans="1:13" x14ac:dyDescent="0.25">
      <c r="A18" t="s">
        <v>26</v>
      </c>
      <c r="B18" t="s">
        <v>337</v>
      </c>
      <c r="C18">
        <v>0.5</v>
      </c>
      <c r="D18">
        <v>0.5</v>
      </c>
      <c r="E18" s="110" t="s">
        <v>336</v>
      </c>
      <c r="F18">
        <v>0.5</v>
      </c>
      <c r="G18" s="109"/>
      <c r="H18">
        <v>0.5</v>
      </c>
      <c r="I18" s="108"/>
      <c r="J18" s="111">
        <v>0</v>
      </c>
      <c r="K18" s="107" t="s">
        <v>335</v>
      </c>
      <c r="L18" s="32">
        <f t="shared" si="0"/>
        <v>2</v>
      </c>
      <c r="M18" s="106" t="s">
        <v>334</v>
      </c>
    </row>
    <row r="19" spans="1:13" x14ac:dyDescent="0.25">
      <c r="A19" t="s">
        <v>27</v>
      </c>
      <c r="B19" t="s">
        <v>333</v>
      </c>
      <c r="C19">
        <v>0.5</v>
      </c>
      <c r="D19">
        <v>0</v>
      </c>
      <c r="E19" s="110"/>
      <c r="F19">
        <v>0</v>
      </c>
      <c r="G19" s="109"/>
      <c r="H19">
        <v>0</v>
      </c>
      <c r="I19" s="108"/>
      <c r="J19">
        <v>0</v>
      </c>
      <c r="K19" s="107"/>
      <c r="L19" s="32">
        <f t="shared" si="0"/>
        <v>0.5</v>
      </c>
      <c r="M19" s="106" t="s">
        <v>332</v>
      </c>
    </row>
    <row r="20" spans="1:13" x14ac:dyDescent="0.25">
      <c r="A20" t="s">
        <v>35</v>
      </c>
      <c r="B20" t="s">
        <v>331</v>
      </c>
      <c r="C20">
        <v>0.5</v>
      </c>
      <c r="D20">
        <v>0</v>
      </c>
      <c r="E20" s="110"/>
      <c r="F20">
        <v>0</v>
      </c>
      <c r="G20" s="109"/>
      <c r="H20">
        <v>0</v>
      </c>
      <c r="I20" s="108"/>
      <c r="J20">
        <v>0</v>
      </c>
      <c r="K20" s="107"/>
      <c r="L20" s="32">
        <f t="shared" si="0"/>
        <v>0.5</v>
      </c>
      <c r="M20" s="106" t="s">
        <v>330</v>
      </c>
    </row>
    <row r="21" spans="1:13" x14ac:dyDescent="0.25">
      <c r="A21" t="s">
        <v>28</v>
      </c>
      <c r="B21" t="s">
        <v>329</v>
      </c>
      <c r="C21">
        <v>0.5</v>
      </c>
      <c r="D21">
        <v>0.5</v>
      </c>
      <c r="E21" s="110" t="s">
        <v>328</v>
      </c>
      <c r="F21">
        <v>0.5</v>
      </c>
      <c r="G21" s="109" t="s">
        <v>327</v>
      </c>
      <c r="H21">
        <v>0.5</v>
      </c>
      <c r="I21" s="108" t="s">
        <v>327</v>
      </c>
      <c r="J21">
        <v>0</v>
      </c>
      <c r="K21" s="107"/>
      <c r="L21" s="32">
        <f t="shared" si="0"/>
        <v>2</v>
      </c>
      <c r="M21" s="106" t="s">
        <v>326</v>
      </c>
    </row>
    <row r="22" spans="1:13" x14ac:dyDescent="0.25">
      <c r="A22" t="s">
        <v>29</v>
      </c>
      <c r="B22" t="s">
        <v>325</v>
      </c>
      <c r="C22">
        <v>0.5</v>
      </c>
      <c r="D22">
        <v>0.5</v>
      </c>
      <c r="E22" s="110" t="s">
        <v>324</v>
      </c>
      <c r="F22">
        <v>0.5</v>
      </c>
      <c r="G22" s="109" t="s">
        <v>323</v>
      </c>
      <c r="H22">
        <v>0.5</v>
      </c>
      <c r="I22" s="108" t="s">
        <v>322</v>
      </c>
      <c r="J22">
        <v>0</v>
      </c>
      <c r="K22" s="107"/>
      <c r="L22" s="32">
        <f t="shared" si="0"/>
        <v>2</v>
      </c>
      <c r="M22" s="106" t="s">
        <v>321</v>
      </c>
    </row>
    <row r="23" spans="1:13" x14ac:dyDescent="0.25">
      <c r="A23" t="s">
        <v>320</v>
      </c>
      <c r="B23" t="s">
        <v>319</v>
      </c>
      <c r="C23">
        <v>0.5</v>
      </c>
      <c r="D23">
        <v>0.5</v>
      </c>
      <c r="E23" s="110"/>
      <c r="F23">
        <v>0.5</v>
      </c>
      <c r="G23" s="109" t="s">
        <v>318</v>
      </c>
      <c r="H23">
        <v>0.5</v>
      </c>
      <c r="I23" s="108"/>
      <c r="J23">
        <v>0</v>
      </c>
      <c r="K23" s="107" t="s">
        <v>317</v>
      </c>
      <c r="L23" s="32">
        <f t="shared" si="0"/>
        <v>2</v>
      </c>
      <c r="M23" s="106" t="s">
        <v>316</v>
      </c>
    </row>
    <row r="24" spans="1:13" ht="24.75" x14ac:dyDescent="0.25">
      <c r="A24" t="s">
        <v>315</v>
      </c>
      <c r="B24" t="s">
        <v>314</v>
      </c>
      <c r="C24">
        <v>0.5</v>
      </c>
      <c r="D24">
        <v>0.5</v>
      </c>
      <c r="E24" s="110" t="s">
        <v>313</v>
      </c>
      <c r="F24">
        <v>0.5</v>
      </c>
      <c r="G24" s="109" t="s">
        <v>295</v>
      </c>
      <c r="H24">
        <v>0.5</v>
      </c>
      <c r="I24" s="108" t="s">
        <v>312</v>
      </c>
      <c r="J24">
        <v>0.5</v>
      </c>
      <c r="K24" s="107" t="s">
        <v>311</v>
      </c>
      <c r="L24" s="32">
        <f t="shared" si="0"/>
        <v>2.5</v>
      </c>
      <c r="M24" s="106" t="s">
        <v>310</v>
      </c>
    </row>
    <row r="25" spans="1:13" x14ac:dyDescent="0.25">
      <c r="B25" t="s">
        <v>309</v>
      </c>
      <c r="C25">
        <v>0.5</v>
      </c>
      <c r="D25">
        <v>0.5</v>
      </c>
      <c r="E25" s="110" t="s">
        <v>308</v>
      </c>
      <c r="F25">
        <v>0.5</v>
      </c>
      <c r="G25" s="109"/>
      <c r="H25">
        <v>0.5</v>
      </c>
      <c r="I25" s="108" t="s">
        <v>307</v>
      </c>
      <c r="J25">
        <v>0</v>
      </c>
      <c r="K25" s="107"/>
      <c r="L25" s="32">
        <f t="shared" si="0"/>
        <v>2</v>
      </c>
      <c r="M25" s="113" t="s">
        <v>306</v>
      </c>
    </row>
    <row r="26" spans="1:13" x14ac:dyDescent="0.25">
      <c r="B26" s="111" t="s">
        <v>42</v>
      </c>
      <c r="C26">
        <v>0</v>
      </c>
      <c r="D26">
        <v>0.5</v>
      </c>
      <c r="E26" s="110"/>
      <c r="F26">
        <v>0</v>
      </c>
      <c r="G26" s="109"/>
      <c r="H26">
        <v>0.5</v>
      </c>
      <c r="I26" s="108"/>
      <c r="J26" s="112">
        <v>0</v>
      </c>
      <c r="K26" s="107"/>
      <c r="L26" s="32">
        <f t="shared" si="0"/>
        <v>1</v>
      </c>
      <c r="M26" s="106" t="s">
        <v>305</v>
      </c>
    </row>
    <row r="27" spans="1:13" x14ac:dyDescent="0.25">
      <c r="B27" t="s">
        <v>44</v>
      </c>
      <c r="C27">
        <v>0.5</v>
      </c>
      <c r="D27">
        <v>0.5</v>
      </c>
      <c r="E27" s="110"/>
      <c r="F27">
        <v>0.5</v>
      </c>
      <c r="G27" s="109"/>
      <c r="H27">
        <v>0.5</v>
      </c>
      <c r="I27" s="108"/>
      <c r="J27" s="111">
        <v>0</v>
      </c>
      <c r="K27" s="107"/>
      <c r="L27" s="32">
        <f t="shared" si="0"/>
        <v>2</v>
      </c>
      <c r="M27" s="106" t="s">
        <v>304</v>
      </c>
    </row>
    <row r="28" spans="1:13" x14ac:dyDescent="0.25">
      <c r="B28" t="s">
        <v>303</v>
      </c>
      <c r="C28" s="111">
        <v>0.5</v>
      </c>
      <c r="D28">
        <v>0.5</v>
      </c>
      <c r="E28" s="110"/>
      <c r="F28">
        <v>0</v>
      </c>
      <c r="G28" s="109"/>
      <c r="H28">
        <v>0.5</v>
      </c>
      <c r="I28" s="108"/>
      <c r="J28" s="112">
        <v>0</v>
      </c>
      <c r="K28" s="107"/>
      <c r="L28" s="32">
        <f t="shared" si="0"/>
        <v>1.5</v>
      </c>
      <c r="M28" s="106" t="s">
        <v>302</v>
      </c>
    </row>
    <row r="29" spans="1:13" x14ac:dyDescent="0.25">
      <c r="B29" t="s">
        <v>54</v>
      </c>
      <c r="C29" s="111">
        <v>0.5</v>
      </c>
      <c r="D29">
        <v>0.5</v>
      </c>
      <c r="E29" s="110"/>
      <c r="F29">
        <v>0.5</v>
      </c>
      <c r="G29" s="109"/>
      <c r="H29">
        <v>0.5</v>
      </c>
      <c r="I29" s="108"/>
      <c r="J29" s="111">
        <v>0</v>
      </c>
      <c r="K29" s="107"/>
      <c r="L29" s="32">
        <f t="shared" si="0"/>
        <v>2</v>
      </c>
      <c r="M29" s="106" t="s">
        <v>301</v>
      </c>
    </row>
    <row r="30" spans="1:13" x14ac:dyDescent="0.25">
      <c r="B30" s="111" t="s">
        <v>300</v>
      </c>
      <c r="E30" s="110"/>
      <c r="G30" s="109"/>
      <c r="I30" s="108"/>
      <c r="K30" s="107"/>
      <c r="L30" s="32">
        <f t="shared" si="0"/>
        <v>0</v>
      </c>
      <c r="M30" s="32"/>
    </row>
    <row r="31" spans="1:13" x14ac:dyDescent="0.25">
      <c r="B31" t="s">
        <v>45</v>
      </c>
      <c r="C31">
        <v>0</v>
      </c>
      <c r="D31">
        <v>0.5</v>
      </c>
      <c r="E31" s="110"/>
      <c r="F31">
        <v>0.5</v>
      </c>
      <c r="G31" s="109"/>
      <c r="H31">
        <v>0.5</v>
      </c>
      <c r="I31" s="108"/>
      <c r="J31">
        <v>0</v>
      </c>
      <c r="K31" s="107"/>
      <c r="L31" s="32">
        <f t="shared" si="0"/>
        <v>1.5</v>
      </c>
      <c r="M31" s="106" t="s">
        <v>299</v>
      </c>
    </row>
    <row r="32" spans="1:13" x14ac:dyDescent="0.25">
      <c r="B32" t="s">
        <v>298</v>
      </c>
      <c r="C32">
        <v>0.5</v>
      </c>
      <c r="D32">
        <v>0.5</v>
      </c>
      <c r="E32" s="110" t="s">
        <v>297</v>
      </c>
      <c r="F32">
        <v>0.5</v>
      </c>
      <c r="G32" s="109" t="s">
        <v>296</v>
      </c>
      <c r="H32">
        <v>0.5</v>
      </c>
      <c r="I32" s="108" t="s">
        <v>295</v>
      </c>
      <c r="J32">
        <v>0.5</v>
      </c>
      <c r="K32" s="107">
        <v>11</v>
      </c>
      <c r="L32" s="32">
        <f t="shared" si="0"/>
        <v>2.5</v>
      </c>
      <c r="M32" s="106" t="s">
        <v>294</v>
      </c>
    </row>
    <row r="33" spans="2:13" x14ac:dyDescent="0.25">
      <c r="B33" t="s">
        <v>85</v>
      </c>
      <c r="C33">
        <v>0.5</v>
      </c>
      <c r="D33">
        <v>0</v>
      </c>
      <c r="F33">
        <v>0.5</v>
      </c>
      <c r="H33">
        <v>0.5</v>
      </c>
      <c r="J33">
        <v>0.5</v>
      </c>
      <c r="L33" s="32">
        <f t="shared" si="0"/>
        <v>2</v>
      </c>
      <c r="M33" s="115" t="s">
        <v>406</v>
      </c>
    </row>
  </sheetData>
  <hyperlinks>
    <hyperlink ref="M26" r:id="rId1" location="page=3" display="http://siteresources.worldbank.org/EXTDIRGEN/Resources/dge_mandate_tor.pdf - page=3"/>
    <hyperlink ref="M21" r:id="rId2"/>
    <hyperlink ref="M20" r:id="rId3"/>
    <hyperlink ref="M32" r:id="rId4"/>
    <hyperlink ref="M17" r:id="rId5"/>
    <hyperlink ref="M28" r:id="rId6"/>
    <hyperlink ref="M19" r:id="rId7"/>
    <hyperlink ref="M16" r:id="rId8"/>
    <hyperlink ref="M14" r:id="rId9"/>
    <hyperlink ref="M9" r:id="rId10"/>
    <hyperlink ref="M7" r:id="rId11"/>
    <hyperlink ref="M6" r:id="rId12"/>
    <hyperlink ref="M2" r:id="rId13"/>
    <hyperlink ref="M3" r:id="rId14"/>
    <hyperlink ref="M5" r:id="rId15"/>
    <hyperlink ref="M8" r:id="rId16"/>
    <hyperlink ref="M11" r:id="rId17"/>
    <hyperlink ref="M13" r:id="rId18"/>
    <hyperlink ref="M18" r:id="rId19"/>
    <hyperlink ref="M22" r:id="rId20"/>
    <hyperlink ref="M23" r:id="rId21"/>
    <hyperlink ref="M24" r:id="rId22"/>
    <hyperlink ref="M25" r:id="rId23"/>
    <hyperlink ref="M27" r:id="rId24"/>
    <hyperlink ref="M29" r:id="rId25"/>
    <hyperlink ref="M31" r:id="rId26"/>
    <hyperlink ref="M33" r:id="rId27"/>
  </hyperlinks>
  <pageMargins left="0.7" right="0.7" top="0.75" bottom="0.75" header="0.3" footer="0.3"/>
  <pageSetup orientation="portrait" r:id="rId2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Q27" sqref="Q27"/>
    </sheetView>
  </sheetViews>
  <sheetFormatPr defaultRowHeight="15" x14ac:dyDescent="0.25"/>
  <cols>
    <col min="1" max="1" width="23" bestFit="1" customWidth="1"/>
    <col min="6" max="6" width="10" bestFit="1" customWidth="1"/>
    <col min="8" max="8" width="12" bestFit="1" customWidth="1"/>
    <col min="9" max="9" width="14.140625" customWidth="1"/>
    <col min="10" max="10" width="34" bestFit="1" customWidth="1"/>
    <col min="11" max="11" width="13.42578125" bestFit="1" customWidth="1"/>
    <col min="14" max="14" width="12" bestFit="1" customWidth="1"/>
  </cols>
  <sheetData>
    <row r="1" spans="1:17" x14ac:dyDescent="0.25">
      <c r="A1" t="s">
        <v>468</v>
      </c>
      <c r="B1" t="s">
        <v>467</v>
      </c>
      <c r="C1" t="s">
        <v>466</v>
      </c>
      <c r="D1" t="s">
        <v>465</v>
      </c>
      <c r="E1" t="s">
        <v>464</v>
      </c>
      <c r="F1" t="s">
        <v>463</v>
      </c>
      <c r="G1" t="s">
        <v>462</v>
      </c>
      <c r="H1" t="s">
        <v>461</v>
      </c>
      <c r="I1" t="s">
        <v>460</v>
      </c>
      <c r="J1" t="s">
        <v>459</v>
      </c>
      <c r="K1" t="s">
        <v>458</v>
      </c>
      <c r="L1" t="s">
        <v>457</v>
      </c>
    </row>
    <row r="2" spans="1:17" x14ac:dyDescent="0.25">
      <c r="A2" t="s">
        <v>40</v>
      </c>
      <c r="B2">
        <v>5</v>
      </c>
      <c r="C2">
        <v>32.819699999999997</v>
      </c>
      <c r="D2">
        <v>77.610108999999994</v>
      </c>
      <c r="E2">
        <v>31.422253000000001</v>
      </c>
      <c r="F2">
        <v>0</v>
      </c>
      <c r="G2">
        <f>146.852062*(1000000)</f>
        <v>146852062</v>
      </c>
      <c r="H2">
        <f>VLOOKUP(A2, GDP_2009!A2:D185, 4, FALSE)</f>
        <v>1.7060144681179574E-2</v>
      </c>
      <c r="I2">
        <f t="shared" ref="I2:I24" si="0">G2/$G$25</f>
        <v>16632.751421885147</v>
      </c>
      <c r="J2">
        <f t="shared" ref="J2:J24" si="1">I2-H2</f>
        <v>16632.734361740466</v>
      </c>
      <c r="K2">
        <f>G2/VLOOKUP(A2,GDP_2009!A1:C184,3,FALSE)</f>
        <v>1.4866382807272226E-4</v>
      </c>
      <c r="L2">
        <f t="shared" ref="L2:L24" si="2">STANDARDIZE(K2, $K$25, $K$26)</f>
        <v>-0.44490547134198588</v>
      </c>
    </row>
    <row r="3" spans="1:17" x14ac:dyDescent="0.25">
      <c r="A3" t="s">
        <v>19</v>
      </c>
      <c r="B3">
        <v>0</v>
      </c>
      <c r="C3">
        <v>0</v>
      </c>
      <c r="D3">
        <v>7.82986</v>
      </c>
      <c r="E3">
        <v>0.15175</v>
      </c>
      <c r="F3">
        <v>0</v>
      </c>
      <c r="G3">
        <f>7.98161*(1000000)</f>
        <v>7981610</v>
      </c>
      <c r="H3">
        <f>VLOOKUP(A3, GDP_2009!A3:D186, 4, FALSE)</f>
        <v>6.598638263287002E-3</v>
      </c>
      <c r="I3">
        <f t="shared" si="0"/>
        <v>904.01274090678214</v>
      </c>
      <c r="J3">
        <f t="shared" si="1"/>
        <v>904.00614226851883</v>
      </c>
      <c r="K3">
        <f>G3/VLOOKUP(A3,GDP_2009!A2:C185,3,FALSE)</f>
        <v>2.0890274895111667E-5</v>
      </c>
      <c r="L3">
        <f t="shared" si="2"/>
        <v>-0.91936593359504604</v>
      </c>
      <c r="P3" t="s">
        <v>26</v>
      </c>
      <c r="Q3">
        <v>3.2609044466550525</v>
      </c>
    </row>
    <row r="4" spans="1:17" x14ac:dyDescent="0.25">
      <c r="A4" t="s">
        <v>20</v>
      </c>
      <c r="B4">
        <v>0</v>
      </c>
      <c r="C4">
        <v>23.332020880000002</v>
      </c>
      <c r="D4">
        <v>56.057955</v>
      </c>
      <c r="E4">
        <v>11.824935</v>
      </c>
      <c r="F4">
        <v>0</v>
      </c>
      <c r="G4">
        <f>91.21491088*(1000000)</f>
        <v>91214910.88000001</v>
      </c>
      <c r="H4">
        <f>VLOOKUP(A4, GDP_2009!A4:D187, 4, FALSE)</f>
        <v>8.1535123392979438E-3</v>
      </c>
      <c r="I4">
        <f t="shared" si="0"/>
        <v>10331.1789972445</v>
      </c>
      <c r="J4">
        <f t="shared" si="1"/>
        <v>10331.170843732161</v>
      </c>
      <c r="K4">
        <f>G4/VLOOKUP(A4,GDP_2009!A3:C186,3,FALSE)</f>
        <v>1.9320976752954335E-4</v>
      </c>
      <c r="L4">
        <f t="shared" si="2"/>
        <v>-0.27949340835582759</v>
      </c>
      <c r="P4" t="s">
        <v>28</v>
      </c>
      <c r="Q4">
        <v>1.7309118084679997</v>
      </c>
    </row>
    <row r="5" spans="1:17" x14ac:dyDescent="0.25">
      <c r="A5" t="s">
        <v>36</v>
      </c>
      <c r="B5">
        <v>105.3</v>
      </c>
      <c r="C5">
        <v>141.48735070000001</v>
      </c>
      <c r="D5">
        <v>134.85933700000001</v>
      </c>
      <c r="E5">
        <v>46.229576000000002</v>
      </c>
      <c r="F5">
        <v>22.297153999999999</v>
      </c>
      <c r="G5">
        <f>450.1734177*(1000000)</f>
        <v>450173417.69999999</v>
      </c>
      <c r="H5">
        <f>VLOOKUP(A5, GDP_2009!A5:D188, 4, FALSE)</f>
        <v>2.307469051693475E-2</v>
      </c>
      <c r="I5">
        <f t="shared" si="0"/>
        <v>50987.520715538682</v>
      </c>
      <c r="J5">
        <f t="shared" si="1"/>
        <v>50987.497640848167</v>
      </c>
      <c r="K5">
        <f>G5/VLOOKUP(A5,GDP_2009!A4:C187,3,FALSE)</f>
        <v>3.3693950575794905E-4</v>
      </c>
      <c r="L5">
        <f t="shared" si="2"/>
        <v>0.25421702188139117</v>
      </c>
      <c r="P5" t="s">
        <v>33</v>
      </c>
      <c r="Q5">
        <v>1.1280489355056793</v>
      </c>
    </row>
    <row r="6" spans="1:17" x14ac:dyDescent="0.25">
      <c r="A6" t="s">
        <v>21</v>
      </c>
      <c r="B6">
        <v>9.1</v>
      </c>
      <c r="C6">
        <v>31.87323559</v>
      </c>
      <c r="D6">
        <v>84.404684000000003</v>
      </c>
      <c r="E6">
        <v>9.6031479999999991</v>
      </c>
      <c r="F6">
        <v>0</v>
      </c>
      <c r="G6">
        <f>134.9810676*(1000000)</f>
        <v>134981067.59999999</v>
      </c>
      <c r="H6">
        <f>VLOOKUP(A6, GDP_2009!A6:D189, 4, FALSE)</f>
        <v>5.3353268236330156E-3</v>
      </c>
      <c r="I6">
        <f t="shared" si="0"/>
        <v>15288.219405809059</v>
      </c>
      <c r="J6">
        <f t="shared" si="1"/>
        <v>15288.214070482236</v>
      </c>
      <c r="K6">
        <f>G6/VLOOKUP(A6,GDP_2009!A5:C188,3,FALSE)</f>
        <v>4.3693798689002183E-4</v>
      </c>
      <c r="L6">
        <f t="shared" si="2"/>
        <v>0.62554054230174128</v>
      </c>
      <c r="P6" t="s">
        <v>25</v>
      </c>
      <c r="Q6">
        <v>1.0805790287775059</v>
      </c>
    </row>
    <row r="7" spans="1:17" x14ac:dyDescent="0.25">
      <c r="A7" t="s">
        <v>31</v>
      </c>
      <c r="B7">
        <v>0</v>
      </c>
      <c r="C7">
        <v>4.8975499999999998</v>
      </c>
      <c r="D7">
        <v>45.858249999999998</v>
      </c>
      <c r="E7">
        <v>12.097747</v>
      </c>
      <c r="F7">
        <v>0</v>
      </c>
      <c r="G7">
        <f>62.853547*(1000000)</f>
        <v>62853547</v>
      </c>
      <c r="H7">
        <f>VLOOKUP(A7, GDP_2009!A7:D190, 4, FALSE)</f>
        <v>4.1179552378298465E-3</v>
      </c>
      <c r="I7">
        <f t="shared" si="0"/>
        <v>7118.9155194482382</v>
      </c>
      <c r="J7">
        <f t="shared" si="1"/>
        <v>7118.9114014930001</v>
      </c>
      <c r="K7">
        <f>G7/VLOOKUP(A7,GDP_2009!A6:C189,3,FALSE)</f>
        <v>2.6360651660606364E-4</v>
      </c>
      <c r="L7">
        <f t="shared" si="2"/>
        <v>-1.8089751047100772E-2</v>
      </c>
      <c r="P7" t="s">
        <v>21</v>
      </c>
      <c r="Q7">
        <v>0.62554054230174128</v>
      </c>
    </row>
    <row r="8" spans="1:17" x14ac:dyDescent="0.25">
      <c r="A8" t="s">
        <v>22</v>
      </c>
      <c r="B8">
        <v>56.2</v>
      </c>
      <c r="C8">
        <v>414.22898290000001</v>
      </c>
      <c r="D8">
        <v>68.979167000000004</v>
      </c>
      <c r="E8">
        <v>11.550681000000001</v>
      </c>
      <c r="F8">
        <v>0.52039000000000002</v>
      </c>
      <c r="G8">
        <f>551.4792209*(1000000)</f>
        <v>551479220.89999998</v>
      </c>
      <c r="H8">
        <f>VLOOKUP(A8, GDP_2009!A8:D191, 4, FALSE)</f>
        <v>4.5877800506875475E-2</v>
      </c>
      <c r="I8">
        <f t="shared" si="0"/>
        <v>62461.613889797394</v>
      </c>
      <c r="J8">
        <f t="shared" si="1"/>
        <v>62461.568011996889</v>
      </c>
      <c r="K8">
        <f>G8/VLOOKUP(A8,GDP_2009!A7:C190,3,FALSE)</f>
        <v>2.0760343610749405E-4</v>
      </c>
      <c r="L8">
        <f t="shared" si="2"/>
        <v>-0.22604551967170433</v>
      </c>
      <c r="P8" t="s">
        <v>36</v>
      </c>
      <c r="Q8">
        <v>0.25421702188139161</v>
      </c>
    </row>
    <row r="9" spans="1:17" x14ac:dyDescent="0.25">
      <c r="A9" t="s">
        <v>23</v>
      </c>
      <c r="B9">
        <v>5.7</v>
      </c>
      <c r="C9">
        <v>271.44177500000001</v>
      </c>
      <c r="D9">
        <v>111.53268199999999</v>
      </c>
      <c r="E9">
        <v>33.716732999999998</v>
      </c>
      <c r="F9">
        <v>0</v>
      </c>
      <c r="G9">
        <f>422.39119*(1000000)</f>
        <v>422391190</v>
      </c>
      <c r="H9">
        <f>VLOOKUP(A9, GDP_2009!A9:D192, 4, FALSE)</f>
        <v>5.7660993065931719E-2</v>
      </c>
      <c r="I9">
        <f t="shared" si="0"/>
        <v>47840.851332848557</v>
      </c>
      <c r="J9">
        <f t="shared" si="1"/>
        <v>47840.793671855492</v>
      </c>
      <c r="K9">
        <f>G9/VLOOKUP(A9,GDP_2009!A8:C191,3,FALSE)</f>
        <v>1.2651461732573552E-4</v>
      </c>
      <c r="L9">
        <f t="shared" si="2"/>
        <v>-0.52715194964839984</v>
      </c>
      <c r="P9" t="s">
        <v>30</v>
      </c>
      <c r="Q9">
        <v>8.8777392197200461E-2</v>
      </c>
    </row>
    <row r="10" spans="1:17" x14ac:dyDescent="0.25">
      <c r="A10" t="s">
        <v>34</v>
      </c>
      <c r="B10">
        <v>0</v>
      </c>
      <c r="C10">
        <v>0</v>
      </c>
      <c r="D10">
        <v>8.2204940000000004</v>
      </c>
      <c r="E10">
        <v>0.53317499999999995</v>
      </c>
      <c r="F10">
        <v>0</v>
      </c>
      <c r="G10">
        <f>8.753669*(1000000)</f>
        <v>8753669</v>
      </c>
      <c r="H10">
        <f>VLOOKUP(A10, GDP_2009!A10:D193, 4, FALSE)</f>
        <v>5.6532098875345747E-3</v>
      </c>
      <c r="I10">
        <f t="shared" si="0"/>
        <v>991.4576514864458</v>
      </c>
      <c r="J10">
        <f t="shared" si="1"/>
        <v>991.45199827655824</v>
      </c>
      <c r="K10">
        <f>G10/VLOOKUP(A10,GDP_2009!A9:C192,3,FALSE)</f>
        <v>2.6742560283016274E-5</v>
      </c>
      <c r="L10">
        <f t="shared" si="2"/>
        <v>-0.89763469139876506</v>
      </c>
      <c r="P10" t="s">
        <v>35</v>
      </c>
      <c r="Q10">
        <v>5.2978805105106053E-2</v>
      </c>
    </row>
    <row r="11" spans="1:17" x14ac:dyDescent="0.25">
      <c r="A11" t="s">
        <v>32</v>
      </c>
      <c r="B11">
        <v>3.5</v>
      </c>
      <c r="C11">
        <v>13.965999999999999</v>
      </c>
      <c r="D11">
        <v>20.569627000000001</v>
      </c>
      <c r="E11">
        <v>3.2890609999999998</v>
      </c>
      <c r="F11">
        <v>0</v>
      </c>
      <c r="G11">
        <f>41.324688*(1000000)</f>
        <v>41324688</v>
      </c>
      <c r="H11">
        <f>VLOOKUP(A11, GDP_2009!A11:D194, 4, FALSE)</f>
        <v>3.8402263694933812E-3</v>
      </c>
      <c r="I11">
        <f t="shared" si="0"/>
        <v>4680.5148918573586</v>
      </c>
      <c r="J11">
        <f t="shared" si="1"/>
        <v>4680.5110516309887</v>
      </c>
      <c r="K11">
        <f>G11/VLOOKUP(A11,GDP_2009!A10:C193,3,FALSE)</f>
        <v>1.8584921477270684E-4</v>
      </c>
      <c r="L11">
        <f t="shared" si="2"/>
        <v>-0.30682528711005042</v>
      </c>
      <c r="P11" t="s">
        <v>31</v>
      </c>
      <c r="Q11">
        <v>-1.8089751047100457E-2</v>
      </c>
    </row>
    <row r="12" spans="1:17" x14ac:dyDescent="0.25">
      <c r="A12" t="s">
        <v>24</v>
      </c>
      <c r="B12">
        <v>87.7</v>
      </c>
      <c r="C12">
        <v>0</v>
      </c>
      <c r="D12">
        <v>88.774727999999996</v>
      </c>
      <c r="E12">
        <v>21.663228</v>
      </c>
      <c r="F12">
        <v>0</v>
      </c>
      <c r="G12">
        <f>198.137956*(1000000)</f>
        <v>198137956</v>
      </c>
      <c r="H12">
        <v>3.6555637005726685E-2</v>
      </c>
      <c r="I12">
        <f t="shared" si="0"/>
        <v>22441.491964807527</v>
      </c>
      <c r="J12">
        <f t="shared" si="1"/>
        <v>22441.455409170521</v>
      </c>
      <c r="K12">
        <f>G12/GDP_2009!C82</f>
        <v>9.3609795160908544E-5</v>
      </c>
      <c r="L12">
        <f t="shared" si="2"/>
        <v>-0.64933714953070376</v>
      </c>
      <c r="P12" t="s">
        <v>22</v>
      </c>
      <c r="Q12">
        <v>-0.22604551967170408</v>
      </c>
    </row>
    <row r="13" spans="1:17" x14ac:dyDescent="0.25">
      <c r="A13" t="s">
        <v>38</v>
      </c>
      <c r="B13">
        <v>0</v>
      </c>
      <c r="C13">
        <v>194.426073</v>
      </c>
      <c r="D13">
        <v>319.55017400000003</v>
      </c>
      <c r="E13">
        <v>12.823755</v>
      </c>
      <c r="F13">
        <v>0</v>
      </c>
      <c r="G13">
        <f>526.800002*(1000000)</f>
        <v>526800001.99999994</v>
      </c>
      <c r="H13">
        <f>VLOOKUP(A13, GDP_2009!A13:D196, 4, FALSE)</f>
        <v>8.692272838864494E-2</v>
      </c>
      <c r="I13">
        <f t="shared" si="0"/>
        <v>59666.397345613012</v>
      </c>
      <c r="J13">
        <f t="shared" si="1"/>
        <v>59666.31042288462</v>
      </c>
      <c r="K13">
        <f>G13/VLOOKUP(A13,GDP_2009!A12:C195,3,FALSE)</f>
        <v>1.0466955812677255E-4</v>
      </c>
      <c r="L13">
        <f t="shared" si="2"/>
        <v>-0.6082690245651331</v>
      </c>
      <c r="P13" t="s">
        <v>20</v>
      </c>
      <c r="Q13">
        <v>-0.27949340835582742</v>
      </c>
    </row>
    <row r="14" spans="1:17" x14ac:dyDescent="0.25">
      <c r="A14" t="s">
        <v>39</v>
      </c>
      <c r="B14">
        <v>0</v>
      </c>
      <c r="C14">
        <v>3.5</v>
      </c>
      <c r="D14">
        <v>32.799329999999998</v>
      </c>
      <c r="E14">
        <v>15.473044</v>
      </c>
      <c r="F14">
        <v>0</v>
      </c>
      <c r="G14">
        <f>51.772374*(1000000)</f>
        <v>51772374</v>
      </c>
      <c r="H14">
        <f>VLOOKUP(A14, GDP_2009!A14:D197, 4, FALSE)</f>
        <v>1.4377999853027009E-2</v>
      </c>
      <c r="I14">
        <f t="shared" si="0"/>
        <v>5863.8402180751782</v>
      </c>
      <c r="J14">
        <f t="shared" si="1"/>
        <v>5863.8258400753248</v>
      </c>
      <c r="K14">
        <f>G14/VLOOKUP(A14,GDP_2009!A13:C196,3,FALSE)</f>
        <v>6.2188141432195567E-5</v>
      </c>
      <c r="L14">
        <f t="shared" si="2"/>
        <v>-0.76601491251157316</v>
      </c>
      <c r="P14" t="s">
        <v>32</v>
      </c>
      <c r="Q14">
        <v>-0.30682528711005014</v>
      </c>
    </row>
    <row r="15" spans="1:17" x14ac:dyDescent="0.25">
      <c r="A15" t="s">
        <v>33</v>
      </c>
      <c r="B15">
        <v>1.2</v>
      </c>
      <c r="C15">
        <v>3.3217499899999998</v>
      </c>
      <c r="D15">
        <v>11.469658000000001</v>
      </c>
      <c r="E15">
        <v>14.331766</v>
      </c>
      <c r="F15">
        <v>0</v>
      </c>
      <c r="G15">
        <f>30.32317399*(1000000)</f>
        <v>30323173.990000002</v>
      </c>
      <c r="H15">
        <f>VLOOKUP(A15, GDP_2009!A15:D198, 4, FALSE)</f>
        <v>9.1513570520568494E-4</v>
      </c>
      <c r="I15">
        <f t="shared" si="0"/>
        <v>3434.4619233078474</v>
      </c>
      <c r="J15">
        <f t="shared" si="1"/>
        <v>3434.4610081721421</v>
      </c>
      <c r="K15">
        <f>G15/VLOOKUP(A15,GDP_2009!A14:C197,3,FALSE)</f>
        <v>5.7226492771948365E-4</v>
      </c>
      <c r="L15">
        <f t="shared" si="2"/>
        <v>1.1280489355056789</v>
      </c>
      <c r="P15" t="s">
        <v>40</v>
      </c>
      <c r="Q15">
        <v>-0.44490547134198571</v>
      </c>
    </row>
    <row r="16" spans="1:17" x14ac:dyDescent="0.25">
      <c r="A16" t="s">
        <v>25</v>
      </c>
      <c r="B16">
        <v>45.2</v>
      </c>
      <c r="C16">
        <v>83.471999999999994</v>
      </c>
      <c r="D16">
        <v>264.40979299999998</v>
      </c>
      <c r="E16">
        <v>52.467362000000001</v>
      </c>
      <c r="F16">
        <v>0.16206000000000001</v>
      </c>
      <c r="G16">
        <f>445.711215*(1000000)</f>
        <v>445711215</v>
      </c>
      <c r="H16">
        <f>VLOOKUP(A16, GDP_2009!A16:D199, 4, FALSE)</f>
        <v>1.3758658086506644E-2</v>
      </c>
      <c r="I16">
        <f t="shared" si="0"/>
        <v>50482.122920694208</v>
      </c>
      <c r="J16">
        <f t="shared" si="1"/>
        <v>50482.109162036119</v>
      </c>
      <c r="K16">
        <f>G16/VLOOKUP(A16,GDP_2009!A15:C198,3,FALSE)</f>
        <v>5.5948114670037442E-4</v>
      </c>
      <c r="L16">
        <f t="shared" si="2"/>
        <v>1.0805790287775057</v>
      </c>
      <c r="P16" t="s">
        <v>29</v>
      </c>
      <c r="Q16">
        <v>-0.50182136587271231</v>
      </c>
    </row>
    <row r="17" spans="1:17" x14ac:dyDescent="0.25">
      <c r="A17" t="s">
        <v>41</v>
      </c>
      <c r="B17">
        <v>0</v>
      </c>
      <c r="C17">
        <v>0</v>
      </c>
      <c r="D17">
        <v>7.672053</v>
      </c>
      <c r="E17">
        <v>1.0260339999999999</v>
      </c>
      <c r="F17">
        <v>0</v>
      </c>
      <c r="G17">
        <f>8.698087*(1000000)</f>
        <v>8698087</v>
      </c>
      <c r="H17">
        <f>VLOOKUP(A17, GDP_2009!A17:D200, 4, FALSE)</f>
        <v>2.0362063041396211E-3</v>
      </c>
      <c r="I17">
        <f t="shared" si="0"/>
        <v>985.16232558539571</v>
      </c>
      <c r="J17">
        <f t="shared" si="1"/>
        <v>985.16028937909152</v>
      </c>
      <c r="K17">
        <f>G17/VLOOKUP(A17,GDP_2009!A16:C199,3,FALSE)</f>
        <v>7.3775122985581006E-5</v>
      </c>
      <c r="L17">
        <f t="shared" si="2"/>
        <v>-0.72298907119138145</v>
      </c>
      <c r="P17" t="s">
        <v>23</v>
      </c>
      <c r="Q17">
        <v>-0.52715194964839962</v>
      </c>
    </row>
    <row r="18" spans="1:17" x14ac:dyDescent="0.25">
      <c r="A18" t="s">
        <v>26</v>
      </c>
      <c r="B18">
        <v>88</v>
      </c>
      <c r="C18">
        <v>67.151350190000002</v>
      </c>
      <c r="D18">
        <v>213.85258200000001</v>
      </c>
      <c r="E18">
        <v>65.133427999999995</v>
      </c>
      <c r="F18">
        <v>0</v>
      </c>
      <c r="G18">
        <f>434.1373602*(1000000)</f>
        <v>434137360.19999999</v>
      </c>
      <c r="H18">
        <f>VLOOKUP(A18, GDP_2009!A18:D201, 4, FALSE)</f>
        <v>6.5388991826591907E-3</v>
      </c>
      <c r="I18">
        <f t="shared" si="0"/>
        <v>49171.24551618495</v>
      </c>
      <c r="J18">
        <f t="shared" si="1"/>
        <v>49171.238977285764</v>
      </c>
      <c r="K18">
        <f>G18/VLOOKUP(A18,GDP_2009!A17:C200,3,FALSE)</f>
        <v>1.1466489886797636E-3</v>
      </c>
      <c r="L18">
        <f t="shared" si="2"/>
        <v>3.2609044466550525</v>
      </c>
      <c r="P18" t="s">
        <v>37</v>
      </c>
      <c r="Q18">
        <v>-0.52941413252208913</v>
      </c>
    </row>
    <row r="19" spans="1:17" x14ac:dyDescent="0.25">
      <c r="A19" t="s">
        <v>27</v>
      </c>
      <c r="B19">
        <v>0</v>
      </c>
      <c r="C19">
        <v>2.5</v>
      </c>
      <c r="D19">
        <v>8.0103030000000004</v>
      </c>
      <c r="E19">
        <v>0.35416999999999998</v>
      </c>
      <c r="F19">
        <v>0</v>
      </c>
      <c r="G19">
        <f>10.864473*(1000000)</f>
        <v>10864473</v>
      </c>
      <c r="H19">
        <f>VLOOKUP(A19, GDP_2009!A19:D202, 4, FALSE)</f>
        <v>4.042931656954676E-3</v>
      </c>
      <c r="I19">
        <f t="shared" si="0"/>
        <v>1230.5314360433208</v>
      </c>
      <c r="J19">
        <f t="shared" si="1"/>
        <v>1230.5273931116637</v>
      </c>
      <c r="K19">
        <f>G19/VLOOKUP(A19,GDP_2009!A18:C201,3,FALSE)</f>
        <v>4.6410926426676575E-5</v>
      </c>
      <c r="L19">
        <f t="shared" si="2"/>
        <v>-0.82460031252920496</v>
      </c>
      <c r="P19" t="s">
        <v>38</v>
      </c>
      <c r="Q19">
        <v>-0.60826902456513288</v>
      </c>
    </row>
    <row r="20" spans="1:17" x14ac:dyDescent="0.25">
      <c r="A20" t="s">
        <v>35</v>
      </c>
      <c r="B20">
        <v>11.5</v>
      </c>
      <c r="C20">
        <v>214.44431750000001</v>
      </c>
      <c r="D20">
        <v>158.36560800000001</v>
      </c>
      <c r="E20">
        <v>30.729056</v>
      </c>
      <c r="F20">
        <v>0</v>
      </c>
      <c r="G20">
        <f>415.0389815*(1000000)</f>
        <v>415038981.5</v>
      </c>
      <c r="H20">
        <f>VLOOKUP(A20, GDP_2009!A20:D203, 4, FALSE)</f>
        <v>2.535135568767773E-2</v>
      </c>
      <c r="I20">
        <f t="shared" si="0"/>
        <v>47008.125835385872</v>
      </c>
      <c r="J20">
        <f t="shared" si="1"/>
        <v>47008.100484030183</v>
      </c>
      <c r="K20">
        <f>G20/VLOOKUP(A20,GDP_2009!A19:C202,3,FALSE)</f>
        <v>2.8274548109564145E-4</v>
      </c>
      <c r="L20">
        <f t="shared" si="2"/>
        <v>5.2978805105105962E-2</v>
      </c>
      <c r="P20" t="s">
        <v>456</v>
      </c>
      <c r="Q20">
        <v>-0.64933714953070365</v>
      </c>
    </row>
    <row r="21" spans="1:17" x14ac:dyDescent="0.25">
      <c r="A21" t="s">
        <v>28</v>
      </c>
      <c r="B21">
        <v>16.3</v>
      </c>
      <c r="C21">
        <v>18.867600710000001</v>
      </c>
      <c r="D21">
        <v>226.77861799999999</v>
      </c>
      <c r="E21">
        <v>34.555000999999997</v>
      </c>
      <c r="F21">
        <v>0</v>
      </c>
      <c r="G21">
        <f>296.5012197*(1000000)</f>
        <v>296501219.69999999</v>
      </c>
      <c r="H21">
        <f>VLOOKUP(A21, GDP_2009!A21:D204, 4, FALSE)</f>
        <v>6.9706474557481336E-3</v>
      </c>
      <c r="I21">
        <f t="shared" si="0"/>
        <v>33582.307366959918</v>
      </c>
      <c r="J21">
        <f t="shared" si="1"/>
        <v>33582.300396312465</v>
      </c>
      <c r="K21">
        <f>G21/VLOOKUP(A21,GDP_2009!A20:C203,3,FALSE)</f>
        <v>7.3461761563676088E-4</v>
      </c>
      <c r="L21">
        <f t="shared" si="2"/>
        <v>1.7309118084679995</v>
      </c>
      <c r="P21" t="s">
        <v>41</v>
      </c>
      <c r="Q21">
        <v>-0.72298907119138145</v>
      </c>
    </row>
    <row r="22" spans="1:17" x14ac:dyDescent="0.25">
      <c r="A22" t="s">
        <v>29</v>
      </c>
      <c r="B22">
        <v>0</v>
      </c>
      <c r="C22">
        <v>6.2932662099999996</v>
      </c>
      <c r="D22">
        <v>42.641373999999999</v>
      </c>
      <c r="E22">
        <v>16.656510999999998</v>
      </c>
      <c r="F22">
        <v>0</v>
      </c>
      <c r="G22">
        <f>65.59115121*(1000000)</f>
        <v>65591151.210000008</v>
      </c>
      <c r="H22">
        <f>VLOOKUP(A22, GDP_2009!A22:D205, 4, FALSE)</f>
        <v>8.4958160623517798E-3</v>
      </c>
      <c r="I22">
        <f t="shared" si="0"/>
        <v>7428.9819202621156</v>
      </c>
      <c r="J22">
        <f t="shared" si="1"/>
        <v>7428.9734244460533</v>
      </c>
      <c r="K22">
        <f>G22/VLOOKUP(A22,GDP_2009!A21:C204,3,FALSE)</f>
        <v>1.3333621564757088E-4</v>
      </c>
      <c r="L22">
        <f t="shared" si="2"/>
        <v>-0.50182136587271253</v>
      </c>
      <c r="P22" t="s">
        <v>39</v>
      </c>
      <c r="Q22">
        <v>-0.76601491251157294</v>
      </c>
    </row>
    <row r="23" spans="1:17" x14ac:dyDescent="0.25">
      <c r="A23" t="s">
        <v>37</v>
      </c>
      <c r="B23">
        <v>75</v>
      </c>
      <c r="C23">
        <v>958.57898299999999</v>
      </c>
      <c r="D23">
        <v>363.19424299999997</v>
      </c>
      <c r="E23">
        <v>356.96540700000003</v>
      </c>
      <c r="F23">
        <v>98.926075999999995</v>
      </c>
      <c r="G23">
        <f>1777.664709*(1000000)</f>
        <v>1777664709</v>
      </c>
      <c r="H23">
        <v>0.24384477199713755</v>
      </c>
      <c r="I23">
        <f t="shared" si="0"/>
        <v>201341.7776609415</v>
      </c>
      <c r="J23">
        <f t="shared" si="1"/>
        <v>201341.53381616951</v>
      </c>
      <c r="K23">
        <f>G23/GDP_2009!C176</f>
        <v>1.2590540503787436E-4</v>
      </c>
      <c r="L23">
        <f t="shared" si="2"/>
        <v>-0.52941413252208935</v>
      </c>
      <c r="P23" t="s">
        <v>27</v>
      </c>
      <c r="Q23">
        <v>-0.82460031252920463</v>
      </c>
    </row>
    <row r="24" spans="1:17" x14ac:dyDescent="0.25">
      <c r="A24" t="s">
        <v>30</v>
      </c>
      <c r="B24">
        <v>44.9</v>
      </c>
      <c r="C24">
        <v>184.07130000000001</v>
      </c>
      <c r="D24">
        <v>228.695369</v>
      </c>
      <c r="E24">
        <v>150.29884799999999</v>
      </c>
      <c r="F24">
        <v>4.6772000000000001E-2</v>
      </c>
      <c r="G24">
        <f>638.112289*(1000000)</f>
        <v>638112289</v>
      </c>
      <c r="H24">
        <f>VLOOKUP(A24, GDP_2009!A24:D207, 4, FALSE)</f>
        <v>3.7691923022420977E-2</v>
      </c>
      <c r="I24">
        <f t="shared" si="0"/>
        <v>72273.844423016242</v>
      </c>
      <c r="J24">
        <f t="shared" si="1"/>
        <v>72273.806731093224</v>
      </c>
      <c r="K24">
        <f>G24/VLOOKUP(A24,GDP_2009!A23:C206,3,FALSE)</f>
        <v>2.9238614251087094E-4</v>
      </c>
      <c r="L24">
        <f t="shared" si="2"/>
        <v>8.8777392197200197E-2</v>
      </c>
      <c r="P24" t="s">
        <v>34</v>
      </c>
      <c r="Q24">
        <v>-0.89763469139876495</v>
      </c>
    </row>
    <row r="25" spans="1:17" x14ac:dyDescent="0.25">
      <c r="A25" s="32" t="s">
        <v>455</v>
      </c>
      <c r="B25">
        <v>669.2</v>
      </c>
      <c r="C25">
        <v>3111.1587172491513</v>
      </c>
      <c r="D25">
        <v>3256.1184480000002</v>
      </c>
      <c r="E25">
        <v>1633.693</v>
      </c>
      <c r="F25">
        <v>158.91999999999999</v>
      </c>
      <c r="G25" s="32">
        <f>SUM(B25:F25)</f>
        <v>8829.0901652491521</v>
      </c>
      <c r="K25">
        <f>AVERAGE(K2:K24)</f>
        <v>2.6847813806090608E-4</v>
      </c>
      <c r="P25" t="s">
        <v>19</v>
      </c>
      <c r="Q25">
        <v>-0.91936593359504581</v>
      </c>
    </row>
    <row r="26" spans="1:17" x14ac:dyDescent="0.25">
      <c r="K26">
        <f>STDEV(K2:K24)</f>
        <v>2.6930284679750778E-4</v>
      </c>
    </row>
    <row r="27" spans="1:17" x14ac:dyDescent="0.25">
      <c r="A27" t="s">
        <v>454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"/>
  <sheetViews>
    <sheetView workbookViewId="0">
      <selection activeCell="J9" sqref="J9"/>
    </sheetView>
  </sheetViews>
  <sheetFormatPr defaultRowHeight="15" x14ac:dyDescent="0.25"/>
  <cols>
    <col min="1" max="1" width="69.5703125" bestFit="1" customWidth="1"/>
    <col min="3" max="3" width="12" bestFit="1" customWidth="1"/>
    <col min="4" max="4" width="10.140625" bestFit="1" customWidth="1"/>
    <col min="5" max="5" width="11" bestFit="1" customWidth="1"/>
  </cols>
  <sheetData>
    <row r="1" spans="1:4" x14ac:dyDescent="0.25">
      <c r="A1" t="s">
        <v>526</v>
      </c>
      <c r="B1" t="s">
        <v>525</v>
      </c>
      <c r="C1">
        <v>2009</v>
      </c>
      <c r="D1" t="s">
        <v>524</v>
      </c>
    </row>
    <row r="2" spans="1:4" x14ac:dyDescent="0.25">
      <c r="A2" t="s">
        <v>523</v>
      </c>
      <c r="B2" t="s">
        <v>483</v>
      </c>
      <c r="C2">
        <v>12466000000</v>
      </c>
      <c r="D2" s="151">
        <f t="shared" ref="D2:D33" si="0">C2/$C$185</f>
        <v>2.1529557071589921E-4</v>
      </c>
    </row>
    <row r="3" spans="1:4" x14ac:dyDescent="0.25">
      <c r="A3" t="s">
        <v>127</v>
      </c>
      <c r="B3" t="s">
        <v>483</v>
      </c>
      <c r="C3">
        <v>12090000000</v>
      </c>
      <c r="D3" s="151">
        <f t="shared" si="0"/>
        <v>2.0880181693849043E-4</v>
      </c>
    </row>
    <row r="4" spans="1:4" x14ac:dyDescent="0.25">
      <c r="A4" t="s">
        <v>128</v>
      </c>
      <c r="B4" t="s">
        <v>483</v>
      </c>
      <c r="C4">
        <v>139763000000</v>
      </c>
      <c r="D4" s="151">
        <f t="shared" si="0"/>
        <v>2.413793907425495E-3</v>
      </c>
    </row>
    <row r="5" spans="1:4" x14ac:dyDescent="0.25">
      <c r="A5" t="s">
        <v>129</v>
      </c>
      <c r="B5" t="s">
        <v>483</v>
      </c>
      <c r="C5">
        <v>75508000000</v>
      </c>
      <c r="D5" s="151">
        <f t="shared" si="0"/>
        <v>1.3040701069802758E-3</v>
      </c>
    </row>
    <row r="6" spans="1:4" x14ac:dyDescent="0.25">
      <c r="A6" t="s">
        <v>262</v>
      </c>
      <c r="B6" t="s">
        <v>483</v>
      </c>
      <c r="C6">
        <v>1118000000</v>
      </c>
      <c r="D6" s="151">
        <f t="shared" si="0"/>
        <v>1.9308555114742126E-5</v>
      </c>
    </row>
    <row r="7" spans="1:4" x14ac:dyDescent="0.25">
      <c r="A7" t="s">
        <v>130</v>
      </c>
      <c r="B7" t="s">
        <v>483</v>
      </c>
      <c r="C7">
        <v>310173000000</v>
      </c>
      <c r="D7" s="151">
        <f t="shared" si="0"/>
        <v>5.3568805595750526E-3</v>
      </c>
    </row>
    <row r="8" spans="1:4" x14ac:dyDescent="0.25">
      <c r="A8" t="s">
        <v>131</v>
      </c>
      <c r="B8" t="s">
        <v>483</v>
      </c>
      <c r="C8">
        <v>8541000000</v>
      </c>
      <c r="D8" s="151">
        <f t="shared" si="0"/>
        <v>1.4750838035332064E-4</v>
      </c>
    </row>
    <row r="9" spans="1:4" x14ac:dyDescent="0.25">
      <c r="A9" t="s">
        <v>40</v>
      </c>
      <c r="B9" t="s">
        <v>483</v>
      </c>
      <c r="C9">
        <v>987813000000</v>
      </c>
      <c r="D9" s="151">
        <f t="shared" si="0"/>
        <v>1.7060144681179574E-2</v>
      </c>
    </row>
    <row r="10" spans="1:4" x14ac:dyDescent="0.25">
      <c r="A10" t="s">
        <v>19</v>
      </c>
      <c r="B10" t="s">
        <v>483</v>
      </c>
      <c r="C10">
        <v>382073000000</v>
      </c>
      <c r="D10" s="151">
        <f t="shared" si="0"/>
        <v>6.598638263287002E-3</v>
      </c>
    </row>
    <row r="11" spans="1:4" x14ac:dyDescent="0.25">
      <c r="A11" t="s">
        <v>132</v>
      </c>
      <c r="B11" t="s">
        <v>483</v>
      </c>
      <c r="C11">
        <v>43076000000</v>
      </c>
      <c r="D11" s="151">
        <f t="shared" si="0"/>
        <v>7.439493024352699E-4</v>
      </c>
    </row>
    <row r="12" spans="1:4" x14ac:dyDescent="0.25">
      <c r="A12" t="s">
        <v>522</v>
      </c>
      <c r="B12" t="s">
        <v>483</v>
      </c>
      <c r="C12">
        <v>7377000000</v>
      </c>
      <c r="D12" s="151">
        <f t="shared" si="0"/>
        <v>1.2740537663815085E-4</v>
      </c>
    </row>
    <row r="13" spans="1:4" x14ac:dyDescent="0.25">
      <c r="A13" t="s">
        <v>521</v>
      </c>
      <c r="B13" t="s">
        <v>483</v>
      </c>
      <c r="C13">
        <v>19314000000</v>
      </c>
      <c r="D13" s="151">
        <f t="shared" si="0"/>
        <v>3.3356478844913184E-4</v>
      </c>
    </row>
    <row r="14" spans="1:4" x14ac:dyDescent="0.25">
      <c r="A14" t="s">
        <v>133</v>
      </c>
      <c r="B14" t="s">
        <v>483</v>
      </c>
      <c r="C14">
        <v>94733000000</v>
      </c>
      <c r="D14" s="151">
        <f t="shared" si="0"/>
        <v>1.6360978100937976E-3</v>
      </c>
    </row>
    <row r="15" spans="1:4" x14ac:dyDescent="0.25">
      <c r="A15" t="s">
        <v>134</v>
      </c>
      <c r="B15" t="s">
        <v>483</v>
      </c>
      <c r="C15">
        <v>3895000000</v>
      </c>
      <c r="D15" s="151">
        <f t="shared" si="0"/>
        <v>6.7269071710125735E-5</v>
      </c>
    </row>
    <row r="16" spans="1:4" x14ac:dyDescent="0.25">
      <c r="A16" t="s">
        <v>135</v>
      </c>
      <c r="B16" t="s">
        <v>483</v>
      </c>
      <c r="C16">
        <v>49209000000</v>
      </c>
      <c r="D16" s="151">
        <f t="shared" si="0"/>
        <v>8.4987002561837674E-4</v>
      </c>
    </row>
    <row r="17" spans="1:4" x14ac:dyDescent="0.25">
      <c r="A17" t="s">
        <v>20</v>
      </c>
      <c r="B17" t="s">
        <v>483</v>
      </c>
      <c r="C17">
        <v>472103000000</v>
      </c>
      <c r="D17" s="151">
        <f t="shared" si="0"/>
        <v>8.1535123392979438E-3</v>
      </c>
    </row>
    <row r="18" spans="1:4" x14ac:dyDescent="0.25">
      <c r="A18" t="s">
        <v>136</v>
      </c>
      <c r="B18" t="s">
        <v>483</v>
      </c>
      <c r="C18">
        <v>1351000000</v>
      </c>
      <c r="D18" s="151">
        <f t="shared" si="0"/>
        <v>2.333260998212577E-5</v>
      </c>
    </row>
    <row r="19" spans="1:4" x14ac:dyDescent="0.25">
      <c r="A19" t="s">
        <v>137</v>
      </c>
      <c r="B19" t="s">
        <v>483</v>
      </c>
      <c r="C19">
        <v>6659000000</v>
      </c>
      <c r="D19" s="151">
        <f t="shared" si="0"/>
        <v>1.1500507022277979E-4</v>
      </c>
    </row>
    <row r="20" spans="1:4" x14ac:dyDescent="0.25">
      <c r="A20" t="s">
        <v>138</v>
      </c>
      <c r="B20" t="s">
        <v>483</v>
      </c>
      <c r="C20">
        <v>1297000000</v>
      </c>
      <c r="D20" s="151">
        <f t="shared" si="0"/>
        <v>2.2399996407710678E-5</v>
      </c>
    </row>
    <row r="21" spans="1:4" x14ac:dyDescent="0.25">
      <c r="A21" t="s">
        <v>139</v>
      </c>
      <c r="B21" t="s">
        <v>483</v>
      </c>
      <c r="C21">
        <v>17464000000</v>
      </c>
      <c r="D21" s="151">
        <f t="shared" si="0"/>
        <v>3.0161413821454069E-4</v>
      </c>
    </row>
    <row r="22" spans="1:4" x14ac:dyDescent="0.25">
      <c r="A22" t="s">
        <v>263</v>
      </c>
      <c r="B22" t="s">
        <v>483</v>
      </c>
      <c r="C22">
        <v>17043000000</v>
      </c>
      <c r="D22" s="151">
        <f t="shared" si="0"/>
        <v>2.9434320645845263E-4</v>
      </c>
    </row>
    <row r="23" spans="1:4" x14ac:dyDescent="0.25">
      <c r="A23" t="s">
        <v>140</v>
      </c>
      <c r="B23" t="s">
        <v>483</v>
      </c>
      <c r="C23">
        <v>11684000000</v>
      </c>
      <c r="D23" s="151">
        <f t="shared" si="0"/>
        <v>2.0178994450862879E-4</v>
      </c>
    </row>
    <row r="24" spans="1:4" x14ac:dyDescent="0.25">
      <c r="A24" t="s">
        <v>141</v>
      </c>
      <c r="B24" t="s">
        <v>483</v>
      </c>
      <c r="C24">
        <v>1600841000000</v>
      </c>
      <c r="D24" s="151">
        <f t="shared" si="0"/>
        <v>2.7647519390374686E-2</v>
      </c>
    </row>
    <row r="25" spans="1:4" x14ac:dyDescent="0.25">
      <c r="A25" t="s">
        <v>520</v>
      </c>
      <c r="B25" t="s">
        <v>483</v>
      </c>
      <c r="C25">
        <v>10733000000</v>
      </c>
      <c r="D25" s="151">
        <f t="shared" si="0"/>
        <v>1.8536558322587409E-4</v>
      </c>
    </row>
    <row r="26" spans="1:4" x14ac:dyDescent="0.25">
      <c r="A26" t="s">
        <v>519</v>
      </c>
      <c r="B26" t="s">
        <v>483</v>
      </c>
      <c r="C26">
        <v>48569000000</v>
      </c>
      <c r="D26" s="151">
        <f t="shared" si="0"/>
        <v>8.3881682769938303E-4</v>
      </c>
    </row>
    <row r="27" spans="1:4" x14ac:dyDescent="0.25">
      <c r="A27" t="s">
        <v>142</v>
      </c>
      <c r="B27" t="s">
        <v>483</v>
      </c>
      <c r="C27">
        <v>8462999999.999999</v>
      </c>
      <c r="D27" s="151">
        <f t="shared" si="0"/>
        <v>1.4616127185694327E-4</v>
      </c>
    </row>
    <row r="28" spans="1:4" x14ac:dyDescent="0.25">
      <c r="A28" t="s">
        <v>143</v>
      </c>
      <c r="B28" t="s">
        <v>483</v>
      </c>
      <c r="C28">
        <v>1330000000</v>
      </c>
      <c r="D28" s="151">
        <f t="shared" si="0"/>
        <v>2.296992692540879E-5</v>
      </c>
    </row>
    <row r="29" spans="1:4" x14ac:dyDescent="0.25">
      <c r="A29" t="s">
        <v>144</v>
      </c>
      <c r="B29" t="s">
        <v>483</v>
      </c>
      <c r="C29">
        <v>10871000000</v>
      </c>
      <c r="D29" s="151">
        <f t="shared" si="0"/>
        <v>1.877489290271571E-4</v>
      </c>
    </row>
    <row r="30" spans="1:4" x14ac:dyDescent="0.25">
      <c r="A30" t="s">
        <v>145</v>
      </c>
      <c r="B30" t="s">
        <v>483</v>
      </c>
      <c r="C30">
        <v>22189000000</v>
      </c>
      <c r="D30" s="151">
        <f t="shared" si="0"/>
        <v>3.8321782597586137E-4</v>
      </c>
    </row>
    <row r="31" spans="1:4" x14ac:dyDescent="0.25">
      <c r="A31" t="s">
        <v>36</v>
      </c>
      <c r="B31" t="s">
        <v>483</v>
      </c>
      <c r="C31">
        <v>1336066000000</v>
      </c>
      <c r="D31" s="151">
        <f t="shared" si="0"/>
        <v>2.307469051693475E-2</v>
      </c>
    </row>
    <row r="32" spans="1:4" x14ac:dyDescent="0.25">
      <c r="A32" t="s">
        <v>146</v>
      </c>
      <c r="B32" t="s">
        <v>483</v>
      </c>
      <c r="C32">
        <v>1591000000</v>
      </c>
      <c r="D32" s="151">
        <f t="shared" si="0"/>
        <v>2.7477559201748409E-5</v>
      </c>
    </row>
    <row r="33" spans="1:4" x14ac:dyDescent="0.25">
      <c r="A33" t="s">
        <v>264</v>
      </c>
      <c r="B33" t="s">
        <v>483</v>
      </c>
      <c r="C33">
        <v>1986000000</v>
      </c>
      <c r="D33" s="151">
        <f t="shared" si="0"/>
        <v>3.4299454792377333E-5</v>
      </c>
    </row>
    <row r="34" spans="1:4" x14ac:dyDescent="0.25">
      <c r="A34" t="s">
        <v>147</v>
      </c>
      <c r="B34" t="s">
        <v>483</v>
      </c>
      <c r="C34">
        <v>6975000000</v>
      </c>
      <c r="D34" s="151">
        <f t="shared" ref="D34:D65" si="1">C34/$C$185</f>
        <v>1.2046258669528293E-4</v>
      </c>
    </row>
    <row r="35" spans="1:4" x14ac:dyDescent="0.25">
      <c r="A35" t="s">
        <v>148</v>
      </c>
      <c r="B35" t="s">
        <v>483</v>
      </c>
      <c r="C35">
        <v>161100000000</v>
      </c>
      <c r="D35" s="151">
        <f t="shared" si="1"/>
        <v>2.7822971636716964E-3</v>
      </c>
    </row>
    <row r="36" spans="1:4" x14ac:dyDescent="0.25">
      <c r="A36" t="s">
        <v>149</v>
      </c>
      <c r="B36" t="s">
        <v>483</v>
      </c>
      <c r="C36">
        <v>4990528000000</v>
      </c>
      <c r="D36" s="151">
        <f t="shared" si="1"/>
        <v>8.6189521412937203E-2</v>
      </c>
    </row>
    <row r="37" spans="1:4" x14ac:dyDescent="0.25">
      <c r="A37" t="s">
        <v>150</v>
      </c>
      <c r="B37" t="s">
        <v>483</v>
      </c>
      <c r="C37">
        <v>231793000000</v>
      </c>
      <c r="D37" s="151">
        <f t="shared" si="1"/>
        <v>4.0032092269332931E-3</v>
      </c>
    </row>
    <row r="38" spans="1:4" x14ac:dyDescent="0.25">
      <c r="A38" t="s">
        <v>151</v>
      </c>
      <c r="B38" t="s">
        <v>483</v>
      </c>
      <c r="C38">
        <v>537000000</v>
      </c>
      <c r="D38" s="151">
        <f t="shared" si="1"/>
        <v>9.2743238789056534E-6</v>
      </c>
    </row>
    <row r="39" spans="1:4" x14ac:dyDescent="0.25">
      <c r="A39" t="s">
        <v>518</v>
      </c>
      <c r="B39" t="s">
        <v>483</v>
      </c>
      <c r="C39">
        <v>11108000000</v>
      </c>
      <c r="D39" s="151">
        <f t="shared" si="1"/>
        <v>1.9184206638153445E-4</v>
      </c>
    </row>
    <row r="40" spans="1:4" x14ac:dyDescent="0.25">
      <c r="A40" t="s">
        <v>517</v>
      </c>
      <c r="B40" t="s">
        <v>483</v>
      </c>
      <c r="C40">
        <v>9605000000</v>
      </c>
      <c r="D40" s="151">
        <f t="shared" si="1"/>
        <v>1.6588432189364768E-4</v>
      </c>
    </row>
    <row r="41" spans="1:4" x14ac:dyDescent="0.25">
      <c r="A41" t="s">
        <v>154</v>
      </c>
      <c r="B41" t="s">
        <v>483</v>
      </c>
      <c r="C41">
        <v>29241000000</v>
      </c>
      <c r="D41" s="151">
        <f t="shared" si="1"/>
        <v>5.0501025054577322E-4</v>
      </c>
    </row>
    <row r="42" spans="1:4" x14ac:dyDescent="0.25">
      <c r="A42" t="s">
        <v>516</v>
      </c>
      <c r="B42" t="s">
        <v>483</v>
      </c>
      <c r="C42">
        <v>22496000000</v>
      </c>
      <c r="D42" s="151">
        <f t="shared" si="1"/>
        <v>3.8851990685262867E-4</v>
      </c>
    </row>
    <row r="43" spans="1:4" x14ac:dyDescent="0.25">
      <c r="A43" t="s">
        <v>156</v>
      </c>
      <c r="B43" t="s">
        <v>483</v>
      </c>
      <c r="C43">
        <v>63040000000</v>
      </c>
      <c r="D43" s="151">
        <f t="shared" si="1"/>
        <v>1.0887399950208797E-3</v>
      </c>
    </row>
    <row r="44" spans="1:4" x14ac:dyDescent="0.25">
      <c r="A44" t="s">
        <v>515</v>
      </c>
      <c r="B44" t="s">
        <v>483</v>
      </c>
      <c r="C44">
        <v>23602000000</v>
      </c>
      <c r="D44" s="151">
        <f t="shared" si="1"/>
        <v>4.0762121450638964E-4</v>
      </c>
    </row>
    <row r="45" spans="1:4" x14ac:dyDescent="0.25">
      <c r="A45" t="s">
        <v>514</v>
      </c>
      <c r="B45" t="s">
        <v>483</v>
      </c>
      <c r="C45">
        <v>190204000000</v>
      </c>
      <c r="D45" s="151">
        <f t="shared" si="1"/>
        <v>3.2849413390379349E-3</v>
      </c>
    </row>
    <row r="46" spans="1:4" x14ac:dyDescent="0.25">
      <c r="A46" t="s">
        <v>21</v>
      </c>
      <c r="B46" t="s">
        <v>483</v>
      </c>
      <c r="C46">
        <v>308925000000</v>
      </c>
      <c r="D46" s="151">
        <f t="shared" si="1"/>
        <v>5.3353268236330156E-3</v>
      </c>
    </row>
    <row r="47" spans="1:4" x14ac:dyDescent="0.25">
      <c r="A47" t="s">
        <v>158</v>
      </c>
      <c r="B47" t="s">
        <v>483</v>
      </c>
      <c r="C47">
        <v>1048999999.9999999</v>
      </c>
      <c r="D47" s="151">
        <f t="shared" si="1"/>
        <v>1.8116882214100615E-5</v>
      </c>
    </row>
    <row r="48" spans="1:4" x14ac:dyDescent="0.25">
      <c r="A48" t="s">
        <v>159</v>
      </c>
      <c r="B48" t="s">
        <v>483</v>
      </c>
      <c r="C48">
        <v>362000000</v>
      </c>
      <c r="D48" s="151">
        <f t="shared" si="1"/>
        <v>6.2519650729308129E-6</v>
      </c>
    </row>
    <row r="49" spans="1:4" x14ac:dyDescent="0.25">
      <c r="A49" t="s">
        <v>266</v>
      </c>
      <c r="B49" t="s">
        <v>483</v>
      </c>
      <c r="C49">
        <v>46714000000</v>
      </c>
      <c r="D49" s="151">
        <f t="shared" si="1"/>
        <v>8.0677982435604977E-4</v>
      </c>
    </row>
    <row r="50" spans="1:4" x14ac:dyDescent="0.25">
      <c r="A50" t="s">
        <v>160</v>
      </c>
      <c r="B50" t="s">
        <v>483</v>
      </c>
      <c r="C50">
        <v>52022000000</v>
      </c>
      <c r="D50" s="151">
        <f t="shared" si="1"/>
        <v>8.9845228459670373E-4</v>
      </c>
    </row>
    <row r="51" spans="1:4" x14ac:dyDescent="0.25">
      <c r="A51" t="s">
        <v>161</v>
      </c>
      <c r="B51" t="s">
        <v>483</v>
      </c>
      <c r="C51">
        <v>188608000000</v>
      </c>
      <c r="D51" s="151">
        <f t="shared" si="1"/>
        <v>3.2573774267274443E-3</v>
      </c>
    </row>
    <row r="52" spans="1:4" x14ac:dyDescent="0.25">
      <c r="A52" t="s">
        <v>162</v>
      </c>
      <c r="B52" t="s">
        <v>483</v>
      </c>
      <c r="C52">
        <v>21100000000</v>
      </c>
      <c r="D52" s="151">
        <f t="shared" si="1"/>
        <v>3.6441011889182365E-4</v>
      </c>
    </row>
    <row r="53" spans="1:4" x14ac:dyDescent="0.25">
      <c r="A53" t="s">
        <v>267</v>
      </c>
      <c r="B53" t="s">
        <v>483</v>
      </c>
      <c r="C53">
        <v>12233000000</v>
      </c>
      <c r="D53" s="151">
        <f t="shared" si="1"/>
        <v>2.1127151584851559E-4</v>
      </c>
    </row>
    <row r="54" spans="1:4" x14ac:dyDescent="0.25">
      <c r="A54" t="s">
        <v>163</v>
      </c>
      <c r="B54" t="s">
        <v>483</v>
      </c>
      <c r="C54">
        <v>1857000000</v>
      </c>
      <c r="D54" s="151">
        <f t="shared" si="1"/>
        <v>3.2071544586830165E-5</v>
      </c>
    </row>
    <row r="55" spans="1:4" x14ac:dyDescent="0.25">
      <c r="A55" t="s">
        <v>513</v>
      </c>
      <c r="B55" t="s">
        <v>483</v>
      </c>
      <c r="C55">
        <v>19305000000</v>
      </c>
      <c r="D55" s="151">
        <f t="shared" si="1"/>
        <v>3.3340935285339598E-4</v>
      </c>
    </row>
    <row r="56" spans="1:4" x14ac:dyDescent="0.25">
      <c r="A56" t="s">
        <v>164</v>
      </c>
      <c r="B56" t="s">
        <v>483</v>
      </c>
      <c r="C56">
        <v>32249000000.000004</v>
      </c>
      <c r="D56" s="151">
        <f t="shared" si="1"/>
        <v>5.5696028076504371E-4</v>
      </c>
    </row>
    <row r="57" spans="1:4" x14ac:dyDescent="0.25">
      <c r="A57" t="s">
        <v>165</v>
      </c>
      <c r="B57" t="s">
        <v>483</v>
      </c>
      <c r="C57">
        <v>2903000000</v>
      </c>
      <c r="D57" s="151">
        <f t="shared" si="1"/>
        <v>5.0136614935685498E-5</v>
      </c>
    </row>
    <row r="58" spans="1:4" x14ac:dyDescent="0.25">
      <c r="A58" t="s">
        <v>31</v>
      </c>
      <c r="B58" t="s">
        <v>483</v>
      </c>
      <c r="C58">
        <v>238437000000</v>
      </c>
      <c r="D58" s="151">
        <f t="shared" si="1"/>
        <v>4.1179552378298465E-3</v>
      </c>
    </row>
    <row r="59" spans="1:4" x14ac:dyDescent="0.25">
      <c r="A59" t="s">
        <v>22</v>
      </c>
      <c r="B59" t="s">
        <v>483</v>
      </c>
      <c r="C59">
        <v>2656407000000</v>
      </c>
      <c r="D59" s="151">
        <f t="shared" si="1"/>
        <v>4.5877800506875475E-2</v>
      </c>
    </row>
    <row r="60" spans="1:4" x14ac:dyDescent="0.25">
      <c r="A60" t="s">
        <v>166</v>
      </c>
      <c r="B60" t="s">
        <v>483</v>
      </c>
      <c r="C60">
        <v>10950000000</v>
      </c>
      <c r="D60" s="151">
        <f t="shared" si="1"/>
        <v>1.8911330814528289E-4</v>
      </c>
    </row>
    <row r="61" spans="1:4" x14ac:dyDescent="0.25">
      <c r="A61" t="s">
        <v>512</v>
      </c>
      <c r="B61" t="s">
        <v>483</v>
      </c>
      <c r="C61">
        <v>983000000</v>
      </c>
      <c r="D61" s="151">
        <f t="shared" si="1"/>
        <v>1.697702117870439E-5</v>
      </c>
    </row>
    <row r="62" spans="1:4" x14ac:dyDescent="0.25">
      <c r="A62" t="s">
        <v>168</v>
      </c>
      <c r="B62" t="s">
        <v>483</v>
      </c>
      <c r="C62">
        <v>10768000000</v>
      </c>
      <c r="D62" s="151">
        <f t="shared" si="1"/>
        <v>1.8597005498706905E-4</v>
      </c>
    </row>
    <row r="63" spans="1:4" x14ac:dyDescent="0.25">
      <c r="A63" t="s">
        <v>23</v>
      </c>
      <c r="B63" t="s">
        <v>483</v>
      </c>
      <c r="C63">
        <v>3338675000000</v>
      </c>
      <c r="D63" s="151">
        <f t="shared" si="1"/>
        <v>5.7660993065931719E-2</v>
      </c>
    </row>
    <row r="64" spans="1:4" x14ac:dyDescent="0.25">
      <c r="A64" t="s">
        <v>169</v>
      </c>
      <c r="B64" t="s">
        <v>483</v>
      </c>
      <c r="C64">
        <v>25988000000</v>
      </c>
      <c r="D64" s="151">
        <f t="shared" si="1"/>
        <v>4.4882891799813803E-4</v>
      </c>
    </row>
    <row r="65" spans="1:4" x14ac:dyDescent="0.25">
      <c r="A65" t="s">
        <v>34</v>
      </c>
      <c r="B65" t="s">
        <v>483</v>
      </c>
      <c r="C65">
        <v>327331000000</v>
      </c>
      <c r="D65" s="151">
        <f t="shared" si="1"/>
        <v>5.6532098875345747E-3</v>
      </c>
    </row>
    <row r="66" spans="1:4" x14ac:dyDescent="0.25">
      <c r="A66" t="s">
        <v>170</v>
      </c>
      <c r="B66" t="s">
        <v>483</v>
      </c>
      <c r="C66">
        <v>645000000</v>
      </c>
      <c r="D66" s="151">
        <f t="shared" ref="D66:D97" si="2">C66/$C$185</f>
        <v>1.1139551027735842E-5</v>
      </c>
    </row>
    <row r="67" spans="1:4" x14ac:dyDescent="0.25">
      <c r="A67" t="s">
        <v>171</v>
      </c>
      <c r="B67" t="s">
        <v>483</v>
      </c>
      <c r="C67">
        <v>37680000000</v>
      </c>
      <c r="D67" s="151">
        <f t="shared" si="2"/>
        <v>6.5075702748075429E-4</v>
      </c>
    </row>
    <row r="68" spans="1:4" x14ac:dyDescent="0.25">
      <c r="A68" t="s">
        <v>172</v>
      </c>
      <c r="B68" t="s">
        <v>483</v>
      </c>
      <c r="C68">
        <v>4550000000</v>
      </c>
      <c r="D68" s="151">
        <f t="shared" si="2"/>
        <v>7.8581328955345858E-5</v>
      </c>
    </row>
    <row r="69" spans="1:4" x14ac:dyDescent="0.25">
      <c r="A69" t="s">
        <v>173</v>
      </c>
      <c r="B69" t="s">
        <v>483</v>
      </c>
      <c r="C69">
        <v>835000000</v>
      </c>
      <c r="D69" s="151">
        <f t="shared" si="2"/>
        <v>1.4420969159937096E-5</v>
      </c>
    </row>
    <row r="70" spans="1:4" x14ac:dyDescent="0.25">
      <c r="A70" t="s">
        <v>174</v>
      </c>
      <c r="B70" t="s">
        <v>483</v>
      </c>
      <c r="C70">
        <v>2024000000</v>
      </c>
      <c r="D70" s="151">
        <f t="shared" si="2"/>
        <v>3.4955738418817588E-5</v>
      </c>
    </row>
    <row r="71" spans="1:4" x14ac:dyDescent="0.25">
      <c r="A71" t="s">
        <v>175</v>
      </c>
      <c r="B71" t="s">
        <v>483</v>
      </c>
      <c r="C71">
        <v>6634000000</v>
      </c>
      <c r="D71" s="151">
        <f t="shared" si="2"/>
        <v>1.145733046790691E-4</v>
      </c>
    </row>
    <row r="72" spans="1:4" x14ac:dyDescent="0.25">
      <c r="A72" t="s">
        <v>176</v>
      </c>
      <c r="B72" t="s">
        <v>483</v>
      </c>
      <c r="C72">
        <v>14126000000</v>
      </c>
      <c r="D72" s="151">
        <f t="shared" si="2"/>
        <v>2.4396480281828914E-4</v>
      </c>
    </row>
    <row r="73" spans="1:4" x14ac:dyDescent="0.25">
      <c r="A73" t="s">
        <v>511</v>
      </c>
      <c r="B73" t="s">
        <v>483</v>
      </c>
      <c r="C73">
        <v>209268000000</v>
      </c>
      <c r="D73" s="151">
        <f t="shared" si="2"/>
        <v>3.6141884720499598E-3</v>
      </c>
    </row>
    <row r="74" spans="1:4" x14ac:dyDescent="0.25">
      <c r="A74" t="s">
        <v>510</v>
      </c>
      <c r="B74" t="s">
        <v>483</v>
      </c>
      <c r="C74">
        <v>129339000000</v>
      </c>
      <c r="D74" s="151">
        <f t="shared" si="2"/>
        <v>2.2337649463198854E-3</v>
      </c>
    </row>
    <row r="75" spans="1:4" x14ac:dyDescent="0.25">
      <c r="A75" t="s">
        <v>509</v>
      </c>
      <c r="B75" t="s">
        <v>483</v>
      </c>
      <c r="C75">
        <v>12094000000</v>
      </c>
      <c r="D75" s="151">
        <f t="shared" si="2"/>
        <v>2.0887089942548412E-4</v>
      </c>
    </row>
    <row r="76" spans="1:4" x14ac:dyDescent="0.25">
      <c r="A76" t="s">
        <v>177</v>
      </c>
      <c r="B76" t="s">
        <v>483</v>
      </c>
      <c r="C76">
        <v>1268878000000</v>
      </c>
      <c r="D76" s="151">
        <f t="shared" si="2"/>
        <v>2.1914311982901395E-2</v>
      </c>
    </row>
    <row r="77" spans="1:4" x14ac:dyDescent="0.25">
      <c r="A77" t="s">
        <v>178</v>
      </c>
      <c r="B77" t="s">
        <v>483</v>
      </c>
      <c r="C77">
        <v>538457000000</v>
      </c>
      <c r="D77" s="151">
        <f t="shared" si="2"/>
        <v>9.2994871747931127E-3</v>
      </c>
    </row>
    <row r="78" spans="1:4" x14ac:dyDescent="0.25">
      <c r="A78" t="s">
        <v>508</v>
      </c>
      <c r="B78" t="s">
        <v>483</v>
      </c>
      <c r="C78">
        <v>321158000000</v>
      </c>
      <c r="D78" s="151">
        <f t="shared" si="2"/>
        <v>5.5465983394815304E-3</v>
      </c>
    </row>
    <row r="79" spans="1:4" x14ac:dyDescent="0.25">
      <c r="A79" t="s">
        <v>180</v>
      </c>
      <c r="B79" t="s">
        <v>483</v>
      </c>
      <c r="C79">
        <v>65193000000</v>
      </c>
      <c r="D79" s="151">
        <f t="shared" si="2"/>
        <v>1.1259236436452446E-3</v>
      </c>
    </row>
    <row r="80" spans="1:4" x14ac:dyDescent="0.25">
      <c r="A80" t="s">
        <v>32</v>
      </c>
      <c r="B80" t="s">
        <v>483</v>
      </c>
      <c r="C80">
        <v>222356000000</v>
      </c>
      <c r="D80" s="151">
        <f t="shared" si="2"/>
        <v>3.8402263694933812E-3</v>
      </c>
    </row>
    <row r="81" spans="1:4" x14ac:dyDescent="0.25">
      <c r="A81" t="s">
        <v>507</v>
      </c>
      <c r="B81" t="s">
        <v>483</v>
      </c>
      <c r="C81">
        <v>195390000000</v>
      </c>
      <c r="D81" s="151">
        <f t="shared" si="2"/>
        <v>3.3745067834252806E-3</v>
      </c>
    </row>
    <row r="82" spans="1:4" x14ac:dyDescent="0.25">
      <c r="A82" t="s">
        <v>24</v>
      </c>
      <c r="B82" t="s">
        <v>483</v>
      </c>
      <c r="C82">
        <v>2116637000000.0002</v>
      </c>
      <c r="D82" s="151">
        <f t="shared" si="2"/>
        <v>3.6555637005726685E-2</v>
      </c>
    </row>
    <row r="83" spans="1:4" x14ac:dyDescent="0.25">
      <c r="A83" t="s">
        <v>181</v>
      </c>
      <c r="B83" t="s">
        <v>483</v>
      </c>
      <c r="C83">
        <v>12313000000</v>
      </c>
      <c r="D83" s="151">
        <f t="shared" si="2"/>
        <v>2.126531655883898E-4</v>
      </c>
    </row>
    <row r="84" spans="1:4" x14ac:dyDescent="0.25">
      <c r="A84" t="s">
        <v>38</v>
      </c>
      <c r="B84" t="s">
        <v>483</v>
      </c>
      <c r="C84">
        <v>5032982000000</v>
      </c>
      <c r="D84" s="151">
        <f t="shared" si="2"/>
        <v>8.692272838864494E-2</v>
      </c>
    </row>
    <row r="85" spans="1:4" x14ac:dyDescent="0.25">
      <c r="A85" t="s">
        <v>182</v>
      </c>
      <c r="B85" t="s">
        <v>483</v>
      </c>
      <c r="C85">
        <v>25113000000</v>
      </c>
      <c r="D85" s="151">
        <f t="shared" si="2"/>
        <v>4.3371712396826384E-4</v>
      </c>
    </row>
    <row r="86" spans="1:4" x14ac:dyDescent="0.25">
      <c r="A86" t="s">
        <v>183</v>
      </c>
      <c r="B86" t="s">
        <v>483</v>
      </c>
      <c r="C86">
        <v>113620000000</v>
      </c>
      <c r="D86" s="151">
        <f t="shared" si="2"/>
        <v>1.962288043056351E-3</v>
      </c>
    </row>
    <row r="87" spans="1:4" x14ac:dyDescent="0.25">
      <c r="A87" t="s">
        <v>184</v>
      </c>
      <c r="B87" t="s">
        <v>483</v>
      </c>
      <c r="C87">
        <v>29394000000</v>
      </c>
      <c r="D87" s="151">
        <f t="shared" si="2"/>
        <v>5.0765265567328263E-4</v>
      </c>
    </row>
    <row r="88" spans="1:4" x14ac:dyDescent="0.25">
      <c r="A88" t="s">
        <v>185</v>
      </c>
      <c r="B88" t="s">
        <v>483</v>
      </c>
      <c r="C88">
        <v>128000000</v>
      </c>
      <c r="D88" s="151">
        <f t="shared" si="2"/>
        <v>2.2106395837987408E-6</v>
      </c>
    </row>
    <row r="89" spans="1:4" x14ac:dyDescent="0.25">
      <c r="A89" t="s">
        <v>39</v>
      </c>
      <c r="B89" t="s">
        <v>483</v>
      </c>
      <c r="C89">
        <v>832512000000</v>
      </c>
      <c r="D89" s="151">
        <f t="shared" si="2"/>
        <v>1.4377999853027009E-2</v>
      </c>
    </row>
    <row r="90" spans="1:4" x14ac:dyDescent="0.25">
      <c r="A90" t="s">
        <v>186</v>
      </c>
      <c r="B90" t="s">
        <v>483</v>
      </c>
      <c r="C90">
        <v>5449000000</v>
      </c>
      <c r="D90" s="151">
        <f t="shared" si="2"/>
        <v>9.4107617907182329E-5</v>
      </c>
    </row>
    <row r="91" spans="1:4" x14ac:dyDescent="0.25">
      <c r="A91" t="s">
        <v>506</v>
      </c>
      <c r="B91" t="s">
        <v>483</v>
      </c>
      <c r="C91">
        <v>109463000000</v>
      </c>
      <c r="D91" s="151">
        <f t="shared" si="2"/>
        <v>1.8904940684481371E-3</v>
      </c>
    </row>
    <row r="92" spans="1:4" x14ac:dyDescent="0.25">
      <c r="A92" t="s">
        <v>187</v>
      </c>
      <c r="B92" t="s">
        <v>483</v>
      </c>
      <c r="C92">
        <v>4683000000</v>
      </c>
      <c r="D92" s="151">
        <f t="shared" si="2"/>
        <v>8.0878321647886731E-5</v>
      </c>
    </row>
    <row r="93" spans="1:4" x14ac:dyDescent="0.25">
      <c r="A93" t="s">
        <v>505</v>
      </c>
      <c r="B93" t="s">
        <v>483</v>
      </c>
      <c r="C93">
        <v>5598000000</v>
      </c>
      <c r="D93" s="151">
        <f t="shared" si="2"/>
        <v>9.668094054769805E-5</v>
      </c>
    </row>
    <row r="94" spans="1:4" x14ac:dyDescent="0.25">
      <c r="A94" t="s">
        <v>504</v>
      </c>
      <c r="B94" t="s">
        <v>483</v>
      </c>
      <c r="C94">
        <v>25927000000</v>
      </c>
      <c r="D94" s="151">
        <f t="shared" si="2"/>
        <v>4.4777541007148396E-4</v>
      </c>
    </row>
    <row r="95" spans="1:4" x14ac:dyDescent="0.25">
      <c r="A95" t="s">
        <v>189</v>
      </c>
      <c r="B95" t="s">
        <v>483</v>
      </c>
      <c r="C95">
        <v>34925000000</v>
      </c>
      <c r="D95" s="151">
        <f t="shared" si="2"/>
        <v>6.0317646456383605E-4</v>
      </c>
    </row>
    <row r="96" spans="1:4" x14ac:dyDescent="0.25">
      <c r="A96" t="s">
        <v>190</v>
      </c>
      <c r="B96" t="s">
        <v>483</v>
      </c>
      <c r="C96">
        <v>1720000000</v>
      </c>
      <c r="D96" s="151">
        <f t="shared" si="2"/>
        <v>2.9705469407295576E-5</v>
      </c>
    </row>
    <row r="97" spans="1:4" x14ac:dyDescent="0.25">
      <c r="A97" t="s">
        <v>191</v>
      </c>
      <c r="B97" t="s">
        <v>483</v>
      </c>
      <c r="C97">
        <v>879000000</v>
      </c>
      <c r="D97" s="151">
        <f t="shared" si="2"/>
        <v>1.5180876516867914E-5</v>
      </c>
    </row>
    <row r="98" spans="1:4" x14ac:dyDescent="0.25">
      <c r="A98" t="s">
        <v>192</v>
      </c>
      <c r="B98" t="s">
        <v>483</v>
      </c>
      <c r="C98">
        <v>60239000000</v>
      </c>
      <c r="D98" s="151">
        <f t="shared" ref="D98:D129" si="3">C98/$C$185</f>
        <v>1.0403649835035338E-3</v>
      </c>
    </row>
    <row r="99" spans="1:4" x14ac:dyDescent="0.25">
      <c r="A99" t="s">
        <v>503</v>
      </c>
      <c r="B99" t="s">
        <v>483</v>
      </c>
      <c r="C99">
        <v>36920000000</v>
      </c>
      <c r="D99" s="151">
        <f t="shared" si="3"/>
        <v>6.3763135495194928E-4</v>
      </c>
    </row>
    <row r="100" spans="1:4" x14ac:dyDescent="0.25">
      <c r="A100" t="s">
        <v>33</v>
      </c>
      <c r="B100" t="s">
        <v>483</v>
      </c>
      <c r="C100">
        <v>52988000000</v>
      </c>
      <c r="D100" s="151">
        <f t="shared" si="3"/>
        <v>9.1513570520568494E-4</v>
      </c>
    </row>
    <row r="101" spans="1:4" x14ac:dyDescent="0.25">
      <c r="A101" t="s">
        <v>502</v>
      </c>
      <c r="B101" t="s">
        <v>483</v>
      </c>
      <c r="C101">
        <v>9747000000</v>
      </c>
      <c r="D101" s="151">
        <f t="shared" si="3"/>
        <v>1.6833675018192442E-4</v>
      </c>
    </row>
    <row r="102" spans="1:4" x14ac:dyDescent="0.25">
      <c r="A102" t="s">
        <v>194</v>
      </c>
      <c r="B102" t="s">
        <v>483</v>
      </c>
      <c r="C102">
        <v>8590000000</v>
      </c>
      <c r="D102" s="151">
        <f t="shared" si="3"/>
        <v>1.4835464081899361E-4</v>
      </c>
    </row>
    <row r="103" spans="1:4" x14ac:dyDescent="0.25">
      <c r="A103" t="s">
        <v>195</v>
      </c>
      <c r="B103" t="s">
        <v>483</v>
      </c>
      <c r="C103">
        <v>4731000000</v>
      </c>
      <c r="D103" s="151">
        <f t="shared" si="3"/>
        <v>8.1707311491811263E-5</v>
      </c>
    </row>
    <row r="104" spans="1:4" x14ac:dyDescent="0.25">
      <c r="A104" t="s">
        <v>196</v>
      </c>
      <c r="B104" t="s">
        <v>483</v>
      </c>
      <c r="C104">
        <v>192955000000</v>
      </c>
      <c r="D104" s="151">
        <f t="shared" si="3"/>
        <v>3.3324528194678595E-3</v>
      </c>
    </row>
    <row r="105" spans="1:4" x14ac:dyDescent="0.25">
      <c r="A105" t="s">
        <v>197</v>
      </c>
      <c r="B105" t="s">
        <v>483</v>
      </c>
      <c r="C105">
        <v>1731000000</v>
      </c>
      <c r="D105" s="151">
        <f t="shared" si="3"/>
        <v>2.989544624652828E-5</v>
      </c>
    </row>
    <row r="106" spans="1:4" x14ac:dyDescent="0.25">
      <c r="A106" t="s">
        <v>198</v>
      </c>
      <c r="B106" t="s">
        <v>483</v>
      </c>
      <c r="C106">
        <v>8988000000</v>
      </c>
      <c r="D106" s="151">
        <f t="shared" si="3"/>
        <v>1.5522834827486781E-4</v>
      </c>
    </row>
    <row r="107" spans="1:4" x14ac:dyDescent="0.25">
      <c r="A107" t="s">
        <v>501</v>
      </c>
      <c r="B107" t="s">
        <v>483</v>
      </c>
      <c r="C107">
        <v>8148999999.999999</v>
      </c>
      <c r="D107" s="151">
        <f t="shared" si="3"/>
        <v>1.4073829662793698E-4</v>
      </c>
    </row>
    <row r="108" spans="1:4" x14ac:dyDescent="0.25">
      <c r="A108" t="s">
        <v>199</v>
      </c>
      <c r="B108" t="s">
        <v>483</v>
      </c>
      <c r="C108">
        <v>3031000000</v>
      </c>
      <c r="D108" s="151">
        <f t="shared" si="3"/>
        <v>5.2347254519484243E-5</v>
      </c>
    </row>
    <row r="109" spans="1:4" x14ac:dyDescent="0.25">
      <c r="A109" t="s">
        <v>200</v>
      </c>
      <c r="B109" t="s">
        <v>483</v>
      </c>
      <c r="C109">
        <v>8865000000</v>
      </c>
      <c r="D109" s="151">
        <f t="shared" si="3"/>
        <v>1.5310406179981122E-4</v>
      </c>
    </row>
    <row r="110" spans="1:4" x14ac:dyDescent="0.25">
      <c r="A110" t="s">
        <v>202</v>
      </c>
      <c r="B110" t="s">
        <v>483</v>
      </c>
      <c r="C110">
        <v>882220000000</v>
      </c>
      <c r="D110" s="151">
        <f t="shared" si="3"/>
        <v>1.5236487918897852E-2</v>
      </c>
    </row>
    <row r="111" spans="1:4" x14ac:dyDescent="0.25">
      <c r="A111" t="s">
        <v>203</v>
      </c>
      <c r="B111" t="s">
        <v>483</v>
      </c>
      <c r="C111">
        <v>5438000000</v>
      </c>
      <c r="D111" s="151">
        <f t="shared" si="3"/>
        <v>9.3917641067949622E-5</v>
      </c>
    </row>
    <row r="112" spans="1:4" x14ac:dyDescent="0.25">
      <c r="A112" t="s">
        <v>204</v>
      </c>
      <c r="B112" t="s">
        <v>483</v>
      </c>
      <c r="C112">
        <v>4574000000</v>
      </c>
      <c r="D112" s="151">
        <f t="shared" si="3"/>
        <v>7.8995823877308117E-5</v>
      </c>
    </row>
    <row r="113" spans="1:4" x14ac:dyDescent="0.25">
      <c r="A113" t="s">
        <v>205</v>
      </c>
      <c r="B113" t="s">
        <v>483</v>
      </c>
      <c r="C113">
        <v>4152000000</v>
      </c>
      <c r="D113" s="151">
        <f t="shared" si="3"/>
        <v>7.1707621499471648E-5</v>
      </c>
    </row>
    <row r="114" spans="1:4" x14ac:dyDescent="0.25">
      <c r="A114" t="s">
        <v>207</v>
      </c>
      <c r="B114" t="s">
        <v>483</v>
      </c>
      <c r="C114">
        <v>91374000000</v>
      </c>
      <c r="D114" s="151">
        <f t="shared" si="3"/>
        <v>1.5780857916408292E-3</v>
      </c>
    </row>
    <row r="115" spans="1:4" x14ac:dyDescent="0.25">
      <c r="A115" t="s">
        <v>208</v>
      </c>
      <c r="B115" t="s">
        <v>483</v>
      </c>
      <c r="C115">
        <v>10058000000</v>
      </c>
      <c r="D115" s="151">
        <f t="shared" si="3"/>
        <v>1.7370791354568541E-4</v>
      </c>
    </row>
    <row r="116" spans="1:4" x14ac:dyDescent="0.25">
      <c r="A116" t="s">
        <v>209</v>
      </c>
      <c r="B116" t="s">
        <v>483</v>
      </c>
      <c r="C116">
        <v>35226000000</v>
      </c>
      <c r="D116" s="151">
        <f t="shared" si="3"/>
        <v>6.0837492171011281E-4</v>
      </c>
    </row>
    <row r="117" spans="1:4" x14ac:dyDescent="0.25">
      <c r="A117" t="s">
        <v>210</v>
      </c>
      <c r="B117" t="s">
        <v>483</v>
      </c>
      <c r="C117">
        <v>9323000000</v>
      </c>
      <c r="D117" s="151">
        <f t="shared" si="3"/>
        <v>1.6101400656059109E-4</v>
      </c>
    </row>
    <row r="118" spans="1:4" x14ac:dyDescent="0.25">
      <c r="A118" t="s">
        <v>212</v>
      </c>
      <c r="B118" t="s">
        <v>483</v>
      </c>
      <c r="C118">
        <v>12894000000</v>
      </c>
      <c r="D118" s="151">
        <f t="shared" si="3"/>
        <v>2.2268739682422626E-4</v>
      </c>
    </row>
    <row r="119" spans="1:4" x14ac:dyDescent="0.25">
      <c r="A119" t="s">
        <v>25</v>
      </c>
      <c r="B119" t="s">
        <v>483</v>
      </c>
      <c r="C119">
        <v>796651000000</v>
      </c>
      <c r="D119" s="151">
        <f t="shared" si="3"/>
        <v>1.3758658086506644E-2</v>
      </c>
    </row>
    <row r="120" spans="1:4" x14ac:dyDescent="0.25">
      <c r="A120" t="s">
        <v>41</v>
      </c>
      <c r="B120" t="s">
        <v>483</v>
      </c>
      <c r="C120">
        <v>117900000000</v>
      </c>
      <c r="D120" s="151">
        <f t="shared" si="3"/>
        <v>2.0362063041396211E-3</v>
      </c>
    </row>
    <row r="121" spans="1:4" x14ac:dyDescent="0.25">
      <c r="A121" t="s">
        <v>213</v>
      </c>
      <c r="B121" t="s">
        <v>483</v>
      </c>
      <c r="C121">
        <v>6214000000</v>
      </c>
      <c r="D121" s="151">
        <f t="shared" si="3"/>
        <v>1.0731964354472949E-4</v>
      </c>
    </row>
    <row r="122" spans="1:4" x14ac:dyDescent="0.25">
      <c r="A122" t="s">
        <v>214</v>
      </c>
      <c r="B122" t="s">
        <v>483</v>
      </c>
      <c r="C122">
        <v>5273000000</v>
      </c>
      <c r="D122" s="151">
        <f t="shared" si="3"/>
        <v>9.1067988479459053E-5</v>
      </c>
    </row>
    <row r="123" spans="1:4" x14ac:dyDescent="0.25">
      <c r="A123" t="s">
        <v>215</v>
      </c>
      <c r="B123" t="s">
        <v>483</v>
      </c>
      <c r="C123">
        <v>168846000000</v>
      </c>
      <c r="D123" s="151">
        <f t="shared" si="3"/>
        <v>2.916075399735017E-3</v>
      </c>
    </row>
    <row r="124" spans="1:4" x14ac:dyDescent="0.25">
      <c r="A124" t="s">
        <v>26</v>
      </c>
      <c r="B124" t="s">
        <v>483</v>
      </c>
      <c r="C124">
        <v>378614000000</v>
      </c>
      <c r="D124" s="151">
        <f t="shared" si="3"/>
        <v>6.5388991826591907E-3</v>
      </c>
    </row>
    <row r="125" spans="1:4" x14ac:dyDescent="0.25">
      <c r="A125" t="s">
        <v>217</v>
      </c>
      <c r="B125" t="s">
        <v>483</v>
      </c>
      <c r="C125">
        <v>46861000000</v>
      </c>
      <c r="D125" s="151">
        <f t="shared" si="3"/>
        <v>8.0931860575306864E-4</v>
      </c>
    </row>
    <row r="126" spans="1:4" x14ac:dyDescent="0.25">
      <c r="A126" t="s">
        <v>218</v>
      </c>
      <c r="B126" t="s">
        <v>483</v>
      </c>
      <c r="C126">
        <v>162014000000</v>
      </c>
      <c r="D126" s="151">
        <f t="shared" si="3"/>
        <v>2.798082511949759E-3</v>
      </c>
    </row>
    <row r="127" spans="1:4" x14ac:dyDescent="0.25">
      <c r="A127" t="s">
        <v>220</v>
      </c>
      <c r="B127" t="s">
        <v>483</v>
      </c>
      <c r="C127">
        <v>24080000000</v>
      </c>
      <c r="D127" s="151">
        <f t="shared" si="3"/>
        <v>4.1587657170213808E-4</v>
      </c>
    </row>
    <row r="128" spans="1:4" x14ac:dyDescent="0.25">
      <c r="A128" t="s">
        <v>274</v>
      </c>
      <c r="B128" t="s">
        <v>483</v>
      </c>
      <c r="C128">
        <v>8060000000.000001</v>
      </c>
      <c r="D128" s="151">
        <f t="shared" si="3"/>
        <v>1.3920121129232696E-4</v>
      </c>
    </row>
    <row r="129" spans="1:4" x14ac:dyDescent="0.25">
      <c r="A129" t="s">
        <v>221</v>
      </c>
      <c r="B129" t="s">
        <v>483</v>
      </c>
      <c r="C129">
        <v>14216000000</v>
      </c>
      <c r="D129" s="151">
        <f t="shared" si="3"/>
        <v>2.4551915877564761E-4</v>
      </c>
    </row>
    <row r="130" spans="1:4" x14ac:dyDescent="0.25">
      <c r="A130" t="s">
        <v>222</v>
      </c>
      <c r="B130" t="s">
        <v>483</v>
      </c>
      <c r="C130">
        <v>126981000000</v>
      </c>
      <c r="D130" s="151">
        <f t="shared" ref="D130:D161" si="4">C130/$C$185</f>
        <v>2.1930408202370929E-3</v>
      </c>
    </row>
    <row r="131" spans="1:4" x14ac:dyDescent="0.25">
      <c r="A131" t="s">
        <v>223</v>
      </c>
      <c r="B131" t="s">
        <v>483</v>
      </c>
      <c r="C131">
        <v>161196000000</v>
      </c>
      <c r="D131" s="151">
        <f t="shared" si="4"/>
        <v>2.7839551433595454E-3</v>
      </c>
    </row>
    <row r="132" spans="1:4" x14ac:dyDescent="0.25">
      <c r="A132" t="s">
        <v>500</v>
      </c>
      <c r="B132" t="s">
        <v>483</v>
      </c>
      <c r="C132">
        <v>430614000000</v>
      </c>
      <c r="D132" s="151">
        <f t="shared" si="4"/>
        <v>7.4369715135774285E-3</v>
      </c>
    </row>
    <row r="133" spans="1:4" x14ac:dyDescent="0.25">
      <c r="A133" t="s">
        <v>27</v>
      </c>
      <c r="B133" t="s">
        <v>483</v>
      </c>
      <c r="C133">
        <v>234093000000</v>
      </c>
      <c r="D133" s="151">
        <f t="shared" si="4"/>
        <v>4.042931656954676E-3</v>
      </c>
    </row>
    <row r="134" spans="1:4" x14ac:dyDescent="0.25">
      <c r="A134" t="s">
        <v>499</v>
      </c>
      <c r="B134" t="s">
        <v>483</v>
      </c>
      <c r="C134">
        <v>98313000000</v>
      </c>
      <c r="D134" s="151">
        <f t="shared" si="4"/>
        <v>1.6979266359531686E-3</v>
      </c>
    </row>
    <row r="135" spans="1:4" x14ac:dyDescent="0.25">
      <c r="A135" t="s">
        <v>498</v>
      </c>
      <c r="B135" t="s">
        <v>483</v>
      </c>
      <c r="C135">
        <v>163317000000</v>
      </c>
      <c r="D135" s="151">
        <f t="shared" si="4"/>
        <v>2.8205861320879603E-3</v>
      </c>
    </row>
    <row r="136" spans="1:4" x14ac:dyDescent="0.25">
      <c r="A136" t="s">
        <v>497</v>
      </c>
      <c r="B136" t="s">
        <v>483</v>
      </c>
      <c r="C136">
        <v>1222330000000</v>
      </c>
      <c r="D136" s="151">
        <f t="shared" si="4"/>
        <v>2.1110399081755583E-2</v>
      </c>
    </row>
    <row r="137" spans="1:4" x14ac:dyDescent="0.25">
      <c r="A137" t="s">
        <v>224</v>
      </c>
      <c r="B137" t="s">
        <v>483</v>
      </c>
      <c r="C137">
        <v>5216000000</v>
      </c>
      <c r="D137" s="151">
        <f t="shared" si="4"/>
        <v>9.0083563039798675E-5</v>
      </c>
    </row>
    <row r="138" spans="1:4" x14ac:dyDescent="0.25">
      <c r="A138" t="s">
        <v>225</v>
      </c>
      <c r="B138" t="s">
        <v>483</v>
      </c>
      <c r="C138">
        <v>557000000</v>
      </c>
      <c r="D138" s="151">
        <f t="shared" si="4"/>
        <v>9.6197363138742069E-6</v>
      </c>
    </row>
    <row r="139" spans="1:4" x14ac:dyDescent="0.25">
      <c r="A139" t="s">
        <v>496</v>
      </c>
      <c r="B139" t="s">
        <v>483</v>
      </c>
      <c r="C139">
        <v>188000000</v>
      </c>
      <c r="D139" s="151">
        <f t="shared" si="4"/>
        <v>3.2468768887044004E-6</v>
      </c>
    </row>
    <row r="140" spans="1:4" x14ac:dyDescent="0.25">
      <c r="A140" t="s">
        <v>495</v>
      </c>
      <c r="B140" t="s">
        <v>483</v>
      </c>
      <c r="C140">
        <v>376268000000</v>
      </c>
      <c r="D140" s="151">
        <f t="shared" si="4"/>
        <v>6.4983823040373791E-3</v>
      </c>
    </row>
    <row r="141" spans="1:4" x14ac:dyDescent="0.25">
      <c r="A141" t="s">
        <v>226</v>
      </c>
      <c r="B141" t="s">
        <v>483</v>
      </c>
      <c r="C141">
        <v>12789000000</v>
      </c>
      <c r="D141" s="151">
        <f t="shared" si="4"/>
        <v>2.2087398154064137E-4</v>
      </c>
    </row>
    <row r="142" spans="1:4" x14ac:dyDescent="0.25">
      <c r="A142" t="s">
        <v>227</v>
      </c>
      <c r="B142" t="s">
        <v>483</v>
      </c>
      <c r="C142">
        <v>41648000000</v>
      </c>
      <c r="D142" s="151">
        <f t="shared" si="4"/>
        <v>7.1928685457851524E-4</v>
      </c>
    </row>
    <row r="143" spans="1:4" x14ac:dyDescent="0.25">
      <c r="A143" t="s">
        <v>228</v>
      </c>
      <c r="B143" t="s">
        <v>483</v>
      </c>
      <c r="C143">
        <v>790000000</v>
      </c>
      <c r="D143" s="151">
        <f t="shared" si="4"/>
        <v>1.3643791181257853E-5</v>
      </c>
    </row>
    <row r="144" spans="1:4" x14ac:dyDescent="0.25">
      <c r="A144" t="s">
        <v>229</v>
      </c>
      <c r="B144" t="s">
        <v>483</v>
      </c>
      <c r="C144">
        <v>1856000000</v>
      </c>
      <c r="D144" s="151">
        <f t="shared" si="4"/>
        <v>3.2054273965081735E-5</v>
      </c>
    </row>
    <row r="145" spans="1:4" x14ac:dyDescent="0.25">
      <c r="A145" t="s">
        <v>494</v>
      </c>
      <c r="B145" t="s">
        <v>483</v>
      </c>
      <c r="C145">
        <v>183332000000</v>
      </c>
      <c r="D145" s="151">
        <f t="shared" si="4"/>
        <v>3.16625762638274E-3</v>
      </c>
    </row>
    <row r="146" spans="1:4" x14ac:dyDescent="0.25">
      <c r="A146" t="s">
        <v>493</v>
      </c>
      <c r="B146" t="s">
        <v>483</v>
      </c>
      <c r="C146">
        <v>87816000000</v>
      </c>
      <c r="D146" s="151">
        <f t="shared" si="4"/>
        <v>1.5166369194599234E-3</v>
      </c>
    </row>
    <row r="147" spans="1:4" x14ac:dyDescent="0.25">
      <c r="A147" t="s">
        <v>492</v>
      </c>
      <c r="B147" t="s">
        <v>483</v>
      </c>
      <c r="C147">
        <v>49283000000</v>
      </c>
      <c r="D147" s="151">
        <f t="shared" si="4"/>
        <v>8.5114805162776037E-4</v>
      </c>
    </row>
    <row r="148" spans="1:4" x14ac:dyDescent="0.25">
      <c r="A148" t="s">
        <v>230</v>
      </c>
      <c r="B148" t="s">
        <v>483</v>
      </c>
      <c r="C148">
        <v>663000000</v>
      </c>
      <c r="D148" s="151">
        <f t="shared" si="4"/>
        <v>1.1450422219207539E-5</v>
      </c>
    </row>
    <row r="149" spans="1:4" x14ac:dyDescent="0.25">
      <c r="A149" t="s">
        <v>232</v>
      </c>
      <c r="B149" t="s">
        <v>483</v>
      </c>
      <c r="C149">
        <v>283977000000</v>
      </c>
      <c r="D149" s="151">
        <f t="shared" si="4"/>
        <v>4.9044593522532421E-3</v>
      </c>
    </row>
    <row r="150" spans="1:4" x14ac:dyDescent="0.25">
      <c r="A150" t="s">
        <v>35</v>
      </c>
      <c r="B150" t="s">
        <v>483</v>
      </c>
      <c r="C150">
        <v>1467889000000</v>
      </c>
      <c r="D150" s="151">
        <f t="shared" si="4"/>
        <v>2.535135568767773E-2</v>
      </c>
    </row>
    <row r="151" spans="1:4" x14ac:dyDescent="0.25">
      <c r="A151" t="s">
        <v>233</v>
      </c>
      <c r="B151" t="s">
        <v>483</v>
      </c>
      <c r="C151">
        <v>41978000000</v>
      </c>
      <c r="D151" s="151">
        <f t="shared" si="4"/>
        <v>7.2498615975549632E-4</v>
      </c>
    </row>
    <row r="152" spans="1:4" x14ac:dyDescent="0.25">
      <c r="A152" t="s">
        <v>491</v>
      </c>
      <c r="B152" t="s">
        <v>483</v>
      </c>
      <c r="C152">
        <v>526000000</v>
      </c>
      <c r="D152" s="151">
        <f t="shared" si="4"/>
        <v>9.0843470396729504E-6</v>
      </c>
    </row>
    <row r="153" spans="1:4" x14ac:dyDescent="0.25">
      <c r="A153" t="s">
        <v>235</v>
      </c>
      <c r="B153" t="s">
        <v>483</v>
      </c>
      <c r="C153">
        <v>959000000</v>
      </c>
      <c r="D153" s="151">
        <f t="shared" si="4"/>
        <v>1.6562526256742128E-5</v>
      </c>
    </row>
    <row r="154" spans="1:4" x14ac:dyDescent="0.25">
      <c r="A154" t="s">
        <v>490</v>
      </c>
      <c r="B154" t="s">
        <v>483</v>
      </c>
      <c r="C154">
        <v>567000000</v>
      </c>
      <c r="D154" s="151">
        <f t="shared" si="4"/>
        <v>9.7924425313584837E-6</v>
      </c>
    </row>
    <row r="155" spans="1:4" x14ac:dyDescent="0.25">
      <c r="A155" t="s">
        <v>236</v>
      </c>
      <c r="B155" t="s">
        <v>483</v>
      </c>
      <c r="C155">
        <v>55802000000</v>
      </c>
      <c r="D155" s="151">
        <f t="shared" si="4"/>
        <v>9.637352348057603E-4</v>
      </c>
    </row>
    <row r="156" spans="1:4" x14ac:dyDescent="0.25">
      <c r="A156" t="s">
        <v>237</v>
      </c>
      <c r="B156" t="s">
        <v>483</v>
      </c>
      <c r="C156">
        <v>3252000000</v>
      </c>
      <c r="D156" s="151">
        <f t="shared" si="4"/>
        <v>5.6164061925886754E-5</v>
      </c>
    </row>
    <row r="157" spans="1:4" x14ac:dyDescent="0.25">
      <c r="A157" t="s">
        <v>238</v>
      </c>
      <c r="B157" t="s">
        <v>483</v>
      </c>
      <c r="C157">
        <v>2963000000</v>
      </c>
      <c r="D157" s="151">
        <f t="shared" si="4"/>
        <v>5.1172852240591158E-5</v>
      </c>
    </row>
    <row r="158" spans="1:4" x14ac:dyDescent="0.25">
      <c r="A158" t="s">
        <v>28</v>
      </c>
      <c r="B158" t="s">
        <v>483</v>
      </c>
      <c r="C158">
        <v>403613000000</v>
      </c>
      <c r="D158" s="151">
        <f t="shared" si="4"/>
        <v>6.9706474557481336E-3</v>
      </c>
    </row>
    <row r="159" spans="1:4" x14ac:dyDescent="0.25">
      <c r="A159" t="s">
        <v>29</v>
      </c>
      <c r="B159" t="s">
        <v>483</v>
      </c>
      <c r="C159">
        <v>491923000000</v>
      </c>
      <c r="D159" s="151">
        <f t="shared" si="4"/>
        <v>8.4958160623517798E-3</v>
      </c>
    </row>
    <row r="160" spans="1:4" x14ac:dyDescent="0.25">
      <c r="A160" t="s">
        <v>489</v>
      </c>
      <c r="B160" t="s">
        <v>483</v>
      </c>
      <c r="C160">
        <v>53908000000</v>
      </c>
      <c r="D160" s="151">
        <f t="shared" si="4"/>
        <v>9.3102467721423838E-4</v>
      </c>
    </row>
    <row r="161" spans="1:4" x14ac:dyDescent="0.25">
      <c r="A161" t="s">
        <v>488</v>
      </c>
      <c r="B161" t="s">
        <v>483</v>
      </c>
      <c r="C161">
        <v>377450000000</v>
      </c>
      <c r="D161" s="151">
        <f t="shared" si="4"/>
        <v>6.5187961789440205E-3</v>
      </c>
    </row>
    <row r="162" spans="1:4" x14ac:dyDescent="0.25">
      <c r="A162" t="s">
        <v>240</v>
      </c>
      <c r="B162" t="s">
        <v>483</v>
      </c>
      <c r="C162">
        <v>4982000000</v>
      </c>
      <c r="D162" s="151">
        <f t="shared" ref="D162:D185" si="5">C162/$C$185</f>
        <v>8.6042237550666611E-5</v>
      </c>
    </row>
    <row r="163" spans="1:4" x14ac:dyDescent="0.25">
      <c r="A163" t="s">
        <v>241</v>
      </c>
      <c r="B163" t="s">
        <v>483</v>
      </c>
      <c r="C163">
        <v>20956000000</v>
      </c>
      <c r="D163" s="151">
        <f t="shared" si="5"/>
        <v>3.6192314936005004E-4</v>
      </c>
    </row>
    <row r="164" spans="1:4" x14ac:dyDescent="0.25">
      <c r="A164" t="s">
        <v>242</v>
      </c>
      <c r="B164" t="s">
        <v>483</v>
      </c>
      <c r="C164">
        <v>263711000000</v>
      </c>
      <c r="D164" s="151">
        <f t="shared" si="5"/>
        <v>4.5544529318996066E-3</v>
      </c>
    </row>
    <row r="165" spans="1:4" x14ac:dyDescent="0.25">
      <c r="A165" t="s">
        <v>487</v>
      </c>
      <c r="B165" t="s">
        <v>483</v>
      </c>
      <c r="C165">
        <v>556000000</v>
      </c>
      <c r="D165" s="151">
        <f t="shared" si="5"/>
        <v>9.6024656921257789E-6</v>
      </c>
    </row>
    <row r="166" spans="1:4" x14ac:dyDescent="0.25">
      <c r="A166" t="s">
        <v>244</v>
      </c>
      <c r="B166" t="s">
        <v>483</v>
      </c>
      <c r="C166">
        <v>3167000000</v>
      </c>
      <c r="D166" s="151">
        <f t="shared" si="5"/>
        <v>5.4696059077270405E-5</v>
      </c>
    </row>
    <row r="167" spans="1:4" x14ac:dyDescent="0.25">
      <c r="A167" t="s">
        <v>245</v>
      </c>
      <c r="B167" t="s">
        <v>483</v>
      </c>
      <c r="C167">
        <v>335000000</v>
      </c>
      <c r="D167" s="151">
        <f t="shared" si="5"/>
        <v>5.7856582857232667E-6</v>
      </c>
    </row>
    <row r="168" spans="1:4" x14ac:dyDescent="0.25">
      <c r="A168" t="s">
        <v>273</v>
      </c>
      <c r="B168" t="s">
        <v>483</v>
      </c>
      <c r="C168">
        <v>19623000000</v>
      </c>
      <c r="D168" s="151">
        <f t="shared" si="5"/>
        <v>3.3890141056939599E-4</v>
      </c>
    </row>
    <row r="169" spans="1:4" x14ac:dyDescent="0.25">
      <c r="A169" t="s">
        <v>246</v>
      </c>
      <c r="B169" t="s">
        <v>483</v>
      </c>
      <c r="C169">
        <v>43523000000</v>
      </c>
      <c r="D169" s="151">
        <f t="shared" si="5"/>
        <v>7.5166927035681707E-4</v>
      </c>
    </row>
    <row r="170" spans="1:4" x14ac:dyDescent="0.25">
      <c r="A170" t="s">
        <v>247</v>
      </c>
      <c r="B170" t="s">
        <v>483</v>
      </c>
      <c r="C170">
        <v>614466000000</v>
      </c>
      <c r="D170" s="151">
        <f t="shared" si="5"/>
        <v>1.0612209863269351E-2</v>
      </c>
    </row>
    <row r="171" spans="1:4" x14ac:dyDescent="0.25">
      <c r="A171" t="s">
        <v>249</v>
      </c>
      <c r="B171" t="s">
        <v>483</v>
      </c>
      <c r="C171">
        <v>28000000</v>
      </c>
      <c r="D171" s="151">
        <f t="shared" si="5"/>
        <v>4.8357740895597453E-7</v>
      </c>
    </row>
    <row r="172" spans="1:4" x14ac:dyDescent="0.25">
      <c r="A172" t="s">
        <v>250</v>
      </c>
      <c r="B172" t="s">
        <v>483</v>
      </c>
      <c r="C172">
        <v>15804000000</v>
      </c>
      <c r="D172" s="151">
        <f t="shared" si="5"/>
        <v>2.7294490611215076E-4</v>
      </c>
    </row>
    <row r="173" spans="1:4" x14ac:dyDescent="0.25">
      <c r="A173" t="s">
        <v>251</v>
      </c>
      <c r="B173" t="s">
        <v>483</v>
      </c>
      <c r="C173">
        <v>117404000000</v>
      </c>
      <c r="D173" s="151">
        <f t="shared" si="5"/>
        <v>2.0276400757524011E-3</v>
      </c>
    </row>
    <row r="174" spans="1:4" x14ac:dyDescent="0.25">
      <c r="A174" t="s">
        <v>486</v>
      </c>
      <c r="B174" t="s">
        <v>483</v>
      </c>
      <c r="C174">
        <v>270334999999.99997</v>
      </c>
      <c r="D174" s="151">
        <f t="shared" si="5"/>
        <v>4.6688535303611913E-3</v>
      </c>
    </row>
    <row r="175" spans="1:4" x14ac:dyDescent="0.25">
      <c r="A175" t="s">
        <v>30</v>
      </c>
      <c r="B175" t="s">
        <v>483</v>
      </c>
      <c r="C175">
        <v>2182429999999.9998</v>
      </c>
      <c r="D175" s="151">
        <f t="shared" si="5"/>
        <v>3.7691923022420977E-2</v>
      </c>
    </row>
    <row r="176" spans="1:4" x14ac:dyDescent="0.25">
      <c r="A176" t="s">
        <v>436</v>
      </c>
      <c r="B176" t="s">
        <v>483</v>
      </c>
      <c r="C176">
        <v>14119050000000</v>
      </c>
      <c r="D176" s="151">
        <f t="shared" si="5"/>
        <v>0.24384477199713755</v>
      </c>
    </row>
    <row r="177" spans="1:4" x14ac:dyDescent="0.25">
      <c r="A177" t="s">
        <v>252</v>
      </c>
      <c r="B177" t="s">
        <v>483</v>
      </c>
      <c r="C177">
        <v>31322000000</v>
      </c>
      <c r="D177" s="151">
        <f t="shared" si="5"/>
        <v>5.4095041440425115E-4</v>
      </c>
    </row>
    <row r="178" spans="1:4" x14ac:dyDescent="0.25">
      <c r="A178" t="s">
        <v>253</v>
      </c>
      <c r="B178" t="s">
        <v>483</v>
      </c>
      <c r="C178">
        <v>33461000000</v>
      </c>
      <c r="D178" s="151">
        <f t="shared" si="5"/>
        <v>5.7789227432413794E-4</v>
      </c>
    </row>
    <row r="179" spans="1:4" x14ac:dyDescent="0.25">
      <c r="A179" t="s">
        <v>254</v>
      </c>
      <c r="B179" t="s">
        <v>483</v>
      </c>
      <c r="C179">
        <v>590000000</v>
      </c>
      <c r="D179" s="151">
        <f t="shared" si="5"/>
        <v>1.018966683157232E-5</v>
      </c>
    </row>
    <row r="180" spans="1:4" x14ac:dyDescent="0.25">
      <c r="A180" t="s">
        <v>255</v>
      </c>
      <c r="B180" t="s">
        <v>483</v>
      </c>
      <c r="C180">
        <v>325678000000</v>
      </c>
      <c r="D180" s="151">
        <f t="shared" si="5"/>
        <v>5.6246615497844241E-3</v>
      </c>
    </row>
    <row r="181" spans="1:4" x14ac:dyDescent="0.25">
      <c r="A181" t="s">
        <v>485</v>
      </c>
      <c r="B181" t="s">
        <v>483</v>
      </c>
      <c r="C181">
        <v>93169000000</v>
      </c>
      <c r="D181" s="151">
        <f t="shared" si="5"/>
        <v>1.6090865576792567E-3</v>
      </c>
    </row>
    <row r="182" spans="1:4" x14ac:dyDescent="0.25">
      <c r="A182" t="s">
        <v>484</v>
      </c>
      <c r="B182" t="s">
        <v>483</v>
      </c>
      <c r="C182">
        <v>25131000000</v>
      </c>
      <c r="D182" s="151">
        <f t="shared" si="5"/>
        <v>4.3402799515973557E-4</v>
      </c>
    </row>
    <row r="183" spans="1:4" x14ac:dyDescent="0.25">
      <c r="A183" t="s">
        <v>259</v>
      </c>
      <c r="B183" t="s">
        <v>483</v>
      </c>
      <c r="C183">
        <v>12805000000</v>
      </c>
      <c r="D183" s="151">
        <f t="shared" si="5"/>
        <v>2.2115031148861619E-4</v>
      </c>
    </row>
    <row r="184" spans="1:4" x14ac:dyDescent="0.25">
      <c r="A184" t="s">
        <v>260</v>
      </c>
      <c r="B184" t="s">
        <v>483</v>
      </c>
      <c r="C184">
        <v>5836000000</v>
      </c>
      <c r="D184" s="151">
        <f t="shared" si="5"/>
        <v>1.0079134852382383E-4</v>
      </c>
    </row>
    <row r="185" spans="1:4" x14ac:dyDescent="0.25">
      <c r="A185" t="s">
        <v>482</v>
      </c>
      <c r="C185">
        <f>SUM(C2:C184)</f>
        <v>57901795000000</v>
      </c>
      <c r="D185" s="151">
        <f t="shared" si="5"/>
        <v>1</v>
      </c>
    </row>
    <row r="186" spans="1:4" x14ac:dyDescent="0.25">
      <c r="A186" t="s">
        <v>481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J9" sqref="J9"/>
    </sheetView>
  </sheetViews>
  <sheetFormatPr defaultRowHeight="15" x14ac:dyDescent="0.25"/>
  <cols>
    <col min="1" max="1" width="30.140625" bestFit="1" customWidth="1"/>
    <col min="2" max="2" width="24.7109375" bestFit="1" customWidth="1"/>
    <col min="3" max="3" width="22.7109375" bestFit="1" customWidth="1"/>
    <col min="4" max="4" width="23.42578125" bestFit="1" customWidth="1"/>
    <col min="5" max="5" width="9.85546875" bestFit="1" customWidth="1"/>
    <col min="6" max="6" width="16" bestFit="1" customWidth="1"/>
    <col min="7" max="7" width="15.28515625" bestFit="1" customWidth="1"/>
  </cols>
  <sheetData>
    <row r="1" spans="1:8" x14ac:dyDescent="0.25">
      <c r="A1" t="s">
        <v>480</v>
      </c>
    </row>
    <row r="3" spans="1:8" x14ac:dyDescent="0.25">
      <c r="B3" t="s">
        <v>479</v>
      </c>
      <c r="C3" t="s">
        <v>478</v>
      </c>
      <c r="D3" t="s">
        <v>477</v>
      </c>
      <c r="E3" t="s">
        <v>476</v>
      </c>
      <c r="F3" t="s">
        <v>475</v>
      </c>
      <c r="G3" t="s">
        <v>474</v>
      </c>
      <c r="H3" t="s">
        <v>473</v>
      </c>
    </row>
    <row r="4" spans="1:8" x14ac:dyDescent="0.25">
      <c r="A4" t="s">
        <v>40</v>
      </c>
      <c r="B4">
        <v>5</v>
      </c>
      <c r="C4">
        <v>0</v>
      </c>
      <c r="D4">
        <v>0</v>
      </c>
      <c r="E4">
        <f t="shared" ref="E4:E21" si="0">SUM(B4:D4)</f>
        <v>5</v>
      </c>
      <c r="F4">
        <f t="shared" ref="F4:F21" si="1">E4/$E$21</f>
        <v>7.4716078900179317E-3</v>
      </c>
    </row>
    <row r="5" spans="1:8" x14ac:dyDescent="0.25">
      <c r="A5" t="s">
        <v>472</v>
      </c>
      <c r="B5">
        <v>75</v>
      </c>
      <c r="C5">
        <v>10</v>
      </c>
      <c r="D5">
        <v>0</v>
      </c>
      <c r="E5">
        <f t="shared" si="0"/>
        <v>85</v>
      </c>
      <c r="F5">
        <f t="shared" si="1"/>
        <v>0.12701733413030483</v>
      </c>
      <c r="G5">
        <v>0</v>
      </c>
    </row>
    <row r="6" spans="1:8" x14ac:dyDescent="0.25">
      <c r="A6" t="s">
        <v>36</v>
      </c>
      <c r="B6">
        <v>0</v>
      </c>
      <c r="C6">
        <v>105.3</v>
      </c>
      <c r="D6">
        <v>0</v>
      </c>
      <c r="E6">
        <f t="shared" si="0"/>
        <v>105.3</v>
      </c>
      <c r="F6">
        <f t="shared" si="1"/>
        <v>0.15735206216377762</v>
      </c>
    </row>
    <row r="7" spans="1:8" x14ac:dyDescent="0.25">
      <c r="A7" t="s">
        <v>21</v>
      </c>
      <c r="B7">
        <v>9.1</v>
      </c>
      <c r="C7">
        <v>0</v>
      </c>
      <c r="D7">
        <v>0</v>
      </c>
      <c r="E7">
        <f t="shared" si="0"/>
        <v>9.1</v>
      </c>
      <c r="F7">
        <f t="shared" si="1"/>
        <v>1.3598326359832635E-2</v>
      </c>
    </row>
    <row r="8" spans="1:8" x14ac:dyDescent="0.25">
      <c r="A8" t="s">
        <v>471</v>
      </c>
      <c r="B8">
        <v>28.6</v>
      </c>
      <c r="C8">
        <v>0</v>
      </c>
      <c r="D8">
        <v>0</v>
      </c>
      <c r="E8">
        <f t="shared" si="0"/>
        <v>28.6</v>
      </c>
      <c r="F8">
        <f t="shared" si="1"/>
        <v>4.2737597130902569E-2</v>
      </c>
      <c r="G8">
        <v>0</v>
      </c>
    </row>
    <row r="9" spans="1:8" x14ac:dyDescent="0.25">
      <c r="A9" t="s">
        <v>22</v>
      </c>
      <c r="B9">
        <v>0</v>
      </c>
      <c r="C9">
        <v>0</v>
      </c>
      <c r="D9">
        <v>56.2</v>
      </c>
      <c r="E9">
        <f t="shared" si="0"/>
        <v>56.2</v>
      </c>
      <c r="F9">
        <f t="shared" si="1"/>
        <v>8.3980872683801555E-2</v>
      </c>
    </row>
    <row r="10" spans="1:8" x14ac:dyDescent="0.25">
      <c r="A10" t="s">
        <v>23</v>
      </c>
      <c r="B10">
        <v>0</v>
      </c>
      <c r="C10">
        <v>0</v>
      </c>
      <c r="D10">
        <v>5.7</v>
      </c>
      <c r="E10">
        <f t="shared" si="0"/>
        <v>5.7</v>
      </c>
      <c r="F10">
        <f t="shared" si="1"/>
        <v>8.5176329946204422E-3</v>
      </c>
    </row>
    <row r="11" spans="1:8" x14ac:dyDescent="0.25">
      <c r="A11" t="s">
        <v>32</v>
      </c>
      <c r="B11">
        <v>0</v>
      </c>
      <c r="C11">
        <v>0</v>
      </c>
      <c r="D11">
        <v>3.5</v>
      </c>
      <c r="E11">
        <f t="shared" si="0"/>
        <v>3.5</v>
      </c>
      <c r="F11">
        <f t="shared" si="1"/>
        <v>5.2301255230125521E-3</v>
      </c>
    </row>
    <row r="12" spans="1:8" x14ac:dyDescent="0.25">
      <c r="A12" t="s">
        <v>24</v>
      </c>
      <c r="B12">
        <v>0</v>
      </c>
      <c r="C12">
        <v>55.7</v>
      </c>
      <c r="D12">
        <v>32</v>
      </c>
      <c r="E12">
        <f t="shared" si="0"/>
        <v>87.7</v>
      </c>
      <c r="F12">
        <f t="shared" si="1"/>
        <v>0.13105200239091452</v>
      </c>
    </row>
    <row r="13" spans="1:8" x14ac:dyDescent="0.25">
      <c r="A13" t="s">
        <v>33</v>
      </c>
      <c r="B13">
        <v>1.2</v>
      </c>
      <c r="C13">
        <v>0</v>
      </c>
      <c r="D13">
        <v>0</v>
      </c>
      <c r="E13">
        <f t="shared" si="0"/>
        <v>1.2</v>
      </c>
      <c r="F13">
        <f t="shared" si="1"/>
        <v>1.7931858936043035E-3</v>
      </c>
    </row>
    <row r="14" spans="1:8" x14ac:dyDescent="0.25">
      <c r="A14" t="s">
        <v>25</v>
      </c>
      <c r="B14">
        <v>31.2</v>
      </c>
      <c r="C14">
        <v>0</v>
      </c>
      <c r="D14">
        <v>14</v>
      </c>
      <c r="E14">
        <f t="shared" si="0"/>
        <v>45.2</v>
      </c>
      <c r="F14">
        <f t="shared" si="1"/>
        <v>6.7543335325762108E-2</v>
      </c>
    </row>
    <row r="15" spans="1:8" x14ac:dyDescent="0.25">
      <c r="A15" t="s">
        <v>26</v>
      </c>
      <c r="B15">
        <v>82.8</v>
      </c>
      <c r="C15">
        <v>0</v>
      </c>
      <c r="D15">
        <v>5.2</v>
      </c>
      <c r="E15">
        <f t="shared" si="0"/>
        <v>88</v>
      </c>
      <c r="F15">
        <f t="shared" si="1"/>
        <v>0.13150029886431558</v>
      </c>
    </row>
    <row r="16" spans="1:8" x14ac:dyDescent="0.25">
      <c r="A16" t="s">
        <v>232</v>
      </c>
      <c r="B16">
        <v>0</v>
      </c>
      <c r="C16">
        <v>0</v>
      </c>
      <c r="D16">
        <v>1</v>
      </c>
      <c r="E16">
        <f t="shared" si="0"/>
        <v>1</v>
      </c>
      <c r="F16">
        <f t="shared" si="1"/>
        <v>1.4943215780035862E-3</v>
      </c>
    </row>
    <row r="17" spans="1:6" x14ac:dyDescent="0.25">
      <c r="A17" t="s">
        <v>35</v>
      </c>
      <c r="B17">
        <v>0</v>
      </c>
      <c r="C17">
        <v>0</v>
      </c>
      <c r="D17">
        <v>11.5</v>
      </c>
      <c r="E17">
        <f t="shared" si="0"/>
        <v>11.5</v>
      </c>
      <c r="F17">
        <f t="shared" si="1"/>
        <v>1.7184698147041242E-2</v>
      </c>
    </row>
    <row r="18" spans="1:6" x14ac:dyDescent="0.25">
      <c r="A18" t="s">
        <v>28</v>
      </c>
      <c r="B18">
        <v>13.8</v>
      </c>
      <c r="C18">
        <v>0</v>
      </c>
      <c r="D18">
        <v>2.5</v>
      </c>
      <c r="E18">
        <f t="shared" si="0"/>
        <v>16.3</v>
      </c>
      <c r="F18">
        <f t="shared" si="1"/>
        <v>2.4357441721458456E-2</v>
      </c>
    </row>
    <row r="19" spans="1:6" x14ac:dyDescent="0.25">
      <c r="A19" t="s">
        <v>320</v>
      </c>
      <c r="B19">
        <v>0</v>
      </c>
      <c r="C19">
        <v>0</v>
      </c>
      <c r="D19">
        <v>44.9</v>
      </c>
      <c r="E19">
        <f t="shared" si="0"/>
        <v>44.9</v>
      </c>
      <c r="F19">
        <f t="shared" si="1"/>
        <v>6.7095038852361025E-2</v>
      </c>
    </row>
    <row r="20" spans="1:6" x14ac:dyDescent="0.25">
      <c r="A20" t="s">
        <v>37</v>
      </c>
      <c r="B20">
        <v>75</v>
      </c>
      <c r="C20">
        <v>0</v>
      </c>
      <c r="D20">
        <v>0</v>
      </c>
      <c r="E20">
        <f t="shared" si="0"/>
        <v>75</v>
      </c>
      <c r="F20">
        <f t="shared" si="1"/>
        <v>0.11207411835026897</v>
      </c>
    </row>
    <row r="21" spans="1:6" x14ac:dyDescent="0.25">
      <c r="A21" t="s">
        <v>120</v>
      </c>
      <c r="B21">
        <f>SUM(B4:B20)</f>
        <v>321.7</v>
      </c>
      <c r="C21">
        <f>SUM(C4:C20)</f>
        <v>171</v>
      </c>
      <c r="D21">
        <f>SUM(D4:D20)</f>
        <v>176.50000000000003</v>
      </c>
      <c r="E21" s="32">
        <f t="shared" si="0"/>
        <v>669.2</v>
      </c>
      <c r="F21">
        <f t="shared" si="1"/>
        <v>1</v>
      </c>
    </row>
    <row r="23" spans="1:6" x14ac:dyDescent="0.25">
      <c r="A23" t="s">
        <v>470</v>
      </c>
      <c r="B23">
        <v>5.9</v>
      </c>
    </row>
    <row r="26" spans="1:6" x14ac:dyDescent="0.25">
      <c r="A26" s="106" t="s">
        <v>469</v>
      </c>
    </row>
  </sheetData>
  <hyperlinks>
    <hyperlink ref="A26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J9" sqref="J9"/>
    </sheetView>
  </sheetViews>
  <sheetFormatPr defaultRowHeight="15" x14ac:dyDescent="0.25"/>
  <cols>
    <col min="1" max="1" width="32" bestFit="1" customWidth="1"/>
    <col min="2" max="2" width="12.7109375" bestFit="1" customWidth="1"/>
  </cols>
  <sheetData>
    <row r="1" spans="1:2" x14ac:dyDescent="0.25">
      <c r="B1">
        <v>2009</v>
      </c>
    </row>
    <row r="2" spans="1:2" x14ac:dyDescent="0.25">
      <c r="A2" t="s">
        <v>44</v>
      </c>
      <c r="B2" s="60">
        <v>2534352</v>
      </c>
    </row>
    <row r="3" spans="1:2" x14ac:dyDescent="0.25">
      <c r="A3" t="s">
        <v>54</v>
      </c>
      <c r="B3" s="60">
        <v>4629</v>
      </c>
    </row>
    <row r="4" spans="1:2" x14ac:dyDescent="0.25">
      <c r="A4" t="s">
        <v>40</v>
      </c>
      <c r="B4" s="60">
        <v>77610109</v>
      </c>
    </row>
    <row r="5" spans="1:2" x14ac:dyDescent="0.25">
      <c r="A5" t="s">
        <v>19</v>
      </c>
      <c r="B5" s="60">
        <v>7829860</v>
      </c>
    </row>
    <row r="6" spans="1:2" x14ac:dyDescent="0.25">
      <c r="A6" t="s">
        <v>20</v>
      </c>
      <c r="B6" s="60">
        <v>56057955</v>
      </c>
    </row>
    <row r="7" spans="1:2" x14ac:dyDescent="0.25">
      <c r="A7" t="s">
        <v>36</v>
      </c>
      <c r="B7" s="60">
        <v>134859337</v>
      </c>
    </row>
    <row r="8" spans="1:2" x14ac:dyDescent="0.25">
      <c r="A8" t="s">
        <v>21</v>
      </c>
      <c r="B8" s="60">
        <v>84404684</v>
      </c>
    </row>
    <row r="9" spans="1:2" x14ac:dyDescent="0.25">
      <c r="A9" t="s">
        <v>45</v>
      </c>
      <c r="B9" s="60">
        <v>144415807</v>
      </c>
    </row>
    <row r="10" spans="1:2" x14ac:dyDescent="0.25">
      <c r="A10" t="s">
        <v>31</v>
      </c>
      <c r="B10" s="60">
        <v>45858250</v>
      </c>
    </row>
    <row r="11" spans="1:2" x14ac:dyDescent="0.25">
      <c r="A11" t="s">
        <v>22</v>
      </c>
      <c r="B11" s="60">
        <v>68979167</v>
      </c>
    </row>
    <row r="12" spans="1:2" x14ac:dyDescent="0.25">
      <c r="A12" t="s">
        <v>23</v>
      </c>
      <c r="B12" s="60">
        <v>111532682</v>
      </c>
    </row>
    <row r="13" spans="1:2" x14ac:dyDescent="0.25">
      <c r="A13" t="s">
        <v>34</v>
      </c>
      <c r="B13" s="60">
        <v>8220494</v>
      </c>
    </row>
    <row r="14" spans="1:2" x14ac:dyDescent="0.25">
      <c r="B14" s="60"/>
    </row>
    <row r="15" spans="1:2" x14ac:dyDescent="0.25">
      <c r="B15" s="60"/>
    </row>
    <row r="16" spans="1:2" x14ac:dyDescent="0.25">
      <c r="A16" t="s">
        <v>46</v>
      </c>
      <c r="B16" s="60"/>
    </row>
    <row r="17" spans="1:2" x14ac:dyDescent="0.25">
      <c r="A17" t="s">
        <v>32</v>
      </c>
      <c r="B17" s="60">
        <v>20569627</v>
      </c>
    </row>
    <row r="18" spans="1:2" x14ac:dyDescent="0.25">
      <c r="A18" t="s">
        <v>24</v>
      </c>
      <c r="B18" s="60">
        <v>88774728</v>
      </c>
    </row>
    <row r="19" spans="1:2" x14ac:dyDescent="0.25">
      <c r="A19" t="s">
        <v>38</v>
      </c>
      <c r="B19" s="60">
        <v>319550174</v>
      </c>
    </row>
    <row r="20" spans="1:2" x14ac:dyDescent="0.25">
      <c r="A20" t="s">
        <v>39</v>
      </c>
      <c r="B20" s="60">
        <v>32799330</v>
      </c>
    </row>
    <row r="21" spans="1:2" x14ac:dyDescent="0.25">
      <c r="A21" t="s">
        <v>33</v>
      </c>
      <c r="B21" s="60">
        <v>11469658</v>
      </c>
    </row>
    <row r="22" spans="1:2" x14ac:dyDescent="0.25">
      <c r="A22" t="s">
        <v>25</v>
      </c>
      <c r="B22" s="60">
        <v>264409793</v>
      </c>
    </row>
    <row r="23" spans="1:2" x14ac:dyDescent="0.25">
      <c r="A23" t="s">
        <v>41</v>
      </c>
      <c r="B23" s="60">
        <v>7672053</v>
      </c>
    </row>
    <row r="24" spans="1:2" x14ac:dyDescent="0.25">
      <c r="A24" t="s">
        <v>26</v>
      </c>
      <c r="B24" s="60">
        <v>213852582</v>
      </c>
    </row>
    <row r="25" spans="1:2" x14ac:dyDescent="0.25">
      <c r="A25" t="s">
        <v>27</v>
      </c>
      <c r="B25" s="60">
        <v>8010303</v>
      </c>
    </row>
    <row r="26" spans="1:2" x14ac:dyDescent="0.25">
      <c r="A26" t="s">
        <v>35</v>
      </c>
      <c r="B26" s="60">
        <v>158365608</v>
      </c>
    </row>
    <row r="27" spans="1:2" x14ac:dyDescent="0.25">
      <c r="A27" t="s">
        <v>28</v>
      </c>
      <c r="B27" s="60">
        <v>226778618</v>
      </c>
    </row>
    <row r="28" spans="1:2" x14ac:dyDescent="0.25">
      <c r="A28" t="s">
        <v>29</v>
      </c>
      <c r="B28" s="60">
        <v>42641374</v>
      </c>
    </row>
    <row r="29" spans="1:2" x14ac:dyDescent="0.25">
      <c r="A29" t="s">
        <v>320</v>
      </c>
      <c r="B29" s="60">
        <v>228695369</v>
      </c>
    </row>
    <row r="30" spans="1:2" x14ac:dyDescent="0.25">
      <c r="A30" t="s">
        <v>554</v>
      </c>
      <c r="B30" s="60"/>
    </row>
    <row r="31" spans="1:2" x14ac:dyDescent="0.25">
      <c r="A31" t="s">
        <v>436</v>
      </c>
      <c r="B31" s="60">
        <v>363194243</v>
      </c>
    </row>
    <row r="32" spans="1:2" x14ac:dyDescent="0.25">
      <c r="A32" t="s">
        <v>553</v>
      </c>
      <c r="B32" s="60">
        <v>17042473</v>
      </c>
    </row>
    <row r="33" spans="1:2" x14ac:dyDescent="0.25">
      <c r="A33" t="s">
        <v>552</v>
      </c>
      <c r="B33" s="60">
        <v>45453685</v>
      </c>
    </row>
    <row r="36" spans="1:2" x14ac:dyDescent="0.25">
      <c r="A36" t="s">
        <v>120</v>
      </c>
      <c r="B36" s="60">
        <v>3256118448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70" workbookViewId="0">
      <selection activeCell="J9" sqref="J9"/>
    </sheetView>
  </sheetViews>
  <sheetFormatPr defaultRowHeight="15" x14ac:dyDescent="0.25"/>
  <cols>
    <col min="1" max="1" width="43.140625" bestFit="1" customWidth="1"/>
    <col min="3" max="3" width="15" bestFit="1" customWidth="1"/>
  </cols>
  <sheetData>
    <row r="1" spans="1:3" x14ac:dyDescent="0.25">
      <c r="A1" t="s">
        <v>526</v>
      </c>
      <c r="C1" t="s">
        <v>551</v>
      </c>
    </row>
    <row r="2" spans="1:3" x14ac:dyDescent="0.25">
      <c r="A2" s="182" t="s">
        <v>40</v>
      </c>
      <c r="B2" s="160"/>
      <c r="C2" s="154">
        <v>32819700</v>
      </c>
    </row>
    <row r="3" spans="1:3" x14ac:dyDescent="0.25">
      <c r="A3" s="182" t="s">
        <v>20</v>
      </c>
      <c r="B3" s="160"/>
      <c r="C3" s="154">
        <v>23332020.879999999</v>
      </c>
    </row>
    <row r="4" spans="1:3" x14ac:dyDescent="0.25">
      <c r="A4" s="180" t="s">
        <v>36</v>
      </c>
      <c r="B4" s="160"/>
      <c r="C4" s="154">
        <v>141487350.69329959</v>
      </c>
    </row>
    <row r="5" spans="1:3" x14ac:dyDescent="0.25">
      <c r="A5" s="182" t="s">
        <v>149</v>
      </c>
      <c r="B5" s="160"/>
      <c r="C5" s="154">
        <v>2000000</v>
      </c>
    </row>
    <row r="6" spans="1:3" x14ac:dyDescent="0.25">
      <c r="A6" s="182" t="s">
        <v>21</v>
      </c>
      <c r="B6" s="160"/>
      <c r="C6" s="154">
        <v>31873235.59</v>
      </c>
    </row>
    <row r="7" spans="1:3" x14ac:dyDescent="0.25">
      <c r="A7" s="182" t="s">
        <v>471</v>
      </c>
      <c r="B7" s="160"/>
      <c r="C7" s="154">
        <v>143260000</v>
      </c>
    </row>
    <row r="8" spans="1:3" x14ac:dyDescent="0.25">
      <c r="A8" s="182" t="s">
        <v>31</v>
      </c>
      <c r="B8" s="160"/>
      <c r="C8" s="154">
        <v>4897550</v>
      </c>
    </row>
    <row r="9" spans="1:3" x14ac:dyDescent="0.25">
      <c r="A9" s="182" t="s">
        <v>22</v>
      </c>
      <c r="B9" s="160"/>
      <c r="C9" s="154">
        <v>414228982.85493088</v>
      </c>
    </row>
    <row r="10" spans="1:3" x14ac:dyDescent="0.25">
      <c r="A10" s="185" t="s">
        <v>23</v>
      </c>
      <c r="B10" s="160"/>
      <c r="C10" s="154">
        <v>271441775.01999998</v>
      </c>
    </row>
    <row r="11" spans="1:3" x14ac:dyDescent="0.25">
      <c r="A11" s="182" t="s">
        <v>34</v>
      </c>
      <c r="B11" s="160"/>
      <c r="C11" s="154">
        <v>0</v>
      </c>
    </row>
    <row r="12" spans="1:3" x14ac:dyDescent="0.25">
      <c r="A12" s="182" t="s">
        <v>510</v>
      </c>
      <c r="B12" s="160"/>
      <c r="C12" s="154">
        <v>0</v>
      </c>
    </row>
    <row r="13" spans="1:3" x14ac:dyDescent="0.25">
      <c r="A13" s="182" t="s">
        <v>509</v>
      </c>
      <c r="B13" s="160"/>
      <c r="C13" s="154">
        <v>0</v>
      </c>
    </row>
    <row r="14" spans="1:3" x14ac:dyDescent="0.25">
      <c r="A14" s="182" t="s">
        <v>177</v>
      </c>
      <c r="B14" s="160"/>
      <c r="C14" s="154">
        <v>2000000</v>
      </c>
    </row>
    <row r="15" spans="1:3" x14ac:dyDescent="0.25">
      <c r="A15" s="182" t="s">
        <v>32</v>
      </c>
      <c r="B15" s="160"/>
      <c r="C15" s="154">
        <v>13966000</v>
      </c>
    </row>
    <row r="16" spans="1:3" x14ac:dyDescent="0.25">
      <c r="A16" s="180" t="s">
        <v>24</v>
      </c>
      <c r="B16" s="160"/>
      <c r="C16" s="154">
        <v>0</v>
      </c>
    </row>
    <row r="17" spans="1:3" x14ac:dyDescent="0.25">
      <c r="A17" s="182" t="s">
        <v>38</v>
      </c>
      <c r="B17" s="160"/>
      <c r="C17" s="154">
        <v>194426073</v>
      </c>
    </row>
    <row r="18" spans="1:3" x14ac:dyDescent="0.25">
      <c r="A18" s="182" t="s">
        <v>550</v>
      </c>
      <c r="B18" s="160"/>
      <c r="C18" s="154">
        <v>3500000</v>
      </c>
    </row>
    <row r="19" spans="1:3" x14ac:dyDescent="0.25">
      <c r="A19" s="182" t="s">
        <v>506</v>
      </c>
      <c r="B19" s="160"/>
      <c r="C19" s="154">
        <v>500000</v>
      </c>
    </row>
    <row r="20" spans="1:3" x14ac:dyDescent="0.25">
      <c r="A20" s="182" t="s">
        <v>504</v>
      </c>
      <c r="B20" s="160"/>
      <c r="C20" s="154">
        <v>0</v>
      </c>
    </row>
    <row r="21" spans="1:3" x14ac:dyDescent="0.25">
      <c r="A21" s="181" t="s">
        <v>549</v>
      </c>
      <c r="B21" s="160"/>
      <c r="C21" s="154">
        <v>126839.17</v>
      </c>
    </row>
    <row r="22" spans="1:3" x14ac:dyDescent="0.25">
      <c r="A22" s="182" t="s">
        <v>33</v>
      </c>
      <c r="B22" s="160"/>
      <c r="C22" s="154">
        <v>3321749.99</v>
      </c>
    </row>
    <row r="23" spans="1:3" x14ac:dyDescent="0.25">
      <c r="A23" s="182" t="s">
        <v>196</v>
      </c>
      <c r="B23" s="160"/>
      <c r="C23" s="154">
        <v>0</v>
      </c>
    </row>
    <row r="24" spans="1:3" x14ac:dyDescent="0.25">
      <c r="A24" s="182" t="s">
        <v>548</v>
      </c>
      <c r="B24" s="160"/>
      <c r="C24" s="154">
        <v>0</v>
      </c>
    </row>
    <row r="25" spans="1:3" x14ac:dyDescent="0.25">
      <c r="A25" s="182" t="s">
        <v>210</v>
      </c>
      <c r="B25" s="160"/>
      <c r="C25" s="154">
        <v>0</v>
      </c>
    </row>
    <row r="26" spans="1:3" x14ac:dyDescent="0.25">
      <c r="A26" s="182" t="s">
        <v>25</v>
      </c>
      <c r="B26" s="160"/>
      <c r="C26" s="154">
        <v>83472000</v>
      </c>
    </row>
    <row r="27" spans="1:3" x14ac:dyDescent="0.25">
      <c r="A27" s="182" t="s">
        <v>41</v>
      </c>
      <c r="B27" s="184"/>
      <c r="C27" s="154">
        <v>0</v>
      </c>
    </row>
    <row r="28" spans="1:3" x14ac:dyDescent="0.25">
      <c r="A28" s="182" t="s">
        <v>215</v>
      </c>
      <c r="B28" s="160"/>
      <c r="C28" s="154">
        <v>0</v>
      </c>
    </row>
    <row r="29" spans="1:3" x14ac:dyDescent="0.25">
      <c r="A29" s="182" t="s">
        <v>26</v>
      </c>
      <c r="B29" s="160"/>
      <c r="C29" s="154">
        <v>67151350.189999998</v>
      </c>
    </row>
    <row r="30" spans="1:3" x14ac:dyDescent="0.25">
      <c r="A30" s="182" t="s">
        <v>500</v>
      </c>
      <c r="B30" s="160"/>
      <c r="C30" s="154">
        <v>0</v>
      </c>
    </row>
    <row r="31" spans="1:3" x14ac:dyDescent="0.25">
      <c r="A31" s="182" t="s">
        <v>27</v>
      </c>
      <c r="B31" s="160"/>
      <c r="C31" s="154">
        <v>2500000</v>
      </c>
    </row>
    <row r="32" spans="1:3" x14ac:dyDescent="0.25">
      <c r="A32" s="182" t="s">
        <v>498</v>
      </c>
      <c r="B32" s="160"/>
      <c r="C32" s="154">
        <v>107613.28092</v>
      </c>
    </row>
    <row r="33" spans="1:3" x14ac:dyDescent="0.25">
      <c r="A33" s="182" t="s">
        <v>497</v>
      </c>
      <c r="B33" s="160"/>
      <c r="C33" s="154">
        <v>57398137.870000005</v>
      </c>
    </row>
    <row r="34" spans="1:3" x14ac:dyDescent="0.25">
      <c r="A34" s="182" t="s">
        <v>224</v>
      </c>
      <c r="B34" s="160"/>
      <c r="C34" s="154">
        <v>0</v>
      </c>
    </row>
    <row r="35" spans="1:3" x14ac:dyDescent="0.25">
      <c r="A35" s="182" t="s">
        <v>495</v>
      </c>
      <c r="B35" s="160"/>
      <c r="C35" s="154">
        <v>6000000</v>
      </c>
    </row>
    <row r="36" spans="1:3" x14ac:dyDescent="0.25">
      <c r="A36" s="182" t="s">
        <v>494</v>
      </c>
      <c r="B36" s="160"/>
      <c r="C36" s="154">
        <v>0</v>
      </c>
    </row>
    <row r="37" spans="1:3" x14ac:dyDescent="0.25">
      <c r="A37" s="182" t="s">
        <v>492</v>
      </c>
      <c r="B37" s="160"/>
      <c r="C37" s="154">
        <v>60342</v>
      </c>
    </row>
    <row r="38" spans="1:3" x14ac:dyDescent="0.25">
      <c r="A38" s="182" t="s">
        <v>232</v>
      </c>
      <c r="B38" s="184"/>
      <c r="C38" s="154">
        <v>0</v>
      </c>
    </row>
    <row r="39" spans="1:3" x14ac:dyDescent="0.25">
      <c r="A39" s="181" t="s">
        <v>35</v>
      </c>
      <c r="B39" s="160"/>
      <c r="C39" s="154">
        <v>214444317.46000019</v>
      </c>
    </row>
    <row r="40" spans="1:3" x14ac:dyDescent="0.25">
      <c r="A40" s="183" t="s">
        <v>547</v>
      </c>
      <c r="B40" s="160"/>
      <c r="C40" s="154">
        <v>0</v>
      </c>
    </row>
    <row r="41" spans="1:3" x14ac:dyDescent="0.25">
      <c r="A41" s="182" t="s">
        <v>28</v>
      </c>
      <c r="B41" s="160"/>
      <c r="C41" s="154">
        <v>89743141.199999988</v>
      </c>
    </row>
    <row r="42" spans="1:3" x14ac:dyDescent="0.25">
      <c r="A42" s="180" t="s">
        <v>29</v>
      </c>
      <c r="B42" s="160"/>
      <c r="C42" s="154">
        <v>6293266.21</v>
      </c>
    </row>
    <row r="43" spans="1:3" x14ac:dyDescent="0.25">
      <c r="A43" s="182" t="s">
        <v>242</v>
      </c>
      <c r="B43" s="160"/>
      <c r="C43" s="154">
        <v>1000000</v>
      </c>
    </row>
    <row r="44" spans="1:3" x14ac:dyDescent="0.25">
      <c r="A44" s="182" t="s">
        <v>246</v>
      </c>
      <c r="B44" s="160"/>
      <c r="C44" s="154">
        <v>0</v>
      </c>
    </row>
    <row r="45" spans="1:3" x14ac:dyDescent="0.25">
      <c r="A45" s="181" t="s">
        <v>30</v>
      </c>
      <c r="B45" s="160"/>
      <c r="C45" s="154">
        <v>184071300</v>
      </c>
    </row>
    <row r="46" spans="1:3" x14ac:dyDescent="0.25">
      <c r="A46" s="161" t="s">
        <v>546</v>
      </c>
      <c r="B46" s="160"/>
      <c r="C46" s="154">
        <v>958578983</v>
      </c>
    </row>
    <row r="47" spans="1:3" x14ac:dyDescent="0.25">
      <c r="A47" s="180" t="s">
        <v>545</v>
      </c>
      <c r="B47" s="160"/>
      <c r="C47" s="154">
        <v>0</v>
      </c>
    </row>
    <row r="48" spans="1:3" x14ac:dyDescent="0.25">
      <c r="A48" s="159" t="s">
        <v>528</v>
      </c>
      <c r="B48" s="155"/>
      <c r="C48" s="153">
        <v>2954001728.4091511</v>
      </c>
    </row>
    <row r="49" spans="1:3" ht="15.75" x14ac:dyDescent="0.25">
      <c r="A49" s="179" t="s">
        <v>544</v>
      </c>
      <c r="B49" s="178"/>
    </row>
    <row r="50" spans="1:3" ht="75" customHeight="1" x14ac:dyDescent="0.25">
      <c r="A50" s="165" t="s">
        <v>472</v>
      </c>
      <c r="B50" s="160"/>
      <c r="C50" s="154">
        <v>100000000</v>
      </c>
    </row>
    <row r="51" spans="1:3" ht="60" customHeight="1" x14ac:dyDescent="0.25">
      <c r="A51" s="165" t="s">
        <v>543</v>
      </c>
      <c r="B51" s="160"/>
      <c r="C51" s="154">
        <v>0</v>
      </c>
    </row>
    <row r="52" spans="1:3" ht="30" customHeight="1" x14ac:dyDescent="0.25">
      <c r="A52" s="177" t="s">
        <v>542</v>
      </c>
      <c r="B52" s="163"/>
      <c r="C52" s="154">
        <v>0</v>
      </c>
    </row>
    <row r="53" spans="1:3" x14ac:dyDescent="0.25">
      <c r="A53" s="176" t="s">
        <v>40</v>
      </c>
      <c r="B53" s="163"/>
      <c r="C53" s="154"/>
    </row>
    <row r="54" spans="1:3" x14ac:dyDescent="0.25">
      <c r="A54" s="175" t="s">
        <v>541</v>
      </c>
      <c r="B54" s="174"/>
      <c r="C54" s="154"/>
    </row>
    <row r="55" spans="1:3" x14ac:dyDescent="0.25">
      <c r="A55" s="173" t="s">
        <v>178</v>
      </c>
      <c r="B55" s="163"/>
      <c r="C55" s="154">
        <v>0</v>
      </c>
    </row>
    <row r="56" spans="1:3" x14ac:dyDescent="0.25">
      <c r="A56" s="176" t="s">
        <v>23</v>
      </c>
      <c r="B56" s="163"/>
      <c r="C56" s="154"/>
    </row>
    <row r="57" spans="1:3" x14ac:dyDescent="0.25">
      <c r="A57" s="175" t="s">
        <v>541</v>
      </c>
      <c r="B57" s="174"/>
      <c r="C57" s="154">
        <v>0</v>
      </c>
    </row>
    <row r="58" spans="1:3" x14ac:dyDescent="0.25">
      <c r="A58" s="173" t="s">
        <v>516</v>
      </c>
      <c r="B58" s="171"/>
      <c r="C58" s="154">
        <v>0</v>
      </c>
    </row>
    <row r="59" spans="1:3" x14ac:dyDescent="0.25">
      <c r="A59" s="173" t="s">
        <v>161</v>
      </c>
      <c r="B59" s="171"/>
      <c r="C59" s="154">
        <v>0</v>
      </c>
    </row>
    <row r="60" spans="1:3" ht="30" customHeight="1" x14ac:dyDescent="0.25">
      <c r="A60" s="173" t="s">
        <v>178</v>
      </c>
      <c r="B60" s="171"/>
      <c r="C60" s="154">
        <v>7244327.9800000004</v>
      </c>
    </row>
    <row r="61" spans="1:3" ht="30" customHeight="1" x14ac:dyDescent="0.25">
      <c r="A61" s="172" t="s">
        <v>218</v>
      </c>
      <c r="B61" s="171"/>
      <c r="C61" s="154">
        <v>6946683.3600000003</v>
      </c>
    </row>
    <row r="62" spans="1:3" x14ac:dyDescent="0.25">
      <c r="A62" s="165" t="s">
        <v>540</v>
      </c>
      <c r="B62" s="163"/>
      <c r="C62" s="154">
        <v>0</v>
      </c>
    </row>
    <row r="63" spans="1:3" ht="45" customHeight="1" x14ac:dyDescent="0.25">
      <c r="A63" s="165" t="s">
        <v>539</v>
      </c>
      <c r="B63" s="163"/>
      <c r="C63" s="170">
        <v>10000000</v>
      </c>
    </row>
    <row r="64" spans="1:3" ht="30" customHeight="1" x14ac:dyDescent="0.25">
      <c r="A64" s="165" t="s">
        <v>538</v>
      </c>
      <c r="B64" s="163"/>
      <c r="C64" s="170">
        <v>2984220</v>
      </c>
    </row>
    <row r="65" spans="1:5" ht="45" customHeight="1" x14ac:dyDescent="0.25">
      <c r="A65" s="165" t="s">
        <v>537</v>
      </c>
      <c r="B65" s="163"/>
      <c r="C65" s="154">
        <v>10600000</v>
      </c>
    </row>
    <row r="66" spans="1:5" ht="45" customHeight="1" x14ac:dyDescent="0.25">
      <c r="A66" s="165" t="s">
        <v>536</v>
      </c>
      <c r="B66" s="163"/>
      <c r="C66" s="154">
        <v>0</v>
      </c>
    </row>
    <row r="67" spans="1:5" ht="45" customHeight="1" x14ac:dyDescent="0.25">
      <c r="A67" s="165" t="s">
        <v>535</v>
      </c>
      <c r="B67" s="163"/>
      <c r="C67" s="154">
        <v>500000</v>
      </c>
    </row>
    <row r="68" spans="1:5" ht="363" customHeight="1" x14ac:dyDescent="0.25">
      <c r="A68" s="169" t="s">
        <v>534</v>
      </c>
      <c r="B68" s="163"/>
      <c r="C68" s="154">
        <v>18867600.710000008</v>
      </c>
    </row>
    <row r="69" spans="1:5" ht="45" customHeight="1" x14ac:dyDescent="0.25">
      <c r="A69" s="165" t="s">
        <v>533</v>
      </c>
      <c r="B69" s="163"/>
      <c r="C69" s="154">
        <v>0</v>
      </c>
    </row>
    <row r="70" spans="1:5" x14ac:dyDescent="0.25">
      <c r="A70" s="168" t="s">
        <v>532</v>
      </c>
      <c r="B70" s="167"/>
      <c r="C70" s="166"/>
    </row>
    <row r="71" spans="1:5" ht="105" customHeight="1" x14ac:dyDescent="0.25">
      <c r="A71" s="165" t="s">
        <v>531</v>
      </c>
      <c r="B71" s="160"/>
      <c r="C71" s="154">
        <v>0</v>
      </c>
    </row>
    <row r="72" spans="1:5" x14ac:dyDescent="0.25">
      <c r="A72" s="161" t="s">
        <v>530</v>
      </c>
      <c r="B72" s="160"/>
      <c r="C72" s="154">
        <v>0</v>
      </c>
    </row>
    <row r="73" spans="1:5" x14ac:dyDescent="0.25">
      <c r="A73" s="164"/>
      <c r="B73" s="163"/>
      <c r="C73" s="162"/>
    </row>
    <row r="74" spans="1:5" x14ac:dyDescent="0.25">
      <c r="A74" s="161" t="s">
        <v>529</v>
      </c>
      <c r="B74" s="160"/>
      <c r="C74" s="154">
        <v>14156.79</v>
      </c>
    </row>
    <row r="75" spans="1:5" x14ac:dyDescent="0.25">
      <c r="A75" s="159" t="s">
        <v>528</v>
      </c>
      <c r="B75" s="155"/>
      <c r="C75" s="153">
        <v>157156988.84</v>
      </c>
    </row>
    <row r="76" spans="1:5" x14ac:dyDescent="0.25">
      <c r="A76" s="158"/>
      <c r="B76" s="157"/>
    </row>
    <row r="77" spans="1:5" ht="30.75" customHeight="1" thickBot="1" x14ac:dyDescent="0.3">
      <c r="A77" s="156" t="s">
        <v>527</v>
      </c>
      <c r="B77" s="155"/>
      <c r="C77" s="153">
        <v>3111158717.2491512</v>
      </c>
      <c r="D77">
        <v>1000000</v>
      </c>
      <c r="E77">
        <f>C77/D77</f>
        <v>3111.1587172491513</v>
      </c>
    </row>
    <row r="80" spans="1:5" x14ac:dyDescent="0.25">
      <c r="C80" s="154"/>
    </row>
    <row r="81" spans="3:3" x14ac:dyDescent="0.25">
      <c r="C81" s="154"/>
    </row>
    <row r="82" spans="3:3" x14ac:dyDescent="0.25">
      <c r="C82" s="154"/>
    </row>
    <row r="83" spans="3:3" x14ac:dyDescent="0.25">
      <c r="C83" s="153"/>
    </row>
    <row r="84" spans="3:3" x14ac:dyDescent="0.25">
      <c r="C84" s="15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9" sqref="J9"/>
    </sheetView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J9" sqref="J9"/>
    </sheetView>
  </sheetViews>
  <sheetFormatPr defaultRowHeight="15" x14ac:dyDescent="0.25"/>
  <cols>
    <col min="1" max="1" width="17.42578125" bestFit="1" customWidth="1"/>
    <col min="2" max="2" width="11.5703125" bestFit="1" customWidth="1"/>
    <col min="3" max="4" width="11" bestFit="1" customWidth="1"/>
    <col min="5" max="5" width="31.5703125" bestFit="1" customWidth="1"/>
    <col min="6" max="6" width="18.85546875" bestFit="1" customWidth="1"/>
    <col min="7" max="7" width="10.42578125" bestFit="1" customWidth="1"/>
  </cols>
  <sheetData>
    <row r="1" spans="1:7" x14ac:dyDescent="0.25">
      <c r="B1">
        <v>2008</v>
      </c>
      <c r="C1" t="s">
        <v>561</v>
      </c>
      <c r="D1" s="32">
        <v>2009</v>
      </c>
      <c r="E1" t="s">
        <v>560</v>
      </c>
      <c r="F1" t="s">
        <v>559</v>
      </c>
      <c r="G1" t="s">
        <v>473</v>
      </c>
    </row>
    <row r="2" spans="1:7" x14ac:dyDescent="0.25">
      <c r="A2" t="s">
        <v>40</v>
      </c>
      <c r="B2">
        <v>31422253</v>
      </c>
      <c r="C2" s="147">
        <v>58245717</v>
      </c>
      <c r="D2">
        <f t="shared" ref="D2:D39" si="0">C2-B2</f>
        <v>26823464</v>
      </c>
      <c r="E2" s="139">
        <f t="shared" ref="E2:E39" si="1">D2/$D$39</f>
        <v>1.641891004071859E-2</v>
      </c>
      <c r="F2" s="139">
        <v>1.7060144681179574E-2</v>
      </c>
      <c r="G2" s="139">
        <f t="shared" ref="G2:G24" si="2">E2-F2</f>
        <v>-6.412346404609838E-4</v>
      </c>
    </row>
    <row r="3" spans="1:7" x14ac:dyDescent="0.25">
      <c r="A3" t="s">
        <v>19</v>
      </c>
      <c r="B3">
        <v>151750</v>
      </c>
      <c r="C3">
        <v>571970</v>
      </c>
      <c r="D3">
        <f t="shared" si="0"/>
        <v>420220</v>
      </c>
      <c r="E3" s="139">
        <f t="shared" si="1"/>
        <v>2.5722085623656831E-4</v>
      </c>
      <c r="F3" s="139">
        <v>6.598638263287002E-3</v>
      </c>
      <c r="G3" s="139">
        <f t="shared" si="2"/>
        <v>-6.3414174070504335E-3</v>
      </c>
    </row>
    <row r="4" spans="1:7" x14ac:dyDescent="0.25">
      <c r="A4" t="s">
        <v>20</v>
      </c>
      <c r="B4">
        <v>4705360</v>
      </c>
      <c r="C4">
        <v>16530295</v>
      </c>
      <c r="D4">
        <f t="shared" si="0"/>
        <v>11824935</v>
      </c>
      <c r="E4" s="139">
        <f t="shared" si="1"/>
        <v>7.23816073876009E-3</v>
      </c>
      <c r="F4" s="139">
        <v>8.1535123392979438E-3</v>
      </c>
      <c r="G4" s="139">
        <f t="shared" si="2"/>
        <v>-9.1535160053785383E-4</v>
      </c>
    </row>
    <row r="5" spans="1:7" x14ac:dyDescent="0.25">
      <c r="A5" t="s">
        <v>36</v>
      </c>
      <c r="B5">
        <v>50126956</v>
      </c>
      <c r="C5">
        <v>96356532</v>
      </c>
      <c r="D5">
        <f t="shared" si="0"/>
        <v>46229576</v>
      </c>
      <c r="E5" s="139">
        <f t="shared" si="1"/>
        <v>2.8297584889280639E-2</v>
      </c>
      <c r="F5" s="139">
        <v>2.307469051693475E-2</v>
      </c>
      <c r="G5" s="139">
        <f t="shared" si="2"/>
        <v>5.222894372345889E-3</v>
      </c>
    </row>
    <row r="6" spans="1:7" x14ac:dyDescent="0.25">
      <c r="A6" t="s">
        <v>21</v>
      </c>
      <c r="B6">
        <v>7825264</v>
      </c>
      <c r="C6">
        <v>17428412</v>
      </c>
      <c r="D6">
        <f t="shared" si="0"/>
        <v>9603148</v>
      </c>
      <c r="E6" s="139">
        <f t="shared" si="1"/>
        <v>5.8781827402943423E-3</v>
      </c>
      <c r="F6" s="139">
        <v>5.3353268236330156E-3</v>
      </c>
      <c r="G6" s="139">
        <f t="shared" si="2"/>
        <v>5.4285591666132678E-4</v>
      </c>
    </row>
    <row r="7" spans="1:7" x14ac:dyDescent="0.25">
      <c r="A7" t="s">
        <v>31</v>
      </c>
      <c r="B7">
        <v>11839623</v>
      </c>
      <c r="C7">
        <v>23937370</v>
      </c>
      <c r="D7">
        <f t="shared" si="0"/>
        <v>12097747</v>
      </c>
      <c r="E7" s="139">
        <f t="shared" si="1"/>
        <v>7.4051516869101325E-3</v>
      </c>
      <c r="F7" s="139">
        <v>4.1179552378298465E-3</v>
      </c>
      <c r="G7" s="139">
        <f t="shared" si="2"/>
        <v>3.287196449080286E-3</v>
      </c>
    </row>
    <row r="8" spans="1:7" x14ac:dyDescent="0.25">
      <c r="A8" t="s">
        <v>22</v>
      </c>
      <c r="B8">
        <v>7850824</v>
      </c>
      <c r="C8">
        <v>19401505</v>
      </c>
      <c r="D8">
        <f t="shared" si="0"/>
        <v>11550681</v>
      </c>
      <c r="E8" s="139">
        <f t="shared" si="1"/>
        <v>7.0702871280173751E-3</v>
      </c>
      <c r="F8" s="139">
        <v>4.5877800506875475E-2</v>
      </c>
      <c r="G8" s="139">
        <f t="shared" si="2"/>
        <v>-3.8807513378858099E-2</v>
      </c>
    </row>
    <row r="9" spans="1:7" x14ac:dyDescent="0.25">
      <c r="A9" t="s">
        <v>23</v>
      </c>
      <c r="B9">
        <v>14433850</v>
      </c>
      <c r="C9">
        <v>48150583</v>
      </c>
      <c r="D9">
        <f t="shared" si="0"/>
        <v>33716733</v>
      </c>
      <c r="E9" s="139">
        <f t="shared" si="1"/>
        <v>2.0638348797676835E-2</v>
      </c>
      <c r="F9" s="139">
        <v>5.7660993065931719E-2</v>
      </c>
      <c r="G9" s="139">
        <f t="shared" si="2"/>
        <v>-3.7022644268254884E-2</v>
      </c>
    </row>
    <row r="10" spans="1:7" x14ac:dyDescent="0.25">
      <c r="A10" t="s">
        <v>34</v>
      </c>
      <c r="B10">
        <v>0</v>
      </c>
      <c r="C10">
        <v>533175</v>
      </c>
      <c r="D10">
        <f t="shared" si="0"/>
        <v>533175</v>
      </c>
      <c r="E10" s="139">
        <f t="shared" si="1"/>
        <v>3.2636173914600048E-4</v>
      </c>
      <c r="F10" s="139">
        <v>5.6532098875345747E-3</v>
      </c>
      <c r="G10" s="139">
        <f t="shared" si="2"/>
        <v>-5.3268481483885743E-3</v>
      </c>
    </row>
    <row r="11" spans="1:7" x14ac:dyDescent="0.25">
      <c r="A11" t="s">
        <v>32</v>
      </c>
      <c r="B11">
        <v>15066154</v>
      </c>
      <c r="C11">
        <v>18355215</v>
      </c>
      <c r="D11">
        <f t="shared" si="0"/>
        <v>3289061</v>
      </c>
      <c r="E11" s="139">
        <f t="shared" si="1"/>
        <v>2.0132670663802381E-3</v>
      </c>
      <c r="F11" s="139">
        <v>3.8402263694933812E-3</v>
      </c>
      <c r="G11" s="139">
        <f t="shared" si="2"/>
        <v>-1.8269593031131431E-3</v>
      </c>
    </row>
    <row r="12" spans="1:7" x14ac:dyDescent="0.25">
      <c r="A12" t="s">
        <v>24</v>
      </c>
      <c r="B12">
        <v>15494634</v>
      </c>
      <c r="C12">
        <v>37157862</v>
      </c>
      <c r="D12">
        <f t="shared" si="0"/>
        <v>21663228</v>
      </c>
      <c r="E12" s="139">
        <f t="shared" si="1"/>
        <v>1.3260278080548289E-2</v>
      </c>
      <c r="F12" s="139">
        <v>3.6555637005726685E-2</v>
      </c>
      <c r="G12" s="139">
        <f t="shared" si="2"/>
        <v>-2.3295358925178394E-2</v>
      </c>
    </row>
    <row r="13" spans="1:7" x14ac:dyDescent="0.25">
      <c r="A13" t="s">
        <v>38</v>
      </c>
      <c r="B13">
        <v>11696924</v>
      </c>
      <c r="C13">
        <v>24520679</v>
      </c>
      <c r="D13">
        <f t="shared" si="0"/>
        <v>12823755</v>
      </c>
      <c r="E13" s="139">
        <f t="shared" si="1"/>
        <v>7.8495484300318275E-3</v>
      </c>
      <c r="F13" s="139">
        <v>8.692272838864494E-2</v>
      </c>
      <c r="G13" s="139">
        <f t="shared" si="2"/>
        <v>-7.9073179958613113E-2</v>
      </c>
    </row>
    <row r="14" spans="1:7" x14ac:dyDescent="0.25">
      <c r="A14" t="s">
        <v>558</v>
      </c>
      <c r="B14">
        <v>11838705</v>
      </c>
      <c r="C14">
        <v>27311749</v>
      </c>
      <c r="D14">
        <f t="shared" si="0"/>
        <v>15473044</v>
      </c>
      <c r="E14" s="139">
        <f t="shared" si="1"/>
        <v>9.4712046696161442E-3</v>
      </c>
      <c r="F14" s="139">
        <v>1.4377999853027009E-2</v>
      </c>
      <c r="G14" s="139">
        <f t="shared" si="2"/>
        <v>-4.9067951834108649E-3</v>
      </c>
    </row>
    <row r="15" spans="1:7" x14ac:dyDescent="0.25">
      <c r="A15" t="s">
        <v>33</v>
      </c>
      <c r="B15">
        <v>17663991</v>
      </c>
      <c r="C15">
        <v>31995757</v>
      </c>
      <c r="D15">
        <f t="shared" si="0"/>
        <v>14331766</v>
      </c>
      <c r="E15" s="139">
        <f t="shared" si="1"/>
        <v>8.7726170146640754E-3</v>
      </c>
      <c r="F15" s="139">
        <v>9.1513570520568494E-4</v>
      </c>
      <c r="G15" s="139">
        <f t="shared" si="2"/>
        <v>7.8574813094583907E-3</v>
      </c>
    </row>
    <row r="16" spans="1:7" x14ac:dyDescent="0.25">
      <c r="A16" t="s">
        <v>25</v>
      </c>
      <c r="B16">
        <v>29139981</v>
      </c>
      <c r="C16">
        <v>81607343</v>
      </c>
      <c r="D16">
        <f t="shared" si="0"/>
        <v>52467362</v>
      </c>
      <c r="E16" s="139">
        <f t="shared" si="1"/>
        <v>3.2115795959530694E-2</v>
      </c>
      <c r="F16" s="139">
        <v>1.3758658086506644E-2</v>
      </c>
      <c r="G16" s="139">
        <f t="shared" si="2"/>
        <v>1.8357137873024051E-2</v>
      </c>
    </row>
    <row r="17" spans="1:7" x14ac:dyDescent="0.25">
      <c r="A17" t="s">
        <v>41</v>
      </c>
      <c r="B17">
        <v>2653978</v>
      </c>
      <c r="C17">
        <v>3680012</v>
      </c>
      <c r="D17">
        <f t="shared" si="0"/>
        <v>1026034</v>
      </c>
      <c r="E17" s="139">
        <f t="shared" si="1"/>
        <v>6.2804565229601433E-4</v>
      </c>
      <c r="F17" s="139">
        <v>2.0362063041396211E-3</v>
      </c>
      <c r="G17" s="139">
        <f t="shared" si="2"/>
        <v>-1.4081606518436067E-3</v>
      </c>
    </row>
    <row r="18" spans="1:7" x14ac:dyDescent="0.25">
      <c r="A18" t="s">
        <v>26</v>
      </c>
      <c r="B18">
        <v>38789824</v>
      </c>
      <c r="C18">
        <v>103923252</v>
      </c>
      <c r="D18">
        <f t="shared" si="0"/>
        <v>65133428</v>
      </c>
      <c r="E18" s="139">
        <f t="shared" si="1"/>
        <v>3.9868821378760827E-2</v>
      </c>
      <c r="F18" s="139">
        <v>6.5388991826591907E-3</v>
      </c>
      <c r="G18" s="139">
        <f t="shared" si="2"/>
        <v>3.3329922196101633E-2</v>
      </c>
    </row>
    <row r="19" spans="1:7" x14ac:dyDescent="0.25">
      <c r="A19" t="s">
        <v>27</v>
      </c>
      <c r="B19">
        <v>72878</v>
      </c>
      <c r="C19">
        <v>427048</v>
      </c>
      <c r="D19">
        <f t="shared" si="0"/>
        <v>354170</v>
      </c>
      <c r="E19" s="139">
        <f t="shared" si="1"/>
        <v>2.1679099198825712E-4</v>
      </c>
      <c r="F19" s="139">
        <v>4.042931656954676E-3</v>
      </c>
      <c r="G19" s="139">
        <f t="shared" si="2"/>
        <v>-3.8261406649664187E-3</v>
      </c>
    </row>
    <row r="20" spans="1:7" x14ac:dyDescent="0.25">
      <c r="A20" t="s">
        <v>35</v>
      </c>
      <c r="B20">
        <v>28384340</v>
      </c>
      <c r="C20">
        <v>59113396</v>
      </c>
      <c r="D20">
        <f t="shared" si="0"/>
        <v>30729056</v>
      </c>
      <c r="E20" s="139">
        <f t="shared" si="1"/>
        <v>1.880956188582518E-2</v>
      </c>
      <c r="F20" s="139">
        <v>2.535135568767773E-2</v>
      </c>
      <c r="G20" s="139">
        <f t="shared" si="2"/>
        <v>-6.5417938018525502E-3</v>
      </c>
    </row>
    <row r="21" spans="1:7" x14ac:dyDescent="0.25">
      <c r="A21" t="s">
        <v>28</v>
      </c>
      <c r="B21">
        <v>20046262</v>
      </c>
      <c r="C21">
        <v>54601263</v>
      </c>
      <c r="D21">
        <f t="shared" si="0"/>
        <v>34555001</v>
      </c>
      <c r="E21" s="139">
        <f t="shared" si="1"/>
        <v>2.1151461007271131E-2</v>
      </c>
      <c r="F21" s="139">
        <v>6.9706474557481336E-3</v>
      </c>
      <c r="G21" s="139">
        <f t="shared" si="2"/>
        <v>1.4180813551522998E-2</v>
      </c>
    </row>
    <row r="22" spans="1:7" x14ac:dyDescent="0.25">
      <c r="A22" t="s">
        <v>29</v>
      </c>
      <c r="B22">
        <v>2880431</v>
      </c>
      <c r="C22">
        <v>19536942</v>
      </c>
      <c r="D22">
        <f t="shared" si="0"/>
        <v>16656511</v>
      </c>
      <c r="E22" s="139">
        <f t="shared" si="1"/>
        <v>1.0195616632558704E-2</v>
      </c>
      <c r="F22" s="139">
        <v>8.4958160623517798E-3</v>
      </c>
      <c r="G22" s="139">
        <f t="shared" si="2"/>
        <v>1.6998005702069247E-3</v>
      </c>
    </row>
    <row r="23" spans="1:7" x14ac:dyDescent="0.25">
      <c r="A23" t="s">
        <v>30</v>
      </c>
      <c r="B23">
        <v>55211163</v>
      </c>
      <c r="C23">
        <v>205510011</v>
      </c>
      <c r="D23">
        <f t="shared" si="0"/>
        <v>150298848</v>
      </c>
      <c r="E23" s="139">
        <f t="shared" si="1"/>
        <v>9.1999425001022886E-2</v>
      </c>
      <c r="F23" s="139">
        <v>3.7691923022420977E-2</v>
      </c>
      <c r="G23" s="139">
        <f t="shared" si="2"/>
        <v>5.4307501978601909E-2</v>
      </c>
    </row>
    <row r="24" spans="1:7" x14ac:dyDescent="0.25">
      <c r="A24" t="s">
        <v>436</v>
      </c>
      <c r="B24">
        <v>67575445</v>
      </c>
      <c r="C24">
        <v>424540852</v>
      </c>
      <c r="D24">
        <f t="shared" si="0"/>
        <v>356965407</v>
      </c>
      <c r="E24" s="139">
        <f t="shared" si="1"/>
        <v>0.21850208851405239</v>
      </c>
      <c r="F24" s="139">
        <v>0.24384477199713755</v>
      </c>
      <c r="G24" s="139">
        <f t="shared" si="2"/>
        <v>-2.534268348308516E-2</v>
      </c>
    </row>
    <row r="25" spans="1:7" x14ac:dyDescent="0.25">
      <c r="A25" s="187" t="s">
        <v>44</v>
      </c>
      <c r="B25" s="187">
        <v>0</v>
      </c>
      <c r="C25" s="187">
        <v>1301786</v>
      </c>
      <c r="D25" s="187">
        <f t="shared" si="0"/>
        <v>1301786</v>
      </c>
      <c r="E25" s="139">
        <f t="shared" si="1"/>
        <v>7.9683620379034158E-4</v>
      </c>
    </row>
    <row r="26" spans="1:7" x14ac:dyDescent="0.25">
      <c r="A26" s="187" t="s">
        <v>54</v>
      </c>
      <c r="B26" s="187">
        <v>117000</v>
      </c>
      <c r="C26" s="187">
        <v>954270</v>
      </c>
      <c r="D26" s="187">
        <f t="shared" si="0"/>
        <v>837270</v>
      </c>
      <c r="E26" s="139">
        <f t="shared" si="1"/>
        <v>5.1250132383321009E-4</v>
      </c>
    </row>
    <row r="27" spans="1:7" x14ac:dyDescent="0.25">
      <c r="A27" s="187" t="s">
        <v>45</v>
      </c>
      <c r="B27" s="187">
        <v>20608982</v>
      </c>
      <c r="C27" s="187">
        <v>93569572</v>
      </c>
      <c r="D27" s="187">
        <f t="shared" si="0"/>
        <v>72960590</v>
      </c>
      <c r="E27" s="139">
        <f t="shared" si="1"/>
        <v>4.4659905362251215E-2</v>
      </c>
    </row>
    <row r="28" spans="1:7" x14ac:dyDescent="0.25">
      <c r="A28" s="187" t="s">
        <v>85</v>
      </c>
      <c r="B28" s="187">
        <v>4479000</v>
      </c>
      <c r="C28" s="187">
        <v>85185306</v>
      </c>
      <c r="D28" s="187">
        <f t="shared" si="0"/>
        <v>80706306</v>
      </c>
      <c r="E28" s="139">
        <f t="shared" si="1"/>
        <v>4.9401135436225055E-2</v>
      </c>
    </row>
    <row r="29" spans="1:7" x14ac:dyDescent="0.25">
      <c r="A29" s="187" t="s">
        <v>437</v>
      </c>
      <c r="B29" s="187">
        <v>2518407</v>
      </c>
      <c r="C29" s="187">
        <v>5565410</v>
      </c>
      <c r="D29" s="187">
        <f t="shared" si="0"/>
        <v>3047003</v>
      </c>
      <c r="E29" s="139">
        <f t="shared" si="1"/>
        <v>1.8651009485873885E-3</v>
      </c>
    </row>
    <row r="30" spans="1:7" x14ac:dyDescent="0.25">
      <c r="A30" s="187" t="s">
        <v>42</v>
      </c>
      <c r="B30" s="187">
        <v>0</v>
      </c>
      <c r="C30" s="187">
        <v>0</v>
      </c>
      <c r="D30" s="187">
        <f t="shared" si="0"/>
        <v>0</v>
      </c>
      <c r="E30" s="139">
        <f t="shared" si="1"/>
        <v>0</v>
      </c>
    </row>
    <row r="31" spans="1:7" x14ac:dyDescent="0.25">
      <c r="A31" s="187" t="s">
        <v>43</v>
      </c>
      <c r="B31" s="187">
        <v>0</v>
      </c>
      <c r="C31" s="187">
        <v>0</v>
      </c>
      <c r="D31" s="187">
        <f t="shared" si="0"/>
        <v>0</v>
      </c>
      <c r="E31" s="139">
        <f t="shared" si="1"/>
        <v>0</v>
      </c>
    </row>
    <row r="32" spans="1:7" x14ac:dyDescent="0.25">
      <c r="A32" s="187" t="s">
        <v>46</v>
      </c>
      <c r="B32" s="187">
        <v>0</v>
      </c>
      <c r="C32" s="187">
        <v>0</v>
      </c>
      <c r="D32" s="187">
        <f t="shared" si="0"/>
        <v>0</v>
      </c>
      <c r="E32" s="139">
        <f t="shared" si="1"/>
        <v>0</v>
      </c>
    </row>
    <row r="33" spans="1:5" x14ac:dyDescent="0.25">
      <c r="A33" s="187" t="s">
        <v>440</v>
      </c>
      <c r="B33" s="187">
        <v>17539090</v>
      </c>
      <c r="C33" s="187">
        <v>54517819</v>
      </c>
      <c r="D33" s="187">
        <f t="shared" si="0"/>
        <v>36978729</v>
      </c>
      <c r="E33" s="139">
        <f t="shared" si="1"/>
        <v>2.263504910741997E-2</v>
      </c>
    </row>
    <row r="34" spans="1:5" x14ac:dyDescent="0.25">
      <c r="A34" s="187" t="s">
        <v>442</v>
      </c>
      <c r="B34" s="187">
        <v>7601172</v>
      </c>
      <c r="C34" s="187">
        <v>14261655</v>
      </c>
      <c r="D34" s="187">
        <f t="shared" si="0"/>
        <v>6660483</v>
      </c>
      <c r="E34" s="139">
        <f t="shared" si="1"/>
        <v>4.0769481229096837E-3</v>
      </c>
    </row>
    <row r="35" spans="1:5" x14ac:dyDescent="0.25">
      <c r="A35" s="187" t="s">
        <v>557</v>
      </c>
      <c r="B35" s="187">
        <v>0</v>
      </c>
      <c r="C35" s="187">
        <v>100000</v>
      </c>
      <c r="D35" s="187">
        <f t="shared" si="0"/>
        <v>100000</v>
      </c>
      <c r="E35" s="139">
        <f t="shared" si="1"/>
        <v>6.1210998104937491E-5</v>
      </c>
    </row>
    <row r="36" spans="1:5" x14ac:dyDescent="0.25">
      <c r="A36" s="187" t="s">
        <v>439</v>
      </c>
      <c r="B36" s="187">
        <v>21784388</v>
      </c>
      <c r="C36" s="187">
        <v>34240696</v>
      </c>
      <c r="D36" s="187">
        <f t="shared" si="0"/>
        <v>12456308</v>
      </c>
      <c r="E36" s="139">
        <f t="shared" si="1"/>
        <v>7.6246304538251774E-3</v>
      </c>
    </row>
    <row r="37" spans="1:5" x14ac:dyDescent="0.25">
      <c r="A37" s="187" t="s">
        <v>441</v>
      </c>
      <c r="B37" s="187">
        <v>5289559</v>
      </c>
      <c r="C37" s="187">
        <v>6511554</v>
      </c>
      <c r="D37" s="187">
        <f t="shared" si="0"/>
        <v>1221995</v>
      </c>
      <c r="E37" s="139">
        <f t="shared" si="1"/>
        <v>7.4799533629243086E-4</v>
      </c>
    </row>
    <row r="38" spans="1:5" x14ac:dyDescent="0.25">
      <c r="A38" s="187" t="s">
        <v>556</v>
      </c>
      <c r="B38" s="187">
        <f>SUM(B33:B37)</f>
        <v>52214209</v>
      </c>
      <c r="C38" s="187">
        <f>SUM(C33:C37)</f>
        <v>109631724</v>
      </c>
      <c r="D38" s="187">
        <f t="shared" si="0"/>
        <v>57417515</v>
      </c>
      <c r="E38" s="139">
        <f t="shared" si="1"/>
        <v>3.5145834018552202E-2</v>
      </c>
    </row>
    <row r="39" spans="1:5" x14ac:dyDescent="0.25">
      <c r="A39" s="32" t="s">
        <v>555</v>
      </c>
      <c r="B39" s="32">
        <v>1111325223</v>
      </c>
      <c r="C39" s="32">
        <v>2745018564</v>
      </c>
      <c r="D39" s="32">
        <f t="shared" si="0"/>
        <v>1633693341</v>
      </c>
      <c r="E39" s="139">
        <f t="shared" si="1"/>
        <v>1</v>
      </c>
    </row>
    <row r="41" spans="1:5" x14ac:dyDescent="0.25">
      <c r="A41" s="1" t="s">
        <v>141</v>
      </c>
      <c r="B41" s="1">
        <v>0</v>
      </c>
      <c r="C41" s="187">
        <v>0</v>
      </c>
      <c r="D41" s="187">
        <v>0</v>
      </c>
      <c r="E41" s="186">
        <v>0</v>
      </c>
    </row>
    <row r="42" spans="1:5" x14ac:dyDescent="0.25">
      <c r="A42" s="1" t="s">
        <v>177</v>
      </c>
      <c r="B42" s="1">
        <v>900429</v>
      </c>
      <c r="C42" s="1">
        <v>1170429</v>
      </c>
      <c r="D42" s="1">
        <f>C42-B42</f>
        <v>270000</v>
      </c>
      <c r="E42" s="139">
        <f>D42/$D$39</f>
        <v>1.6526969488333122E-4</v>
      </c>
    </row>
    <row r="43" spans="1:5" x14ac:dyDescent="0.25">
      <c r="A43" s="1" t="s">
        <v>149</v>
      </c>
      <c r="B43" s="1">
        <v>1560000</v>
      </c>
      <c r="C43" s="1">
        <v>4232333</v>
      </c>
      <c r="D43" s="1">
        <f>C43-B43</f>
        <v>2672333</v>
      </c>
      <c r="E43" s="139">
        <f>D43/$D$39</f>
        <v>1.6357617019876192E-3</v>
      </c>
    </row>
    <row r="44" spans="1:5" x14ac:dyDescent="0.25">
      <c r="A44" s="1" t="s">
        <v>497</v>
      </c>
      <c r="B44" s="1">
        <v>10000000</v>
      </c>
      <c r="C44" s="1">
        <v>20050000</v>
      </c>
      <c r="D44" s="1">
        <f>C44-B44</f>
        <v>10050000</v>
      </c>
      <c r="E44" s="139">
        <f>D44/$D$39</f>
        <v>6.151705309546218E-3</v>
      </c>
    </row>
    <row r="45" spans="1:5" x14ac:dyDescent="0.25">
      <c r="B45" s="1"/>
      <c r="C45" s="1"/>
      <c r="D45" s="1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O20" sqref="O20"/>
    </sheetView>
  </sheetViews>
  <sheetFormatPr defaultRowHeight="15" x14ac:dyDescent="0.25"/>
  <cols>
    <col min="1" max="1" width="17.42578125" bestFit="1" customWidth="1"/>
    <col min="2" max="2" width="31.140625" customWidth="1"/>
    <col min="3" max="3" width="24" bestFit="1" customWidth="1"/>
  </cols>
  <sheetData>
    <row r="1" spans="1:4" x14ac:dyDescent="0.25">
      <c r="A1" s="32" t="s">
        <v>526</v>
      </c>
      <c r="B1" t="s">
        <v>560</v>
      </c>
      <c r="C1" t="s">
        <v>563</v>
      </c>
      <c r="D1" t="s">
        <v>562</v>
      </c>
    </row>
    <row r="2" spans="1:4" x14ac:dyDescent="0.25">
      <c r="A2" t="s">
        <v>141</v>
      </c>
      <c r="B2" s="139">
        <v>0</v>
      </c>
      <c r="C2" s="139">
        <v>2.7647519390374686E-2</v>
      </c>
      <c r="D2">
        <v>0</v>
      </c>
    </row>
    <row r="3" spans="1:4" x14ac:dyDescent="0.25">
      <c r="A3" t="s">
        <v>177</v>
      </c>
      <c r="B3" s="139">
        <v>1.6526969488333122E-4</v>
      </c>
      <c r="C3" s="139">
        <v>2.1914311982901395E-2</v>
      </c>
      <c r="D3">
        <v>270000</v>
      </c>
    </row>
    <row r="4" spans="1:4" x14ac:dyDescent="0.25">
      <c r="A4" t="s">
        <v>27</v>
      </c>
      <c r="B4" s="139">
        <v>2.1679099198825712E-4</v>
      </c>
      <c r="C4" s="139">
        <v>4.042931656954676E-3</v>
      </c>
      <c r="D4">
        <v>354170</v>
      </c>
    </row>
    <row r="5" spans="1:4" x14ac:dyDescent="0.25">
      <c r="A5" t="s">
        <v>19</v>
      </c>
      <c r="B5" s="139">
        <v>2.5722085623656831E-4</v>
      </c>
      <c r="C5" s="139">
        <v>6.598638263287002E-3</v>
      </c>
      <c r="D5">
        <v>420220</v>
      </c>
    </row>
    <row r="6" spans="1:4" x14ac:dyDescent="0.25">
      <c r="A6" t="s">
        <v>34</v>
      </c>
      <c r="B6" s="139">
        <v>3.2636173914600048E-4</v>
      </c>
      <c r="C6" s="139">
        <v>5.6532098875345747E-3</v>
      </c>
      <c r="D6">
        <v>533175</v>
      </c>
    </row>
    <row r="7" spans="1:4" x14ac:dyDescent="0.25">
      <c r="A7" t="s">
        <v>41</v>
      </c>
      <c r="B7" s="139">
        <v>6.2804565229601433E-4</v>
      </c>
      <c r="C7" s="139">
        <v>2.0362063041396211E-3</v>
      </c>
      <c r="D7">
        <v>1026034</v>
      </c>
    </row>
    <row r="8" spans="1:4" x14ac:dyDescent="0.25">
      <c r="A8" t="s">
        <v>149</v>
      </c>
      <c r="B8" s="139">
        <v>1.6357617019876192E-3</v>
      </c>
      <c r="C8" s="139">
        <v>8.6189521412937203E-2</v>
      </c>
      <c r="D8">
        <v>2672333</v>
      </c>
    </row>
    <row r="9" spans="1:4" x14ac:dyDescent="0.25">
      <c r="A9" t="s">
        <v>32</v>
      </c>
      <c r="B9" s="139">
        <v>2.0132670663802381E-3</v>
      </c>
      <c r="C9" s="139">
        <v>3.8402263694933812E-3</v>
      </c>
      <c r="D9">
        <v>3289061</v>
      </c>
    </row>
    <row r="10" spans="1:4" x14ac:dyDescent="0.25">
      <c r="A10" t="s">
        <v>21</v>
      </c>
      <c r="B10" s="139">
        <v>5.8781827402943423E-3</v>
      </c>
      <c r="C10" s="139">
        <v>5.3353268236330156E-3</v>
      </c>
      <c r="D10">
        <v>9603148</v>
      </c>
    </row>
    <row r="11" spans="1:4" x14ac:dyDescent="0.25">
      <c r="A11" t="s">
        <v>497</v>
      </c>
      <c r="B11" s="139">
        <v>6.151705309546218E-3</v>
      </c>
      <c r="C11" s="139">
        <v>2.1110399081755583E-2</v>
      </c>
      <c r="D11">
        <v>10050000</v>
      </c>
    </row>
    <row r="12" spans="1:4" x14ac:dyDescent="0.25">
      <c r="A12" t="s">
        <v>22</v>
      </c>
      <c r="B12" s="139">
        <v>7.0702871280173751E-3</v>
      </c>
      <c r="C12" s="139">
        <v>4.5877800506875475E-2</v>
      </c>
      <c r="D12">
        <v>11550681</v>
      </c>
    </row>
    <row r="13" spans="1:4" x14ac:dyDescent="0.25">
      <c r="A13" t="s">
        <v>20</v>
      </c>
      <c r="B13" s="139">
        <v>7.23816073876009E-3</v>
      </c>
      <c r="C13" s="139">
        <v>8.1535123392979438E-3</v>
      </c>
      <c r="D13">
        <v>11824935</v>
      </c>
    </row>
    <row r="14" spans="1:4" x14ac:dyDescent="0.25">
      <c r="A14" t="s">
        <v>31</v>
      </c>
      <c r="B14" s="139">
        <v>7.4051516869101325E-3</v>
      </c>
      <c r="C14" s="139">
        <v>4.1179552378298465E-3</v>
      </c>
      <c r="D14">
        <v>12097747</v>
      </c>
    </row>
    <row r="15" spans="1:4" x14ac:dyDescent="0.25">
      <c r="A15" t="s">
        <v>38</v>
      </c>
      <c r="B15" s="139">
        <v>7.8495484300318275E-3</v>
      </c>
      <c r="C15" s="139">
        <v>8.692272838864494E-2</v>
      </c>
      <c r="D15">
        <v>12823755</v>
      </c>
    </row>
    <row r="16" spans="1:4" x14ac:dyDescent="0.25">
      <c r="A16" t="s">
        <v>33</v>
      </c>
      <c r="B16" s="139">
        <v>8.7726170146640754E-3</v>
      </c>
      <c r="C16" s="139">
        <v>9.1513570520568494E-4</v>
      </c>
      <c r="D16">
        <v>14331766</v>
      </c>
    </row>
    <row r="17" spans="1:4" x14ac:dyDescent="0.25">
      <c r="A17" t="s">
        <v>558</v>
      </c>
      <c r="B17" s="139">
        <v>9.4712046696161442E-3</v>
      </c>
      <c r="C17" s="139">
        <v>1.4377999853027009E-2</v>
      </c>
      <c r="D17">
        <v>15473044</v>
      </c>
    </row>
    <row r="18" spans="1:4" x14ac:dyDescent="0.25">
      <c r="A18" t="s">
        <v>29</v>
      </c>
      <c r="B18" s="139">
        <v>1.0195616632558704E-2</v>
      </c>
      <c r="C18" s="139">
        <v>8.4958160623517798E-3</v>
      </c>
      <c r="D18">
        <v>16656511</v>
      </c>
    </row>
    <row r="19" spans="1:4" x14ac:dyDescent="0.25">
      <c r="A19" t="s">
        <v>24</v>
      </c>
      <c r="B19" s="139">
        <v>1.3260278080548289E-2</v>
      </c>
      <c r="C19" s="139">
        <v>3.6555637005726685E-2</v>
      </c>
      <c r="D19">
        <v>21663228</v>
      </c>
    </row>
    <row r="20" spans="1:4" x14ac:dyDescent="0.25">
      <c r="A20" t="s">
        <v>40</v>
      </c>
      <c r="B20" s="139">
        <v>1.641891004071859E-2</v>
      </c>
      <c r="C20" s="139">
        <v>1.7060144681179574E-2</v>
      </c>
      <c r="D20">
        <v>26823464</v>
      </c>
    </row>
    <row r="21" spans="1:4" x14ac:dyDescent="0.25">
      <c r="A21" t="s">
        <v>35</v>
      </c>
      <c r="B21" s="139">
        <v>1.880956188582518E-2</v>
      </c>
      <c r="C21" s="139">
        <v>2.535135568767773E-2</v>
      </c>
      <c r="D21">
        <v>30729056</v>
      </c>
    </row>
    <row r="22" spans="1:4" x14ac:dyDescent="0.25">
      <c r="A22" t="s">
        <v>23</v>
      </c>
      <c r="B22" s="139">
        <v>2.0638348797676835E-2</v>
      </c>
      <c r="C22" s="139">
        <v>5.7660993065931719E-2</v>
      </c>
      <c r="D22">
        <v>33716733</v>
      </c>
    </row>
    <row r="23" spans="1:4" x14ac:dyDescent="0.25">
      <c r="A23" t="s">
        <v>28</v>
      </c>
      <c r="B23" s="139">
        <v>2.1151461007271131E-2</v>
      </c>
      <c r="C23" s="139">
        <v>6.9706474557481336E-3</v>
      </c>
      <c r="D23">
        <v>34555001</v>
      </c>
    </row>
    <row r="24" spans="1:4" x14ac:dyDescent="0.25">
      <c r="A24" t="s">
        <v>36</v>
      </c>
      <c r="B24" s="139">
        <v>2.8297584889280639E-2</v>
      </c>
      <c r="C24" s="139">
        <v>2.307469051693475E-2</v>
      </c>
      <c r="D24">
        <v>46229576</v>
      </c>
    </row>
    <row r="25" spans="1:4" x14ac:dyDescent="0.25">
      <c r="A25" t="s">
        <v>25</v>
      </c>
      <c r="B25" s="139">
        <v>3.2115795959530694E-2</v>
      </c>
      <c r="C25" s="139">
        <v>1.3758658086506644E-2</v>
      </c>
      <c r="D25">
        <v>52467362</v>
      </c>
    </row>
    <row r="26" spans="1:4" x14ac:dyDescent="0.25">
      <c r="A26" t="s">
        <v>26</v>
      </c>
      <c r="B26" s="139">
        <v>3.9868821378760827E-2</v>
      </c>
      <c r="C26" s="139">
        <v>6.5388991826591907E-3</v>
      </c>
      <c r="D26">
        <v>65133428</v>
      </c>
    </row>
    <row r="27" spans="1:4" x14ac:dyDescent="0.25">
      <c r="A27" t="s">
        <v>30</v>
      </c>
      <c r="B27" s="139">
        <v>9.1999425001022886E-2</v>
      </c>
      <c r="C27" s="139">
        <v>3.7691923022420977E-2</v>
      </c>
      <c r="D27">
        <v>150298848</v>
      </c>
    </row>
    <row r="28" spans="1:4" x14ac:dyDescent="0.25">
      <c r="A28" t="s">
        <v>436</v>
      </c>
      <c r="B28" s="139">
        <v>0.21850208851405239</v>
      </c>
      <c r="C28" s="139">
        <v>0.24384477199713755</v>
      </c>
      <c r="D28">
        <v>356965407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H14" sqref="H14"/>
    </sheetView>
  </sheetViews>
  <sheetFormatPr defaultRowHeight="15" x14ac:dyDescent="0.25"/>
  <cols>
    <col min="2" max="2" width="19.7109375" bestFit="1" customWidth="1"/>
    <col min="3" max="4" width="12" bestFit="1" customWidth="1"/>
  </cols>
  <sheetData>
    <row r="1" spans="1:4" x14ac:dyDescent="0.25">
      <c r="A1" t="s">
        <v>416</v>
      </c>
      <c r="B1" t="s">
        <v>468</v>
      </c>
      <c r="C1" t="s">
        <v>576</v>
      </c>
      <c r="D1" t="s">
        <v>575</v>
      </c>
    </row>
    <row r="2" spans="1:4" x14ac:dyDescent="0.25">
      <c r="A2">
        <v>1</v>
      </c>
      <c r="B2" t="s">
        <v>19</v>
      </c>
      <c r="C2">
        <v>0.66154040000000003</v>
      </c>
      <c r="D2">
        <v>0.55170770000000002</v>
      </c>
    </row>
    <row r="3" spans="1:4" x14ac:dyDescent="0.25">
      <c r="A3">
        <v>2</v>
      </c>
      <c r="B3" t="s">
        <v>20</v>
      </c>
      <c r="C3">
        <v>0.52340189999999998</v>
      </c>
      <c r="D3">
        <v>0.79193760000000002</v>
      </c>
    </row>
    <row r="4" spans="1:4" x14ac:dyDescent="0.25">
      <c r="A4">
        <v>3</v>
      </c>
      <c r="B4" t="s">
        <v>21</v>
      </c>
      <c r="C4">
        <v>0.28491430000000001</v>
      </c>
      <c r="D4">
        <v>0.47503410000000001</v>
      </c>
    </row>
    <row r="5" spans="1:4" x14ac:dyDescent="0.25">
      <c r="A5">
        <v>4</v>
      </c>
      <c r="B5" t="s">
        <v>22</v>
      </c>
      <c r="C5">
        <v>7.9965800000000004E-2</v>
      </c>
      <c r="D5">
        <v>0.15018609999999999</v>
      </c>
    </row>
    <row r="6" spans="1:4" x14ac:dyDescent="0.25">
      <c r="A6">
        <v>5</v>
      </c>
      <c r="B6" t="s">
        <v>23</v>
      </c>
      <c r="C6">
        <v>0.89454480000000003</v>
      </c>
      <c r="D6">
        <v>0.87911620000000001</v>
      </c>
    </row>
    <row r="7" spans="1:4" x14ac:dyDescent="0.25">
      <c r="A7">
        <v>6</v>
      </c>
      <c r="B7" t="s">
        <v>24</v>
      </c>
      <c r="C7">
        <v>0.16037190000000001</v>
      </c>
      <c r="D7">
        <v>0.2047571</v>
      </c>
    </row>
    <row r="8" spans="1:4" x14ac:dyDescent="0.25">
      <c r="A8">
        <v>7</v>
      </c>
      <c r="B8" t="s">
        <v>25</v>
      </c>
      <c r="C8">
        <v>0.42634620000000001</v>
      </c>
      <c r="D8">
        <v>0.49263610000000002</v>
      </c>
    </row>
    <row r="9" spans="1:4" x14ac:dyDescent="0.25">
      <c r="A9">
        <v>8</v>
      </c>
      <c r="B9" t="s">
        <v>26</v>
      </c>
      <c r="C9">
        <v>0.68729640000000003</v>
      </c>
      <c r="D9">
        <v>0.6834884</v>
      </c>
    </row>
    <row r="10" spans="1:4" x14ac:dyDescent="0.25">
      <c r="A10">
        <v>9</v>
      </c>
      <c r="B10" t="s">
        <v>27</v>
      </c>
      <c r="C10">
        <v>0.14891789999999999</v>
      </c>
      <c r="D10">
        <v>0.14391319999999999</v>
      </c>
    </row>
    <row r="11" spans="1:4" x14ac:dyDescent="0.25">
      <c r="A11">
        <v>10</v>
      </c>
      <c r="B11" t="s">
        <v>28</v>
      </c>
      <c r="C11">
        <v>0.95869470000000001</v>
      </c>
      <c r="D11">
        <v>0.97589740000000003</v>
      </c>
    </row>
    <row r="12" spans="1:4" x14ac:dyDescent="0.25">
      <c r="A12">
        <v>11</v>
      </c>
      <c r="B12" t="s">
        <v>29</v>
      </c>
      <c r="C12">
        <v>0.2313055</v>
      </c>
      <c r="D12">
        <v>0.47056229999999999</v>
      </c>
    </row>
    <row r="13" spans="1:4" x14ac:dyDescent="0.25">
      <c r="A13">
        <v>12</v>
      </c>
      <c r="B13" t="s">
        <v>30</v>
      </c>
      <c r="C13">
        <v>0.40859089999999998</v>
      </c>
      <c r="D13">
        <v>0.76797210000000005</v>
      </c>
    </row>
    <row r="14" spans="1:4" x14ac:dyDescent="0.25">
      <c r="A14">
        <v>18</v>
      </c>
      <c r="B14" t="s">
        <v>31</v>
      </c>
      <c r="C14">
        <v>0.67231269999999999</v>
      </c>
      <c r="D14">
        <v>0.70983019999999997</v>
      </c>
    </row>
    <row r="15" spans="1:4" x14ac:dyDescent="0.25">
      <c r="A15">
        <v>21</v>
      </c>
      <c r="B15" t="s">
        <v>32</v>
      </c>
      <c r="C15">
        <v>0.56576800000000005</v>
      </c>
      <c r="D15">
        <v>0.69864789999999999</v>
      </c>
    </row>
    <row r="16" spans="1:4" x14ac:dyDescent="0.25">
      <c r="A16">
        <v>22</v>
      </c>
      <c r="B16" t="s">
        <v>33</v>
      </c>
      <c r="C16">
        <v>0.1680894</v>
      </c>
      <c r="D16">
        <v>0.24653810000000001</v>
      </c>
    </row>
    <row r="17" spans="1:4" x14ac:dyDescent="0.25">
      <c r="A17">
        <v>40</v>
      </c>
      <c r="B17" t="s">
        <v>34</v>
      </c>
      <c r="C17">
        <v>0.35102299999999997</v>
      </c>
      <c r="D17">
        <v>0.32308589999999998</v>
      </c>
    </row>
    <row r="18" spans="1:4" x14ac:dyDescent="0.25">
      <c r="A18">
        <v>50</v>
      </c>
      <c r="B18" t="s">
        <v>35</v>
      </c>
      <c r="C18">
        <v>0.3276288</v>
      </c>
      <c r="D18">
        <v>0.41933039999999999</v>
      </c>
    </row>
    <row r="19" spans="1:4" x14ac:dyDescent="0.25">
      <c r="A19">
        <v>301</v>
      </c>
      <c r="B19" t="s">
        <v>36</v>
      </c>
      <c r="C19">
        <v>0.3810595</v>
      </c>
      <c r="D19">
        <v>0.45906059999999999</v>
      </c>
    </row>
    <row r="20" spans="1:4" x14ac:dyDescent="0.25">
      <c r="A20">
        <v>302</v>
      </c>
      <c r="B20" t="s">
        <v>37</v>
      </c>
      <c r="C20">
        <v>0</v>
      </c>
      <c r="D20">
        <v>0.43562060000000002</v>
      </c>
    </row>
    <row r="21" spans="1:4" x14ac:dyDescent="0.25">
      <c r="A21">
        <v>701</v>
      </c>
      <c r="B21" t="s">
        <v>38</v>
      </c>
      <c r="C21">
        <v>0.1307142</v>
      </c>
      <c r="D21">
        <v>0.42776829999999999</v>
      </c>
    </row>
    <row r="22" spans="1:4" x14ac:dyDescent="0.25">
      <c r="A22">
        <v>742</v>
      </c>
      <c r="B22" t="s">
        <v>39</v>
      </c>
      <c r="C22">
        <v>0.26148270000000001</v>
      </c>
      <c r="D22">
        <v>0.19312109999999999</v>
      </c>
    </row>
    <row r="23" spans="1:4" x14ac:dyDescent="0.25">
      <c r="A23">
        <v>801</v>
      </c>
      <c r="B23" t="s">
        <v>40</v>
      </c>
      <c r="C23">
        <v>0.53497669999999997</v>
      </c>
      <c r="D23">
        <v>0.41613040000000001</v>
      </c>
    </row>
    <row r="24" spans="1:4" x14ac:dyDescent="0.25">
      <c r="A24">
        <v>820</v>
      </c>
      <c r="B24" t="s">
        <v>41</v>
      </c>
      <c r="C24">
        <v>0.75494819999999996</v>
      </c>
      <c r="D24">
        <v>0.78675499999999998</v>
      </c>
    </row>
    <row r="25" spans="1:4" x14ac:dyDescent="0.25">
      <c r="A25">
        <v>905</v>
      </c>
      <c r="B25" t="s">
        <v>42</v>
      </c>
      <c r="C25">
        <v>0.1175495</v>
      </c>
      <c r="D25">
        <v>9.1247800000000004E-2</v>
      </c>
    </row>
    <row r="26" spans="1:4" x14ac:dyDescent="0.25">
      <c r="A26">
        <v>912</v>
      </c>
      <c r="B26" t="s">
        <v>43</v>
      </c>
      <c r="C26" t="s">
        <v>121</v>
      </c>
      <c r="D26">
        <v>0</v>
      </c>
    </row>
    <row r="27" spans="1:4" x14ac:dyDescent="0.25">
      <c r="A27">
        <v>914</v>
      </c>
      <c r="B27" t="s">
        <v>44</v>
      </c>
      <c r="C27">
        <v>0</v>
      </c>
      <c r="D27">
        <v>0</v>
      </c>
    </row>
    <row r="28" spans="1:4" x14ac:dyDescent="0.25">
      <c r="A28">
        <v>918</v>
      </c>
      <c r="B28" t="s">
        <v>45</v>
      </c>
      <c r="C28">
        <v>0.3097992</v>
      </c>
      <c r="D28">
        <v>0.3314569</v>
      </c>
    </row>
    <row r="29" spans="1:4" x14ac:dyDescent="0.25">
      <c r="A29">
        <v>1311</v>
      </c>
      <c r="B29" t="s">
        <v>85</v>
      </c>
      <c r="C29">
        <v>0</v>
      </c>
      <c r="D29">
        <v>0</v>
      </c>
    </row>
    <row r="30" spans="1:4" x14ac:dyDescent="0.25">
      <c r="A30">
        <v>1312</v>
      </c>
      <c r="B30" t="s">
        <v>55</v>
      </c>
      <c r="C30">
        <v>0</v>
      </c>
      <c r="D30">
        <v>0</v>
      </c>
    </row>
    <row r="31" spans="1:4" x14ac:dyDescent="0.25">
      <c r="A31">
        <v>7777</v>
      </c>
      <c r="B31" t="s">
        <v>47</v>
      </c>
      <c r="C31">
        <v>5.97209E-2</v>
      </c>
      <c r="D31">
        <v>5.7323800000000001E-2</v>
      </c>
    </row>
    <row r="32" spans="1:4" x14ac:dyDescent="0.25">
      <c r="B32" t="s">
        <v>577</v>
      </c>
      <c r="C32">
        <f>AVERAGE(C2:C31)</f>
        <v>0.34830908620689666</v>
      </c>
      <c r="D32">
        <f>AVERAGE(D2:D31)</f>
        <v>0.40610417666666676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80" zoomScaleNormal="80" workbookViewId="0">
      <selection activeCell="M46" sqref="M46"/>
    </sheetView>
  </sheetViews>
  <sheetFormatPr defaultRowHeight="15" x14ac:dyDescent="0.25"/>
  <cols>
    <col min="1" max="1" width="21.5703125" bestFit="1" customWidth="1"/>
  </cols>
  <sheetData>
    <row r="1" spans="1:23" ht="15.75" thickBot="1" x14ac:dyDescent="0.3"/>
    <row r="2" spans="1:23" ht="105.75" thickBot="1" x14ac:dyDescent="0.3">
      <c r="B2" s="241" t="s">
        <v>0</v>
      </c>
      <c r="C2" s="242" t="s">
        <v>88</v>
      </c>
      <c r="D2" s="242" t="s">
        <v>1</v>
      </c>
      <c r="E2" s="242" t="s">
        <v>281</v>
      </c>
      <c r="F2" s="243" t="s">
        <v>4</v>
      </c>
      <c r="G2" s="242" t="s">
        <v>97</v>
      </c>
      <c r="H2" s="244" t="s">
        <v>7</v>
      </c>
      <c r="I2" s="98" t="s">
        <v>91</v>
      </c>
      <c r="J2" s="229" t="s">
        <v>92</v>
      </c>
      <c r="K2" s="98" t="s">
        <v>62</v>
      </c>
      <c r="L2" s="99" t="s">
        <v>63</v>
      </c>
      <c r="M2" s="100" t="s">
        <v>64</v>
      </c>
      <c r="N2" s="100" t="s">
        <v>90</v>
      </c>
      <c r="O2" s="101" t="s">
        <v>282</v>
      </c>
      <c r="P2" s="226" t="s">
        <v>76</v>
      </c>
      <c r="Q2" s="99" t="s">
        <v>96</v>
      </c>
      <c r="R2" s="99" t="s">
        <v>77</v>
      </c>
      <c r="S2" s="228" t="s">
        <v>78</v>
      </c>
      <c r="T2" s="224" t="s">
        <v>79</v>
      </c>
      <c r="U2" s="224" t="s">
        <v>80</v>
      </c>
      <c r="V2" s="229" t="s">
        <v>81</v>
      </c>
      <c r="W2" s="230" t="s">
        <v>567</v>
      </c>
    </row>
    <row r="3" spans="1:23" ht="15.75" thickBot="1" x14ac:dyDescent="0.3">
      <c r="A3" t="s">
        <v>617</v>
      </c>
      <c r="B3" s="238" t="s">
        <v>11</v>
      </c>
      <c r="C3" s="238" t="s">
        <v>12</v>
      </c>
      <c r="D3" s="239" t="s">
        <v>13</v>
      </c>
      <c r="E3" s="239" t="s">
        <v>14</v>
      </c>
      <c r="F3" s="239" t="s">
        <v>15</v>
      </c>
      <c r="G3" s="239" t="s">
        <v>16</v>
      </c>
      <c r="H3" s="240" t="s">
        <v>17</v>
      </c>
      <c r="I3" s="231" t="s">
        <v>93</v>
      </c>
      <c r="J3" s="233" t="s">
        <v>94</v>
      </c>
      <c r="K3" s="231" t="s">
        <v>69</v>
      </c>
      <c r="L3" s="232" t="s">
        <v>70</v>
      </c>
      <c r="M3" s="232" t="s">
        <v>71</v>
      </c>
      <c r="N3" s="232" t="s">
        <v>72</v>
      </c>
      <c r="O3" s="233" t="s">
        <v>73</v>
      </c>
      <c r="P3" s="234" t="s">
        <v>609</v>
      </c>
      <c r="Q3" s="235" t="s">
        <v>278</v>
      </c>
      <c r="R3" s="235" t="s">
        <v>284</v>
      </c>
      <c r="S3" s="235" t="s">
        <v>285</v>
      </c>
      <c r="T3" s="236" t="s">
        <v>286</v>
      </c>
      <c r="U3" s="236" t="s">
        <v>287</v>
      </c>
      <c r="V3" s="237" t="s">
        <v>288</v>
      </c>
      <c r="W3" s="97"/>
    </row>
    <row r="4" spans="1:23" x14ac:dyDescent="0.25">
      <c r="A4" s="1" t="s">
        <v>19</v>
      </c>
      <c r="B4" s="83">
        <v>-0.21662709999999999</v>
      </c>
      <c r="C4" s="94">
        <v>-2.206601</v>
      </c>
      <c r="D4" s="94">
        <v>-0.96456030000000004</v>
      </c>
      <c r="E4" s="94">
        <v>-1.142342</v>
      </c>
      <c r="F4" s="94">
        <v>0.40199010000000002</v>
      </c>
      <c r="G4" s="94">
        <v>-1.5757620000000001</v>
      </c>
      <c r="H4" s="95">
        <v>-2.8342358750227503</v>
      </c>
      <c r="I4" s="83">
        <v>1.5451550000000001</v>
      </c>
      <c r="J4" s="95">
        <v>-0.6064784348631227</v>
      </c>
      <c r="K4" s="83">
        <v>-0.97344520000000001</v>
      </c>
      <c r="L4" s="94">
        <v>-0.97189190000000003</v>
      </c>
      <c r="M4" s="94">
        <v>-1.2144652633389375</v>
      </c>
      <c r="N4" s="94">
        <v>-1.2534145695616041</v>
      </c>
      <c r="O4" s="95">
        <v>-0.28540599999999999</v>
      </c>
      <c r="P4" s="83">
        <v>-1.118012688604364</v>
      </c>
      <c r="Q4" s="94">
        <v>-0.71285830930627825</v>
      </c>
      <c r="R4" s="94">
        <v>0.71411009999999997</v>
      </c>
      <c r="S4" s="94">
        <v>0.25010620591967092</v>
      </c>
      <c r="T4" s="94">
        <v>2.3336307206338922E-2</v>
      </c>
      <c r="U4" s="94">
        <v>0.62536149914962724</v>
      </c>
      <c r="V4" s="95">
        <v>-0.33257629999999999</v>
      </c>
      <c r="W4">
        <f>AVERAGE(B4:V4)</f>
        <v>-0.61183893944863887</v>
      </c>
    </row>
    <row r="5" spans="1:23" x14ac:dyDescent="0.25">
      <c r="A5" s="1" t="s">
        <v>20</v>
      </c>
      <c r="B5" s="83">
        <v>1.1828650000000001</v>
      </c>
      <c r="C5" s="94">
        <v>0.51196569999999997</v>
      </c>
      <c r="D5" s="94">
        <v>-0.45686900000000003</v>
      </c>
      <c r="E5" s="94">
        <v>-1.676634</v>
      </c>
      <c r="F5" s="94">
        <v>0.20623440000000001</v>
      </c>
      <c r="G5" s="94">
        <v>-0.83675860000000002</v>
      </c>
      <c r="H5" s="95">
        <v>0.48390786115028384</v>
      </c>
      <c r="I5" s="83">
        <v>0.31868220000000003</v>
      </c>
      <c r="J5" s="95">
        <v>1.5920058915156972</v>
      </c>
      <c r="K5" s="83">
        <v>-0.96231040000000001</v>
      </c>
      <c r="L5" s="94">
        <v>0.27381850000000002</v>
      </c>
      <c r="M5" s="94">
        <v>-0.32618494970979528</v>
      </c>
      <c r="N5" s="94">
        <v>0.78866534713988579</v>
      </c>
      <c r="O5" s="95">
        <v>-0.8821213</v>
      </c>
      <c r="P5" s="83">
        <v>-1.118012688604364</v>
      </c>
      <c r="Q5" s="94">
        <v>-0.71285830930627825</v>
      </c>
      <c r="R5" s="94">
        <v>0.71411009999999997</v>
      </c>
      <c r="S5" s="94">
        <v>0.79204819119884595</v>
      </c>
      <c r="T5" s="94">
        <v>0.8614239366192169</v>
      </c>
      <c r="U5" s="94">
        <v>-8.2400965082721031E-2</v>
      </c>
      <c r="V5" s="95">
        <v>-0.33888669999999999</v>
      </c>
      <c r="W5">
        <f t="shared" ref="W5:W35" si="0">AVERAGE(B5:V5)</f>
        <v>1.5842391186703397E-2</v>
      </c>
    </row>
    <row r="6" spans="1:23" x14ac:dyDescent="0.25">
      <c r="A6" s="1" t="s">
        <v>21</v>
      </c>
      <c r="B6" s="83">
        <v>1.2185159999999999</v>
      </c>
      <c r="C6" s="94">
        <v>0.74829040000000002</v>
      </c>
      <c r="D6" s="94">
        <v>1.523679</v>
      </c>
      <c r="E6" s="94">
        <v>0.66441300000000003</v>
      </c>
      <c r="F6" s="94">
        <v>0.65549239999999998</v>
      </c>
      <c r="G6" s="94">
        <v>0.58124019999999998</v>
      </c>
      <c r="H6" s="95">
        <v>0.48390786115028384</v>
      </c>
      <c r="I6" s="83">
        <v>-0.1240729</v>
      </c>
      <c r="J6" s="95">
        <v>1.5920058915156972</v>
      </c>
      <c r="K6" s="83">
        <v>-1.4512100000000001</v>
      </c>
      <c r="L6" s="94">
        <v>-1.0217050000000001</v>
      </c>
      <c r="M6" s="94">
        <v>0.65941552131875847</v>
      </c>
      <c r="N6" s="94">
        <v>-1.2534145695616041</v>
      </c>
      <c r="O6" s="95">
        <v>-1.047663</v>
      </c>
      <c r="P6" s="83">
        <v>0.88336805025529985</v>
      </c>
      <c r="Q6" s="94">
        <v>1.3544307876819284</v>
      </c>
      <c r="R6" s="94">
        <v>0.56552029999999998</v>
      </c>
      <c r="S6" s="94">
        <v>0.68446276332027578</v>
      </c>
      <c r="T6" s="94">
        <v>-1.7240060331986937</v>
      </c>
      <c r="U6" s="94">
        <v>3.3482204769015797E-2</v>
      </c>
      <c r="V6" s="95">
        <v>0.79766990000000004</v>
      </c>
      <c r="W6">
        <f t="shared" si="0"/>
        <v>0.27732489415480766</v>
      </c>
    </row>
    <row r="7" spans="1:23" x14ac:dyDescent="0.25">
      <c r="A7" s="1" t="s">
        <v>22</v>
      </c>
      <c r="B7" s="83">
        <v>-1.6927620000000001</v>
      </c>
      <c r="C7" s="94">
        <v>-2.3028420000000001</v>
      </c>
      <c r="D7" s="94">
        <v>-0.13105269999999999</v>
      </c>
      <c r="E7" s="94">
        <v>-0.6980594</v>
      </c>
      <c r="F7" s="94">
        <v>0.9027347</v>
      </c>
      <c r="G7" s="94">
        <v>-6.0627399999999998E-2</v>
      </c>
      <c r="H7" s="95">
        <v>0.48390786115028384</v>
      </c>
      <c r="I7" s="83">
        <v>-0.95189800000000002</v>
      </c>
      <c r="J7" s="95">
        <v>-0.6064784348631227</v>
      </c>
      <c r="K7" s="83">
        <v>1.542367</v>
      </c>
      <c r="L7" s="94">
        <v>-1.1932590000000001</v>
      </c>
      <c r="M7" s="94">
        <v>-0.76836785036254007</v>
      </c>
      <c r="N7" s="94">
        <v>0.78866534713988579</v>
      </c>
      <c r="O7" s="95">
        <v>-1.175257</v>
      </c>
      <c r="P7" s="83">
        <v>-1.118012688604364</v>
      </c>
      <c r="Q7" s="94">
        <v>-0.71285830930627825</v>
      </c>
      <c r="R7" s="94">
        <v>0.58858670000000002</v>
      </c>
      <c r="S7" s="94">
        <v>-0.40513242919366321</v>
      </c>
      <c r="T7" s="94">
        <v>-0.88621195706287303</v>
      </c>
      <c r="U7" s="94">
        <v>0.2027430713947532</v>
      </c>
      <c r="V7" s="95">
        <v>-0.41771219999999998</v>
      </c>
      <c r="W7">
        <f t="shared" si="0"/>
        <v>-0.41007269950990088</v>
      </c>
    </row>
    <row r="8" spans="1:23" x14ac:dyDescent="0.25">
      <c r="A8" s="1" t="s">
        <v>23</v>
      </c>
      <c r="B8" s="83">
        <v>0.15959989999999999</v>
      </c>
      <c r="C8" s="94">
        <v>1.248866</v>
      </c>
      <c r="D8" s="94">
        <v>0.1781143</v>
      </c>
      <c r="E8" s="94">
        <v>-0.87104429999999999</v>
      </c>
      <c r="F8" s="94">
        <v>-0.86848289999999995</v>
      </c>
      <c r="G8" s="94">
        <v>-0.89058669999999995</v>
      </c>
      <c r="H8" s="95">
        <v>-0.11867288213778282</v>
      </c>
      <c r="I8" s="83">
        <v>0.40160390000000001</v>
      </c>
      <c r="J8" s="95">
        <v>-0.6064784348631227</v>
      </c>
      <c r="K8" s="83">
        <v>-0.55935040000000003</v>
      </c>
      <c r="L8" s="94">
        <v>0.23386390000000001</v>
      </c>
      <c r="M8" s="94">
        <v>-0.38904180773934532</v>
      </c>
      <c r="N8" s="94">
        <v>0.78866534713988579</v>
      </c>
      <c r="O8" s="95">
        <v>-0.97192160000000005</v>
      </c>
      <c r="P8" s="83">
        <v>0.88336805025529985</v>
      </c>
      <c r="Q8" s="94">
        <v>-0.71285830930627825</v>
      </c>
      <c r="R8" s="94">
        <v>0.71411009999999997</v>
      </c>
      <c r="S8" s="94">
        <v>0.22992695636072685</v>
      </c>
      <c r="T8" s="94">
        <v>0.64616834880515339</v>
      </c>
      <c r="U8" s="94">
        <v>0.47138810765290562</v>
      </c>
      <c r="V8" s="95">
        <v>0.82181490000000001</v>
      </c>
      <c r="W8">
        <f t="shared" si="0"/>
        <v>3.7573927436544891E-2</v>
      </c>
    </row>
    <row r="9" spans="1:23" x14ac:dyDescent="0.25">
      <c r="A9" s="1" t="s">
        <v>24</v>
      </c>
      <c r="B9" s="83">
        <v>-0.79047840000000003</v>
      </c>
      <c r="C9" s="94">
        <v>-0.30927579999999999</v>
      </c>
      <c r="D9" s="94">
        <v>-0.90360390000000002</v>
      </c>
      <c r="E9" s="94">
        <v>0.1403269</v>
      </c>
      <c r="F9" s="94">
        <v>-0.82541569999999997</v>
      </c>
      <c r="G9" s="94">
        <v>1.276103</v>
      </c>
      <c r="H9" s="95">
        <v>-0.95737701718066937</v>
      </c>
      <c r="I9" s="83">
        <v>-0.95204370000000005</v>
      </c>
      <c r="J9" s="95">
        <v>-0.6064784348631227</v>
      </c>
      <c r="K9" s="83">
        <v>0.25375989999999998</v>
      </c>
      <c r="L9" s="94">
        <v>-1.350522</v>
      </c>
      <c r="M9" s="94">
        <v>-0.91614001389113098</v>
      </c>
      <c r="N9" s="94">
        <v>0.78866534713988579</v>
      </c>
      <c r="O9" s="95">
        <v>-0.55989699999999998</v>
      </c>
      <c r="P9" s="83">
        <v>-1.118012688604364</v>
      </c>
      <c r="Q9" s="94">
        <v>-0.71285830930627825</v>
      </c>
      <c r="R9" s="94">
        <v>0.62809619999999999</v>
      </c>
      <c r="S9" s="94">
        <v>0.41713101910530592</v>
      </c>
      <c r="T9" s="94">
        <v>-8.1776695738552146E-2</v>
      </c>
      <c r="U9" s="94">
        <v>0.64570017534413138</v>
      </c>
      <c r="V9" s="95">
        <v>0.88535810000000004</v>
      </c>
      <c r="W9">
        <f t="shared" si="0"/>
        <v>-0.2404161437140378</v>
      </c>
    </row>
    <row r="10" spans="1:23" x14ac:dyDescent="0.25">
      <c r="A10" s="1" t="s">
        <v>25</v>
      </c>
      <c r="B10" s="83">
        <v>0.14434659999999999</v>
      </c>
      <c r="C10" s="94">
        <v>0.61004170000000002</v>
      </c>
      <c r="D10" s="94">
        <v>1.4774350000000001</v>
      </c>
      <c r="E10" s="94">
        <v>0.8197892</v>
      </c>
      <c r="F10" s="94">
        <v>1.0181039999999999</v>
      </c>
      <c r="G10" s="94">
        <v>1.5298529999999999</v>
      </c>
      <c r="H10" s="95">
        <v>0.2142633728389359</v>
      </c>
      <c r="I10" s="83">
        <v>-0.3986479</v>
      </c>
      <c r="J10" s="95">
        <v>-0.6064784348631227</v>
      </c>
      <c r="K10" s="83">
        <v>8.6976399999999995E-2</v>
      </c>
      <c r="L10" s="94">
        <v>0.90701109999999996</v>
      </c>
      <c r="M10" s="94">
        <v>1.1055089282944377</v>
      </c>
      <c r="N10" s="94">
        <v>0.78866534713988579</v>
      </c>
      <c r="O10" s="95">
        <v>-0.1993084</v>
      </c>
      <c r="P10" s="83">
        <v>0.88336805025529985</v>
      </c>
      <c r="Q10" s="94">
        <v>1.3544307876819284</v>
      </c>
      <c r="R10" s="94">
        <v>0.69818979999999997</v>
      </c>
      <c r="S10" s="94">
        <v>4.2910859576503438E-2</v>
      </c>
      <c r="T10" s="94">
        <v>0.27419770721954295</v>
      </c>
      <c r="U10" s="94">
        <v>-0.35868592307832525</v>
      </c>
      <c r="V10" s="95">
        <v>0.44604549999999998</v>
      </c>
      <c r="W10">
        <f t="shared" si="0"/>
        <v>0.5160960330983374</v>
      </c>
    </row>
    <row r="11" spans="1:23" x14ac:dyDescent="0.25">
      <c r="A11" s="1" t="s">
        <v>26</v>
      </c>
      <c r="B11" s="83">
        <v>1.186544</v>
      </c>
      <c r="C11" s="94">
        <v>0.55988939999999998</v>
      </c>
      <c r="D11" s="94">
        <v>0.5475778</v>
      </c>
      <c r="E11" s="94">
        <v>0.3904435</v>
      </c>
      <c r="F11" s="94">
        <v>-0.68675739999999996</v>
      </c>
      <c r="G11" s="94">
        <v>1.8303290000000001</v>
      </c>
      <c r="H11" s="95">
        <v>0.48390786115028384</v>
      </c>
      <c r="I11" s="83">
        <v>1.743798</v>
      </c>
      <c r="J11" s="95">
        <v>-0.6064784348631227</v>
      </c>
      <c r="K11" s="83">
        <v>-0.93491489999999999</v>
      </c>
      <c r="L11" s="94">
        <v>-0.5498343</v>
      </c>
      <c r="M11" s="94">
        <v>-0.33629847746950847</v>
      </c>
      <c r="N11" s="94">
        <v>0.78866534713988579</v>
      </c>
      <c r="O11" s="95">
        <v>0.97084060000000005</v>
      </c>
      <c r="P11" s="83">
        <v>0.88336805025529985</v>
      </c>
      <c r="Q11" s="94">
        <v>1.3544307876819284</v>
      </c>
      <c r="R11" s="94">
        <v>0.71411009999999997</v>
      </c>
      <c r="S11" s="94">
        <v>0.66297042771087233</v>
      </c>
      <c r="T11" s="94">
        <v>0.75857295755512533</v>
      </c>
      <c r="U11" s="94">
        <v>-8.1631121974156548E-2</v>
      </c>
      <c r="V11" s="95">
        <v>0.63997820000000005</v>
      </c>
      <c r="W11">
        <f t="shared" si="0"/>
        <v>0.49140530462793375</v>
      </c>
    </row>
    <row r="12" spans="1:23" x14ac:dyDescent="0.25">
      <c r="A12" s="1" t="s">
        <v>27</v>
      </c>
      <c r="B12" s="83">
        <v>-1.4338409999999999</v>
      </c>
      <c r="C12" s="94">
        <v>-1.8787560000000001</v>
      </c>
      <c r="D12" s="94">
        <v>2.163923</v>
      </c>
      <c r="E12" s="94">
        <v>-0.43906479999999998</v>
      </c>
      <c r="F12" s="94">
        <v>1.6558870000000001</v>
      </c>
      <c r="G12" s="94">
        <v>-1.154523</v>
      </c>
      <c r="H12" s="95">
        <v>0.48390786115028384</v>
      </c>
      <c r="I12" s="83">
        <v>0.71845919999999996</v>
      </c>
      <c r="J12" s="95">
        <v>-0.6064784348631227</v>
      </c>
      <c r="K12" s="83">
        <v>1.0704340000000001</v>
      </c>
      <c r="L12" s="94">
        <v>0.90701109999999996</v>
      </c>
      <c r="M12" s="94">
        <v>-0.72136122139179737</v>
      </c>
      <c r="N12" s="94">
        <v>0.78866534713988579</v>
      </c>
      <c r="O12" s="95">
        <v>-1.175257</v>
      </c>
      <c r="P12" s="83">
        <v>-1.118012688604364</v>
      </c>
      <c r="Q12" s="94">
        <v>-0.71285830930627825</v>
      </c>
      <c r="R12" s="94">
        <v>-0.8015063</v>
      </c>
      <c r="S12" s="94">
        <v>6.3335602044524611E-2</v>
      </c>
      <c r="T12" s="94">
        <v>0.78374662687909302</v>
      </c>
      <c r="U12" s="94">
        <v>0.55840359186861943</v>
      </c>
      <c r="V12" s="95">
        <v>-2.2521909999999998</v>
      </c>
      <c r="W12">
        <f t="shared" si="0"/>
        <v>-0.14762268690872166</v>
      </c>
    </row>
    <row r="13" spans="1:23" x14ac:dyDescent="0.25">
      <c r="A13" s="1" t="s">
        <v>28</v>
      </c>
      <c r="B13" s="83">
        <v>0.40781430000000002</v>
      </c>
      <c r="C13" s="94">
        <v>0.15753629999999999</v>
      </c>
      <c r="D13" s="94">
        <v>-0.25008989999999998</v>
      </c>
      <c r="E13" s="94">
        <v>0.86996390000000001</v>
      </c>
      <c r="F13" s="94">
        <v>0.1483323</v>
      </c>
      <c r="G13" s="94">
        <v>1.894209</v>
      </c>
      <c r="H13" s="95">
        <v>0.48390786115028384</v>
      </c>
      <c r="I13" s="83">
        <v>0.27722079999999999</v>
      </c>
      <c r="J13" s="95">
        <v>-0.6064784348631227</v>
      </c>
      <c r="K13" s="83">
        <v>-0.89780720000000003</v>
      </c>
      <c r="L13" s="94">
        <v>0.90701109999999996</v>
      </c>
      <c r="M13" s="94">
        <v>-1.2141994597777548</v>
      </c>
      <c r="N13" s="94">
        <v>0.78866534713988579</v>
      </c>
      <c r="O13" s="95">
        <v>1.0197609999999999</v>
      </c>
      <c r="P13" s="83">
        <v>0.88336805025529985</v>
      </c>
      <c r="Q13" s="94">
        <v>1.3544307876819284</v>
      </c>
      <c r="R13" s="94">
        <v>-1.6207670000000001</v>
      </c>
      <c r="S13" s="94">
        <v>-0.54933309101520045</v>
      </c>
      <c r="T13" s="94">
        <v>-0.32934890373149084</v>
      </c>
      <c r="U13" s="94">
        <v>-0.61383787688058455</v>
      </c>
      <c r="V13" s="95">
        <v>-0.1555734</v>
      </c>
      <c r="W13">
        <f t="shared" si="0"/>
        <v>0.14070407047424974</v>
      </c>
    </row>
    <row r="14" spans="1:23" x14ac:dyDescent="0.25">
      <c r="A14" s="1" t="s">
        <v>29</v>
      </c>
      <c r="B14" s="83">
        <v>0.57618190000000002</v>
      </c>
      <c r="C14" s="94">
        <v>-0.49817850000000002</v>
      </c>
      <c r="D14" s="94">
        <v>0.64896240000000005</v>
      </c>
      <c r="E14" s="94">
        <v>0.86621709999999996</v>
      </c>
      <c r="F14" s="94">
        <v>1.3563940000000001</v>
      </c>
      <c r="G14" s="94">
        <v>-0.63545609999999997</v>
      </c>
      <c r="H14" s="95">
        <v>0.48390786115028384</v>
      </c>
      <c r="I14" s="83">
        <v>1.4604220000000001</v>
      </c>
      <c r="J14" s="95">
        <v>-0.6064784348631227</v>
      </c>
      <c r="K14" s="83">
        <v>-0.62039820000000001</v>
      </c>
      <c r="L14" s="94">
        <v>0.54739450000000001</v>
      </c>
      <c r="M14" s="94">
        <v>0.70669721096045224</v>
      </c>
      <c r="N14" s="94">
        <v>-1.2534145695616041</v>
      </c>
      <c r="O14" s="95">
        <v>-0.63250090000000003</v>
      </c>
      <c r="P14" s="83">
        <v>0.88336805025529985</v>
      </c>
      <c r="Q14" s="94">
        <v>-0.71285830930627825</v>
      </c>
      <c r="R14" s="94">
        <v>-1.919673</v>
      </c>
      <c r="S14" s="94">
        <v>-1.9958221288047588</v>
      </c>
      <c r="T14" s="94">
        <v>0.58274742444899796</v>
      </c>
      <c r="U14" s="94">
        <v>0.1999482960617612</v>
      </c>
      <c r="V14" s="95">
        <v>0.52684660000000005</v>
      </c>
      <c r="W14">
        <f t="shared" si="0"/>
        <v>-1.6996571266175444E-3</v>
      </c>
    </row>
    <row r="15" spans="1:23" x14ac:dyDescent="0.25">
      <c r="A15" s="1" t="s">
        <v>30</v>
      </c>
      <c r="B15" s="83">
        <v>0.7650363</v>
      </c>
      <c r="C15" s="94">
        <v>1.5292300000000001</v>
      </c>
      <c r="D15" s="94">
        <v>-0.38151059999999998</v>
      </c>
      <c r="E15" s="94">
        <v>0.1853341</v>
      </c>
      <c r="F15" s="94">
        <v>-0.358238</v>
      </c>
      <c r="G15" s="94">
        <v>-0.2781728</v>
      </c>
      <c r="H15" s="95">
        <v>0.48390786115028384</v>
      </c>
      <c r="I15" s="83">
        <v>1.001099</v>
      </c>
      <c r="J15" s="95">
        <v>1.5920058915156972</v>
      </c>
      <c r="K15" s="83">
        <v>-5.4680699999999999E-2</v>
      </c>
      <c r="L15" s="94">
        <v>0.87352850000000004</v>
      </c>
      <c r="M15" s="94">
        <v>0.43306435445451036</v>
      </c>
      <c r="N15" s="94">
        <v>0.78866534713988579</v>
      </c>
      <c r="O15" s="95">
        <v>-0.18181430000000001</v>
      </c>
      <c r="P15" s="83">
        <v>0.88336805025529985</v>
      </c>
      <c r="Q15" s="94">
        <v>1.3544307876819284</v>
      </c>
      <c r="R15" s="94">
        <v>0.71411009999999997</v>
      </c>
      <c r="S15" s="94">
        <v>0.56162466701451563</v>
      </c>
      <c r="T15" s="94">
        <v>0.8614239366192169</v>
      </c>
      <c r="U15" s="94">
        <v>0.2246669057454713</v>
      </c>
      <c r="V15" s="95">
        <v>0.99983390000000005</v>
      </c>
      <c r="W15">
        <f t="shared" si="0"/>
        <v>0.57128158578937183</v>
      </c>
    </row>
    <row r="16" spans="1:23" x14ac:dyDescent="0.25">
      <c r="A16" s="1" t="s">
        <v>31</v>
      </c>
      <c r="B16" s="83">
        <v>0.36649690000000001</v>
      </c>
      <c r="C16" s="94">
        <v>0.3061313</v>
      </c>
      <c r="D16" s="94">
        <v>0.62383999999999995</v>
      </c>
      <c r="E16" s="94">
        <v>-0.85583869999999995</v>
      </c>
      <c r="F16" s="94">
        <v>-0.78545810000000005</v>
      </c>
      <c r="G16" s="94">
        <v>0.67447990000000002</v>
      </c>
      <c r="H16" s="95">
        <v>0.31807534556410372</v>
      </c>
      <c r="I16" s="83">
        <v>1.226661</v>
      </c>
      <c r="J16" s="95">
        <v>-0.6064784348631227</v>
      </c>
      <c r="K16" s="83">
        <v>-0.34496379999999999</v>
      </c>
      <c r="L16" s="94">
        <v>0.90701109999999996</v>
      </c>
      <c r="M16" s="94">
        <v>-0.43647881111159581</v>
      </c>
      <c r="N16" s="94">
        <v>0.78866534713988579</v>
      </c>
      <c r="O16" s="95">
        <v>-0.72166450000000004</v>
      </c>
      <c r="P16" s="83">
        <v>0.88336805025529985</v>
      </c>
      <c r="Q16" s="94">
        <v>-0.71285830930627825</v>
      </c>
      <c r="R16" s="94">
        <v>0.71411009999999997</v>
      </c>
      <c r="S16" s="94">
        <v>0.68045193094200074</v>
      </c>
      <c r="T16" s="94">
        <v>-0.68565227955765962</v>
      </c>
      <c r="U16" s="94">
        <v>-0.18474430859712751</v>
      </c>
      <c r="V16" s="95">
        <v>-0.50937120000000002</v>
      </c>
      <c r="W16">
        <f t="shared" si="0"/>
        <v>7.837059668883363E-2</v>
      </c>
    </row>
    <row r="17" spans="1:23" x14ac:dyDescent="0.25">
      <c r="A17" s="1" t="s">
        <v>32</v>
      </c>
      <c r="B17" s="83">
        <v>1.4299599999999999</v>
      </c>
      <c r="C17" s="94">
        <v>0.63316740000000005</v>
      </c>
      <c r="D17" s="94">
        <v>0.71010260000000003</v>
      </c>
      <c r="E17" s="94">
        <v>0.85031749999999995</v>
      </c>
      <c r="F17" s="94">
        <v>0.19107730000000001</v>
      </c>
      <c r="G17" s="94">
        <v>0.1084069</v>
      </c>
      <c r="H17" s="95">
        <v>0.48390786115028384</v>
      </c>
      <c r="I17" s="83">
        <v>0.72446339999999998</v>
      </c>
      <c r="J17" s="95">
        <v>-0.6064784348631227</v>
      </c>
      <c r="K17" s="83">
        <v>-1.1748989999999999</v>
      </c>
      <c r="L17" s="94">
        <v>0.90701109999999996</v>
      </c>
      <c r="M17" s="94">
        <v>-1.0353336931052475</v>
      </c>
      <c r="N17" s="94">
        <v>-1.2534145695616041</v>
      </c>
      <c r="O17" s="95">
        <v>-0.7229312</v>
      </c>
      <c r="P17" s="83">
        <v>0.88336805025529985</v>
      </c>
      <c r="Q17" s="94">
        <v>1.3544307876819284</v>
      </c>
      <c r="R17" s="94">
        <v>0.35874129999999999</v>
      </c>
      <c r="S17" s="94">
        <v>0.86473215307192985</v>
      </c>
      <c r="T17" s="94">
        <v>0.45144914719430179</v>
      </c>
      <c r="U17" s="94">
        <v>0.45296147879908649</v>
      </c>
      <c r="V17" s="95">
        <v>0.5470045</v>
      </c>
      <c r="W17">
        <f t="shared" si="0"/>
        <v>0.29324021812489792</v>
      </c>
    </row>
    <row r="18" spans="1:23" x14ac:dyDescent="0.25">
      <c r="A18" s="1" t="s">
        <v>33</v>
      </c>
      <c r="B18" s="83">
        <v>-5.6024499999999998E-2</v>
      </c>
      <c r="C18" s="94">
        <v>-0.95222859999999998</v>
      </c>
      <c r="D18" s="94">
        <v>0.62356279999999997</v>
      </c>
      <c r="E18" s="94">
        <v>0.94152930000000001</v>
      </c>
      <c r="F18" s="94">
        <v>0.72607279999999996</v>
      </c>
      <c r="G18" s="94">
        <v>0.98937920000000001</v>
      </c>
      <c r="H18" s="95">
        <v>0.48390786115028384</v>
      </c>
      <c r="I18" s="83">
        <v>-0.76193129999999998</v>
      </c>
      <c r="J18" s="95">
        <v>-0.6064784348631227</v>
      </c>
      <c r="K18" s="83">
        <v>-0.59114529999999998</v>
      </c>
      <c r="L18" s="94">
        <v>0.90701109999999996</v>
      </c>
      <c r="M18" s="94">
        <v>-0.46399245712699355</v>
      </c>
      <c r="N18" s="94">
        <v>-1.2534145695616041</v>
      </c>
      <c r="O18" s="95">
        <v>1.411176</v>
      </c>
      <c r="P18" s="83">
        <v>-1.118012688604364</v>
      </c>
      <c r="Q18" s="94">
        <v>-0.71285830930627825</v>
      </c>
      <c r="R18" s="94">
        <v>-1.670051</v>
      </c>
      <c r="S18" s="94">
        <v>-1.2021281686439047</v>
      </c>
      <c r="T18" s="94">
        <v>0.8570340539751039</v>
      </c>
      <c r="U18" s="94">
        <v>0.65732191261460449</v>
      </c>
      <c r="V18" s="95">
        <v>-0.50349480000000002</v>
      </c>
      <c r="W18">
        <f t="shared" si="0"/>
        <v>-0.10927452858887025</v>
      </c>
    </row>
    <row r="19" spans="1:23" x14ac:dyDescent="0.25">
      <c r="A19" s="1" t="s">
        <v>34</v>
      </c>
      <c r="B19" s="83">
        <v>-2.2833709999999998</v>
      </c>
      <c r="C19" s="94">
        <v>-0.99723989999999996</v>
      </c>
      <c r="D19" s="94">
        <v>1.2849390000000001</v>
      </c>
      <c r="E19" s="94">
        <v>-2.3712040000000001</v>
      </c>
      <c r="F19" s="94">
        <v>1.3871960000000001</v>
      </c>
      <c r="G19" s="94">
        <v>-1.090225</v>
      </c>
      <c r="H19" s="95">
        <v>0.35650931103220351</v>
      </c>
      <c r="I19" s="83">
        <v>-9.8352800000000004E-2</v>
      </c>
      <c r="J19" s="95">
        <v>-0.6064784348631227</v>
      </c>
      <c r="K19" s="83">
        <v>0.73053159999999995</v>
      </c>
      <c r="L19" s="94">
        <v>-1.873847</v>
      </c>
      <c r="M19" s="94">
        <v>-0.53381109478345234</v>
      </c>
      <c r="N19" s="94">
        <v>-1.2534145695616041</v>
      </c>
      <c r="O19" s="95">
        <v>0.11998590000000001</v>
      </c>
      <c r="P19" s="83">
        <v>-1.118012688604364</v>
      </c>
      <c r="Q19" s="94">
        <v>-0.71285830930627825</v>
      </c>
      <c r="R19" s="94">
        <v>0.71411009999999997</v>
      </c>
      <c r="S19" s="94">
        <v>0.35138106130713848</v>
      </c>
      <c r="T19" s="94">
        <v>0.8614239366192169</v>
      </c>
      <c r="U19" s="94">
        <v>0.61732600334069487</v>
      </c>
      <c r="V19" s="95">
        <v>-0.11550680000000001</v>
      </c>
      <c r="W19">
        <f t="shared" si="0"/>
        <v>-0.31575803261045571</v>
      </c>
    </row>
    <row r="20" spans="1:23" x14ac:dyDescent="0.25">
      <c r="A20" s="1" t="s">
        <v>35</v>
      </c>
      <c r="B20" s="83">
        <v>-1.3168230000000001</v>
      </c>
      <c r="C20" s="94">
        <v>-0.2081982</v>
      </c>
      <c r="D20" s="94">
        <v>0.22278429999999999</v>
      </c>
      <c r="E20" s="94">
        <v>6.9070099999999995E-2</v>
      </c>
      <c r="F20" s="94">
        <v>-9.6457600000000004E-2</v>
      </c>
      <c r="G20" s="94">
        <v>-0.20109050000000001</v>
      </c>
      <c r="H20" s="95">
        <v>-0.66145255921695822</v>
      </c>
      <c r="I20" s="83">
        <v>-0.68675310000000001</v>
      </c>
      <c r="J20" s="95">
        <v>-0.6064784348631227</v>
      </c>
      <c r="K20" s="83">
        <v>0.40231709999999998</v>
      </c>
      <c r="L20" s="94">
        <v>-1.3556010000000001</v>
      </c>
      <c r="M20" s="94">
        <v>-0.34319367086825953</v>
      </c>
      <c r="N20" s="94">
        <v>0.78866534713988579</v>
      </c>
      <c r="O20" s="95">
        <v>1.9167069999999999</v>
      </c>
      <c r="P20" s="83">
        <v>0.88336805025529985</v>
      </c>
      <c r="Q20" s="94">
        <v>-0.71285830930627825</v>
      </c>
      <c r="R20" s="94">
        <v>0.4683602</v>
      </c>
      <c r="S20" s="94">
        <v>0.48066351370567789</v>
      </c>
      <c r="T20" s="94">
        <v>0.61758688549706342</v>
      </c>
      <c r="U20" s="94">
        <v>8.7450400779944967E-2</v>
      </c>
      <c r="V20" s="95">
        <v>-0.1862732</v>
      </c>
      <c r="W20">
        <f t="shared" si="0"/>
        <v>-2.0866984613178458E-2</v>
      </c>
    </row>
    <row r="21" spans="1:23" x14ac:dyDescent="0.25">
      <c r="A21" s="1" t="s">
        <v>36</v>
      </c>
      <c r="B21" s="83">
        <v>1.087396</v>
      </c>
      <c r="C21" s="94">
        <v>0.84679499999999996</v>
      </c>
      <c r="D21" s="94">
        <v>-1.814754</v>
      </c>
      <c r="E21" s="94">
        <v>-0.49787949999999997</v>
      </c>
      <c r="F21" s="94">
        <v>-0.50404269999999995</v>
      </c>
      <c r="G21" s="94">
        <v>0.55064250000000003</v>
      </c>
      <c r="H21" s="95">
        <v>-0.14383974039926509</v>
      </c>
      <c r="I21" s="83">
        <v>1.179848</v>
      </c>
      <c r="J21" s="95">
        <v>1.5920058915156972</v>
      </c>
      <c r="K21" s="83">
        <v>-0.49475609999999998</v>
      </c>
      <c r="L21" s="94">
        <v>0.67504140000000001</v>
      </c>
      <c r="M21" s="94">
        <v>-2.8843335843800017E-2</v>
      </c>
      <c r="N21" s="94">
        <v>0.78866534713988579</v>
      </c>
      <c r="O21" s="95">
        <v>0.85876039999999998</v>
      </c>
      <c r="P21" s="83">
        <v>-1.118012688604364</v>
      </c>
      <c r="Q21" s="94">
        <v>1.3544307876819284</v>
      </c>
      <c r="R21" s="94">
        <v>-0.78807199999999999</v>
      </c>
      <c r="S21" s="94">
        <v>0.49000160910272977</v>
      </c>
      <c r="T21" s="94">
        <v>-2.5595531119468737</v>
      </c>
      <c r="U21" s="94">
        <v>0.48299362765839049</v>
      </c>
      <c r="V21" s="95">
        <v>0.19550310000000001</v>
      </c>
      <c r="W21">
        <f t="shared" si="0"/>
        <v>0.10249192791925375</v>
      </c>
    </row>
    <row r="22" spans="1:23" x14ac:dyDescent="0.25">
      <c r="A22" s="1" t="s">
        <v>37</v>
      </c>
      <c r="B22" s="83">
        <v>-0.39641419999999999</v>
      </c>
      <c r="C22" s="94">
        <v>0.56630139999999995</v>
      </c>
      <c r="D22" s="94">
        <v>0.7404792</v>
      </c>
      <c r="E22" s="94">
        <v>0.91378119999999996</v>
      </c>
      <c r="F22" s="94">
        <v>-1.285501</v>
      </c>
      <c r="G22" s="94">
        <v>-0.35772419999999999</v>
      </c>
      <c r="H22" s="95">
        <v>0.33147821862976073</v>
      </c>
      <c r="I22" s="83">
        <v>0.2262006</v>
      </c>
      <c r="J22" s="95">
        <v>-0.6064784348631227</v>
      </c>
      <c r="K22" s="83">
        <v>-1.76591E-2</v>
      </c>
      <c r="L22" s="94">
        <v>-1.108328</v>
      </c>
      <c r="M22" s="94">
        <v>0.53800706505879392</v>
      </c>
      <c r="N22" s="94">
        <v>-1.2534145695616041</v>
      </c>
      <c r="O22" s="95">
        <v>-0.71364649999999996</v>
      </c>
      <c r="P22" s="83">
        <v>-1.118012688604364</v>
      </c>
      <c r="Q22" s="94">
        <v>1.3544307876819284</v>
      </c>
      <c r="R22" s="94">
        <v>0.71411009999999997</v>
      </c>
      <c r="S22" s="94">
        <v>0.80958053219861148</v>
      </c>
      <c r="T22" s="94">
        <v>-1.1828859147530155</v>
      </c>
      <c r="U22" s="94">
        <v>-0.2880994822525717</v>
      </c>
      <c r="V22" s="95">
        <v>0.78859939999999995</v>
      </c>
      <c r="W22">
        <f t="shared" si="0"/>
        <v>-6.4056932688837318E-2</v>
      </c>
    </row>
    <row r="23" spans="1:23" x14ac:dyDescent="0.25">
      <c r="A23" s="1" t="s">
        <v>38</v>
      </c>
      <c r="B23" s="83">
        <v>-0.82911489999999999</v>
      </c>
      <c r="C23" s="94">
        <v>-3.8650400000000001E-2</v>
      </c>
      <c r="D23" s="94">
        <v>-1.038111</v>
      </c>
      <c r="E23" s="94">
        <v>-0.75544040000000001</v>
      </c>
      <c r="F23" s="94">
        <v>-1.2163740000000001</v>
      </c>
      <c r="G23" s="94">
        <v>-1.0287919999999999</v>
      </c>
      <c r="H23" s="95">
        <v>0.48390786115028384</v>
      </c>
      <c r="I23" s="83">
        <v>-1.0036959999999999</v>
      </c>
      <c r="J23" s="95">
        <v>-0.6064784348631227</v>
      </c>
      <c r="K23" s="83">
        <v>0.8727509</v>
      </c>
      <c r="L23" s="94">
        <v>-1.1128899999999999</v>
      </c>
      <c r="M23" s="94">
        <v>6.065775777495671E-2</v>
      </c>
      <c r="N23" s="94">
        <v>-1.2534145695616041</v>
      </c>
      <c r="O23" s="95">
        <v>1.108527</v>
      </c>
      <c r="P23" s="83">
        <v>-1.118012688604364</v>
      </c>
      <c r="Q23" s="94">
        <v>-0.71285830930627825</v>
      </c>
      <c r="R23" s="94">
        <v>-1.9514560000000001</v>
      </c>
      <c r="S23" s="94">
        <v>-0.66315952391200039</v>
      </c>
      <c r="T23" s="94">
        <v>1.4685340430898187E-2</v>
      </c>
      <c r="U23" s="94">
        <v>-0.45868094302530138</v>
      </c>
      <c r="V23" s="95">
        <v>-8.57319E-2</v>
      </c>
      <c r="W23">
        <f t="shared" si="0"/>
        <v>-0.53963486713888253</v>
      </c>
    </row>
    <row r="24" spans="1:23" x14ac:dyDescent="0.25">
      <c r="A24" s="1" t="s">
        <v>39</v>
      </c>
      <c r="B24" s="83">
        <v>-0.85302480000000003</v>
      </c>
      <c r="C24" s="94">
        <v>4.6645100000000002E-2</v>
      </c>
      <c r="D24" s="94">
        <v>-0.79862069999999996</v>
      </c>
      <c r="E24" s="94">
        <v>-1.0737190000000001</v>
      </c>
      <c r="F24" s="94">
        <v>3.53008E-2</v>
      </c>
      <c r="G24" s="94">
        <v>-0.27047110000000002</v>
      </c>
      <c r="H24" s="95">
        <v>-3.3930317071375371</v>
      </c>
      <c r="I24" s="83">
        <v>-1.433602</v>
      </c>
      <c r="J24" s="95">
        <v>1.5920058915156972</v>
      </c>
      <c r="K24" s="83">
        <v>-0.61452499999999999</v>
      </c>
      <c r="L24" s="94">
        <v>-0.71532340000000005</v>
      </c>
      <c r="M24" s="94">
        <v>-1.2362833507653224</v>
      </c>
      <c r="N24" s="94">
        <v>-1.2534145695616041</v>
      </c>
      <c r="O24" s="95">
        <v>-0.69925910000000002</v>
      </c>
      <c r="P24" s="83">
        <v>-1.118012688604364</v>
      </c>
      <c r="Q24" s="94">
        <v>-0.71285830930627825</v>
      </c>
      <c r="R24" s="94">
        <v>-1.191997</v>
      </c>
      <c r="S24" s="94">
        <v>-2.7151230415811054</v>
      </c>
      <c r="T24" s="94">
        <v>0.8614239366192169</v>
      </c>
      <c r="U24" s="94">
        <v>0.59067626718101951</v>
      </c>
      <c r="V24" s="95">
        <v>1.307585</v>
      </c>
      <c r="W24">
        <f t="shared" si="0"/>
        <v>-0.64979184626858488</v>
      </c>
    </row>
    <row r="25" spans="1:23" x14ac:dyDescent="0.25">
      <c r="A25" s="1" t="s">
        <v>40</v>
      </c>
      <c r="B25" s="83">
        <v>-0.81075730000000001</v>
      </c>
      <c r="C25" s="94">
        <v>-0.44588060000000002</v>
      </c>
      <c r="D25" s="94">
        <v>-0.2660208</v>
      </c>
      <c r="E25" s="94">
        <v>-2.0225689999999998</v>
      </c>
      <c r="F25" s="94">
        <v>0.67885119999999999</v>
      </c>
      <c r="G25" s="94">
        <v>-0.2376047</v>
      </c>
      <c r="H25" s="95">
        <v>0.37556881380242968</v>
      </c>
      <c r="I25" s="83">
        <v>-1.024662</v>
      </c>
      <c r="J25" s="95">
        <v>1.5920058915156972</v>
      </c>
      <c r="K25" s="83">
        <v>1.4637819999999999</v>
      </c>
      <c r="L25" s="94">
        <v>0.90701109999999996</v>
      </c>
      <c r="M25" s="94">
        <v>-0.20697665400657117</v>
      </c>
      <c r="N25" s="94">
        <v>0.78866534713988579</v>
      </c>
      <c r="O25" s="95">
        <v>0.73592780000000002</v>
      </c>
      <c r="P25" s="83">
        <v>0.88336805025529985</v>
      </c>
      <c r="Q25" s="94">
        <v>1.3544307876819284</v>
      </c>
      <c r="R25" s="94">
        <v>-0.42641699999999999</v>
      </c>
      <c r="S25" s="94">
        <v>0.17078122605934243</v>
      </c>
      <c r="T25" s="94">
        <v>-1.705000202655752</v>
      </c>
      <c r="U25" s="94">
        <v>-2.6106751206508378</v>
      </c>
      <c r="V25" s="95">
        <v>-2.2144750000000002</v>
      </c>
      <c r="W25">
        <f t="shared" si="0"/>
        <v>-0.14384029337421797</v>
      </c>
    </row>
    <row r="26" spans="1:23" x14ac:dyDescent="0.25">
      <c r="A26" s="1" t="s">
        <v>41</v>
      </c>
      <c r="B26" s="83">
        <v>-0.63762070000000004</v>
      </c>
      <c r="C26" s="94">
        <v>-1.4912460000000001</v>
      </c>
      <c r="D26" s="94">
        <v>-0.43112739999999999</v>
      </c>
      <c r="E26" s="94">
        <v>0.80273039999999996</v>
      </c>
      <c r="F26" s="94">
        <v>1.3784149999999999</v>
      </c>
      <c r="G26" s="94">
        <v>-0.81684999999999997</v>
      </c>
      <c r="H26" s="95">
        <v>0.39444659270543259</v>
      </c>
      <c r="I26" s="83">
        <v>-2.0528249999999999</v>
      </c>
      <c r="J26" s="95">
        <v>1.5920058915156972</v>
      </c>
      <c r="K26" s="83">
        <v>2.9046020000000001</v>
      </c>
      <c r="L26" s="94">
        <v>0.90284580000000003</v>
      </c>
      <c r="M26" s="94">
        <v>-0.39348143096798299</v>
      </c>
      <c r="N26" s="94">
        <v>-1.2534145695616041</v>
      </c>
      <c r="O26" s="95">
        <v>1.8269629999999999</v>
      </c>
      <c r="P26" s="83">
        <v>0.88336805025529985</v>
      </c>
      <c r="Q26" s="94">
        <v>-0.71285830930627825</v>
      </c>
      <c r="R26" s="94">
        <v>-0.1402815</v>
      </c>
      <c r="S26" s="94">
        <v>0.41300981525564739</v>
      </c>
      <c r="T26" s="94">
        <v>0.69921455295641921</v>
      </c>
      <c r="U26" s="94">
        <v>-3.9710906028292485</v>
      </c>
      <c r="V26" s="95">
        <v>-3.0396230000000002</v>
      </c>
      <c r="W26">
        <f t="shared" si="0"/>
        <v>-0.14965797190364846</v>
      </c>
    </row>
    <row r="27" spans="1:23" x14ac:dyDescent="0.25">
      <c r="A27" s="1" t="s">
        <v>42</v>
      </c>
      <c r="B27" s="83">
        <v>0.86140039999999996</v>
      </c>
      <c r="C27" s="94">
        <v>0.92639199999999999</v>
      </c>
      <c r="D27" s="94">
        <v>0.1336958</v>
      </c>
      <c r="E27" s="94">
        <v>0.64607879999999995</v>
      </c>
      <c r="F27" s="94">
        <v>0.2843868</v>
      </c>
      <c r="G27" s="94"/>
      <c r="H27" s="95">
        <v>0.48390786115028384</v>
      </c>
      <c r="I27" s="83">
        <v>0.54176630000000003</v>
      </c>
      <c r="J27" s="95">
        <v>-0.6064784348631227</v>
      </c>
      <c r="K27" s="83">
        <v>0.22804079999999999</v>
      </c>
      <c r="L27" s="94">
        <v>0.90701109999999996</v>
      </c>
      <c r="M27" s="94">
        <v>1.7149823106789048</v>
      </c>
      <c r="N27" s="94">
        <v>-1.2534145695616041</v>
      </c>
      <c r="O27" s="95"/>
      <c r="P27" s="83">
        <v>0.88336805025529985</v>
      </c>
      <c r="Q27" s="94">
        <v>-0.71285830930627825</v>
      </c>
      <c r="R27" s="94">
        <v>0.63919510000000002</v>
      </c>
      <c r="S27" s="94">
        <v>0.94412201797907191</v>
      </c>
      <c r="T27" s="94"/>
      <c r="U27" s="94">
        <v>0.65967627790820704</v>
      </c>
      <c r="V27" s="95">
        <v>0.56164910000000001</v>
      </c>
      <c r="W27">
        <f t="shared" si="0"/>
        <v>0.43571785579115341</v>
      </c>
    </row>
    <row r="28" spans="1:23" x14ac:dyDescent="0.25">
      <c r="A28" s="1" t="s">
        <v>43</v>
      </c>
      <c r="B28" s="83"/>
      <c r="C28" s="94"/>
      <c r="D28" s="94"/>
      <c r="E28" s="94"/>
      <c r="F28" s="94"/>
      <c r="G28" s="94"/>
      <c r="H28" s="95"/>
      <c r="I28" s="83"/>
      <c r="J28" s="95"/>
      <c r="K28" s="83"/>
      <c r="L28" s="94"/>
      <c r="M28" s="94"/>
      <c r="N28" s="94"/>
      <c r="O28" s="95"/>
      <c r="P28" s="83"/>
      <c r="Q28" s="94"/>
      <c r="R28" s="94"/>
      <c r="S28" s="94"/>
      <c r="T28" s="94"/>
      <c r="U28" s="94"/>
      <c r="V28" s="95"/>
    </row>
    <row r="29" spans="1:23" x14ac:dyDescent="0.25">
      <c r="A29" s="1" t="s">
        <v>44</v>
      </c>
      <c r="B29" s="83">
        <v>1.176849</v>
      </c>
      <c r="C29" s="94">
        <v>0.55052789999999996</v>
      </c>
      <c r="D29" s="94">
        <v>6.6311899999999993E-2</v>
      </c>
      <c r="E29" s="94">
        <v>0.80451110000000003</v>
      </c>
      <c r="F29" s="94">
        <v>0.4349943</v>
      </c>
      <c r="G29" s="94"/>
      <c r="H29" s="95">
        <v>0.48390786115028384</v>
      </c>
      <c r="I29" s="83">
        <v>-0.44685639999999999</v>
      </c>
      <c r="J29" s="95">
        <v>-0.6064784348631227</v>
      </c>
      <c r="K29" s="83">
        <v>-1.0420229999999999</v>
      </c>
      <c r="L29" s="94">
        <v>0.90701109999999996</v>
      </c>
      <c r="M29" s="94">
        <v>2.4195939875850008</v>
      </c>
      <c r="N29" s="94">
        <v>0.78866534713988579</v>
      </c>
      <c r="O29" s="95"/>
      <c r="P29" s="83">
        <v>-1.118012688604364</v>
      </c>
      <c r="Q29" s="94">
        <v>1.3544307876819284</v>
      </c>
      <c r="R29" s="94">
        <v>-1.960507</v>
      </c>
      <c r="S29" s="94">
        <v>-2.7151230415811054</v>
      </c>
      <c r="T29" s="94"/>
      <c r="U29" s="94">
        <v>0.65967627790820704</v>
      </c>
      <c r="V29" s="95">
        <v>0.54793729999999996</v>
      </c>
      <c r="W29">
        <f t="shared" si="0"/>
        <v>0.12807868313426188</v>
      </c>
    </row>
    <row r="30" spans="1:23" x14ac:dyDescent="0.25">
      <c r="A30" s="1" t="s">
        <v>54</v>
      </c>
      <c r="B30" s="83"/>
      <c r="C30" s="94"/>
      <c r="D30" s="94"/>
      <c r="E30" s="94"/>
      <c r="F30" s="94"/>
      <c r="G30" s="94"/>
      <c r="H30" s="95"/>
      <c r="I30" s="83"/>
      <c r="J30" s="95"/>
      <c r="K30" s="83"/>
      <c r="L30" s="94"/>
      <c r="M30" s="94"/>
      <c r="N30" s="94"/>
      <c r="O30" s="95"/>
      <c r="P30" s="83"/>
      <c r="Q30" s="94"/>
      <c r="R30" s="94"/>
      <c r="S30" s="94"/>
      <c r="T30" s="94"/>
      <c r="U30" s="94"/>
      <c r="V30" s="95"/>
    </row>
    <row r="31" spans="1:23" x14ac:dyDescent="0.25">
      <c r="A31" s="1" t="s">
        <v>45</v>
      </c>
      <c r="B31" s="83">
        <v>-0.75407199999999996</v>
      </c>
      <c r="C31" s="94">
        <v>0.12942580000000001</v>
      </c>
      <c r="D31" s="94">
        <v>-7.7519400000000002E-2</v>
      </c>
      <c r="E31" s="94">
        <v>0.60701249999999995</v>
      </c>
      <c r="F31" s="94">
        <v>-0.3336172</v>
      </c>
      <c r="G31" s="94"/>
      <c r="H31" s="95">
        <v>-1.6242576518824392</v>
      </c>
      <c r="I31" s="83">
        <v>-1.699689</v>
      </c>
      <c r="J31" s="95">
        <v>-0.6064784348631227</v>
      </c>
      <c r="K31" s="83">
        <v>0.98859330000000001</v>
      </c>
      <c r="L31" s="94">
        <v>-0.85637580000000002</v>
      </c>
      <c r="M31" s="94">
        <v>1.4980497928551553</v>
      </c>
      <c r="N31" s="94">
        <v>0.78866534713988579</v>
      </c>
      <c r="O31" s="95"/>
      <c r="P31" s="83">
        <v>0.88336805025529985</v>
      </c>
      <c r="Q31" s="94">
        <v>-0.71285830930627825</v>
      </c>
      <c r="R31" s="94">
        <v>0.70965990000000001</v>
      </c>
      <c r="S31" s="94">
        <v>0.69356004823430928</v>
      </c>
      <c r="T31" s="94"/>
      <c r="U31" s="94">
        <v>0.38630661178344927</v>
      </c>
      <c r="V31" s="95">
        <v>0.3019811</v>
      </c>
      <c r="W31">
        <f t="shared" si="0"/>
        <v>1.7875258567569958E-2</v>
      </c>
    </row>
    <row r="32" spans="1:23" x14ac:dyDescent="0.25">
      <c r="A32" s="1" t="s">
        <v>46</v>
      </c>
      <c r="B32" s="83"/>
      <c r="C32" s="94"/>
      <c r="D32" s="94"/>
      <c r="E32" s="94"/>
      <c r="F32" s="94"/>
      <c r="G32" s="94"/>
      <c r="H32" s="95"/>
      <c r="I32" s="83"/>
      <c r="J32" s="95"/>
      <c r="K32" s="83"/>
      <c r="L32" s="94"/>
      <c r="M32" s="94"/>
      <c r="N32" s="94"/>
      <c r="O32" s="95"/>
      <c r="P32" s="83"/>
      <c r="Q32" s="94"/>
      <c r="R32" s="94"/>
      <c r="S32" s="94"/>
      <c r="T32" s="94"/>
      <c r="U32" s="94"/>
      <c r="V32" s="95"/>
    </row>
    <row r="33" spans="1:23" x14ac:dyDescent="0.25">
      <c r="A33" s="1" t="s">
        <v>55</v>
      </c>
      <c r="B33" s="83">
        <v>0.18427560000000001</v>
      </c>
      <c r="C33" s="94">
        <v>0.63262609999999997</v>
      </c>
      <c r="D33" s="94">
        <v>0.1087616</v>
      </c>
      <c r="E33" s="94">
        <v>0.9440925</v>
      </c>
      <c r="F33" s="94">
        <v>-1.567124</v>
      </c>
      <c r="G33" s="94"/>
      <c r="H33" s="95">
        <v>0.48390786115028384</v>
      </c>
      <c r="I33" s="83">
        <v>0.55031819999999998</v>
      </c>
      <c r="J33" s="95">
        <v>-0.6064784348631227</v>
      </c>
      <c r="K33" s="83">
        <v>0.19751859999999999</v>
      </c>
      <c r="L33" s="94">
        <v>0.90701109999999996</v>
      </c>
      <c r="M33" s="94">
        <v>1.8769037770153121</v>
      </c>
      <c r="N33" s="94">
        <v>0.78866534713988579</v>
      </c>
      <c r="O33" s="95"/>
      <c r="P33" s="83">
        <v>0.88336805025529985</v>
      </c>
      <c r="Q33" s="94">
        <v>-0.71285830930627825</v>
      </c>
      <c r="R33" s="94">
        <v>0.71411009999999997</v>
      </c>
      <c r="S33" s="94">
        <v>0.46373252999544995</v>
      </c>
      <c r="T33" s="94"/>
      <c r="U33" s="94">
        <v>0.56387834973733286</v>
      </c>
      <c r="V33" s="95">
        <v>0.36969610000000003</v>
      </c>
      <c r="W33">
        <f t="shared" si="0"/>
        <v>0.37680028172912017</v>
      </c>
    </row>
    <row r="34" spans="1:23" x14ac:dyDescent="0.25">
      <c r="A34" s="1" t="s">
        <v>85</v>
      </c>
      <c r="B34" s="83">
        <v>1.126026</v>
      </c>
      <c r="C34" s="94">
        <v>0.94891320000000001</v>
      </c>
      <c r="D34" s="94">
        <v>-2.3929209999999999</v>
      </c>
      <c r="E34" s="94">
        <v>0.9440925</v>
      </c>
      <c r="F34" s="94">
        <v>-0.26877210000000001</v>
      </c>
      <c r="G34" s="94"/>
      <c r="H34" s="95">
        <v>0.48390786115028384</v>
      </c>
      <c r="I34" s="83">
        <v>-0.20488700000000001</v>
      </c>
      <c r="J34" s="95">
        <v>-0.6064784348631227</v>
      </c>
      <c r="K34" s="83">
        <v>-0.83458690000000002</v>
      </c>
      <c r="L34" s="94">
        <v>0.90701109999999996</v>
      </c>
      <c r="M34" s="94">
        <v>0.73035275347312423</v>
      </c>
      <c r="N34" s="94">
        <v>0.78866534713988579</v>
      </c>
      <c r="O34" s="95"/>
      <c r="P34" s="83">
        <v>0.88336805025529985</v>
      </c>
      <c r="Q34" s="94">
        <v>-0.71285830930627825</v>
      </c>
      <c r="R34" s="94">
        <v>0.71411009999999997</v>
      </c>
      <c r="S34" s="94">
        <v>0.59561038426652224</v>
      </c>
      <c r="T34" s="94"/>
      <c r="U34" s="94">
        <v>0.20334501811285011</v>
      </c>
      <c r="V34" s="95">
        <v>0.53279169999999998</v>
      </c>
      <c r="W34">
        <f t="shared" si="0"/>
        <v>0.21320501501269806</v>
      </c>
    </row>
    <row r="35" spans="1:23" ht="15.75" thickBot="1" x14ac:dyDescent="0.3">
      <c r="A35" s="1" t="s">
        <v>47</v>
      </c>
      <c r="B35" s="84">
        <v>0.19762260000000001</v>
      </c>
      <c r="C35" s="96">
        <v>0.37635200000000002</v>
      </c>
      <c r="D35" s="96">
        <v>-1.147408</v>
      </c>
      <c r="E35" s="96">
        <v>0.9440925</v>
      </c>
      <c r="F35" s="96">
        <v>-2.665222</v>
      </c>
      <c r="G35" s="96"/>
      <c r="H35" s="97">
        <v>0.48390786115028384</v>
      </c>
      <c r="I35" s="84">
        <v>-7.5782000000000002E-2</v>
      </c>
      <c r="J35" s="97">
        <v>1.5920058915156972</v>
      </c>
      <c r="K35" s="84">
        <v>0.82700099999999999</v>
      </c>
      <c r="L35" s="96">
        <v>-1.3740380000000001</v>
      </c>
      <c r="M35" s="96">
        <v>-1.1787799172093727</v>
      </c>
      <c r="N35" s="96">
        <v>0.38024936379958785</v>
      </c>
      <c r="O35" s="97"/>
      <c r="P35" s="84">
        <v>-0.7177365408324311</v>
      </c>
      <c r="Q35" s="96">
        <v>-0.71285830930627825</v>
      </c>
      <c r="R35" s="96">
        <v>0.6732764</v>
      </c>
      <c r="S35" s="96">
        <v>-0.41632208963792394</v>
      </c>
      <c r="T35" s="96"/>
      <c r="U35" s="96">
        <v>0.3265402665608037</v>
      </c>
      <c r="V35" s="97">
        <v>-0.11887880000000001</v>
      </c>
      <c r="W35">
        <f t="shared" si="0"/>
        <v>-0.14477654299775738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F30" sqref="F30"/>
    </sheetView>
  </sheetViews>
  <sheetFormatPr defaultRowHeight="15" x14ac:dyDescent="0.25"/>
  <cols>
    <col min="1" max="1" width="11.42578125" bestFit="1" customWidth="1"/>
    <col min="2" max="2" width="10.7109375" bestFit="1" customWidth="1"/>
    <col min="3" max="3" width="11.140625" bestFit="1" customWidth="1"/>
    <col min="4" max="4" width="10.7109375" bestFit="1" customWidth="1"/>
    <col min="5" max="5" width="11.140625" bestFit="1" customWidth="1"/>
    <col min="6" max="6" width="12.42578125" customWidth="1"/>
    <col min="7" max="7" width="13.5703125" customWidth="1"/>
  </cols>
  <sheetData>
    <row r="1" spans="1:7" ht="15.75" thickBot="1" x14ac:dyDescent="0.3">
      <c r="B1" s="314" t="s">
        <v>290</v>
      </c>
      <c r="C1" s="315"/>
      <c r="D1" s="314" t="s">
        <v>292</v>
      </c>
      <c r="E1" s="315"/>
      <c r="F1" s="314" t="s">
        <v>293</v>
      </c>
      <c r="G1" s="315"/>
    </row>
    <row r="2" spans="1:7" ht="15.75" thickTop="1" x14ac:dyDescent="0.25">
      <c r="A2" t="s">
        <v>642</v>
      </c>
      <c r="B2" s="267" t="s">
        <v>643</v>
      </c>
      <c r="C2" s="26" t="s">
        <v>644</v>
      </c>
      <c r="D2" s="267" t="s">
        <v>643</v>
      </c>
      <c r="E2" s="26" t="s">
        <v>644</v>
      </c>
      <c r="F2" s="267" t="s">
        <v>643</v>
      </c>
      <c r="G2" s="26" t="s">
        <v>644</v>
      </c>
    </row>
    <row r="3" spans="1:7" x14ac:dyDescent="0.25">
      <c r="A3">
        <v>1</v>
      </c>
      <c r="B3" s="83">
        <v>2.4377300000000002</v>
      </c>
      <c r="C3" s="95">
        <v>0.34820000000000001</v>
      </c>
      <c r="D3" s="83">
        <v>1.7083999999999999</v>
      </c>
      <c r="E3" s="95">
        <v>0.3417</v>
      </c>
      <c r="F3" s="83">
        <v>2.5943200000000002</v>
      </c>
      <c r="G3" s="95">
        <v>0.32429999999999998</v>
      </c>
    </row>
    <row r="4" spans="1:7" x14ac:dyDescent="0.25">
      <c r="A4">
        <v>2</v>
      </c>
      <c r="B4" s="83">
        <v>1.8031200000000001</v>
      </c>
      <c r="C4" s="95">
        <v>0.60580000000000001</v>
      </c>
      <c r="D4" s="83">
        <v>1.3524</v>
      </c>
      <c r="E4" s="95">
        <v>0.61219999999999997</v>
      </c>
      <c r="F4" s="83">
        <v>1.5884799999999999</v>
      </c>
      <c r="G4" s="95">
        <v>0.52290000000000003</v>
      </c>
    </row>
    <row r="5" spans="1:7" x14ac:dyDescent="0.25">
      <c r="A5">
        <v>3</v>
      </c>
      <c r="B5" s="83">
        <v>1.22113</v>
      </c>
      <c r="C5" s="95">
        <v>0.78029999999999999</v>
      </c>
      <c r="D5" s="83">
        <v>0.85935799999999996</v>
      </c>
      <c r="E5" s="95">
        <v>0.78400000000000003</v>
      </c>
      <c r="F5" s="83">
        <v>1.1492100000000001</v>
      </c>
      <c r="G5" s="95">
        <v>0.66649999999999998</v>
      </c>
    </row>
    <row r="6" spans="1:7" x14ac:dyDescent="0.25">
      <c r="A6">
        <v>4</v>
      </c>
      <c r="B6" s="83">
        <v>0.64446400000000004</v>
      </c>
      <c r="C6" s="95">
        <v>0.87229999999999996</v>
      </c>
      <c r="D6" s="83">
        <v>0.66512800000000005</v>
      </c>
      <c r="E6" s="95">
        <v>0.91710000000000003</v>
      </c>
      <c r="F6" s="83">
        <v>0.73609999999999998</v>
      </c>
      <c r="G6" s="95">
        <v>0.75849999999999995</v>
      </c>
    </row>
    <row r="7" spans="1:7" x14ac:dyDescent="0.25">
      <c r="A7">
        <v>5</v>
      </c>
      <c r="B7" s="83">
        <v>0.409223</v>
      </c>
      <c r="C7" s="95">
        <v>0.93079999999999996</v>
      </c>
      <c r="D7" s="83">
        <v>0.41471000000000002</v>
      </c>
      <c r="E7" s="95">
        <v>1</v>
      </c>
      <c r="F7" s="83">
        <v>0.60936699999999999</v>
      </c>
      <c r="G7" s="95">
        <v>0.8347</v>
      </c>
    </row>
    <row r="8" spans="1:7" x14ac:dyDescent="0.25">
      <c r="A8">
        <v>6</v>
      </c>
      <c r="B8" s="83">
        <v>0.30463299999999999</v>
      </c>
      <c r="C8" s="95">
        <v>0.97430000000000005</v>
      </c>
      <c r="D8" s="83"/>
      <c r="E8" s="95"/>
      <c r="F8" s="83">
        <v>0.57128400000000001</v>
      </c>
      <c r="G8" s="95">
        <v>0.90610000000000002</v>
      </c>
    </row>
    <row r="9" spans="1:7" x14ac:dyDescent="0.25">
      <c r="A9">
        <v>7</v>
      </c>
      <c r="B9" s="83">
        <v>0.179701</v>
      </c>
      <c r="C9" s="95">
        <v>1</v>
      </c>
      <c r="D9" s="83"/>
      <c r="E9" s="95"/>
      <c r="F9" s="83">
        <v>0.39763500000000002</v>
      </c>
      <c r="G9" s="95">
        <v>0.95579999999999998</v>
      </c>
    </row>
    <row r="10" spans="1:7" ht="15.75" thickBot="1" x14ac:dyDescent="0.3">
      <c r="A10">
        <v>8</v>
      </c>
      <c r="B10" s="84"/>
      <c r="C10" s="97"/>
      <c r="D10" s="84"/>
      <c r="E10" s="97"/>
      <c r="F10" s="84">
        <v>0.353601</v>
      </c>
      <c r="G10" s="97">
        <v>1</v>
      </c>
    </row>
    <row r="12" spans="1:7" x14ac:dyDescent="0.25">
      <c r="A12" t="s">
        <v>645</v>
      </c>
    </row>
    <row r="13" spans="1:7" x14ac:dyDescent="0.25">
      <c r="A13" t="s">
        <v>646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72"/>
  <sheetViews>
    <sheetView zoomScale="70" zoomScaleNormal="70" workbookViewId="0">
      <selection activeCell="L82" sqref="L82"/>
    </sheetView>
  </sheetViews>
  <sheetFormatPr defaultRowHeight="15" x14ac:dyDescent="0.25"/>
  <cols>
    <col min="1" max="1" width="21.7109375" bestFit="1" customWidth="1"/>
  </cols>
  <sheetData>
    <row r="3" spans="1:25" ht="15.75" thickBot="1" x14ac:dyDescent="0.3"/>
    <row r="4" spans="1:25" ht="105" x14ac:dyDescent="0.25">
      <c r="B4" s="223" t="s">
        <v>0</v>
      </c>
      <c r="C4" s="223" t="s">
        <v>88</v>
      </c>
      <c r="D4" s="100" t="s">
        <v>1</v>
      </c>
      <c r="E4" s="100" t="s">
        <v>281</v>
      </c>
      <c r="F4" s="224" t="s">
        <v>4</v>
      </c>
      <c r="G4" s="100" t="s">
        <v>97</v>
      </c>
      <c r="H4" s="225" t="s">
        <v>7</v>
      </c>
      <c r="I4" s="98" t="s">
        <v>91</v>
      </c>
      <c r="J4" s="99" t="s">
        <v>92</v>
      </c>
      <c r="K4" s="98" t="s">
        <v>62</v>
      </c>
      <c r="L4" s="99" t="s">
        <v>63</v>
      </c>
      <c r="M4" s="100" t="s">
        <v>64</v>
      </c>
      <c r="N4" s="100" t="s">
        <v>90</v>
      </c>
      <c r="O4" s="100" t="s">
        <v>282</v>
      </c>
      <c r="P4" s="226" t="s">
        <v>76</v>
      </c>
      <c r="Q4" s="227" t="s">
        <v>277</v>
      </c>
      <c r="R4" s="99" t="s">
        <v>96</v>
      </c>
      <c r="S4" s="99" t="s">
        <v>77</v>
      </c>
      <c r="T4" s="228" t="s">
        <v>78</v>
      </c>
      <c r="U4" s="224" t="s">
        <v>79</v>
      </c>
      <c r="V4" s="224" t="s">
        <v>80</v>
      </c>
      <c r="W4" s="224" t="s">
        <v>279</v>
      </c>
      <c r="X4" s="229" t="s">
        <v>81</v>
      </c>
      <c r="Y4" s="230" t="s">
        <v>567</v>
      </c>
    </row>
    <row r="5" spans="1:25" ht="15.75" thickBot="1" x14ac:dyDescent="0.3">
      <c r="A5" t="s">
        <v>617</v>
      </c>
      <c r="B5" s="231" t="s">
        <v>11</v>
      </c>
      <c r="C5" s="231" t="s">
        <v>12</v>
      </c>
      <c r="D5" s="232" t="s">
        <v>13</v>
      </c>
      <c r="E5" s="232" t="s">
        <v>14</v>
      </c>
      <c r="F5" s="232" t="s">
        <v>15</v>
      </c>
      <c r="G5" s="232" t="s">
        <v>16</v>
      </c>
      <c r="H5" s="233" t="s">
        <v>17</v>
      </c>
      <c r="I5" s="231" t="s">
        <v>93</v>
      </c>
      <c r="J5" s="232" t="s">
        <v>94</v>
      </c>
      <c r="K5" s="231" t="s">
        <v>69</v>
      </c>
      <c r="L5" s="232" t="s">
        <v>70</v>
      </c>
      <c r="M5" s="232" t="s">
        <v>71</v>
      </c>
      <c r="N5" s="232" t="s">
        <v>72</v>
      </c>
      <c r="O5" s="232" t="s">
        <v>73</v>
      </c>
      <c r="P5" s="234" t="s">
        <v>609</v>
      </c>
      <c r="Q5" s="235" t="s">
        <v>608</v>
      </c>
      <c r="R5" s="235" t="s">
        <v>278</v>
      </c>
      <c r="S5" s="235" t="s">
        <v>284</v>
      </c>
      <c r="T5" s="235" t="s">
        <v>285</v>
      </c>
      <c r="U5" s="236" t="s">
        <v>286</v>
      </c>
      <c r="V5" s="236" t="s">
        <v>287</v>
      </c>
      <c r="W5" s="236" t="s">
        <v>280</v>
      </c>
      <c r="X5" s="237" t="s">
        <v>288</v>
      </c>
      <c r="Y5" s="97"/>
    </row>
    <row r="6" spans="1:25" x14ac:dyDescent="0.25">
      <c r="A6" s="1" t="s">
        <v>19</v>
      </c>
      <c r="B6">
        <v>-0.68257299999999999</v>
      </c>
      <c r="C6">
        <v>-0.93369409999999997</v>
      </c>
      <c r="D6">
        <v>-0.1040007</v>
      </c>
      <c r="E6">
        <v>-0.90746579999999999</v>
      </c>
      <c r="F6">
        <v>0.2436489</v>
      </c>
      <c r="G6">
        <v>-1.3767910000000001</v>
      </c>
      <c r="H6">
        <v>-3.6191434945438967</v>
      </c>
      <c r="I6">
        <v>0.93902620000000003</v>
      </c>
      <c r="J6">
        <v>-0.74809700093438247</v>
      </c>
      <c r="K6">
        <v>-0.21487300000000001</v>
      </c>
      <c r="L6">
        <v>-1.3600110000000001</v>
      </c>
      <c r="M6">
        <v>-1.140879</v>
      </c>
      <c r="N6">
        <v>-1.2009419504729828</v>
      </c>
      <c r="O6">
        <v>-0.31821270000000001</v>
      </c>
      <c r="P6">
        <v>-1.1523497109664831</v>
      </c>
      <c r="Q6">
        <v>-0.88109445216067417</v>
      </c>
      <c r="R6">
        <v>-0.74809700093438247</v>
      </c>
      <c r="S6">
        <v>0.6036608</v>
      </c>
      <c r="T6">
        <v>0.32536834704015316</v>
      </c>
      <c r="U6">
        <v>-0.12930768504493217</v>
      </c>
      <c r="V6">
        <v>0.82700160202301909</v>
      </c>
      <c r="W6">
        <v>1.5298583119497793</v>
      </c>
      <c r="X6">
        <v>-0.24130399999999999</v>
      </c>
      <c r="Y6">
        <f>AVERAGE(B6:X6)</f>
        <v>-0.49088136669759924</v>
      </c>
    </row>
    <row r="7" spans="1:25" x14ac:dyDescent="0.25">
      <c r="A7" s="1" t="s">
        <v>20</v>
      </c>
      <c r="B7">
        <v>1.9899849999999999</v>
      </c>
      <c r="C7">
        <v>0.56856209999999996</v>
      </c>
      <c r="D7">
        <v>-0.67228779999999999</v>
      </c>
      <c r="E7">
        <v>-1.185184</v>
      </c>
      <c r="F7">
        <v>0.27274090000000001</v>
      </c>
      <c r="G7">
        <v>-0.27296619999999999</v>
      </c>
      <c r="H7">
        <v>0.33804042287622987</v>
      </c>
      <c r="I7">
        <v>-3.6168499999999999E-2</v>
      </c>
      <c r="J7">
        <v>1.2921675470684788</v>
      </c>
      <c r="K7">
        <v>-0.43963780000000002</v>
      </c>
      <c r="L7">
        <v>0.29947469999999998</v>
      </c>
      <c r="M7">
        <v>-0.64624179999999998</v>
      </c>
      <c r="N7">
        <v>0.82311751661631383</v>
      </c>
      <c r="O7">
        <v>-0.58240729999999996</v>
      </c>
      <c r="P7">
        <v>-1.1523497109664831</v>
      </c>
      <c r="Q7">
        <v>-0.88109445216067417</v>
      </c>
      <c r="R7">
        <v>-0.74809700093438247</v>
      </c>
      <c r="S7">
        <v>-2.0245630000000001</v>
      </c>
      <c r="T7">
        <v>-2.0573193498946076</v>
      </c>
      <c r="U7">
        <v>0.57579128115448341</v>
      </c>
      <c r="V7">
        <v>0.41324725794813444</v>
      </c>
      <c r="W7">
        <v>-1.6136861646593565</v>
      </c>
      <c r="X7">
        <v>-0.1633106</v>
      </c>
      <c r="Y7">
        <f t="shared" ref="Y7:Y37" si="0">AVERAGE(B7:X7)</f>
        <v>-0.25661682404138536</v>
      </c>
    </row>
    <row r="8" spans="1:25" x14ac:dyDescent="0.25">
      <c r="A8" s="1" t="s">
        <v>21</v>
      </c>
      <c r="B8">
        <v>1.0835319999999999</v>
      </c>
      <c r="C8">
        <v>0.76125140000000002</v>
      </c>
      <c r="D8">
        <v>1.544149</v>
      </c>
      <c r="E8">
        <v>0.70674550000000003</v>
      </c>
      <c r="F8">
        <v>0.68373640000000002</v>
      </c>
      <c r="G8">
        <v>0.26392640000000001</v>
      </c>
      <c r="H8">
        <v>0.504819563637524</v>
      </c>
      <c r="I8">
        <v>-0.3336519</v>
      </c>
      <c r="J8">
        <v>1.2921675470684788</v>
      </c>
      <c r="K8">
        <v>-1.3178909999999999</v>
      </c>
      <c r="L8">
        <v>0.87263880000000005</v>
      </c>
      <c r="M8">
        <v>1.116736</v>
      </c>
      <c r="N8">
        <v>-1.2009419504729828</v>
      </c>
      <c r="O8">
        <v>-0.87124650000000003</v>
      </c>
      <c r="P8">
        <v>0.85756257560296401</v>
      </c>
      <c r="Q8">
        <v>1.1213929391135853</v>
      </c>
      <c r="R8">
        <v>1.2921675470684788</v>
      </c>
      <c r="S8">
        <v>0.41922419999999999</v>
      </c>
      <c r="T8">
        <v>0.6411500892567491</v>
      </c>
      <c r="U8">
        <v>-4.0352752087838564</v>
      </c>
      <c r="V8">
        <v>0.96661527371293321</v>
      </c>
      <c r="W8">
        <v>0.90114941662795212</v>
      </c>
      <c r="X8">
        <v>0.88466239999999996</v>
      </c>
      <c r="Y8">
        <f t="shared" si="0"/>
        <v>0.35454871707964469</v>
      </c>
    </row>
    <row r="9" spans="1:25" x14ac:dyDescent="0.25">
      <c r="A9" s="1" t="s">
        <v>22</v>
      </c>
      <c r="B9">
        <v>-1.0418130000000001</v>
      </c>
      <c r="C9">
        <v>-1.3255669999999999</v>
      </c>
      <c r="D9">
        <v>0.26575100000000001</v>
      </c>
      <c r="E9">
        <v>-0.78743770000000002</v>
      </c>
      <c r="F9">
        <v>0.68147650000000004</v>
      </c>
      <c r="G9">
        <v>-0.43723319999999999</v>
      </c>
      <c r="H9">
        <v>-0.58158291228019454</v>
      </c>
      <c r="I9">
        <v>-0.6196256</v>
      </c>
      <c r="J9">
        <v>-0.74809700093438247</v>
      </c>
      <c r="K9">
        <v>1.743846</v>
      </c>
      <c r="L9">
        <v>-1.6452</v>
      </c>
      <c r="M9">
        <v>-0.35740460000000002</v>
      </c>
      <c r="N9">
        <v>0.82311751661631383</v>
      </c>
      <c r="O9">
        <v>-1.1529830000000001</v>
      </c>
      <c r="P9">
        <v>-1.1523497109664831</v>
      </c>
      <c r="Q9">
        <v>-0.88109445216067417</v>
      </c>
      <c r="R9">
        <v>-0.74809700093438247</v>
      </c>
      <c r="S9">
        <v>-1.3177570000000001</v>
      </c>
      <c r="T9">
        <v>0.1758770543573368</v>
      </c>
      <c r="U9">
        <v>-3.8570095252234919E-4</v>
      </c>
      <c r="V9">
        <v>-1.3906746881663998</v>
      </c>
      <c r="W9">
        <v>-0.98497726933752938</v>
      </c>
      <c r="X9">
        <v>-0.33432279999999998</v>
      </c>
      <c r="Y9">
        <f t="shared" si="0"/>
        <v>-0.51376237238082256</v>
      </c>
    </row>
    <row r="10" spans="1:25" x14ac:dyDescent="0.25">
      <c r="A10" s="1" t="s">
        <v>23</v>
      </c>
      <c r="B10">
        <v>-0.48224549999999999</v>
      </c>
      <c r="C10">
        <v>1.1903490000000001</v>
      </c>
      <c r="D10">
        <v>-0.39642579999999999</v>
      </c>
      <c r="E10">
        <v>-0.75448579999999998</v>
      </c>
      <c r="F10">
        <v>-0.49733080000000002</v>
      </c>
      <c r="G10">
        <v>-0.71849430000000003</v>
      </c>
      <c r="H10">
        <v>-1.7925308840995625E-2</v>
      </c>
      <c r="I10">
        <v>4.7152800000000002E-2</v>
      </c>
      <c r="J10">
        <v>-0.74809700093438247</v>
      </c>
      <c r="K10">
        <v>-1.065434</v>
      </c>
      <c r="L10">
        <v>-0.14170930000000001</v>
      </c>
      <c r="M10">
        <v>-0.29972799999999999</v>
      </c>
      <c r="N10">
        <v>0.82311751661631383</v>
      </c>
      <c r="O10">
        <v>-1.03216</v>
      </c>
      <c r="P10">
        <v>0.85756257560296401</v>
      </c>
      <c r="Q10">
        <v>-0.88109445216067417</v>
      </c>
      <c r="R10">
        <v>-0.74809700093438247</v>
      </c>
      <c r="S10">
        <v>0.6036608</v>
      </c>
      <c r="T10">
        <v>0.33763118662217906</v>
      </c>
      <c r="U10">
        <v>0.60658012414023998</v>
      </c>
      <c r="V10">
        <v>0.57114335637200442</v>
      </c>
      <c r="W10">
        <v>-0.35626837401570222</v>
      </c>
      <c r="X10">
        <v>0.54106489999999996</v>
      </c>
      <c r="Y10">
        <f t="shared" si="0"/>
        <v>-0.11135797293619286</v>
      </c>
    </row>
    <row r="11" spans="1:25" x14ac:dyDescent="0.25">
      <c r="A11" s="1" t="s">
        <v>24</v>
      </c>
      <c r="B11">
        <v>-0.19096189999999999</v>
      </c>
      <c r="C11">
        <v>8.1719100000000003E-2</v>
      </c>
      <c r="D11">
        <v>-0.53394070000000005</v>
      </c>
      <c r="E11">
        <v>0.2438794</v>
      </c>
      <c r="F11">
        <v>-0.87105940000000004</v>
      </c>
      <c r="G11">
        <v>1.903926</v>
      </c>
      <c r="H11">
        <v>-1.8849451505986716</v>
      </c>
      <c r="I11">
        <v>-0.54076429999999998</v>
      </c>
      <c r="J11">
        <v>-0.74809700093438247</v>
      </c>
      <c r="K11">
        <v>-0.43259779999999998</v>
      </c>
      <c r="L11">
        <v>-1.0431820000000001</v>
      </c>
      <c r="M11">
        <v>-0.91110709999999995</v>
      </c>
      <c r="N11">
        <v>0.82311751661631383</v>
      </c>
      <c r="O11">
        <v>0.17564469999999999</v>
      </c>
      <c r="P11">
        <v>-1.1523497109664831</v>
      </c>
      <c r="Q11">
        <v>-0.88109445216067417</v>
      </c>
      <c r="R11">
        <v>-0.74809700093438247</v>
      </c>
      <c r="S11">
        <v>-0.14726040000000001</v>
      </c>
      <c r="T11">
        <v>0.37546584228363139</v>
      </c>
      <c r="U11">
        <v>4.1196467991045614E-2</v>
      </c>
      <c r="V11">
        <v>0.93052297154531349</v>
      </c>
      <c r="W11">
        <v>-1.6136861646593565</v>
      </c>
      <c r="X11">
        <v>0.96463169999999998</v>
      </c>
      <c r="Y11">
        <f t="shared" si="0"/>
        <v>-0.26778432094859339</v>
      </c>
    </row>
    <row r="12" spans="1:25" x14ac:dyDescent="0.25">
      <c r="A12" s="1" t="s">
        <v>25</v>
      </c>
      <c r="B12">
        <v>-0.3200615</v>
      </c>
      <c r="C12">
        <v>0.41913840000000002</v>
      </c>
      <c r="D12">
        <v>2.1084480000000001</v>
      </c>
      <c r="E12">
        <v>0.76727319999999999</v>
      </c>
      <c r="F12">
        <v>0.96861960000000003</v>
      </c>
      <c r="G12">
        <v>1.6317889999999999</v>
      </c>
      <c r="H12">
        <v>0.504819563637524</v>
      </c>
      <c r="I12">
        <v>-0.88313839999999999</v>
      </c>
      <c r="J12">
        <v>-0.74809700093438247</v>
      </c>
      <c r="K12">
        <v>-0.17871580000000001</v>
      </c>
      <c r="L12">
        <v>0.87263880000000005</v>
      </c>
      <c r="M12">
        <v>1.0276689999999999</v>
      </c>
      <c r="N12">
        <v>0.82311751661631383</v>
      </c>
      <c r="O12">
        <v>-0.44697599999999998</v>
      </c>
      <c r="P12">
        <v>0.85756257560296401</v>
      </c>
      <c r="Q12">
        <v>1.1213929391135853</v>
      </c>
      <c r="R12">
        <v>1.2921675470684788</v>
      </c>
      <c r="S12">
        <v>0.58389970000000002</v>
      </c>
      <c r="T12">
        <v>0.19081809076655121</v>
      </c>
      <c r="U12">
        <v>0.19898921465666755</v>
      </c>
      <c r="V12">
        <v>-0.29993708541934594</v>
      </c>
      <c r="W12">
        <v>-0.98497726933752938</v>
      </c>
      <c r="X12">
        <v>0.70910189999999995</v>
      </c>
      <c r="Y12">
        <f t="shared" si="0"/>
        <v>0.44415399964220981</v>
      </c>
    </row>
    <row r="13" spans="1:25" x14ac:dyDescent="0.25">
      <c r="A13" s="1" t="s">
        <v>26</v>
      </c>
      <c r="B13">
        <v>1.3374280000000001</v>
      </c>
      <c r="C13">
        <v>0.13792789999999999</v>
      </c>
      <c r="D13">
        <v>-0.58719390000000005</v>
      </c>
      <c r="E13">
        <v>0.38524540000000002</v>
      </c>
      <c r="F13">
        <v>-1.27092</v>
      </c>
      <c r="G13">
        <v>2.379016</v>
      </c>
      <c r="H13">
        <v>0.504819563637524</v>
      </c>
      <c r="I13">
        <v>1.126044</v>
      </c>
      <c r="J13">
        <v>1.2921675470684788</v>
      </c>
      <c r="K13">
        <v>-0.89106180000000001</v>
      </c>
      <c r="L13">
        <v>-0.50797890000000001</v>
      </c>
      <c r="M13">
        <v>-0.29119040000000002</v>
      </c>
      <c r="N13">
        <v>0.82311751661631383</v>
      </c>
      <c r="O13">
        <v>0.39259850000000002</v>
      </c>
      <c r="P13">
        <v>0.85756257560296401</v>
      </c>
      <c r="Q13">
        <v>-0.88109445216067417</v>
      </c>
      <c r="R13">
        <v>1.2921675470684788</v>
      </c>
      <c r="S13">
        <v>0.6036608</v>
      </c>
      <c r="T13">
        <v>0.72989422368805335</v>
      </c>
      <c r="U13">
        <v>0.56608070452046055</v>
      </c>
      <c r="V13">
        <v>-1.8745158743125192</v>
      </c>
      <c r="W13">
        <v>0.90114941662795212</v>
      </c>
      <c r="X13">
        <v>0.7163467</v>
      </c>
      <c r="Y13">
        <f t="shared" si="0"/>
        <v>0.33657700297204485</v>
      </c>
    </row>
    <row r="14" spans="1:25" x14ac:dyDescent="0.25">
      <c r="A14" s="1" t="s">
        <v>27</v>
      </c>
      <c r="B14">
        <v>-1.0586500000000001</v>
      </c>
      <c r="C14">
        <v>-1.8457509999999999</v>
      </c>
      <c r="D14">
        <v>2.073731</v>
      </c>
      <c r="E14">
        <v>8.9749599999999999E-2</v>
      </c>
      <c r="F14">
        <v>1.4757279999999999</v>
      </c>
      <c r="G14">
        <v>-1.0805149999999999</v>
      </c>
      <c r="H14">
        <v>0.504819563637524</v>
      </c>
      <c r="I14">
        <v>0.7924641</v>
      </c>
      <c r="J14">
        <v>-0.74809700093438247</v>
      </c>
      <c r="K14">
        <v>2.4310559999999999</v>
      </c>
      <c r="L14">
        <v>-1.005536</v>
      </c>
      <c r="M14">
        <v>-1.5728260000000001</v>
      </c>
      <c r="N14">
        <v>0.82311751661631383</v>
      </c>
      <c r="O14">
        <v>-1.1529830000000001</v>
      </c>
      <c r="P14">
        <v>-1.1523497109664831</v>
      </c>
      <c r="Q14">
        <v>-0.88109445216067417</v>
      </c>
      <c r="R14">
        <v>-0.74809700093438247</v>
      </c>
      <c r="S14">
        <v>0.6036608</v>
      </c>
      <c r="T14">
        <v>0.21231488254385092</v>
      </c>
      <c r="U14">
        <v>0.63032697288411854</v>
      </c>
      <c r="V14">
        <v>0.95115945217851505</v>
      </c>
      <c r="W14">
        <v>-0.98497726933752938</v>
      </c>
      <c r="X14">
        <v>-1.8764479999999999</v>
      </c>
      <c r="Y14">
        <f t="shared" si="0"/>
        <v>-0.15300854549883169</v>
      </c>
    </row>
    <row r="15" spans="1:25" x14ac:dyDescent="0.25">
      <c r="A15" s="1" t="s">
        <v>28</v>
      </c>
      <c r="B15">
        <v>0.41874139999999999</v>
      </c>
      <c r="C15">
        <v>0.15496219999999999</v>
      </c>
      <c r="D15">
        <v>-0.36244330000000002</v>
      </c>
      <c r="E15">
        <v>0.7895896</v>
      </c>
      <c r="F15">
        <v>-0.40764679999999998</v>
      </c>
      <c r="G15">
        <v>0.97484059999999995</v>
      </c>
      <c r="H15">
        <v>0.504819563637524</v>
      </c>
      <c r="I15">
        <v>-2.9118999999999999E-2</v>
      </c>
      <c r="J15">
        <v>-0.74809700093438247</v>
      </c>
      <c r="K15">
        <v>-0.43332520000000002</v>
      </c>
      <c r="L15">
        <v>0.87161900000000003</v>
      </c>
      <c r="M15">
        <v>-1.7897019999999999</v>
      </c>
      <c r="N15">
        <v>0.82311751661631383</v>
      </c>
      <c r="O15">
        <v>1.087342</v>
      </c>
      <c r="P15">
        <v>0.85756257560296401</v>
      </c>
      <c r="Q15">
        <v>1.1213929391135853</v>
      </c>
      <c r="R15">
        <v>1.2921675470684788</v>
      </c>
      <c r="S15">
        <v>0.39310220000000001</v>
      </c>
      <c r="T15">
        <v>0.59138170361532272</v>
      </c>
      <c r="U15">
        <v>-0.24174749104687132</v>
      </c>
      <c r="V15">
        <v>-1.9589502615260508</v>
      </c>
      <c r="W15">
        <v>0.90114941662795212</v>
      </c>
      <c r="X15">
        <v>0.20522219999999999</v>
      </c>
      <c r="Y15">
        <f t="shared" si="0"/>
        <v>0.21808606125107982</v>
      </c>
    </row>
    <row r="16" spans="1:25" x14ac:dyDescent="0.25">
      <c r="A16" s="1" t="s">
        <v>29</v>
      </c>
      <c r="B16">
        <v>0.49983080000000002</v>
      </c>
      <c r="C16">
        <v>-0.1817849</v>
      </c>
      <c r="D16">
        <v>0.419657</v>
      </c>
      <c r="E16">
        <v>0.7512335</v>
      </c>
      <c r="F16">
        <v>0.71135939999999998</v>
      </c>
      <c r="G16">
        <v>-0.74150669999999996</v>
      </c>
      <c r="H16">
        <v>0.504819563637524</v>
      </c>
      <c r="I16">
        <v>0.92172880000000001</v>
      </c>
      <c r="J16">
        <v>-0.74809700093438247</v>
      </c>
      <c r="K16">
        <v>-1.0827629999999999</v>
      </c>
      <c r="L16">
        <v>0.67297240000000003</v>
      </c>
      <c r="M16">
        <v>0.36113339999999999</v>
      </c>
      <c r="N16">
        <v>-1.2009419504729828</v>
      </c>
      <c r="O16">
        <v>-0.86015399999999997</v>
      </c>
      <c r="P16">
        <v>0.85756257560296401</v>
      </c>
      <c r="Q16">
        <v>1.1213929391135853</v>
      </c>
      <c r="R16">
        <v>-0.74809700093438247</v>
      </c>
      <c r="S16">
        <v>-1.982173</v>
      </c>
      <c r="T16">
        <v>-1.3382202646507604</v>
      </c>
      <c r="U16">
        <v>-0.74817255996969068</v>
      </c>
      <c r="V16">
        <v>-0.79383847972638211</v>
      </c>
      <c r="W16">
        <v>0.90114941662795212</v>
      </c>
      <c r="X16">
        <v>0.76723799999999998</v>
      </c>
      <c r="Y16">
        <f t="shared" si="0"/>
        <v>-8.4159611378545898E-2</v>
      </c>
    </row>
    <row r="17" spans="1:25" x14ac:dyDescent="0.25">
      <c r="A17" s="1" t="s">
        <v>30</v>
      </c>
      <c r="B17">
        <v>0.58993640000000003</v>
      </c>
      <c r="C17">
        <v>1.450728</v>
      </c>
      <c r="D17">
        <v>-8.6774400000000002E-2</v>
      </c>
      <c r="E17">
        <v>0.17969789999999999</v>
      </c>
      <c r="F17">
        <v>-0.23026730000000001</v>
      </c>
      <c r="G17">
        <v>0.16986599999999999</v>
      </c>
      <c r="H17">
        <v>0.504819563637524</v>
      </c>
      <c r="I17">
        <v>0.90700270000000005</v>
      </c>
      <c r="J17">
        <v>1.2921675470684788</v>
      </c>
      <c r="K17">
        <v>-0.17760919999999999</v>
      </c>
      <c r="L17">
        <v>0.83821080000000003</v>
      </c>
      <c r="M17">
        <v>0.23338700000000001</v>
      </c>
      <c r="N17">
        <v>0.82311751661631383</v>
      </c>
      <c r="O17">
        <v>0.50796540000000001</v>
      </c>
      <c r="P17">
        <v>0.85756257560296401</v>
      </c>
      <c r="Q17">
        <v>1.1213929391135853</v>
      </c>
      <c r="R17">
        <v>1.2921675470684788</v>
      </c>
      <c r="S17">
        <v>0.59588470000000004</v>
      </c>
      <c r="T17">
        <v>0.58932341979265468</v>
      </c>
      <c r="U17">
        <v>0.6242522661230141</v>
      </c>
      <c r="V17">
        <v>0.91134852808428668</v>
      </c>
      <c r="W17">
        <v>0.90114941662795212</v>
      </c>
      <c r="X17">
        <v>0.69512929999999995</v>
      </c>
      <c r="Y17">
        <f t="shared" si="0"/>
        <v>0.63436776607544565</v>
      </c>
    </row>
    <row r="18" spans="1:25" x14ac:dyDescent="0.25">
      <c r="A18" s="1" t="s">
        <v>31</v>
      </c>
      <c r="B18">
        <v>0.62661860000000003</v>
      </c>
      <c r="C18">
        <v>0.32854949999999999</v>
      </c>
      <c r="D18">
        <v>1.023914</v>
      </c>
      <c r="E18">
        <v>-1.293976</v>
      </c>
      <c r="F18">
        <v>-0.79409819999999998</v>
      </c>
      <c r="G18">
        <v>0.15722050000000001</v>
      </c>
      <c r="H18">
        <v>-0.47822355616842566</v>
      </c>
      <c r="I18">
        <v>1.0858939999999999</v>
      </c>
      <c r="J18">
        <v>1.2921675470684788</v>
      </c>
      <c r="K18">
        <v>-0.45022960000000001</v>
      </c>
      <c r="L18">
        <v>0.87263880000000005</v>
      </c>
      <c r="M18">
        <v>0.20328479999999999</v>
      </c>
      <c r="N18">
        <v>0.82311751661631383</v>
      </c>
      <c r="O18">
        <v>-0.71130709999999997</v>
      </c>
      <c r="P18">
        <v>0.85756257560296401</v>
      </c>
      <c r="Q18">
        <v>1.1213929391135853</v>
      </c>
      <c r="R18">
        <v>-0.74809700093438247</v>
      </c>
      <c r="S18">
        <v>0.6036608</v>
      </c>
      <c r="T18">
        <v>0.71955586599212407</v>
      </c>
      <c r="U18">
        <v>-0.61955631412485779</v>
      </c>
      <c r="V18">
        <v>-0.31797714468160498</v>
      </c>
      <c r="W18">
        <v>0.90114941662795212</v>
      </c>
      <c r="X18">
        <v>-0.26046259999999999</v>
      </c>
      <c r="Y18">
        <f t="shared" si="0"/>
        <v>0.21490431935270199</v>
      </c>
    </row>
    <row r="19" spans="1:25" x14ac:dyDescent="0.25">
      <c r="A19" s="1" t="s">
        <v>32</v>
      </c>
      <c r="B19">
        <v>1.765199</v>
      </c>
      <c r="C19">
        <v>0.59792020000000001</v>
      </c>
      <c r="D19">
        <v>0.71677860000000004</v>
      </c>
      <c r="E19">
        <v>0.84074190000000004</v>
      </c>
      <c r="F19">
        <v>-0.28857290000000002</v>
      </c>
      <c r="G19">
        <v>-0.50150760000000005</v>
      </c>
      <c r="H19">
        <v>0.504819563637524</v>
      </c>
      <c r="I19">
        <v>0.49315490000000001</v>
      </c>
      <c r="J19">
        <v>-0.74809700093438247</v>
      </c>
      <c r="K19">
        <v>-1.354757</v>
      </c>
      <c r="L19">
        <v>0.87263880000000005</v>
      </c>
      <c r="M19">
        <v>6.07725E-2</v>
      </c>
      <c r="N19">
        <v>-1.2009419504729828</v>
      </c>
      <c r="O19">
        <v>-0.41311439999999999</v>
      </c>
      <c r="P19">
        <v>0.85756257560296401</v>
      </c>
      <c r="Q19">
        <v>-0.88109445216067417</v>
      </c>
      <c r="R19">
        <v>1.2921675470684788</v>
      </c>
      <c r="S19">
        <v>0.6036608</v>
      </c>
      <c r="T19">
        <v>0.9054526154251874</v>
      </c>
      <c r="U19">
        <v>0.1331276586728633</v>
      </c>
      <c r="V19">
        <v>0.8399941520003894</v>
      </c>
      <c r="W19">
        <v>0.90114941662795212</v>
      </c>
      <c r="X19">
        <v>0.65750560000000002</v>
      </c>
      <c r="Y19">
        <f t="shared" si="0"/>
        <v>0.28932871849857911</v>
      </c>
    </row>
    <row r="20" spans="1:25" x14ac:dyDescent="0.25">
      <c r="A20" s="1" t="s">
        <v>33</v>
      </c>
      <c r="B20">
        <v>9.2258900000000005E-2</v>
      </c>
      <c r="C20">
        <v>-0.69385649999999999</v>
      </c>
      <c r="D20">
        <v>0.63155749999999999</v>
      </c>
      <c r="E20">
        <v>0.85460910000000001</v>
      </c>
      <c r="F20">
        <v>0.86448219999999998</v>
      </c>
      <c r="G20">
        <v>0.43139959999999999</v>
      </c>
      <c r="H20">
        <v>0.504819563637524</v>
      </c>
      <c r="I20">
        <v>-0.32377430000000001</v>
      </c>
      <c r="J20">
        <v>-0.74809700093438247</v>
      </c>
      <c r="K20">
        <v>-0.2447414</v>
      </c>
      <c r="L20">
        <v>0.87263880000000005</v>
      </c>
      <c r="M20">
        <v>-0.35528270000000001</v>
      </c>
      <c r="N20">
        <v>-1.2009419504729828</v>
      </c>
      <c r="O20">
        <v>0.45839259999999998</v>
      </c>
      <c r="P20">
        <v>-1.1523497109664831</v>
      </c>
      <c r="Q20">
        <v>-0.88109445216067417</v>
      </c>
      <c r="R20">
        <v>-0.74809700093438247</v>
      </c>
      <c r="S20">
        <v>-1.999652</v>
      </c>
      <c r="T20">
        <v>-1.6323698485340656</v>
      </c>
      <c r="U20">
        <v>0.62979266731465366</v>
      </c>
      <c r="V20">
        <v>0.90963411544786754</v>
      </c>
      <c r="W20">
        <v>-1.6136861646593565</v>
      </c>
      <c r="X20">
        <v>-0.3308411</v>
      </c>
      <c r="Y20">
        <f t="shared" si="0"/>
        <v>-0.24674778618531659</v>
      </c>
    </row>
    <row r="21" spans="1:25" x14ac:dyDescent="0.25">
      <c r="A21" s="1" t="s">
        <v>34</v>
      </c>
      <c r="B21">
        <v>0.1304632</v>
      </c>
      <c r="C21">
        <v>-2.9863439999999999</v>
      </c>
      <c r="D21">
        <v>-1.7677750000000001</v>
      </c>
      <c r="E21">
        <v>-2.1273520000000001</v>
      </c>
      <c r="F21">
        <v>1.40204</v>
      </c>
      <c r="G21">
        <v>-1.096408</v>
      </c>
      <c r="H21">
        <v>-1.4520226138827215</v>
      </c>
      <c r="I21">
        <v>0.79290510000000003</v>
      </c>
      <c r="J21">
        <v>-0.74809700093438247</v>
      </c>
      <c r="K21">
        <v>8.1730399999999995E-2</v>
      </c>
      <c r="L21">
        <v>-1.9021429999999999</v>
      </c>
      <c r="M21">
        <v>-1.0005440000000001</v>
      </c>
      <c r="N21">
        <v>-1.2009419504729828</v>
      </c>
      <c r="O21">
        <v>-0.2247178</v>
      </c>
      <c r="P21">
        <v>-1.1523497109664831</v>
      </c>
      <c r="Q21">
        <v>-0.88109445216067417</v>
      </c>
      <c r="R21">
        <v>-0.74809700093438247</v>
      </c>
      <c r="S21">
        <v>0.6036608</v>
      </c>
      <c r="T21">
        <v>0.13959029287340335</v>
      </c>
      <c r="U21">
        <v>0.63032697288411854</v>
      </c>
      <c r="V21">
        <v>0.14018179206686743</v>
      </c>
      <c r="W21">
        <v>-1.6136861646593565</v>
      </c>
      <c r="X21">
        <v>-0.39053539999999998</v>
      </c>
      <c r="Y21">
        <f t="shared" si="0"/>
        <v>-0.66831345809506926</v>
      </c>
    </row>
    <row r="22" spans="1:25" x14ac:dyDescent="0.25">
      <c r="A22" s="1" t="s">
        <v>35</v>
      </c>
      <c r="B22">
        <v>-1.8582069999999999</v>
      </c>
      <c r="C22">
        <v>-0.38525979999999999</v>
      </c>
      <c r="D22">
        <v>0.35037499999999999</v>
      </c>
      <c r="E22">
        <v>-0.64578219999999997</v>
      </c>
      <c r="F22">
        <v>0.18410370000000001</v>
      </c>
      <c r="G22">
        <v>2.0182599999999998E-2</v>
      </c>
      <c r="H22">
        <v>2.1491797019742572E-4</v>
      </c>
      <c r="I22">
        <v>-1.2870200000000001</v>
      </c>
      <c r="J22">
        <v>-0.74809700093438247</v>
      </c>
      <c r="K22">
        <v>0.64348470000000002</v>
      </c>
      <c r="L22">
        <v>-1.2151460000000001</v>
      </c>
      <c r="M22">
        <v>-0.40222619999999998</v>
      </c>
      <c r="N22">
        <v>0.82311751661631383</v>
      </c>
      <c r="O22">
        <v>0.48836180000000001</v>
      </c>
      <c r="P22">
        <v>0.85756257560296401</v>
      </c>
      <c r="Q22">
        <v>-0.88109445216067417</v>
      </c>
      <c r="R22">
        <v>-0.74809700093438247</v>
      </c>
      <c r="S22">
        <v>0.39056160000000001</v>
      </c>
      <c r="T22">
        <v>0.45300838071854216</v>
      </c>
      <c r="U22">
        <v>0.30732894704948255</v>
      </c>
      <c r="V22">
        <v>-1.3187772697042659</v>
      </c>
      <c r="W22">
        <v>-0.98497726933752938</v>
      </c>
      <c r="X22">
        <v>0.15685250000000001</v>
      </c>
      <c r="Y22">
        <f t="shared" si="0"/>
        <v>-0.2521534763092928</v>
      </c>
    </row>
    <row r="23" spans="1:25" x14ac:dyDescent="0.25">
      <c r="A23" s="1" t="s">
        <v>36</v>
      </c>
      <c r="B23">
        <v>0.4916449</v>
      </c>
      <c r="C23">
        <v>0.51551239999999998</v>
      </c>
      <c r="D23">
        <v>-0.4254964</v>
      </c>
      <c r="E23">
        <v>-2.3224239999999998</v>
      </c>
      <c r="F23">
        <v>-1.1538839999999999</v>
      </c>
      <c r="G23">
        <v>0.95113530000000002</v>
      </c>
      <c r="H23">
        <v>0.42377710908929411</v>
      </c>
      <c r="I23">
        <v>0.63211110000000004</v>
      </c>
      <c r="J23">
        <v>1.2921675470684788</v>
      </c>
      <c r="K23">
        <v>0.67826339999999996</v>
      </c>
      <c r="L23">
        <v>0.67550350000000003</v>
      </c>
      <c r="M23">
        <v>-0.95699109999999998</v>
      </c>
      <c r="N23">
        <v>0.82311751661631383</v>
      </c>
      <c r="O23">
        <v>2.5746560000000001</v>
      </c>
      <c r="P23">
        <v>-1.1523497109664831</v>
      </c>
      <c r="Q23">
        <v>-0.88109445216067417</v>
      </c>
      <c r="R23">
        <v>1.2921675470684788</v>
      </c>
      <c r="S23">
        <v>-0.45621279999999997</v>
      </c>
      <c r="T23">
        <v>0.75037239427080571</v>
      </c>
      <c r="U23">
        <v>0.30125365119734199</v>
      </c>
      <c r="V23">
        <v>0.94217923695252059</v>
      </c>
      <c r="W23">
        <v>-0.35626837401570222</v>
      </c>
      <c r="X23">
        <v>0.14839720000000001</v>
      </c>
      <c r="Y23">
        <f t="shared" si="0"/>
        <v>0.20815382457045109</v>
      </c>
    </row>
    <row r="24" spans="1:25" x14ac:dyDescent="0.25">
      <c r="A24" s="1" t="s">
        <v>37</v>
      </c>
      <c r="B24">
        <v>-0.67456939999999999</v>
      </c>
      <c r="C24">
        <v>0.66185720000000003</v>
      </c>
      <c r="D24">
        <v>0.84849110000000005</v>
      </c>
      <c r="E24">
        <v>0.84697040000000001</v>
      </c>
      <c r="F24">
        <v>-0.71729169999999998</v>
      </c>
      <c r="G24">
        <v>-0.25081219999999999</v>
      </c>
      <c r="H24">
        <v>0.32958556359035934</v>
      </c>
      <c r="I24">
        <v>0.147947</v>
      </c>
      <c r="J24">
        <v>-0.74809700093438247</v>
      </c>
      <c r="K24">
        <v>-0.11124290000000001</v>
      </c>
      <c r="L24">
        <v>-0.86526720000000001</v>
      </c>
      <c r="M24">
        <v>0.68623769999999995</v>
      </c>
      <c r="N24">
        <v>-1.2009419504729828</v>
      </c>
      <c r="O24">
        <v>-0.76847430000000005</v>
      </c>
      <c r="P24">
        <v>-1.1523497109664831</v>
      </c>
      <c r="Q24">
        <v>1.1213929391135853</v>
      </c>
      <c r="R24">
        <v>1.2921675470684788</v>
      </c>
      <c r="S24">
        <v>0.6036608</v>
      </c>
      <c r="T24">
        <v>0.82554534357094334</v>
      </c>
      <c r="U24">
        <v>-0.61121949778630602</v>
      </c>
      <c r="V24">
        <v>-0.32114880805898049</v>
      </c>
      <c r="W24">
        <v>1.5298583119497793</v>
      </c>
      <c r="X24">
        <v>0.95656680000000005</v>
      </c>
      <c r="Y24">
        <f t="shared" si="0"/>
        <v>0.10560287117713092</v>
      </c>
    </row>
    <row r="25" spans="1:25" x14ac:dyDescent="0.25">
      <c r="A25" s="1" t="s">
        <v>38</v>
      </c>
      <c r="B25">
        <v>-0.13007479999999999</v>
      </c>
      <c r="C25">
        <v>0.41901260000000001</v>
      </c>
      <c r="D25">
        <v>-1.0701149999999999</v>
      </c>
      <c r="E25">
        <v>-0.86092400000000002</v>
      </c>
      <c r="F25">
        <v>-1.295045</v>
      </c>
      <c r="G25">
        <v>-0.94313530000000001</v>
      </c>
      <c r="H25">
        <v>0.504819563637524</v>
      </c>
      <c r="I25">
        <v>-0.60346120000000003</v>
      </c>
      <c r="J25">
        <v>-0.74809700093438247</v>
      </c>
      <c r="K25">
        <v>0.14094309999999999</v>
      </c>
      <c r="L25">
        <v>-0.93970220000000004</v>
      </c>
      <c r="M25">
        <v>0.78885530000000004</v>
      </c>
      <c r="N25">
        <v>-1.2009419504729828</v>
      </c>
      <c r="O25">
        <v>1.4228609999999999</v>
      </c>
      <c r="P25">
        <v>-1.1523497109664831</v>
      </c>
      <c r="Q25">
        <v>-0.88109445216067417</v>
      </c>
      <c r="R25">
        <v>-0.74809700093438247</v>
      </c>
      <c r="S25">
        <v>0.6036608</v>
      </c>
      <c r="T25">
        <v>-0.28006437451406246</v>
      </c>
      <c r="U25">
        <v>0.61766681743387652</v>
      </c>
      <c r="V25">
        <v>0.8076370067035874</v>
      </c>
      <c r="W25">
        <v>0.27244052130612501</v>
      </c>
      <c r="X25">
        <v>0.26260420000000001</v>
      </c>
      <c r="Y25">
        <f t="shared" si="0"/>
        <v>-0.21793917743051536</v>
      </c>
    </row>
    <row r="26" spans="1:25" x14ac:dyDescent="0.25">
      <c r="A26" s="1" t="s">
        <v>39</v>
      </c>
      <c r="B26">
        <v>-1.517617</v>
      </c>
      <c r="C26">
        <v>0.1747292</v>
      </c>
      <c r="D26">
        <v>-0.39020739999999998</v>
      </c>
      <c r="E26">
        <v>6.3719799999999993E-2</v>
      </c>
      <c r="F26">
        <v>-0.2287884</v>
      </c>
      <c r="G26">
        <v>-0.12967010000000001</v>
      </c>
      <c r="H26">
        <v>-2.1776526554871212</v>
      </c>
      <c r="I26">
        <v>-2.8565339999999999</v>
      </c>
      <c r="J26">
        <v>-0.74809700093438247</v>
      </c>
      <c r="K26">
        <v>0.1337245</v>
      </c>
      <c r="L26">
        <v>-0.88911110000000004</v>
      </c>
      <c r="M26">
        <v>-0.94346890000000005</v>
      </c>
      <c r="N26">
        <v>-1.2009419504729828</v>
      </c>
      <c r="O26">
        <v>-1.0264279999999999</v>
      </c>
      <c r="P26">
        <v>-1.1523497109664831</v>
      </c>
      <c r="Q26">
        <v>-0.88109445216067417</v>
      </c>
      <c r="R26">
        <v>-0.74809700093438247</v>
      </c>
      <c r="S26">
        <v>0.6036608</v>
      </c>
      <c r="T26">
        <v>-2.0573193498946076</v>
      </c>
      <c r="U26">
        <v>0.63032697288411854</v>
      </c>
      <c r="V26">
        <v>0.71291483828120861</v>
      </c>
      <c r="W26">
        <v>-0.98497726933752938</v>
      </c>
      <c r="X26">
        <v>1.1357790000000001</v>
      </c>
      <c r="Y26">
        <f t="shared" si="0"/>
        <v>-0.62945648604447102</v>
      </c>
    </row>
    <row r="27" spans="1:25" x14ac:dyDescent="0.25">
      <c r="A27" s="1" t="s">
        <v>40</v>
      </c>
      <c r="B27">
        <v>-0.77579710000000002</v>
      </c>
      <c r="C27">
        <v>-0.37703920000000002</v>
      </c>
      <c r="D27">
        <v>-0.73216199999999998</v>
      </c>
      <c r="E27">
        <v>-1.8119959999999999</v>
      </c>
      <c r="F27">
        <v>0.86969870000000005</v>
      </c>
      <c r="G27">
        <v>-0.36704059999999999</v>
      </c>
      <c r="H27">
        <v>0.50255489471658055</v>
      </c>
      <c r="I27">
        <v>-0.70823170000000002</v>
      </c>
      <c r="J27">
        <v>1.2921675470684788</v>
      </c>
      <c r="K27">
        <v>1.9791430000000001</v>
      </c>
      <c r="L27">
        <v>0.87263880000000005</v>
      </c>
      <c r="M27">
        <v>-0.19264829999999999</v>
      </c>
      <c r="N27">
        <v>0.82311751661631383</v>
      </c>
      <c r="O27">
        <v>1.346503</v>
      </c>
      <c r="P27">
        <v>0.85756257560296401</v>
      </c>
      <c r="Q27">
        <v>1.1213929391135853</v>
      </c>
      <c r="R27">
        <v>1.2921675470684788</v>
      </c>
      <c r="S27">
        <v>0.47861160000000003</v>
      </c>
      <c r="T27">
        <v>0.662687345329383</v>
      </c>
      <c r="U27">
        <v>-0.64296855916040641</v>
      </c>
      <c r="V27">
        <v>-9.9076370397448155E-3</v>
      </c>
      <c r="W27">
        <v>0.27244052130612501</v>
      </c>
      <c r="X27">
        <v>-1.4560390000000001</v>
      </c>
      <c r="Y27">
        <f t="shared" si="0"/>
        <v>0.23029808220094594</v>
      </c>
    </row>
    <row r="28" spans="1:25" x14ac:dyDescent="0.25">
      <c r="A28" s="1" t="s">
        <v>41</v>
      </c>
      <c r="B28">
        <v>-0.73862729999999999</v>
      </c>
      <c r="C28">
        <v>-1.4887459999999999</v>
      </c>
      <c r="D28">
        <v>1.3067740000000001</v>
      </c>
      <c r="E28">
        <v>0.73465970000000003</v>
      </c>
      <c r="F28">
        <v>1.411869</v>
      </c>
      <c r="G28">
        <v>-0.96722249999999999</v>
      </c>
      <c r="H28">
        <v>0.43218383462915971</v>
      </c>
      <c r="I28">
        <v>-2.4816590000000001</v>
      </c>
      <c r="J28">
        <v>1.2921675470684788</v>
      </c>
      <c r="K28">
        <v>1.930175</v>
      </c>
      <c r="L28">
        <v>0.87263880000000005</v>
      </c>
      <c r="M28">
        <v>-5.9836300000000002E-2</v>
      </c>
      <c r="N28">
        <v>-1.2009419504729828</v>
      </c>
      <c r="O28">
        <v>1.10684</v>
      </c>
      <c r="P28">
        <v>0.85756257560296401</v>
      </c>
      <c r="Q28">
        <v>1.1213929391135853</v>
      </c>
      <c r="R28">
        <v>-0.74809700093438247</v>
      </c>
      <c r="S28">
        <v>0.13293389999999999</v>
      </c>
      <c r="T28">
        <v>0.53733759076691201</v>
      </c>
      <c r="U28">
        <v>0.53559229796295893</v>
      </c>
      <c r="V28">
        <v>-0.83637723448500401</v>
      </c>
      <c r="W28">
        <v>-0.35626837401570222</v>
      </c>
      <c r="X28">
        <v>-1.9011739999999999</v>
      </c>
      <c r="Y28">
        <f t="shared" si="0"/>
        <v>6.4920761966782023E-2</v>
      </c>
    </row>
    <row r="29" spans="1:25" x14ac:dyDescent="0.25">
      <c r="A29" s="1" t="s">
        <v>42</v>
      </c>
      <c r="B29">
        <v>0.3443157</v>
      </c>
      <c r="C29">
        <v>1.2279310000000001</v>
      </c>
      <c r="D29">
        <v>-0.46643519999999999</v>
      </c>
      <c r="E29">
        <v>0.65823109999999996</v>
      </c>
      <c r="F29">
        <v>0.49903900000000001</v>
      </c>
      <c r="H29">
        <v>0.504819563637524</v>
      </c>
      <c r="I29">
        <v>0.24414060000000001</v>
      </c>
      <c r="J29">
        <v>-0.74809700093438247</v>
      </c>
      <c r="K29">
        <v>-7.6417899999999997E-2</v>
      </c>
      <c r="L29">
        <v>0.87263880000000005</v>
      </c>
      <c r="M29">
        <v>1.9408339999999999</v>
      </c>
      <c r="N29">
        <v>-1.2009419504729828</v>
      </c>
      <c r="P29">
        <v>0.85756257560296401</v>
      </c>
      <c r="Q29">
        <v>1.1213929391135853</v>
      </c>
      <c r="R29">
        <v>-0.74809700093438247</v>
      </c>
      <c r="S29">
        <v>0.6036608</v>
      </c>
      <c r="T29">
        <v>0.90853437615784316</v>
      </c>
      <c r="V29">
        <v>-0.4153509959989935</v>
      </c>
      <c r="W29">
        <v>-0.35626837401570222</v>
      </c>
      <c r="X29">
        <v>0.29349180000000002</v>
      </c>
      <c r="Y29">
        <f t="shared" si="0"/>
        <v>0.30324919160777364</v>
      </c>
    </row>
    <row r="30" spans="1:25" x14ac:dyDescent="0.25">
      <c r="A30" s="1" t="s">
        <v>43</v>
      </c>
      <c r="B30">
        <v>-1.6086469999999999</v>
      </c>
      <c r="C30">
        <v>-1.161565</v>
      </c>
      <c r="D30">
        <v>-1.0066729999999999</v>
      </c>
      <c r="E30">
        <v>0.86886669999999999</v>
      </c>
      <c r="F30">
        <v>1.596063</v>
      </c>
      <c r="H30">
        <v>0.504819563637524</v>
      </c>
      <c r="I30">
        <v>1.814846</v>
      </c>
      <c r="J30">
        <v>1.2921675470684788</v>
      </c>
      <c r="K30">
        <v>-2.4848100000000001E-2</v>
      </c>
      <c r="L30">
        <v>0.87263880000000005</v>
      </c>
      <c r="M30">
        <v>0.20608399999999999</v>
      </c>
      <c r="N30">
        <v>-1.2009419504729828</v>
      </c>
      <c r="P30">
        <v>-1.1523497109664831</v>
      </c>
      <c r="Q30">
        <v>-0.88109445216067417</v>
      </c>
      <c r="R30">
        <v>1.2921675470684788</v>
      </c>
      <c r="S30">
        <v>0.6036608</v>
      </c>
      <c r="T30">
        <v>6.9067894245546171E-3</v>
      </c>
      <c r="V30">
        <v>0.97068852667981631</v>
      </c>
      <c r="W30">
        <v>0.27244052130612501</v>
      </c>
      <c r="X30">
        <v>-3.411689</v>
      </c>
      <c r="Y30">
        <f t="shared" si="0"/>
        <v>-7.3229209207581469E-3</v>
      </c>
    </row>
    <row r="31" spans="1:25" x14ac:dyDescent="0.25">
      <c r="A31" s="1" t="s">
        <v>44</v>
      </c>
      <c r="B31">
        <v>1.5010600000000001</v>
      </c>
      <c r="C31">
        <v>0.68632150000000003</v>
      </c>
      <c r="D31">
        <v>0.31028020000000001</v>
      </c>
      <c r="E31">
        <v>0.74045939999999999</v>
      </c>
      <c r="F31">
        <v>0.63886670000000001</v>
      </c>
      <c r="H31">
        <v>0.504819563637524</v>
      </c>
      <c r="I31">
        <v>0.38043840000000001</v>
      </c>
      <c r="J31">
        <v>-0.74809700093438247</v>
      </c>
      <c r="K31">
        <v>-1.339809</v>
      </c>
      <c r="L31">
        <v>0.87263880000000005</v>
      </c>
      <c r="M31">
        <v>0.74086859999999999</v>
      </c>
      <c r="N31">
        <v>0.82311751661631383</v>
      </c>
      <c r="P31">
        <v>0.85756257560296401</v>
      </c>
      <c r="Q31">
        <v>-0.88109445216067417</v>
      </c>
      <c r="R31">
        <v>1.2921675470684788</v>
      </c>
      <c r="S31">
        <v>-2.0245630000000001</v>
      </c>
      <c r="T31">
        <v>-2.0573193498946076</v>
      </c>
      <c r="V31">
        <v>0.96592733300781175</v>
      </c>
      <c r="W31">
        <v>0.90114941662795212</v>
      </c>
      <c r="X31">
        <v>3.3672300000000002E-2</v>
      </c>
      <c r="Y31">
        <f t="shared" si="0"/>
        <v>0.20992335247856894</v>
      </c>
    </row>
    <row r="32" spans="1:25" x14ac:dyDescent="0.25">
      <c r="A32" s="1" t="s">
        <v>54</v>
      </c>
    </row>
    <row r="33" spans="1:25" x14ac:dyDescent="0.25">
      <c r="A33" s="1" t="s">
        <v>45</v>
      </c>
      <c r="B33">
        <v>-0.81388990000000005</v>
      </c>
      <c r="C33">
        <v>-0.1438132</v>
      </c>
      <c r="D33">
        <v>-6.0984999999999998E-3</v>
      </c>
      <c r="E33">
        <v>0.56875399999999998</v>
      </c>
      <c r="F33">
        <v>-1.04705</v>
      </c>
      <c r="H33">
        <v>0.10802593072980585</v>
      </c>
      <c r="I33">
        <v>0.1823003</v>
      </c>
      <c r="J33">
        <v>1.2921675470684788</v>
      </c>
      <c r="K33">
        <v>0.37286920000000001</v>
      </c>
      <c r="L33">
        <v>-0.78864060000000002</v>
      </c>
      <c r="M33">
        <v>1.757728</v>
      </c>
      <c r="N33">
        <v>0.82311751661631383</v>
      </c>
      <c r="P33">
        <v>0.85756257560296401</v>
      </c>
      <c r="Q33">
        <v>1.1213929391135853</v>
      </c>
      <c r="R33">
        <v>-0.74809700093438247</v>
      </c>
      <c r="S33">
        <v>0.6036608</v>
      </c>
      <c r="T33">
        <v>0.49696231688240711</v>
      </c>
      <c r="V33">
        <v>0.19220377245952983</v>
      </c>
      <c r="W33">
        <v>0.27244052130612501</v>
      </c>
      <c r="X33">
        <v>0.27397779999999999</v>
      </c>
      <c r="Y33">
        <f t="shared" si="0"/>
        <v>0.26877870094224138</v>
      </c>
    </row>
    <row r="34" spans="1:25" x14ac:dyDescent="0.25">
      <c r="A34" s="1" t="s">
        <v>46</v>
      </c>
    </row>
    <row r="35" spans="1:25" x14ac:dyDescent="0.25">
      <c r="A35" s="1" t="s">
        <v>55</v>
      </c>
      <c r="B35">
        <v>-0.41892170000000001</v>
      </c>
      <c r="C35">
        <v>0.86588799999999999</v>
      </c>
      <c r="D35">
        <v>7.7075199999999996E-2</v>
      </c>
      <c r="E35">
        <v>0.86886669999999999</v>
      </c>
      <c r="F35">
        <v>-0.51166670000000003</v>
      </c>
      <c r="H35">
        <v>0.504819563637524</v>
      </c>
      <c r="I35">
        <v>0.15454979999999999</v>
      </c>
      <c r="J35">
        <v>1.2921675470684788</v>
      </c>
      <c r="K35">
        <v>1.9394100000000001E-2</v>
      </c>
      <c r="L35">
        <v>0.87263880000000005</v>
      </c>
      <c r="M35">
        <v>2.199789</v>
      </c>
      <c r="N35">
        <v>0.82311751661631383</v>
      </c>
      <c r="P35">
        <v>0.85756257560296401</v>
      </c>
      <c r="Q35">
        <v>1.1213929391135853</v>
      </c>
      <c r="R35">
        <v>-0.74809700093438247</v>
      </c>
      <c r="S35">
        <v>0.6036608</v>
      </c>
      <c r="T35">
        <v>0.90249764281791234</v>
      </c>
      <c r="V35">
        <v>-2.4380872560446769</v>
      </c>
      <c r="W35">
        <v>-0.35626837401570222</v>
      </c>
      <c r="X35">
        <v>0.195687</v>
      </c>
      <c r="Y35">
        <f t="shared" si="0"/>
        <v>0.34430330769310091</v>
      </c>
    </row>
    <row r="36" spans="1:25" x14ac:dyDescent="0.25">
      <c r="A36" s="1" t="s">
        <v>85</v>
      </c>
      <c r="B36">
        <v>1.090041</v>
      </c>
      <c r="C36">
        <v>0.84109780000000001</v>
      </c>
      <c r="D36">
        <v>-2.0545010000000001</v>
      </c>
      <c r="E36">
        <v>0.86886669999999999</v>
      </c>
      <c r="F36">
        <v>-0.58608959999999999</v>
      </c>
      <c r="H36">
        <v>0.504819563637524</v>
      </c>
      <c r="I36">
        <v>-2.45194E-2</v>
      </c>
      <c r="J36">
        <v>-0.74809700093438247</v>
      </c>
      <c r="K36">
        <v>-1.126179</v>
      </c>
      <c r="L36">
        <v>0.87263880000000005</v>
      </c>
      <c r="M36">
        <v>0.61724449999999997</v>
      </c>
      <c r="N36">
        <v>0.82311751661631383</v>
      </c>
      <c r="P36">
        <v>0.85756257560296401</v>
      </c>
      <c r="Q36">
        <v>1.1213929391135853</v>
      </c>
      <c r="R36">
        <v>-0.74809700093438247</v>
      </c>
      <c r="S36">
        <v>-2.0245630000000001</v>
      </c>
      <c r="T36">
        <v>-2.0573193498946076</v>
      </c>
      <c r="V36">
        <v>-4.385400804010002E-3</v>
      </c>
      <c r="W36">
        <v>0.90114941662795212</v>
      </c>
      <c r="X36">
        <v>0.69544680000000003</v>
      </c>
      <c r="Y36">
        <f t="shared" si="0"/>
        <v>-9.0186570484521618E-3</v>
      </c>
    </row>
    <row r="37" spans="1:25" x14ac:dyDescent="0.25">
      <c r="A37" s="1" t="s">
        <v>47</v>
      </c>
      <c r="B37">
        <v>0.35160219999999998</v>
      </c>
      <c r="C37">
        <v>0.43996439999999998</v>
      </c>
      <c r="D37">
        <v>-1.0144519999999999</v>
      </c>
      <c r="E37">
        <v>0.86886669999999999</v>
      </c>
      <c r="F37">
        <v>-2.603761</v>
      </c>
      <c r="H37">
        <v>0.504819563637524</v>
      </c>
      <c r="I37">
        <v>6.5961099999999995E-2</v>
      </c>
      <c r="J37">
        <v>-0.74809700093438247</v>
      </c>
      <c r="K37">
        <v>0.80750390000000005</v>
      </c>
      <c r="L37">
        <v>-1.5258179999999999</v>
      </c>
      <c r="M37">
        <v>-1.0205489999999999</v>
      </c>
      <c r="N37">
        <v>0.4183056231984546</v>
      </c>
      <c r="P37">
        <v>0.85756257560296401</v>
      </c>
      <c r="Q37">
        <v>-0.48059697390582223</v>
      </c>
      <c r="R37">
        <v>-0.74809700093438247</v>
      </c>
      <c r="S37">
        <v>0.53127559999999996</v>
      </c>
      <c r="T37">
        <v>2.2560930808061598E-3</v>
      </c>
      <c r="V37">
        <v>-7.2471079495831051E-2</v>
      </c>
      <c r="W37">
        <v>0.90114941662795212</v>
      </c>
      <c r="X37">
        <v>7.2748400000000005E-2</v>
      </c>
      <c r="Y37">
        <f t="shared" si="0"/>
        <v>-0.11959132415613585</v>
      </c>
    </row>
    <row r="41" spans="1:25" x14ac:dyDescent="0.25">
      <c r="I41" s="1"/>
      <c r="O41" s="1"/>
    </row>
    <row r="42" spans="1:25" x14ac:dyDescent="0.25">
      <c r="I42" s="1"/>
      <c r="O42" s="1"/>
    </row>
    <row r="43" spans="1:25" x14ac:dyDescent="0.25">
      <c r="I43" s="1"/>
      <c r="O43" s="1"/>
    </row>
    <row r="44" spans="1:25" x14ac:dyDescent="0.25">
      <c r="I44" s="1"/>
      <c r="O44" s="1"/>
    </row>
    <row r="45" spans="1:25" x14ac:dyDescent="0.25">
      <c r="I45" s="1"/>
      <c r="O45" s="1"/>
    </row>
    <row r="46" spans="1:25" x14ac:dyDescent="0.25">
      <c r="I46" s="1"/>
      <c r="O46" s="1"/>
    </row>
    <row r="47" spans="1:25" x14ac:dyDescent="0.25">
      <c r="I47" s="1"/>
      <c r="O47" s="1"/>
    </row>
    <row r="48" spans="1:25" x14ac:dyDescent="0.25">
      <c r="I48" s="1"/>
      <c r="O48" s="1"/>
    </row>
    <row r="49" spans="9:15" x14ac:dyDescent="0.25">
      <c r="I49" s="1"/>
      <c r="O49" s="1"/>
    </row>
    <row r="50" spans="9:15" x14ac:dyDescent="0.25">
      <c r="I50" s="1"/>
      <c r="O50" s="1"/>
    </row>
    <row r="51" spans="9:15" x14ac:dyDescent="0.25">
      <c r="I51" s="1"/>
      <c r="O51" s="1"/>
    </row>
    <row r="52" spans="9:15" x14ac:dyDescent="0.25">
      <c r="I52" s="1"/>
      <c r="O52" s="1"/>
    </row>
    <row r="53" spans="9:15" x14ac:dyDescent="0.25">
      <c r="I53" s="1"/>
      <c r="O53" s="1"/>
    </row>
    <row r="54" spans="9:15" x14ac:dyDescent="0.25">
      <c r="I54" s="1"/>
      <c r="O54" s="1"/>
    </row>
    <row r="55" spans="9:15" x14ac:dyDescent="0.25">
      <c r="I55" s="1"/>
      <c r="O55" s="1"/>
    </row>
    <row r="56" spans="9:15" x14ac:dyDescent="0.25">
      <c r="I56" s="1"/>
      <c r="O56" s="1"/>
    </row>
    <row r="57" spans="9:15" x14ac:dyDescent="0.25">
      <c r="I57" s="1"/>
      <c r="O57" s="1"/>
    </row>
    <row r="58" spans="9:15" x14ac:dyDescent="0.25">
      <c r="I58" s="1"/>
      <c r="O58" s="1"/>
    </row>
    <row r="59" spans="9:15" x14ac:dyDescent="0.25">
      <c r="I59" s="1"/>
      <c r="O59" s="1"/>
    </row>
    <row r="60" spans="9:15" x14ac:dyDescent="0.25">
      <c r="I60" s="1"/>
      <c r="O60" s="1"/>
    </row>
    <row r="61" spans="9:15" x14ac:dyDescent="0.25">
      <c r="I61" s="1"/>
      <c r="O61" s="1"/>
    </row>
    <row r="62" spans="9:15" x14ac:dyDescent="0.25">
      <c r="I62" s="1"/>
      <c r="O62" s="1"/>
    </row>
    <row r="63" spans="9:15" x14ac:dyDescent="0.25">
      <c r="I63" s="1"/>
      <c r="O63" s="1"/>
    </row>
    <row r="64" spans="9:15" x14ac:dyDescent="0.25">
      <c r="I64" s="1"/>
      <c r="O64" s="1"/>
    </row>
    <row r="65" spans="9:15" x14ac:dyDescent="0.25">
      <c r="I65" s="1"/>
      <c r="O65" s="1"/>
    </row>
    <row r="66" spans="9:15" x14ac:dyDescent="0.25">
      <c r="I66" s="1"/>
      <c r="O66" s="1"/>
    </row>
    <row r="67" spans="9:15" x14ac:dyDescent="0.25">
      <c r="I67" s="1"/>
      <c r="O67" s="1"/>
    </row>
    <row r="68" spans="9:15" x14ac:dyDescent="0.25">
      <c r="I68" s="1"/>
      <c r="O68" s="1"/>
    </row>
    <row r="69" spans="9:15" x14ac:dyDescent="0.25">
      <c r="I69" s="1"/>
      <c r="O69" s="1"/>
    </row>
    <row r="70" spans="9:15" x14ac:dyDescent="0.25">
      <c r="I70" s="1"/>
      <c r="O70" s="1"/>
    </row>
    <row r="71" spans="9:15" x14ac:dyDescent="0.25">
      <c r="I71" s="1"/>
    </row>
    <row r="72" spans="9:15" x14ac:dyDescent="0.25">
      <c r="I72" s="1"/>
    </row>
  </sheetData>
  <sortState ref="I41:K72">
    <sortCondition ref="K4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topLeftCell="A16" zoomScale="80" zoomScaleNormal="80" workbookViewId="0">
      <selection activeCell="AG35" sqref="AG35"/>
    </sheetView>
  </sheetViews>
  <sheetFormatPr defaultRowHeight="15" x14ac:dyDescent="0.25"/>
  <cols>
    <col min="2" max="2" width="19.7109375" bestFit="1" customWidth="1"/>
    <col min="3" max="3" width="11.7109375" customWidth="1"/>
    <col min="5" max="6" width="13.7109375" bestFit="1" customWidth="1"/>
    <col min="13" max="13" width="19.7109375" bestFit="1" customWidth="1"/>
  </cols>
  <sheetData>
    <row r="1" spans="1:23" ht="15.75" thickBot="1" x14ac:dyDescent="0.3">
      <c r="A1" s="245" t="s">
        <v>627</v>
      </c>
    </row>
    <row r="2" spans="1:23" ht="15.75" thickBot="1" x14ac:dyDescent="0.3">
      <c r="C2" s="288">
        <v>2008</v>
      </c>
      <c r="D2" s="289"/>
      <c r="E2" s="289"/>
      <c r="F2" s="289"/>
      <c r="G2" s="289"/>
      <c r="H2" s="288">
        <v>2009</v>
      </c>
      <c r="I2" s="289"/>
      <c r="J2" s="289"/>
      <c r="K2" s="289"/>
      <c r="L2" s="290"/>
    </row>
    <row r="3" spans="1:23" ht="15.75" thickBot="1" x14ac:dyDescent="0.3">
      <c r="B3" t="s">
        <v>617</v>
      </c>
      <c r="C3" s="214" t="s">
        <v>613</v>
      </c>
      <c r="D3" s="214" t="s">
        <v>615</v>
      </c>
      <c r="E3" s="214" t="s">
        <v>614</v>
      </c>
      <c r="F3" s="214" t="s">
        <v>616</v>
      </c>
      <c r="G3" s="215" t="s">
        <v>611</v>
      </c>
      <c r="H3" s="214" t="s">
        <v>613</v>
      </c>
      <c r="I3" s="214" t="s">
        <v>615</v>
      </c>
      <c r="J3" s="214" t="s">
        <v>614</v>
      </c>
      <c r="K3" s="214" t="s">
        <v>616</v>
      </c>
      <c r="L3" s="215" t="s">
        <v>611</v>
      </c>
    </row>
    <row r="4" spans="1:23" ht="15.75" thickTop="1" x14ac:dyDescent="0.25">
      <c r="B4" s="1" t="s">
        <v>19</v>
      </c>
      <c r="C4">
        <v>-1.21973402500325</v>
      </c>
      <c r="D4">
        <v>0.46933828256843868</v>
      </c>
      <c r="E4">
        <v>-0.93972458658010838</v>
      </c>
      <c r="F4">
        <v>-7.8647597947857834E-2</v>
      </c>
      <c r="G4">
        <f>AVERAGE(C4:F4)</f>
        <v>-0.44219198174069435</v>
      </c>
      <c r="H4">
        <v>-1.0542884563634138</v>
      </c>
      <c r="I4">
        <v>9.546459953280878E-2</v>
      </c>
      <c r="J4">
        <v>-0.84698353009459648</v>
      </c>
      <c r="K4">
        <v>1.4859579100719972E-2</v>
      </c>
      <c r="L4">
        <f>AVERAGE(H4:K4)</f>
        <v>-0.4477369519561204</v>
      </c>
    </row>
    <row r="5" spans="1:23" x14ac:dyDescent="0.25">
      <c r="B5" s="1" t="s">
        <v>20</v>
      </c>
      <c r="C5">
        <v>-8.3612662692816572E-2</v>
      </c>
      <c r="D5">
        <v>0.95534404575784859</v>
      </c>
      <c r="E5">
        <v>-0.22162656051398191</v>
      </c>
      <c r="F5">
        <v>1.6489080689242826E-2</v>
      </c>
      <c r="G5">
        <f t="shared" ref="G5:G33" si="0">AVERAGE(C5:F5)</f>
        <v>0.16664847581007325</v>
      </c>
      <c r="H5">
        <v>0.14841291755374714</v>
      </c>
      <c r="I5">
        <v>0.62799952353423938</v>
      </c>
      <c r="J5">
        <v>-0.10913893667673721</v>
      </c>
      <c r="K5">
        <v>-0.85015352661254306</v>
      </c>
      <c r="L5">
        <f t="shared" ref="L5:L33" si="1">AVERAGE(H5:K5)</f>
        <v>-4.5720005550323461E-2</v>
      </c>
    </row>
    <row r="6" spans="1:23" x14ac:dyDescent="0.25">
      <c r="B6" s="1" t="s">
        <v>21</v>
      </c>
      <c r="C6">
        <v>0.83936269445004041</v>
      </c>
      <c r="D6">
        <v>0.73396649575784856</v>
      </c>
      <c r="E6">
        <v>-0.82291540964856913</v>
      </c>
      <c r="F6">
        <v>0.37070399611826083</v>
      </c>
      <c r="G6">
        <f t="shared" si="0"/>
        <v>0.28027944416939515</v>
      </c>
      <c r="H6">
        <v>0.79259432337678903</v>
      </c>
      <c r="I6">
        <v>0.4792578235342394</v>
      </c>
      <c r="J6">
        <v>-0.28014093009459656</v>
      </c>
      <c r="K6">
        <v>0.33873880362208947</v>
      </c>
      <c r="L6">
        <f t="shared" si="1"/>
        <v>0.33261250510963036</v>
      </c>
    </row>
    <row r="7" spans="1:23" x14ac:dyDescent="0.25">
      <c r="B7" s="1" t="s">
        <v>22</v>
      </c>
      <c r="C7">
        <v>-0.49981441983567371</v>
      </c>
      <c r="D7">
        <v>-0.77918821743156141</v>
      </c>
      <c r="E7">
        <v>-0.16117030064453086</v>
      </c>
      <c r="F7">
        <v>-0.39265683039606075</v>
      </c>
      <c r="G7">
        <f t="shared" si="0"/>
        <v>-0.45820744207695668</v>
      </c>
      <c r="H7">
        <v>-0.46091518746859922</v>
      </c>
      <c r="I7">
        <v>-0.68386130046719118</v>
      </c>
      <c r="J7">
        <v>-0.11772481667673725</v>
      </c>
      <c r="K7">
        <v>-0.73708684090673937</v>
      </c>
      <c r="L7">
        <f t="shared" si="1"/>
        <v>-0.49989703637981675</v>
      </c>
      <c r="S7" t="s">
        <v>290</v>
      </c>
      <c r="T7" t="s">
        <v>291</v>
      </c>
      <c r="U7" t="s">
        <v>292</v>
      </c>
      <c r="V7" t="s">
        <v>293</v>
      </c>
    </row>
    <row r="8" spans="1:23" x14ac:dyDescent="0.25">
      <c r="B8" s="1" t="s">
        <v>23</v>
      </c>
      <c r="C8">
        <v>-0.16602951173396896</v>
      </c>
      <c r="D8">
        <v>-0.10243726743156134</v>
      </c>
      <c r="E8">
        <v>-0.17955691211989194</v>
      </c>
      <c r="F8">
        <v>0.43627402196682963</v>
      </c>
      <c r="G8">
        <f t="shared" si="0"/>
        <v>-2.9374173296481537E-3</v>
      </c>
      <c r="H8">
        <v>-0.23950835840585652</v>
      </c>
      <c r="I8">
        <v>-0.35047210046719124</v>
      </c>
      <c r="J8">
        <v>-0.34318275667673726</v>
      </c>
      <c r="K8">
        <v>0.17024256840295873</v>
      </c>
      <c r="L8">
        <f t="shared" si="1"/>
        <v>-0.19073016178670657</v>
      </c>
      <c r="R8" s="1" t="s">
        <v>30</v>
      </c>
      <c r="S8" s="1">
        <v>0.36828659480536052</v>
      </c>
      <c r="T8">
        <v>1.0995851235342395</v>
      </c>
      <c r="U8">
        <v>0.44501430332326281</v>
      </c>
      <c r="V8">
        <v>0.84313452137921496</v>
      </c>
    </row>
    <row r="9" spans="1:23" x14ac:dyDescent="0.25">
      <c r="B9" s="1" t="s">
        <v>24</v>
      </c>
      <c r="C9">
        <v>-0.33853155959723846</v>
      </c>
      <c r="D9">
        <v>-0.77926106743156143</v>
      </c>
      <c r="E9">
        <v>-0.35682675335024905</v>
      </c>
      <c r="F9">
        <v>9.4805400114320412E-2</v>
      </c>
      <c r="G9">
        <f t="shared" si="0"/>
        <v>-0.34495349506618211</v>
      </c>
      <c r="H9" s="1">
        <v>-0.17876895008552454</v>
      </c>
      <c r="I9">
        <v>-0.64443065046719128</v>
      </c>
      <c r="J9">
        <v>-0.27762493667673721</v>
      </c>
      <c r="K9">
        <v>-0.24785230521121171</v>
      </c>
      <c r="L9">
        <f t="shared" si="1"/>
        <v>-0.33716921061016614</v>
      </c>
      <c r="R9" s="1" t="s">
        <v>37</v>
      </c>
      <c r="S9" s="1">
        <v>0.14917585194147992</v>
      </c>
      <c r="T9">
        <v>-0.30007500046719127</v>
      </c>
      <c r="U9">
        <v>-0.45193773009459653</v>
      </c>
      <c r="V9">
        <v>0.47160819165455742</v>
      </c>
    </row>
    <row r="10" spans="1:23" x14ac:dyDescent="0.25">
      <c r="B10" s="1" t="s">
        <v>25</v>
      </c>
      <c r="C10">
        <v>0.83054755326270513</v>
      </c>
      <c r="D10">
        <v>-0.50256316743156138</v>
      </c>
      <c r="E10">
        <v>0.5377706750868646</v>
      </c>
      <c r="F10">
        <v>0.47720811166499277</v>
      </c>
      <c r="G10">
        <f t="shared" si="0"/>
        <v>0.33574079314575028</v>
      </c>
      <c r="H10" s="1">
        <v>0.86857518051964633</v>
      </c>
      <c r="I10">
        <v>-0.81561770046719118</v>
      </c>
      <c r="J10">
        <v>0.41954670332326283</v>
      </c>
      <c r="K10">
        <v>0.40766862360570788</v>
      </c>
      <c r="L10">
        <f t="shared" si="1"/>
        <v>0.22004320174535646</v>
      </c>
      <c r="R10" s="1" t="s">
        <v>55</v>
      </c>
      <c r="S10" s="1">
        <v>0.23101017727292064</v>
      </c>
      <c r="T10">
        <v>0.72335867353423944</v>
      </c>
      <c r="U10">
        <v>0.97873485415407857</v>
      </c>
      <c r="V10">
        <v>1.7293540817462573E-2</v>
      </c>
    </row>
    <row r="11" spans="1:23" x14ac:dyDescent="0.25">
      <c r="B11" s="1" t="s">
        <v>26</v>
      </c>
      <c r="C11">
        <v>0.61599059445004056</v>
      </c>
      <c r="D11">
        <v>0.56865978256843863</v>
      </c>
      <c r="E11">
        <v>-1.2308346065924569E-2</v>
      </c>
      <c r="F11">
        <v>0.70454277160415268</v>
      </c>
      <c r="G11">
        <f t="shared" si="0"/>
        <v>0.46922120063917683</v>
      </c>
      <c r="H11" s="1">
        <v>0.4123318519482177</v>
      </c>
      <c r="I11">
        <v>1.2091057735342394</v>
      </c>
      <c r="J11">
        <v>-9.4903016676737256E-2</v>
      </c>
      <c r="K11">
        <v>0.32347240455941279</v>
      </c>
      <c r="L11">
        <f t="shared" si="1"/>
        <v>0.46250175334128318</v>
      </c>
      <c r="R11" s="1" t="s">
        <v>85</v>
      </c>
      <c r="S11" s="1">
        <v>0.11070574393958732</v>
      </c>
      <c r="T11">
        <v>-0.38630820046719122</v>
      </c>
      <c r="U11">
        <v>0.29670545415407845</v>
      </c>
      <c r="V11">
        <v>-0.15735162753606233</v>
      </c>
    </row>
    <row r="12" spans="1:23" x14ac:dyDescent="0.25">
      <c r="B12" s="1" t="s">
        <v>27</v>
      </c>
      <c r="C12">
        <v>-8.6066705549959446E-2</v>
      </c>
      <c r="D12">
        <v>5.5990382568438635E-2</v>
      </c>
      <c r="E12">
        <v>0.17389844514961772</v>
      </c>
      <c r="F12">
        <v>-0.49701178244548633</v>
      </c>
      <c r="G12">
        <f t="shared" si="0"/>
        <v>-8.8297415069347351E-2</v>
      </c>
      <c r="H12" s="1">
        <v>2.2730309091074857E-2</v>
      </c>
      <c r="I12">
        <v>2.2183549532808766E-2</v>
      </c>
      <c r="J12">
        <v>-9.5434296676737279E-2</v>
      </c>
      <c r="K12">
        <v>-0.36061159175473162</v>
      </c>
      <c r="L12">
        <f t="shared" si="1"/>
        <v>-0.10278300745189632</v>
      </c>
      <c r="R12" s="1" t="s">
        <v>654</v>
      </c>
      <c r="S12" s="1">
        <v>0</v>
      </c>
      <c r="T12">
        <v>0</v>
      </c>
      <c r="U12">
        <v>0</v>
      </c>
      <c r="V12">
        <v>0</v>
      </c>
    </row>
    <row r="13" spans="1:23" x14ac:dyDescent="0.25">
      <c r="B13" s="1" t="s">
        <v>28</v>
      </c>
      <c r="C13">
        <v>0.53023910873575486</v>
      </c>
      <c r="D13">
        <v>-0.16462881743156135</v>
      </c>
      <c r="E13">
        <v>0.12068615747242617</v>
      </c>
      <c r="F13">
        <v>-0.14729449052714966</v>
      </c>
      <c r="G13">
        <f t="shared" si="0"/>
        <v>8.4750489562367512E-2</v>
      </c>
      <c r="H13" s="1">
        <v>0.29612332337678915</v>
      </c>
      <c r="I13">
        <v>-0.38860800046719124</v>
      </c>
      <c r="J13">
        <v>0.1118102633232628</v>
      </c>
      <c r="K13">
        <v>0.35125342549504235</v>
      </c>
      <c r="L13">
        <f t="shared" si="1"/>
        <v>9.2644752931975771E-2</v>
      </c>
    </row>
    <row r="14" spans="1:23" x14ac:dyDescent="0.25">
      <c r="B14" s="1" t="s">
        <v>29</v>
      </c>
      <c r="C14">
        <v>0.39971838016432631</v>
      </c>
      <c r="D14">
        <v>0.42697178256843871</v>
      </c>
      <c r="E14">
        <v>-0.25044439172023036</v>
      </c>
      <c r="F14">
        <v>-0.34792043819213969</v>
      </c>
      <c r="G14">
        <f t="shared" si="0"/>
        <v>5.7081333205098728E-2</v>
      </c>
      <c r="H14" s="1">
        <v>0.2805155233767892</v>
      </c>
      <c r="I14">
        <v>8.6815899532808771E-2</v>
      </c>
      <c r="J14">
        <v>-0.42195063009459649</v>
      </c>
      <c r="K14">
        <v>-0.21812870821519048</v>
      </c>
      <c r="L14">
        <f t="shared" si="1"/>
        <v>-6.818697885004725E-2</v>
      </c>
    </row>
    <row r="15" spans="1:23" x14ac:dyDescent="0.25">
      <c r="B15" s="1" t="s">
        <v>30</v>
      </c>
      <c r="C15">
        <v>0.27794098016432628</v>
      </c>
      <c r="D15">
        <v>1.2965524457578486</v>
      </c>
      <c r="E15">
        <v>0.37175264031887922</v>
      </c>
      <c r="F15">
        <v>0.79992262104520451</v>
      </c>
      <c r="G15">
        <f t="shared" si="0"/>
        <v>0.68654217182156463</v>
      </c>
      <c r="H15" s="1">
        <v>0.36828659480536052</v>
      </c>
      <c r="I15">
        <v>1.0995851235342395</v>
      </c>
      <c r="J15">
        <v>0.44501430332326281</v>
      </c>
      <c r="K15">
        <v>0.84313452137921496</v>
      </c>
      <c r="L15">
        <f t="shared" si="1"/>
        <v>0.68900513576051936</v>
      </c>
      <c r="S15" t="s">
        <v>320</v>
      </c>
      <c r="T15" t="s">
        <v>37</v>
      </c>
      <c r="U15" t="s">
        <v>55</v>
      </c>
      <c r="V15" t="s">
        <v>85</v>
      </c>
      <c r="W15" t="s">
        <v>654</v>
      </c>
    </row>
    <row r="16" spans="1:23" x14ac:dyDescent="0.25">
      <c r="B16" s="1" t="s">
        <v>31</v>
      </c>
      <c r="C16">
        <v>9.2532377937729102E-2</v>
      </c>
      <c r="D16">
        <v>0.31009128256843865</v>
      </c>
      <c r="E16">
        <v>3.851386720565797E-2</v>
      </c>
      <c r="F16">
        <v>2.6471997676605019E-2</v>
      </c>
      <c r="G16">
        <f t="shared" si="0"/>
        <v>0.11690238134710769</v>
      </c>
      <c r="H16" s="1">
        <v>-6.1427879452632221E-2</v>
      </c>
      <c r="I16">
        <v>1.1890307735342394</v>
      </c>
      <c r="J16">
        <v>0.14750088332326278</v>
      </c>
      <c r="K16">
        <v>0.25080317084397558</v>
      </c>
      <c r="L16">
        <f t="shared" si="1"/>
        <v>0.38147673706221136</v>
      </c>
      <c r="R16" t="s">
        <v>613</v>
      </c>
      <c r="S16" s="1">
        <v>0.36828659480536052</v>
      </c>
      <c r="T16" s="1">
        <v>0.14917585194147992</v>
      </c>
      <c r="U16" s="1">
        <v>0.23101017727292064</v>
      </c>
      <c r="V16" s="1">
        <v>0.11070574393958732</v>
      </c>
      <c r="W16" s="1">
        <v>0</v>
      </c>
    </row>
    <row r="17" spans="2:23" x14ac:dyDescent="0.25">
      <c r="B17" s="1" t="s">
        <v>32</v>
      </c>
      <c r="C17">
        <v>0.62956279445004049</v>
      </c>
      <c r="D17">
        <v>5.8992482568438642E-2</v>
      </c>
      <c r="E17">
        <v>-0.6559134725333704</v>
      </c>
      <c r="F17">
        <v>0.70181248814322095</v>
      </c>
      <c r="G17">
        <f t="shared" si="0"/>
        <v>0.1836135731570824</v>
      </c>
      <c r="H17" s="1">
        <v>0.51933982337678908</v>
      </c>
      <c r="I17">
        <v>-0.12747105046719123</v>
      </c>
      <c r="J17">
        <v>-0.4070804100945965</v>
      </c>
      <c r="K17">
        <v>0.58994732369301794</v>
      </c>
      <c r="L17">
        <f t="shared" si="1"/>
        <v>0.14368392162700483</v>
      </c>
      <c r="R17" t="s">
        <v>615</v>
      </c>
      <c r="S17">
        <v>1.0995851235342395</v>
      </c>
      <c r="T17">
        <v>-0.30007500046719127</v>
      </c>
      <c r="U17">
        <v>0.72335867353423944</v>
      </c>
      <c r="V17">
        <v>-0.38630820046719122</v>
      </c>
      <c r="W17">
        <v>0</v>
      </c>
    </row>
    <row r="18" spans="2:23" x14ac:dyDescent="0.25">
      <c r="B18" s="1" t="s">
        <v>33</v>
      </c>
      <c r="C18">
        <v>0.39374269445004056</v>
      </c>
      <c r="D18">
        <v>-0.68420486743156128</v>
      </c>
      <c r="E18">
        <v>1.9269546622804779E-3</v>
      </c>
      <c r="F18">
        <v>-0.52745557142354837</v>
      </c>
      <c r="G18">
        <f t="shared" si="0"/>
        <v>-0.20399769743569715</v>
      </c>
      <c r="H18" s="1">
        <v>0.38361005194821773</v>
      </c>
      <c r="I18">
        <v>-0.53593565046719127</v>
      </c>
      <c r="J18">
        <v>-9.3986930094596549E-2</v>
      </c>
      <c r="K18">
        <v>-0.75762927716582673</v>
      </c>
      <c r="L18">
        <f t="shared" si="1"/>
        <v>-0.25098545144484918</v>
      </c>
      <c r="R18" t="s">
        <v>614</v>
      </c>
      <c r="S18">
        <v>0.44501430332326281</v>
      </c>
      <c r="T18">
        <v>-0.45193773009459653</v>
      </c>
      <c r="U18">
        <v>0.97873485415407857</v>
      </c>
      <c r="V18">
        <v>0.29670545415407845</v>
      </c>
      <c r="W18">
        <v>0</v>
      </c>
    </row>
    <row r="19" spans="2:23" x14ac:dyDescent="0.25">
      <c r="B19" s="1" t="s">
        <v>34</v>
      </c>
      <c r="C19">
        <v>-0.53048508413825668</v>
      </c>
      <c r="D19">
        <v>-0.35241561743156136</v>
      </c>
      <c r="E19">
        <v>-0.56211103286901121</v>
      </c>
      <c r="F19">
        <v>8.5409043336629728E-2</v>
      </c>
      <c r="G19">
        <f t="shared" si="0"/>
        <v>-0.33990067277554992</v>
      </c>
      <c r="H19" s="1">
        <v>-1.1281997734118174</v>
      </c>
      <c r="I19">
        <v>2.2404049532808779E-2</v>
      </c>
      <c r="J19">
        <v>-0.84932327009459652</v>
      </c>
      <c r="K19">
        <v>-0.3635558745440563</v>
      </c>
      <c r="L19">
        <f t="shared" si="1"/>
        <v>-0.57966871712941537</v>
      </c>
      <c r="R19" t="s">
        <v>616</v>
      </c>
      <c r="S19">
        <v>0.84313452137921496</v>
      </c>
      <c r="T19">
        <v>0.47160819165455742</v>
      </c>
      <c r="U19">
        <v>1.7293540817462573E-2</v>
      </c>
      <c r="V19">
        <v>-0.15735162753606233</v>
      </c>
      <c r="W19">
        <v>0</v>
      </c>
    </row>
    <row r="20" spans="2:23" x14ac:dyDescent="0.25">
      <c r="B20" s="1" t="s">
        <v>35</v>
      </c>
      <c r="C20">
        <v>-0.3131667798881369</v>
      </c>
      <c r="D20">
        <v>-0.64661576743156135</v>
      </c>
      <c r="E20">
        <v>0.28177895525432523</v>
      </c>
      <c r="F20">
        <v>0.23404250584738687</v>
      </c>
      <c r="G20">
        <f t="shared" si="0"/>
        <v>-0.11099027155449656</v>
      </c>
      <c r="H20" s="1">
        <v>-0.33348182600425746</v>
      </c>
      <c r="I20">
        <v>-1.0175585004671912</v>
      </c>
      <c r="J20">
        <v>6.7518363323262762E-2</v>
      </c>
      <c r="K20">
        <v>-0.19640355430731812</v>
      </c>
      <c r="L20">
        <f t="shared" si="1"/>
        <v>-0.36998137936387604</v>
      </c>
    </row>
    <row r="21" spans="2:23" x14ac:dyDescent="0.25">
      <c r="B21" s="1" t="s">
        <v>36</v>
      </c>
      <c r="C21">
        <v>-6.7954634342752132E-2</v>
      </c>
      <c r="D21">
        <v>1.3859269457578485</v>
      </c>
      <c r="E21">
        <v>0.35977354225921715</v>
      </c>
      <c r="F21">
        <v>-0.27752981087259843</v>
      </c>
      <c r="G21">
        <f t="shared" si="0"/>
        <v>0.35005401070042874</v>
      </c>
      <c r="H21" s="1">
        <v>-0.21710495584438647</v>
      </c>
      <c r="I21">
        <v>0.96213932353423948</v>
      </c>
      <c r="J21">
        <v>0.75890986332326282</v>
      </c>
      <c r="K21">
        <v>6.5382743594031928E-2</v>
      </c>
      <c r="L21">
        <f t="shared" si="1"/>
        <v>0.39233174365178697</v>
      </c>
    </row>
    <row r="22" spans="2:23" x14ac:dyDescent="0.25">
      <c r="B22" s="1" t="s">
        <v>37</v>
      </c>
      <c r="C22">
        <v>7.3200088375680081E-2</v>
      </c>
      <c r="D22">
        <v>-0.19013891743156136</v>
      </c>
      <c r="E22">
        <v>-0.51100822090056197</v>
      </c>
      <c r="F22">
        <v>0.1539603906100841</v>
      </c>
      <c r="G22">
        <f t="shared" si="0"/>
        <v>-0.11849666483658979</v>
      </c>
      <c r="H22" s="1">
        <v>0.14917585194147992</v>
      </c>
      <c r="I22">
        <v>-0.30007500046719127</v>
      </c>
      <c r="J22">
        <v>-0.45193773009459653</v>
      </c>
      <c r="K22">
        <v>0.47160819165455742</v>
      </c>
      <c r="L22">
        <f t="shared" si="1"/>
        <v>-3.2807171741437616E-2</v>
      </c>
    </row>
    <row r="23" spans="2:23" x14ac:dyDescent="0.25">
      <c r="B23" s="1" t="s">
        <v>38</v>
      </c>
      <c r="C23">
        <v>-0.63179640554995942</v>
      </c>
      <c r="D23">
        <v>-0.80508721743156131</v>
      </c>
      <c r="E23">
        <v>-6.4873782357329463E-2</v>
      </c>
      <c r="F23">
        <v>-0.71074486063100661</v>
      </c>
      <c r="G23">
        <f t="shared" si="0"/>
        <v>-0.55312556649246425</v>
      </c>
      <c r="H23" s="1">
        <v>-0.48220884805178221</v>
      </c>
      <c r="I23">
        <v>-0.67577910046719125</v>
      </c>
      <c r="J23">
        <v>4.2403049905403424E-2</v>
      </c>
      <c r="K23">
        <v>-5.5288465903557016E-2</v>
      </c>
      <c r="L23">
        <f t="shared" si="1"/>
        <v>-0.2927183411292818</v>
      </c>
    </row>
    <row r="24" spans="2:23" x14ac:dyDescent="0.25">
      <c r="B24" s="1" t="s">
        <v>39</v>
      </c>
      <c r="C24">
        <v>-0.90098877244821962</v>
      </c>
      <c r="D24">
        <v>7.9201945757848558E-2</v>
      </c>
      <c r="E24">
        <v>-0.90376108406538536</v>
      </c>
      <c r="F24">
        <v>-0.42547226224164442</v>
      </c>
      <c r="G24">
        <f t="shared" si="0"/>
        <v>-0.5377550432493502</v>
      </c>
      <c r="H24" s="1">
        <v>-0.60078379364101742</v>
      </c>
      <c r="I24">
        <v>-1.8023155004671911</v>
      </c>
      <c r="J24">
        <v>-0.78524509009459664</v>
      </c>
      <c r="K24">
        <v>-0.30457290801426112</v>
      </c>
      <c r="L24">
        <f t="shared" si="1"/>
        <v>-0.87322932305426659</v>
      </c>
    </row>
    <row r="25" spans="2:23" x14ac:dyDescent="0.25">
      <c r="B25" s="1" t="s">
        <v>40</v>
      </c>
      <c r="C25">
        <v>-0.3897731980282243</v>
      </c>
      <c r="D25">
        <v>0.2836719457578486</v>
      </c>
      <c r="E25">
        <v>0.73768191862666277</v>
      </c>
      <c r="F25">
        <v>-0.64971246561571705</v>
      </c>
      <c r="G25">
        <f t="shared" si="0"/>
        <v>-4.5329498148574954E-3</v>
      </c>
      <c r="H25" s="1">
        <v>-0.38454018646905996</v>
      </c>
      <c r="I25">
        <v>0.29196792353423939</v>
      </c>
      <c r="J25">
        <v>0.96575080332326291</v>
      </c>
      <c r="K25">
        <v>0.28621637024670937</v>
      </c>
      <c r="L25">
        <f t="shared" si="1"/>
        <v>0.28984872765878794</v>
      </c>
    </row>
    <row r="26" spans="2:23" x14ac:dyDescent="0.25">
      <c r="B26" s="1" t="s">
        <v>41</v>
      </c>
      <c r="C26">
        <v>-0.11446458675636675</v>
      </c>
      <c r="D26">
        <v>-0.23040955424215137</v>
      </c>
      <c r="E26">
        <v>0.79750295989408271</v>
      </c>
      <c r="F26">
        <v>-0.83832299909545149</v>
      </c>
      <c r="G26">
        <f t="shared" si="0"/>
        <v>-9.6423545049971721E-2</v>
      </c>
      <c r="H26" s="1">
        <v>9.8698676375594249E-2</v>
      </c>
      <c r="I26">
        <v>-0.59474572646576063</v>
      </c>
      <c r="J26">
        <v>0.52977510990540344</v>
      </c>
      <c r="K26">
        <v>-7.3010811776518664E-2</v>
      </c>
      <c r="L26">
        <f t="shared" si="1"/>
        <v>-9.8206879903203967E-3</v>
      </c>
    </row>
    <row r="27" spans="2:23" x14ac:dyDescent="0.25">
      <c r="B27" s="1" t="s">
        <v>42</v>
      </c>
      <c r="C27">
        <v>0.55597694352504723</v>
      </c>
      <c r="D27">
        <v>-3.2356067431561331E-2</v>
      </c>
      <c r="E27">
        <v>0.39915491027932509</v>
      </c>
      <c r="F27">
        <v>0.49585870613938349</v>
      </c>
      <c r="G27">
        <f t="shared" si="0"/>
        <v>0.35465862312804863</v>
      </c>
      <c r="H27" s="1">
        <v>0.46131686060625393</v>
      </c>
      <c r="I27">
        <v>-0.25197820046719122</v>
      </c>
      <c r="J27">
        <v>0.38402823738175429</v>
      </c>
      <c r="K27">
        <v>0.28311576499066432</v>
      </c>
      <c r="L27">
        <f t="shared" si="1"/>
        <v>0.21912066562787036</v>
      </c>
    </row>
    <row r="28" spans="2:23" x14ac:dyDescent="0.25">
      <c r="B28" s="1" t="s">
        <v>43</v>
      </c>
      <c r="H28" s="1">
        <v>-0.13452262272707935</v>
      </c>
      <c r="I28">
        <v>1.5535067735342394</v>
      </c>
      <c r="J28">
        <v>-3.6766812618245714E-2</v>
      </c>
      <c r="K28">
        <v>-0.28740862233102282</v>
      </c>
      <c r="L28">
        <f t="shared" si="1"/>
        <v>0.27370217896447291</v>
      </c>
    </row>
    <row r="29" spans="2:23" x14ac:dyDescent="0.25">
      <c r="B29" s="1" t="s">
        <v>44</v>
      </c>
      <c r="C29">
        <v>0.58618367685838069</v>
      </c>
      <c r="D29">
        <v>-0.52666741743156131</v>
      </c>
      <c r="E29">
        <v>0.76831185868122165</v>
      </c>
      <c r="F29">
        <v>-0.53859972743255569</v>
      </c>
      <c r="G29">
        <f t="shared" si="0"/>
        <v>7.2307097668871334E-2</v>
      </c>
      <c r="H29" s="1">
        <v>0.73030122727292068</v>
      </c>
      <c r="I29">
        <v>-0.18382930046719123</v>
      </c>
      <c r="J29">
        <v>0.27420397915407846</v>
      </c>
      <c r="K29">
        <v>-0.11406220371850943</v>
      </c>
      <c r="L29">
        <f t="shared" si="1"/>
        <v>0.17665342556032462</v>
      </c>
    </row>
    <row r="30" spans="2:23" x14ac:dyDescent="0.25">
      <c r="B30" s="1" t="s">
        <v>45</v>
      </c>
      <c r="C30">
        <v>-0.34217132531373989</v>
      </c>
      <c r="D30">
        <v>-1.1530837174315614</v>
      </c>
      <c r="E30">
        <v>0.60473315999876021</v>
      </c>
      <c r="F30">
        <v>0.37700290016113008</v>
      </c>
      <c r="G30">
        <f t="shared" si="0"/>
        <v>-0.12837974564635274</v>
      </c>
      <c r="H30" s="1">
        <v>-0.22234527821169903</v>
      </c>
      <c r="I30">
        <v>0.73723392353423944</v>
      </c>
      <c r="J30">
        <v>0.54126852915407841</v>
      </c>
      <c r="K30">
        <v>0.38376296555377859</v>
      </c>
      <c r="L30">
        <f t="shared" si="1"/>
        <v>0.35998003500759934</v>
      </c>
    </row>
    <row r="31" spans="2:23" x14ac:dyDescent="0.25">
      <c r="B31" s="1" t="s">
        <v>55</v>
      </c>
      <c r="C31">
        <v>0.13108994352504733</v>
      </c>
      <c r="D31">
        <v>-2.8080117431561358E-2</v>
      </c>
      <c r="E31">
        <v>0.94252470603879945</v>
      </c>
      <c r="F31">
        <v>0.38032113678030077</v>
      </c>
      <c r="G31">
        <f t="shared" si="0"/>
        <v>0.35646391722814652</v>
      </c>
      <c r="H31" s="1">
        <v>0.23101017727292064</v>
      </c>
      <c r="I31">
        <v>0.72335867353423944</v>
      </c>
      <c r="J31">
        <v>0.97873485415407857</v>
      </c>
      <c r="K31">
        <v>1.7293540817462573E-2</v>
      </c>
      <c r="L31">
        <f t="shared" si="1"/>
        <v>0.48759931144467533</v>
      </c>
    </row>
    <row r="32" spans="2:23" x14ac:dyDescent="0.25">
      <c r="B32" s="1" t="s">
        <v>85</v>
      </c>
      <c r="C32">
        <v>0.14020774352504736</v>
      </c>
      <c r="D32">
        <v>-0.40568271743156137</v>
      </c>
      <c r="E32">
        <v>0.39786057515325246</v>
      </c>
      <c r="F32">
        <v>0.36939449055473234</v>
      </c>
      <c r="G32">
        <f t="shared" si="0"/>
        <v>0.12544502295036769</v>
      </c>
      <c r="H32" s="1">
        <v>0.11070574393958732</v>
      </c>
      <c r="I32">
        <v>-0.38630820046719122</v>
      </c>
      <c r="J32">
        <v>0.29670545415407845</v>
      </c>
      <c r="K32">
        <v>-0.15735162753606233</v>
      </c>
      <c r="L32">
        <f t="shared" si="1"/>
        <v>-3.4062157477396944E-2</v>
      </c>
    </row>
    <row r="33" spans="1:13" x14ac:dyDescent="0.25">
      <c r="B33" s="1" t="s">
        <v>47</v>
      </c>
      <c r="C33">
        <v>-0.30177583980828598</v>
      </c>
      <c r="D33">
        <v>0.75811194575784857</v>
      </c>
      <c r="E33">
        <v>-0.33639188835244627</v>
      </c>
      <c r="F33">
        <v>-0.1609965122026383</v>
      </c>
      <c r="G33">
        <f t="shared" si="0"/>
        <v>-1.0263073651380496E-2</v>
      </c>
      <c r="H33" s="1">
        <v>-0.24216002272707934</v>
      </c>
      <c r="I33">
        <v>-0.34106795046719124</v>
      </c>
      <c r="J33">
        <v>-0.33013936920038628</v>
      </c>
      <c r="K33">
        <v>0.13297837887196082</v>
      </c>
      <c r="L33">
        <f t="shared" si="1"/>
        <v>-0.19509724088067401</v>
      </c>
    </row>
    <row r="35" spans="1:13" x14ac:dyDescent="0.25">
      <c r="A35" s="245" t="s">
        <v>628</v>
      </c>
    </row>
    <row r="36" spans="1:13" ht="15.75" thickBot="1" x14ac:dyDescent="0.3">
      <c r="B36" s="188"/>
      <c r="C36" s="268">
        <v>2008</v>
      </c>
      <c r="D36" s="268">
        <v>2009</v>
      </c>
      <c r="E36" s="268" t="s">
        <v>629</v>
      </c>
      <c r="F36" s="268" t="s">
        <v>630</v>
      </c>
      <c r="G36" s="268" t="s">
        <v>83</v>
      </c>
    </row>
    <row r="37" spans="1:13" x14ac:dyDescent="0.25">
      <c r="B37" s="269" t="s">
        <v>19</v>
      </c>
      <c r="C37">
        <v>-0.61183893944863887</v>
      </c>
      <c r="D37">
        <v>-0.49088136669759924</v>
      </c>
      <c r="E37">
        <f t="shared" ref="E37:E60" si="2">_xlfn.RANK.EQ(C37, $C$37:$C$66, 0)</f>
        <v>28</v>
      </c>
      <c r="F37">
        <f t="shared" ref="F37:F66" si="3">_xlfn.RANK.EQ(D37, $D$37:$D$66, 0)</f>
        <v>27</v>
      </c>
      <c r="G37">
        <f>E37-F37</f>
        <v>1</v>
      </c>
    </row>
    <row r="38" spans="1:13" x14ac:dyDescent="0.25">
      <c r="B38" s="269" t="s">
        <v>20</v>
      </c>
      <c r="C38">
        <v>1.5842391186703397E-2</v>
      </c>
      <c r="D38">
        <v>-0.25661682404138536</v>
      </c>
      <c r="E38">
        <f t="shared" si="2"/>
        <v>15</v>
      </c>
      <c r="F38">
        <f t="shared" si="3"/>
        <v>25</v>
      </c>
      <c r="G38" s="206">
        <f t="shared" ref="G38:G62" si="4">E38-F38</f>
        <v>-10</v>
      </c>
    </row>
    <row r="39" spans="1:13" x14ac:dyDescent="0.25">
      <c r="B39" s="269" t="s">
        <v>21</v>
      </c>
      <c r="C39">
        <v>0.27732489415480766</v>
      </c>
      <c r="D39">
        <v>0.35454871707964469</v>
      </c>
      <c r="E39">
        <f t="shared" si="2"/>
        <v>7</v>
      </c>
      <c r="F39">
        <f t="shared" si="3"/>
        <v>3</v>
      </c>
      <c r="G39">
        <f t="shared" si="4"/>
        <v>4</v>
      </c>
    </row>
    <row r="40" spans="1:13" x14ac:dyDescent="0.25">
      <c r="B40" s="269" t="s">
        <v>22</v>
      </c>
      <c r="C40">
        <v>-0.41007269950990088</v>
      </c>
      <c r="D40">
        <v>-0.51376237238082256</v>
      </c>
      <c r="E40">
        <f t="shared" si="2"/>
        <v>26</v>
      </c>
      <c r="F40">
        <f t="shared" si="3"/>
        <v>28</v>
      </c>
      <c r="G40">
        <f t="shared" si="4"/>
        <v>-2</v>
      </c>
    </row>
    <row r="41" spans="1:13" x14ac:dyDescent="0.25">
      <c r="B41" s="269" t="s">
        <v>23</v>
      </c>
      <c r="C41">
        <v>3.7573927436544891E-2</v>
      </c>
      <c r="D41">
        <v>-0.11135797293619286</v>
      </c>
      <c r="E41">
        <f t="shared" si="2"/>
        <v>13</v>
      </c>
      <c r="F41">
        <f t="shared" si="3"/>
        <v>19</v>
      </c>
      <c r="G41">
        <f t="shared" si="4"/>
        <v>-6</v>
      </c>
    </row>
    <row r="42" spans="1:13" x14ac:dyDescent="0.25">
      <c r="B42" s="269" t="s">
        <v>24</v>
      </c>
      <c r="C42">
        <v>-0.2404161437140378</v>
      </c>
      <c r="D42">
        <v>-0.26778432094859339</v>
      </c>
      <c r="E42">
        <f t="shared" si="2"/>
        <v>24</v>
      </c>
      <c r="F42">
        <f t="shared" si="3"/>
        <v>26</v>
      </c>
      <c r="G42">
        <f t="shared" si="4"/>
        <v>-2</v>
      </c>
      <c r="M42" s="1"/>
    </row>
    <row r="43" spans="1:13" x14ac:dyDescent="0.25">
      <c r="B43" s="269" t="s">
        <v>25</v>
      </c>
      <c r="C43">
        <v>0.5160960330983374</v>
      </c>
      <c r="D43">
        <v>0.44415399964220981</v>
      </c>
      <c r="E43">
        <f t="shared" si="2"/>
        <v>2</v>
      </c>
      <c r="F43">
        <f t="shared" si="3"/>
        <v>2</v>
      </c>
      <c r="G43">
        <f t="shared" si="4"/>
        <v>0</v>
      </c>
      <c r="M43" s="1"/>
    </row>
    <row r="44" spans="1:13" x14ac:dyDescent="0.25">
      <c r="B44" s="269" t="s">
        <v>26</v>
      </c>
      <c r="C44">
        <v>0.49140530462793375</v>
      </c>
      <c r="D44">
        <v>0.33657700297204485</v>
      </c>
      <c r="E44">
        <f t="shared" si="2"/>
        <v>3</v>
      </c>
      <c r="F44">
        <f t="shared" si="3"/>
        <v>5</v>
      </c>
      <c r="G44">
        <f t="shared" si="4"/>
        <v>-2</v>
      </c>
      <c r="M44" s="1"/>
    </row>
    <row r="45" spans="1:13" x14ac:dyDescent="0.25">
      <c r="B45" s="269" t="s">
        <v>27</v>
      </c>
      <c r="C45">
        <v>-0.14762268690872166</v>
      </c>
      <c r="D45">
        <v>-0.15300854549883169</v>
      </c>
      <c r="E45">
        <f t="shared" si="2"/>
        <v>22</v>
      </c>
      <c r="F45">
        <f t="shared" si="3"/>
        <v>21</v>
      </c>
      <c r="G45">
        <f t="shared" si="4"/>
        <v>1</v>
      </c>
      <c r="M45" s="1"/>
    </row>
    <row r="46" spans="1:13" x14ac:dyDescent="0.25">
      <c r="B46" s="269" t="s">
        <v>28</v>
      </c>
      <c r="C46">
        <v>0.14070407047424974</v>
      </c>
      <c r="D46">
        <v>0.21808606125107982</v>
      </c>
      <c r="E46">
        <f t="shared" si="2"/>
        <v>9</v>
      </c>
      <c r="F46">
        <f t="shared" si="3"/>
        <v>10</v>
      </c>
      <c r="G46">
        <f t="shared" si="4"/>
        <v>-1</v>
      </c>
      <c r="M46" s="1"/>
    </row>
    <row r="47" spans="1:13" x14ac:dyDescent="0.25">
      <c r="B47" s="269" t="s">
        <v>29</v>
      </c>
      <c r="C47">
        <v>-1.6996571266175444E-3</v>
      </c>
      <c r="D47">
        <v>-8.4159611378545898E-2</v>
      </c>
      <c r="E47">
        <f t="shared" si="2"/>
        <v>16</v>
      </c>
      <c r="F47">
        <f t="shared" si="3"/>
        <v>18</v>
      </c>
      <c r="G47">
        <f t="shared" si="4"/>
        <v>-2</v>
      </c>
      <c r="M47" s="1"/>
    </row>
    <row r="48" spans="1:13" x14ac:dyDescent="0.25">
      <c r="B48" s="269" t="s">
        <v>30</v>
      </c>
      <c r="C48">
        <v>0.57128158578937183</v>
      </c>
      <c r="D48">
        <v>0.63436776607544565</v>
      </c>
      <c r="E48">
        <f t="shared" si="2"/>
        <v>1</v>
      </c>
      <c r="F48">
        <f t="shared" si="3"/>
        <v>1</v>
      </c>
      <c r="G48">
        <f t="shared" si="4"/>
        <v>0</v>
      </c>
      <c r="M48" s="1"/>
    </row>
    <row r="49" spans="2:13" x14ac:dyDescent="0.25">
      <c r="B49" s="269" t="s">
        <v>31</v>
      </c>
      <c r="C49">
        <v>7.837059668883363E-2</v>
      </c>
      <c r="D49">
        <v>0.21490431935270199</v>
      </c>
      <c r="E49">
        <f t="shared" si="2"/>
        <v>12</v>
      </c>
      <c r="F49">
        <f t="shared" si="3"/>
        <v>11</v>
      </c>
      <c r="G49">
        <f t="shared" si="4"/>
        <v>1</v>
      </c>
      <c r="M49" s="1"/>
    </row>
    <row r="50" spans="2:13" x14ac:dyDescent="0.25">
      <c r="B50" s="269" t="s">
        <v>32</v>
      </c>
      <c r="C50">
        <v>0.29324021812489792</v>
      </c>
      <c r="D50">
        <v>0.28932871849857911</v>
      </c>
      <c r="E50">
        <f t="shared" si="2"/>
        <v>6</v>
      </c>
      <c r="F50">
        <f t="shared" si="3"/>
        <v>7</v>
      </c>
      <c r="G50">
        <f t="shared" si="4"/>
        <v>-1</v>
      </c>
      <c r="M50" s="1"/>
    </row>
    <row r="51" spans="2:13" x14ac:dyDescent="0.25">
      <c r="B51" s="269" t="s">
        <v>33</v>
      </c>
      <c r="C51">
        <v>-0.10927452858887025</v>
      </c>
      <c r="D51">
        <v>-0.24674778618531659</v>
      </c>
      <c r="E51">
        <f t="shared" si="2"/>
        <v>19</v>
      </c>
      <c r="F51">
        <f t="shared" si="3"/>
        <v>23</v>
      </c>
      <c r="G51">
        <f t="shared" si="4"/>
        <v>-4</v>
      </c>
      <c r="M51" s="1"/>
    </row>
    <row r="52" spans="2:13" x14ac:dyDescent="0.25">
      <c r="B52" s="269" t="s">
        <v>34</v>
      </c>
      <c r="C52">
        <v>-0.31575803261045571</v>
      </c>
      <c r="D52">
        <v>-0.66831345809506926</v>
      </c>
      <c r="E52">
        <f t="shared" si="2"/>
        <v>25</v>
      </c>
      <c r="F52">
        <f t="shared" si="3"/>
        <v>30</v>
      </c>
      <c r="G52">
        <f t="shared" si="4"/>
        <v>-5</v>
      </c>
      <c r="M52" s="1"/>
    </row>
    <row r="53" spans="2:13" x14ac:dyDescent="0.25">
      <c r="B53" s="269" t="s">
        <v>35</v>
      </c>
      <c r="C53">
        <v>-2.0866984613178458E-2</v>
      </c>
      <c r="D53">
        <v>-0.2521534763092928</v>
      </c>
      <c r="E53">
        <f t="shared" si="2"/>
        <v>17</v>
      </c>
      <c r="F53">
        <f t="shared" si="3"/>
        <v>24</v>
      </c>
      <c r="G53">
        <f t="shared" si="4"/>
        <v>-7</v>
      </c>
      <c r="M53" s="1"/>
    </row>
    <row r="54" spans="2:13" x14ac:dyDescent="0.25">
      <c r="B54" s="269" t="s">
        <v>36</v>
      </c>
      <c r="C54">
        <v>0.10249192791925375</v>
      </c>
      <c r="D54">
        <v>0.20815382457045109</v>
      </c>
      <c r="E54">
        <f t="shared" si="2"/>
        <v>11</v>
      </c>
      <c r="F54">
        <f t="shared" si="3"/>
        <v>13</v>
      </c>
      <c r="G54">
        <f t="shared" si="4"/>
        <v>-2</v>
      </c>
      <c r="M54" s="1"/>
    </row>
    <row r="55" spans="2:13" x14ac:dyDescent="0.25">
      <c r="B55" s="269" t="s">
        <v>37</v>
      </c>
      <c r="C55">
        <v>-6.4056932688837318E-2</v>
      </c>
      <c r="D55">
        <v>0.10560287117713092</v>
      </c>
      <c r="E55">
        <f t="shared" si="2"/>
        <v>18</v>
      </c>
      <c r="F55">
        <f t="shared" si="3"/>
        <v>14</v>
      </c>
      <c r="G55">
        <f t="shared" si="4"/>
        <v>4</v>
      </c>
      <c r="M55" s="1"/>
    </row>
    <row r="56" spans="2:13" x14ac:dyDescent="0.25">
      <c r="B56" s="269" t="s">
        <v>38</v>
      </c>
      <c r="C56">
        <v>-0.53963486713888253</v>
      </c>
      <c r="D56">
        <v>-0.21793917743051536</v>
      </c>
      <c r="E56">
        <f t="shared" si="2"/>
        <v>27</v>
      </c>
      <c r="F56">
        <f t="shared" si="3"/>
        <v>22</v>
      </c>
      <c r="G56">
        <f t="shared" si="4"/>
        <v>5</v>
      </c>
      <c r="M56" s="1"/>
    </row>
    <row r="57" spans="2:13" x14ac:dyDescent="0.25">
      <c r="B57" s="269" t="s">
        <v>39</v>
      </c>
      <c r="C57">
        <v>-0.64979184626858488</v>
      </c>
      <c r="D57">
        <v>-0.62945648604447102</v>
      </c>
      <c r="E57">
        <f t="shared" si="2"/>
        <v>29</v>
      </c>
      <c r="F57">
        <f t="shared" si="3"/>
        <v>29</v>
      </c>
      <c r="G57">
        <f t="shared" si="4"/>
        <v>0</v>
      </c>
      <c r="M57" s="1"/>
    </row>
    <row r="58" spans="2:13" x14ac:dyDescent="0.25">
      <c r="B58" s="269" t="s">
        <v>40</v>
      </c>
      <c r="C58">
        <v>-0.14384029337421797</v>
      </c>
      <c r="D58">
        <v>0.23029808220094594</v>
      </c>
      <c r="E58">
        <f t="shared" si="2"/>
        <v>20</v>
      </c>
      <c r="F58">
        <f t="shared" si="3"/>
        <v>9</v>
      </c>
      <c r="G58" s="211">
        <f t="shared" si="4"/>
        <v>11</v>
      </c>
      <c r="M58" s="1"/>
    </row>
    <row r="59" spans="2:13" x14ac:dyDescent="0.25">
      <c r="B59" s="269" t="s">
        <v>41</v>
      </c>
      <c r="C59">
        <v>-0.14965797190364846</v>
      </c>
      <c r="D59">
        <v>6.4920761966782023E-2</v>
      </c>
      <c r="E59">
        <f t="shared" si="2"/>
        <v>23</v>
      </c>
      <c r="F59">
        <f t="shared" si="3"/>
        <v>15</v>
      </c>
      <c r="G59">
        <f t="shared" si="4"/>
        <v>8</v>
      </c>
      <c r="M59" s="1"/>
    </row>
    <row r="60" spans="2:13" x14ac:dyDescent="0.25">
      <c r="B60" s="269" t="s">
        <v>42</v>
      </c>
      <c r="C60">
        <v>0.43571785579115341</v>
      </c>
      <c r="D60">
        <v>0.30324919160777364</v>
      </c>
      <c r="E60">
        <f t="shared" si="2"/>
        <v>4</v>
      </c>
      <c r="F60">
        <f t="shared" si="3"/>
        <v>6</v>
      </c>
      <c r="G60">
        <f t="shared" si="4"/>
        <v>-2</v>
      </c>
      <c r="M60" s="1"/>
    </row>
    <row r="61" spans="2:13" x14ac:dyDescent="0.25">
      <c r="B61" s="269" t="s">
        <v>43</v>
      </c>
      <c r="D61">
        <v>-7.3229209207581469E-3</v>
      </c>
      <c r="F61">
        <f t="shared" si="3"/>
        <v>16</v>
      </c>
      <c r="M61" s="1"/>
    </row>
    <row r="62" spans="2:13" x14ac:dyDescent="0.25">
      <c r="B62" s="269" t="s">
        <v>44</v>
      </c>
      <c r="C62">
        <v>0.12807868313426188</v>
      </c>
      <c r="D62">
        <v>0.20992335247856894</v>
      </c>
      <c r="E62">
        <f>_xlfn.RANK.EQ(C62, $C$37:$C$66, 0)</f>
        <v>10</v>
      </c>
      <c r="F62">
        <f t="shared" si="3"/>
        <v>12</v>
      </c>
      <c r="G62">
        <f t="shared" si="4"/>
        <v>-2</v>
      </c>
      <c r="M62" s="1"/>
    </row>
    <row r="63" spans="2:13" x14ac:dyDescent="0.25">
      <c r="B63" s="269" t="s">
        <v>45</v>
      </c>
      <c r="C63">
        <v>1.7875258567569958E-2</v>
      </c>
      <c r="D63">
        <v>0.26877870094224138</v>
      </c>
      <c r="E63">
        <f>_xlfn.RANK.EQ(C63, $C$37:$C$66, 0)</f>
        <v>14</v>
      </c>
      <c r="F63">
        <f t="shared" si="3"/>
        <v>8</v>
      </c>
      <c r="G63">
        <f>E63-F63</f>
        <v>6</v>
      </c>
      <c r="M63" s="1"/>
    </row>
    <row r="64" spans="2:13" x14ac:dyDescent="0.25">
      <c r="B64" s="269" t="s">
        <v>55</v>
      </c>
      <c r="C64">
        <v>0.37680028172912017</v>
      </c>
      <c r="D64">
        <v>0.34430330769310091</v>
      </c>
      <c r="E64">
        <f>_xlfn.RANK.EQ(C64, $C$37:$C$66, 0)</f>
        <v>5</v>
      </c>
      <c r="F64">
        <f t="shared" si="3"/>
        <v>4</v>
      </c>
      <c r="G64">
        <f>E64-F64</f>
        <v>1</v>
      </c>
      <c r="M64" s="1"/>
    </row>
    <row r="65" spans="2:13" x14ac:dyDescent="0.25">
      <c r="B65" s="269" t="s">
        <v>85</v>
      </c>
      <c r="C65">
        <v>0.21320501501269806</v>
      </c>
      <c r="D65">
        <v>-9.0186570484521618E-3</v>
      </c>
      <c r="E65">
        <f>_xlfn.RANK.EQ(C65, $C$37:$C$66, 0)</f>
        <v>8</v>
      </c>
      <c r="F65">
        <f t="shared" si="3"/>
        <v>17</v>
      </c>
      <c r="G65">
        <f>E65-F65</f>
        <v>-9</v>
      </c>
      <c r="M65" s="1"/>
    </row>
    <row r="66" spans="2:13" x14ac:dyDescent="0.25">
      <c r="B66" s="269" t="s">
        <v>47</v>
      </c>
      <c r="C66">
        <v>-0.14477654299775738</v>
      </c>
      <c r="D66">
        <v>-0.11959132415613585</v>
      </c>
      <c r="E66">
        <f>_xlfn.RANK.EQ(C66, $C$37:$C$66, 0)</f>
        <v>21</v>
      </c>
      <c r="F66">
        <f t="shared" si="3"/>
        <v>20</v>
      </c>
      <c r="G66">
        <f>E66-F66</f>
        <v>1</v>
      </c>
      <c r="M66" s="1"/>
    </row>
    <row r="67" spans="2:13" x14ac:dyDescent="0.25">
      <c r="M67" s="1"/>
    </row>
    <row r="68" spans="2:13" x14ac:dyDescent="0.25">
      <c r="M68" s="1"/>
    </row>
    <row r="69" spans="2:13" x14ac:dyDescent="0.25">
      <c r="M69" s="1"/>
    </row>
    <row r="70" spans="2:13" x14ac:dyDescent="0.25">
      <c r="M70" s="1"/>
    </row>
    <row r="71" spans="2:13" x14ac:dyDescent="0.25">
      <c r="M71" s="1"/>
    </row>
    <row r="73" spans="2:13" x14ac:dyDescent="0.25">
      <c r="E73" t="s">
        <v>30</v>
      </c>
      <c r="F73">
        <v>0.63436776607544565</v>
      </c>
    </row>
    <row r="74" spans="2:13" x14ac:dyDescent="0.25">
      <c r="E74" t="s">
        <v>25</v>
      </c>
      <c r="F74">
        <v>0.44415399964220981</v>
      </c>
    </row>
    <row r="75" spans="2:13" x14ac:dyDescent="0.25">
      <c r="E75" t="s">
        <v>21</v>
      </c>
      <c r="F75">
        <v>0.35454871707964469</v>
      </c>
    </row>
    <row r="76" spans="2:13" x14ac:dyDescent="0.25">
      <c r="E76" t="s">
        <v>55</v>
      </c>
      <c r="F76">
        <v>0.34430330769310091</v>
      </c>
    </row>
    <row r="77" spans="2:13" x14ac:dyDescent="0.25">
      <c r="E77" t="s">
        <v>26</v>
      </c>
      <c r="F77">
        <v>0.33657700297204485</v>
      </c>
    </row>
    <row r="78" spans="2:13" x14ac:dyDescent="0.25">
      <c r="E78" t="s">
        <v>42</v>
      </c>
      <c r="F78">
        <v>0.30324919160777364</v>
      </c>
    </row>
    <row r="79" spans="2:13" x14ac:dyDescent="0.25">
      <c r="E79" t="s">
        <v>32</v>
      </c>
      <c r="F79">
        <v>0.28932871849857911</v>
      </c>
    </row>
    <row r="80" spans="2:13" x14ac:dyDescent="0.25">
      <c r="E80" t="s">
        <v>45</v>
      </c>
      <c r="F80">
        <v>0.26877870094224138</v>
      </c>
    </row>
    <row r="81" spans="5:6" x14ac:dyDescent="0.25">
      <c r="E81" t="s">
        <v>40</v>
      </c>
      <c r="F81">
        <v>0.23029808220094594</v>
      </c>
    </row>
    <row r="82" spans="5:6" x14ac:dyDescent="0.25">
      <c r="E82" t="s">
        <v>28</v>
      </c>
      <c r="F82">
        <v>0.21808606125107982</v>
      </c>
    </row>
    <row r="83" spans="5:6" x14ac:dyDescent="0.25">
      <c r="E83" t="s">
        <v>31</v>
      </c>
      <c r="F83">
        <v>0.21490431935270199</v>
      </c>
    </row>
    <row r="84" spans="5:6" x14ac:dyDescent="0.25">
      <c r="E84" t="s">
        <v>44</v>
      </c>
      <c r="F84">
        <v>0.20992335247856894</v>
      </c>
    </row>
    <row r="85" spans="5:6" x14ac:dyDescent="0.25">
      <c r="E85" t="s">
        <v>36</v>
      </c>
      <c r="F85">
        <v>0.20815382457045109</v>
      </c>
    </row>
    <row r="86" spans="5:6" x14ac:dyDescent="0.25">
      <c r="E86" t="s">
        <v>37</v>
      </c>
      <c r="F86">
        <v>0.10560287117713092</v>
      </c>
    </row>
    <row r="87" spans="5:6" x14ac:dyDescent="0.25">
      <c r="E87" t="s">
        <v>41</v>
      </c>
      <c r="F87">
        <v>6.4920761966782023E-2</v>
      </c>
    </row>
    <row r="88" spans="5:6" x14ac:dyDescent="0.25">
      <c r="E88" t="s">
        <v>43</v>
      </c>
      <c r="F88">
        <v>-7.3229209207581469E-3</v>
      </c>
    </row>
    <row r="89" spans="5:6" x14ac:dyDescent="0.25">
      <c r="E89" t="s">
        <v>85</v>
      </c>
      <c r="F89">
        <v>-9.0186570484521618E-3</v>
      </c>
    </row>
    <row r="90" spans="5:6" x14ac:dyDescent="0.25">
      <c r="E90" t="s">
        <v>29</v>
      </c>
      <c r="F90">
        <v>-8.4159611378545898E-2</v>
      </c>
    </row>
    <row r="91" spans="5:6" x14ac:dyDescent="0.25">
      <c r="E91" t="s">
        <v>23</v>
      </c>
      <c r="F91">
        <v>-0.11135797293619286</v>
      </c>
    </row>
    <row r="92" spans="5:6" x14ac:dyDescent="0.25">
      <c r="E92" t="s">
        <v>47</v>
      </c>
      <c r="F92">
        <v>-0.11959132415613585</v>
      </c>
    </row>
    <row r="93" spans="5:6" x14ac:dyDescent="0.25">
      <c r="E93" t="s">
        <v>27</v>
      </c>
      <c r="F93">
        <v>-0.15300854549883169</v>
      </c>
    </row>
    <row r="94" spans="5:6" x14ac:dyDescent="0.25">
      <c r="E94" t="s">
        <v>38</v>
      </c>
      <c r="F94">
        <v>-0.21793917743051536</v>
      </c>
    </row>
    <row r="95" spans="5:6" x14ac:dyDescent="0.25">
      <c r="E95" t="s">
        <v>33</v>
      </c>
      <c r="F95">
        <v>-0.24674778618531659</v>
      </c>
    </row>
    <row r="96" spans="5:6" x14ac:dyDescent="0.25">
      <c r="E96" t="s">
        <v>35</v>
      </c>
      <c r="F96">
        <v>-0.2521534763092928</v>
      </c>
    </row>
    <row r="97" spans="5:6" x14ac:dyDescent="0.25">
      <c r="E97" t="s">
        <v>20</v>
      </c>
      <c r="F97">
        <v>-0.25661682404138536</v>
      </c>
    </row>
    <row r="98" spans="5:6" x14ac:dyDescent="0.25">
      <c r="E98" t="s">
        <v>24</v>
      </c>
      <c r="F98">
        <v>-0.26778432094859339</v>
      </c>
    </row>
    <row r="99" spans="5:6" x14ac:dyDescent="0.25">
      <c r="E99" t="s">
        <v>19</v>
      </c>
      <c r="F99">
        <v>-0.49088136669759924</v>
      </c>
    </row>
    <row r="100" spans="5:6" x14ac:dyDescent="0.25">
      <c r="E100" t="s">
        <v>22</v>
      </c>
      <c r="F100">
        <v>-0.51376237238082256</v>
      </c>
    </row>
    <row r="101" spans="5:6" x14ac:dyDescent="0.25">
      <c r="E101" t="s">
        <v>39</v>
      </c>
      <c r="F101">
        <v>-0.62945648604447102</v>
      </c>
    </row>
    <row r="102" spans="5:6" x14ac:dyDescent="0.25">
      <c r="E102" t="s">
        <v>34</v>
      </c>
      <c r="F102">
        <v>-0.66831345809506926</v>
      </c>
    </row>
  </sheetData>
  <sortState ref="E73:F102">
    <sortCondition descending="1" ref="F73"/>
  </sortState>
  <mergeCells count="2">
    <mergeCell ref="C2:G2"/>
    <mergeCell ref="H2:L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B1" workbookViewId="0">
      <selection activeCell="G58" sqref="G58"/>
    </sheetView>
  </sheetViews>
  <sheetFormatPr defaultRowHeight="15" x14ac:dyDescent="0.25"/>
  <cols>
    <col min="2" max="2" width="23.28515625" bestFit="1" customWidth="1"/>
    <col min="3" max="3" width="17.7109375" bestFit="1" customWidth="1"/>
    <col min="4" max="4" width="13.42578125" customWidth="1"/>
  </cols>
  <sheetData>
    <row r="1" spans="1:19" ht="15.75" thickBot="1" x14ac:dyDescent="0.3">
      <c r="A1" s="245" t="s">
        <v>433</v>
      </c>
      <c r="B1" s="146">
        <v>40856</v>
      </c>
      <c r="C1" t="s">
        <v>647</v>
      </c>
    </row>
    <row r="2" spans="1:19" ht="15.75" thickBot="1" x14ac:dyDescent="0.3">
      <c r="C2" s="291" t="s">
        <v>290</v>
      </c>
      <c r="D2" s="292"/>
      <c r="E2" s="292"/>
      <c r="F2" s="292"/>
      <c r="G2" s="292"/>
      <c r="H2" s="292"/>
      <c r="I2" s="293"/>
    </row>
    <row r="3" spans="1:19" ht="105.75" thickBot="1" x14ac:dyDescent="0.3">
      <c r="C3" s="241" t="s">
        <v>0</v>
      </c>
      <c r="D3" s="242" t="s">
        <v>88</v>
      </c>
      <c r="E3" s="242" t="s">
        <v>1</v>
      </c>
      <c r="F3" s="242" t="s">
        <v>281</v>
      </c>
      <c r="G3" s="243" t="s">
        <v>4</v>
      </c>
      <c r="H3" s="242" t="s">
        <v>97</v>
      </c>
      <c r="I3" s="244" t="s">
        <v>7</v>
      </c>
    </row>
    <row r="4" spans="1:19" ht="15.75" thickBot="1" x14ac:dyDescent="0.3">
      <c r="C4" s="260" t="s">
        <v>11</v>
      </c>
      <c r="D4" s="260" t="s">
        <v>12</v>
      </c>
      <c r="E4" s="261" t="s">
        <v>13</v>
      </c>
      <c r="F4" s="261" t="s">
        <v>14</v>
      </c>
      <c r="G4" s="261" t="s">
        <v>15</v>
      </c>
      <c r="H4" s="261" t="s">
        <v>16</v>
      </c>
      <c r="I4" s="262" t="s">
        <v>17</v>
      </c>
    </row>
    <row r="5" spans="1:19" x14ac:dyDescent="0.25">
      <c r="B5" s="85" t="s">
        <v>634</v>
      </c>
      <c r="C5" s="248">
        <f>AVERAGE('Maximizing Efficiency'!V7:V38)</f>
        <v>7.5658656333333338</v>
      </c>
      <c r="D5" s="250">
        <f>AVERAGE('Maximizing Efficiency'!W7:W38)</f>
        <v>20.615974000000001</v>
      </c>
      <c r="E5" s="250">
        <f>AVERAGE('Maximizing Efficiency'!X7:X38)</f>
        <v>70.797090666666676</v>
      </c>
      <c r="F5" s="249">
        <f>AVERAGE('Maximizing Efficiency'!Y7:Y38)</f>
        <v>0.78876229333333314</v>
      </c>
      <c r="G5" s="249">
        <f>AVERAGE('Maximizing Efficiency'!Z7:Z38)</f>
        <v>0.85277976999999983</v>
      </c>
      <c r="H5" s="249">
        <f>AVERAGE('Maximizing Efficiency'!AA7:AA38)</f>
        <v>0.10251709999999997</v>
      </c>
      <c r="I5" s="251">
        <f>AVERAGE('Maximizing Efficiency'!AB7:AB38)</f>
        <v>0.89407270333333344</v>
      </c>
    </row>
    <row r="6" spans="1:19" x14ac:dyDescent="0.25">
      <c r="B6" s="86" t="s">
        <v>635</v>
      </c>
      <c r="C6" s="83">
        <v>6.9413241034482764</v>
      </c>
      <c r="D6" s="94">
        <v>20.679490344827588</v>
      </c>
      <c r="E6" s="94">
        <v>69.775042068965519</v>
      </c>
      <c r="F6" s="94">
        <v>0.78421625517241367</v>
      </c>
      <c r="G6" s="94">
        <v>0.85198102413793109</v>
      </c>
      <c r="H6" s="94">
        <v>8.863348695652172E-2</v>
      </c>
      <c r="I6" s="95">
        <v>0.88523010689655168</v>
      </c>
    </row>
    <row r="7" spans="1:19" x14ac:dyDescent="0.25">
      <c r="B7" s="86" t="s">
        <v>636</v>
      </c>
      <c r="C7" s="252">
        <v>7.0611083548387104</v>
      </c>
      <c r="D7" s="247"/>
      <c r="E7" s="253">
        <v>68.344330645161264</v>
      </c>
      <c r="F7" s="254">
        <v>0.41410339631519039</v>
      </c>
      <c r="G7" s="253">
        <v>0.83218161612903219</v>
      </c>
      <c r="H7" s="254">
        <v>0.18615252535860857</v>
      </c>
      <c r="I7" s="219">
        <v>0.86539153225806464</v>
      </c>
      <c r="O7" s="8"/>
      <c r="R7" s="8"/>
    </row>
    <row r="8" spans="1:19" x14ac:dyDescent="0.25">
      <c r="B8" s="86" t="s">
        <v>637</v>
      </c>
      <c r="C8" s="6">
        <v>7.1308916451612907</v>
      </c>
      <c r="D8" s="247"/>
      <c r="E8" s="8">
        <v>67.898246129032273</v>
      </c>
      <c r="F8" s="8">
        <v>0.39899499957905032</v>
      </c>
      <c r="G8" s="8">
        <v>0.84506222580645174</v>
      </c>
      <c r="H8" s="8">
        <v>5.6209444089451395E-2</v>
      </c>
      <c r="I8" s="7">
        <v>0.86132307096774186</v>
      </c>
      <c r="N8" s="8"/>
      <c r="O8" s="8"/>
      <c r="P8" s="8"/>
      <c r="Q8" s="8"/>
      <c r="R8" s="8"/>
      <c r="S8" s="8"/>
    </row>
    <row r="9" spans="1:19" x14ac:dyDescent="0.25">
      <c r="B9" s="86" t="s">
        <v>633</v>
      </c>
      <c r="C9" s="265" t="s">
        <v>51</v>
      </c>
      <c r="D9" s="8" t="s">
        <v>52</v>
      </c>
      <c r="E9" s="266" t="s">
        <v>51</v>
      </c>
      <c r="F9" s="28" t="s">
        <v>52</v>
      </c>
      <c r="G9" s="28" t="s">
        <v>52</v>
      </c>
      <c r="H9" s="28" t="s">
        <v>52</v>
      </c>
      <c r="I9" s="7" t="s">
        <v>52</v>
      </c>
      <c r="N9" s="8"/>
      <c r="O9" s="8"/>
      <c r="P9" s="8"/>
      <c r="Q9" s="8"/>
      <c r="R9" s="8"/>
      <c r="S9" s="8"/>
    </row>
    <row r="10" spans="1:19" x14ac:dyDescent="0.25">
      <c r="B10" s="83" t="s">
        <v>638</v>
      </c>
      <c r="C10" s="83">
        <f>MAX('Maximizing Efficiency'!V7:V38)</f>
        <v>8.0909499999999994</v>
      </c>
      <c r="D10" s="94">
        <f>MAX('Maximizing Efficiency'!W7:W38)</f>
        <v>22.925699999999999</v>
      </c>
      <c r="E10" s="94">
        <f>MAX('Maximizing Efficiency'!X7:X38)</f>
        <v>81.270349999999993</v>
      </c>
      <c r="F10" s="94">
        <f>MAX('Maximizing Efficiency'!Y7:Y38)</f>
        <v>1</v>
      </c>
      <c r="G10" s="94">
        <f>MAX('Maximizing Efficiency'!Z7:Z38)</f>
        <v>0.99674130000000005</v>
      </c>
      <c r="H10" s="94">
        <f>MAX('Maximizing Efficiency'!AA7:AA38)</f>
        <v>0.24492149999999999</v>
      </c>
      <c r="I10" s="95">
        <f>MAX('Maximizing Efficiency'!AB7:AB38)</f>
        <v>1</v>
      </c>
    </row>
    <row r="11" spans="1:19" x14ac:dyDescent="0.25">
      <c r="B11" s="83" t="s">
        <v>639</v>
      </c>
      <c r="C11" s="83">
        <f>MIN('Maximizing Efficiency'!V7:V38)</f>
        <v>7.0035439999999998</v>
      </c>
      <c r="D11" s="94">
        <f>MIN('Maximizing Efficiency'!W7:W38)</f>
        <v>15.861370000000001</v>
      </c>
      <c r="E11" s="94">
        <f>MIN('Maximizing Efficiency'!X7:X38)</f>
        <v>60.048830000000002</v>
      </c>
      <c r="F11" s="94">
        <f>MIN('Maximizing Efficiency'!Y7:Y38)</f>
        <v>0.2241377</v>
      </c>
      <c r="G11" s="94">
        <f>MIN('Maximizing Efficiency'!Z7:Z38)</f>
        <v>0.61792599999999998</v>
      </c>
      <c r="H11" s="94">
        <f>MIN('Maximizing Efficiency'!AA7:AA38)</f>
        <v>2.0104400000000001E-2</v>
      </c>
      <c r="I11" s="95">
        <f>MIN('Maximizing Efficiency'!AB7:AB38)</f>
        <v>0.13466059999999999</v>
      </c>
    </row>
    <row r="12" spans="1:19" x14ac:dyDescent="0.25">
      <c r="B12" s="83" t="s">
        <v>640</v>
      </c>
      <c r="C12" s="83">
        <f>STDEV('Maximizing Efficiency'!V7:V38)</f>
        <v>0.28257596633856047</v>
      </c>
      <c r="D12" s="94">
        <f>STDEV('Maximizing Efficiency'!W7:W38)</f>
        <v>1.5921154928727745</v>
      </c>
      <c r="E12" s="94">
        <f>STDEV('Maximizing Efficiency'!X7:X38)</f>
        <v>5.0977136299548178</v>
      </c>
      <c r="F12" s="94">
        <f>STDEV('Maximizing Efficiency'!Y7:Y38)</f>
        <v>0.24311864422934626</v>
      </c>
      <c r="G12" s="94">
        <f>STDEV('Maximizing Efficiency'!Z7:Z38)</f>
        <v>9.0197879410844631E-2</v>
      </c>
      <c r="H12" s="94">
        <f>STDEV('Maximizing Efficiency'!AA7:AA38)</f>
        <v>5.9858547416934998E-2</v>
      </c>
      <c r="I12" s="95">
        <f>STDEV('Maximizing Efficiency'!AB7:AB38)</f>
        <v>0.20983199601734456</v>
      </c>
    </row>
    <row r="13" spans="1:19" ht="15.75" thickBot="1" x14ac:dyDescent="0.3">
      <c r="B13" s="87" t="s">
        <v>289</v>
      </c>
      <c r="C13" s="84">
        <f>COUNT('Maximizing Efficiency'!V7:V38)</f>
        <v>30</v>
      </c>
      <c r="D13" s="96">
        <f>COUNT('Maximizing Efficiency'!W7:W38)</f>
        <v>30</v>
      </c>
      <c r="E13" s="96">
        <f>COUNT('Maximizing Efficiency'!X7:X38)</f>
        <v>30</v>
      </c>
      <c r="F13" s="96">
        <f>COUNT('Maximizing Efficiency'!Y7:Y38)</f>
        <v>30</v>
      </c>
      <c r="G13" s="96">
        <f>COUNT('Maximizing Efficiency'!Z7:Z38)</f>
        <v>30</v>
      </c>
      <c r="H13" s="96">
        <f>COUNT('Maximizing Efficiency'!AA7:AA38)</f>
        <v>23</v>
      </c>
      <c r="I13" s="97">
        <f>COUNT('Maximizing Efficiency'!AB7:AB38)</f>
        <v>30</v>
      </c>
    </row>
    <row r="15" spans="1:19" ht="15.75" thickBot="1" x14ac:dyDescent="0.3"/>
    <row r="16" spans="1:19" ht="15.75" thickBot="1" x14ac:dyDescent="0.3">
      <c r="C16" s="294" t="s">
        <v>291</v>
      </c>
      <c r="D16" s="301"/>
    </row>
    <row r="17" spans="2:7" ht="60.75" thickBot="1" x14ac:dyDescent="0.3">
      <c r="C17" s="255" t="s">
        <v>91</v>
      </c>
      <c r="D17" s="256" t="s">
        <v>428</v>
      </c>
    </row>
    <row r="18" spans="2:7" ht="15.75" thickBot="1" x14ac:dyDescent="0.3">
      <c r="C18" s="257" t="s">
        <v>93</v>
      </c>
      <c r="D18" s="258" t="s">
        <v>94</v>
      </c>
    </row>
    <row r="19" spans="2:7" x14ac:dyDescent="0.25">
      <c r="B19" s="85" t="s">
        <v>634</v>
      </c>
      <c r="C19" s="259">
        <f>AVERAGE('Fostering Institutions'!D6:D37)</f>
        <v>1.3089473666666669</v>
      </c>
      <c r="D19" s="251">
        <f>AVERAGE('Fostering Institutions'!E6:E37)</f>
        <v>0.36666666666666664</v>
      </c>
    </row>
    <row r="20" spans="2:7" x14ac:dyDescent="0.25">
      <c r="B20" s="86" t="s">
        <v>635</v>
      </c>
      <c r="C20" s="83">
        <v>1.2977373103448273</v>
      </c>
      <c r="D20" s="95">
        <v>0.27586206896551724</v>
      </c>
    </row>
    <row r="21" spans="2:7" x14ac:dyDescent="0.25">
      <c r="B21" s="86" t="s">
        <v>633</v>
      </c>
      <c r="C21" s="83" t="s">
        <v>52</v>
      </c>
      <c r="D21" s="95" t="s">
        <v>52</v>
      </c>
    </row>
    <row r="22" spans="2:7" x14ac:dyDescent="0.25">
      <c r="B22" s="83" t="s">
        <v>638</v>
      </c>
      <c r="C22" s="83">
        <f>MAX('Fostering Institutions'!D6:D37)</f>
        <v>1.532181</v>
      </c>
      <c r="D22" s="95">
        <f>MAX('Fostering Institutions'!E6:E37)</f>
        <v>1</v>
      </c>
    </row>
    <row r="23" spans="2:7" x14ac:dyDescent="0.25">
      <c r="B23" s="83" t="s">
        <v>639</v>
      </c>
      <c r="C23" s="83">
        <f>MIN('Fostering Institutions'!D6:D38)</f>
        <v>0.95758100000000002</v>
      </c>
      <c r="D23" s="95">
        <f>MIN('Fostering Institutions'!E6:E38)</f>
        <v>0</v>
      </c>
    </row>
    <row r="24" spans="2:7" x14ac:dyDescent="0.25">
      <c r="B24" s="83" t="s">
        <v>640</v>
      </c>
      <c r="C24" s="83">
        <f>STDEV('Fostering Institutions'!D6:D39)</f>
        <v>0.12300445737129101</v>
      </c>
      <c r="D24" s="95">
        <f>STDEV('Fostering Institutions'!E6:E39)</f>
        <v>0.49013251785356099</v>
      </c>
    </row>
    <row r="25" spans="2:7" ht="15.75" thickBot="1" x14ac:dyDescent="0.3">
      <c r="B25" s="87" t="s">
        <v>289</v>
      </c>
      <c r="C25" s="84">
        <f>COUNT('Fostering Institutions'!D7:D40)</f>
        <v>30</v>
      </c>
      <c r="D25" s="97">
        <f>COUNT('Fostering Institutions'!E7:E40)</f>
        <v>30</v>
      </c>
    </row>
    <row r="26" spans="2:7" ht="15.75" thickBot="1" x14ac:dyDescent="0.3"/>
    <row r="27" spans="2:7" ht="15.75" thickBot="1" x14ac:dyDescent="0.3">
      <c r="C27" s="294" t="s">
        <v>292</v>
      </c>
      <c r="D27" s="295"/>
      <c r="E27" s="295"/>
      <c r="F27" s="295"/>
      <c r="G27" s="296"/>
    </row>
    <row r="28" spans="2:7" ht="90" x14ac:dyDescent="0.25">
      <c r="C28" s="98" t="s">
        <v>62</v>
      </c>
      <c r="D28" s="99" t="s">
        <v>63</v>
      </c>
      <c r="E28" s="100" t="s">
        <v>64</v>
      </c>
      <c r="F28" s="100" t="s">
        <v>90</v>
      </c>
      <c r="G28" s="101" t="s">
        <v>282</v>
      </c>
    </row>
    <row r="29" spans="2:7" ht="15.75" thickBot="1" x14ac:dyDescent="0.3">
      <c r="C29" s="88" t="s">
        <v>69</v>
      </c>
      <c r="D29" s="89" t="s">
        <v>70</v>
      </c>
      <c r="E29" s="89" t="s">
        <v>71</v>
      </c>
      <c r="F29" s="89" t="s">
        <v>72</v>
      </c>
      <c r="G29" s="90" t="s">
        <v>73</v>
      </c>
    </row>
    <row r="30" spans="2:7" x14ac:dyDescent="0.25">
      <c r="B30" s="85" t="s">
        <v>634</v>
      </c>
      <c r="C30" s="259">
        <f>AVERAGE('Reducing Burden'!T7:T38)</f>
        <v>2.1422083633333333</v>
      </c>
      <c r="D30" s="250">
        <f>AVERAGE('Reducing Burden'!U7:U38)</f>
        <v>0.75767160666666677</v>
      </c>
      <c r="E30" s="250">
        <f>AVERAGE('Reducing Burden'!V7:V38)</f>
        <v>-1.5676365966666665</v>
      </c>
      <c r="F30" s="250">
        <f>AVERAGE('Reducing Burden'!W7:W38)</f>
        <v>0.59333333333333338</v>
      </c>
      <c r="G30" s="251">
        <f>AVERAGE('Reducing Burden'!X7:X38)</f>
        <v>0.14204768260869566</v>
      </c>
    </row>
    <row r="31" spans="2:7" x14ac:dyDescent="0.25">
      <c r="B31" s="86" t="s">
        <v>635</v>
      </c>
      <c r="C31" s="83">
        <v>2.0553264517241376</v>
      </c>
      <c r="D31" s="94">
        <v>0.77414809310344845</v>
      </c>
      <c r="E31" s="94">
        <v>-1.3023357586206896</v>
      </c>
      <c r="F31" s="94">
        <v>0.61379310344827587</v>
      </c>
      <c r="G31" s="95">
        <v>0.13484037826086959</v>
      </c>
    </row>
    <row r="32" spans="2:7" x14ac:dyDescent="0.25">
      <c r="B32" s="86" t="s">
        <v>636</v>
      </c>
      <c r="C32" s="252">
        <v>0.62005451290322577</v>
      </c>
      <c r="D32" s="254">
        <v>0.73227619032258073</v>
      </c>
      <c r="E32" s="253">
        <v>1.0634467096774194</v>
      </c>
      <c r="F32" s="247"/>
      <c r="G32" s="219">
        <v>0.3329082826086957</v>
      </c>
    </row>
    <row r="33" spans="2:11" x14ac:dyDescent="0.25">
      <c r="B33" s="86" t="s">
        <v>637</v>
      </c>
      <c r="C33" s="83">
        <v>0.55524995483870976</v>
      </c>
      <c r="D33" s="94">
        <v>0.71474320000000002</v>
      </c>
      <c r="E33" s="94">
        <v>1.106524070967742</v>
      </c>
      <c r="F33" s="247"/>
      <c r="G33" s="95">
        <v>0.30922579999999994</v>
      </c>
    </row>
    <row r="34" spans="2:11" x14ac:dyDescent="0.25">
      <c r="B34" s="83" t="s">
        <v>633</v>
      </c>
      <c r="C34" s="83" t="s">
        <v>52</v>
      </c>
      <c r="D34" s="94" t="s">
        <v>52</v>
      </c>
      <c r="E34" s="263" t="s">
        <v>52</v>
      </c>
      <c r="F34" s="247"/>
      <c r="G34" s="95" t="s">
        <v>52</v>
      </c>
    </row>
    <row r="35" spans="2:11" x14ac:dyDescent="0.25">
      <c r="B35" s="83" t="s">
        <v>638</v>
      </c>
      <c r="C35" s="83">
        <f>MAX('Reducing Burden'!T7:T39)</f>
        <v>4.7136139999999997</v>
      </c>
      <c r="D35" s="94">
        <f>MAX('Reducing Burden'!U7:U39)</f>
        <v>1</v>
      </c>
      <c r="E35" s="94">
        <f>MAX('Reducing Burden'!V7:V39)</f>
        <v>2.3141970000000001</v>
      </c>
      <c r="F35" s="94">
        <f>MAX('Reducing Burden'!W7:W39)</f>
        <v>1</v>
      </c>
      <c r="G35" s="95">
        <f>MAX('Reducing Burden'!X7:X39)</f>
        <v>0.45924559999999998</v>
      </c>
    </row>
    <row r="36" spans="2:11" x14ac:dyDescent="0.25">
      <c r="B36" s="83" t="s">
        <v>639</v>
      </c>
      <c r="C36" s="83">
        <f>MIN('Reducing Burden'!T7:T40)</f>
        <v>0.70923930000000002</v>
      </c>
      <c r="D36" s="94">
        <f>MIN('Reducing Burden'!U7:U40)</f>
        <v>0.22945380000000001</v>
      </c>
      <c r="E36" s="94">
        <f>MIN('Reducing Burden'!V7:V40)</f>
        <v>-4.7258139999999997</v>
      </c>
      <c r="F36" s="94">
        <f>MIN('Reducing Burden'!W7:W40)</f>
        <v>0</v>
      </c>
      <c r="G36" s="95">
        <f>MIN('Reducing Burden'!X7:X40)</f>
        <v>0</v>
      </c>
    </row>
    <row r="37" spans="2:11" x14ac:dyDescent="0.25">
      <c r="B37" s="83" t="s">
        <v>640</v>
      </c>
      <c r="C37" s="83">
        <f>STDEV('Reducing Burden'!T8:T41)</f>
        <v>1.0568610943573626</v>
      </c>
      <c r="D37" s="94">
        <f>STDEV('Reducing Burden'!U8:U41)</f>
        <v>0.26838917252047234</v>
      </c>
      <c r="E37" s="94">
        <f>STDEV('Reducing Burden'!V8:V41)</f>
        <v>1.7232318853052231</v>
      </c>
      <c r="F37" s="94">
        <f>STDEV('Reducing Burden'!W8:W41)</f>
        <v>0.48119418287707738</v>
      </c>
      <c r="G37" s="95">
        <f>STDEV('Reducing Burden'!X8:X41)</f>
        <v>0.12290391197967832</v>
      </c>
    </row>
    <row r="38" spans="2:11" ht="15.75" thickBot="1" x14ac:dyDescent="0.3">
      <c r="B38" s="84" t="s">
        <v>289</v>
      </c>
      <c r="C38" s="84">
        <f>COUNT('Reducing Burden'!T9:T42)</f>
        <v>30</v>
      </c>
      <c r="D38" s="96">
        <f>COUNT('Reducing Burden'!U9:U42)</f>
        <v>30</v>
      </c>
      <c r="E38" s="96">
        <f>COUNT('Reducing Burden'!V9:V42)</f>
        <v>30</v>
      </c>
      <c r="F38" s="96">
        <f>COUNT('Reducing Burden'!W9:W42)</f>
        <v>30</v>
      </c>
      <c r="G38" s="97">
        <f>COUNT('Reducing Burden'!X9:X42)</f>
        <v>23</v>
      </c>
    </row>
    <row r="39" spans="2:11" ht="15.75" thickBot="1" x14ac:dyDescent="0.3"/>
    <row r="40" spans="2:11" x14ac:dyDescent="0.25">
      <c r="C40" s="297" t="s">
        <v>293</v>
      </c>
      <c r="D40" s="298"/>
      <c r="E40" s="298"/>
      <c r="F40" s="299"/>
      <c r="G40" s="299"/>
      <c r="H40" s="299"/>
      <c r="I40" s="299"/>
      <c r="J40" s="299"/>
      <c r="K40" s="300"/>
    </row>
    <row r="41" spans="2:11" ht="105" x14ac:dyDescent="0.25">
      <c r="C41" s="47" t="s">
        <v>76</v>
      </c>
      <c r="D41" s="270" t="s">
        <v>277</v>
      </c>
      <c r="E41" s="40" t="s">
        <v>96</v>
      </c>
      <c r="F41" s="40" t="s">
        <v>77</v>
      </c>
      <c r="G41" s="46" t="s">
        <v>78</v>
      </c>
      <c r="H41" s="16" t="s">
        <v>79</v>
      </c>
      <c r="I41" s="16" t="s">
        <v>80</v>
      </c>
      <c r="J41" s="16" t="s">
        <v>279</v>
      </c>
      <c r="K41" s="41" t="s">
        <v>81</v>
      </c>
    </row>
    <row r="42" spans="2:11" ht="15.75" thickBot="1" x14ac:dyDescent="0.3">
      <c r="C42" s="102" t="s">
        <v>609</v>
      </c>
      <c r="D42" s="103" t="s">
        <v>608</v>
      </c>
      <c r="E42" s="103" t="s">
        <v>278</v>
      </c>
      <c r="F42" s="103" t="s">
        <v>284</v>
      </c>
      <c r="G42" s="103" t="s">
        <v>285</v>
      </c>
      <c r="H42" s="104" t="s">
        <v>286</v>
      </c>
      <c r="I42" s="104" t="s">
        <v>287</v>
      </c>
      <c r="J42" s="104" t="s">
        <v>280</v>
      </c>
      <c r="K42" s="105" t="s">
        <v>288</v>
      </c>
    </row>
    <row r="43" spans="2:11" x14ac:dyDescent="0.25">
      <c r="B43" s="85" t="s">
        <v>634</v>
      </c>
      <c r="C43" s="259">
        <f>AVERAGE('Transparency and Learning'!X7:X38)</f>
        <v>0.57333333333333336</v>
      </c>
      <c r="D43" s="92">
        <f>AVERAGE('Transparency and Learning'!Y7:Y38)</f>
        <v>0.44</v>
      </c>
      <c r="E43" s="249">
        <f>AVERAGE('Transparency and Learning'!Z7:Z38)</f>
        <v>0.36666666666666664</v>
      </c>
      <c r="F43" s="249">
        <f>AVERAGE('Transparency and Learning'!AA7:AA38)</f>
        <v>0.92343870333333344</v>
      </c>
      <c r="G43" s="250">
        <f>AVERAGE('Transparency and Learning'!AB7:AB38)</f>
        <v>3.8132123633333341</v>
      </c>
      <c r="H43" s="249">
        <f>AVERAGE('Transparency and Learning'!AC7:AC38)</f>
        <v>0.89300007391304348</v>
      </c>
      <c r="I43" s="250">
        <f>AVERAGE('Transparency and Learning'!AD7:AD38)</f>
        <v>0.2230800633333333</v>
      </c>
      <c r="J43" s="92">
        <f>AVERAGE('Transparency and Learning'!AE7:AE38)</f>
        <v>1.2833333333333334</v>
      </c>
      <c r="K43" s="264">
        <f>AVERAGE('Transparency and Learning'!AF7:AF38)</f>
        <v>0.53909964333333338</v>
      </c>
    </row>
    <row r="44" spans="2:11" x14ac:dyDescent="0.25">
      <c r="B44" s="86" t="s">
        <v>635</v>
      </c>
      <c r="C44" s="83">
        <v>0.55862068965517242</v>
      </c>
      <c r="D44" s="247"/>
      <c r="E44" s="94">
        <v>0.34482758620689657</v>
      </c>
      <c r="F44" s="94">
        <v>0.91100157931034453</v>
      </c>
      <c r="G44" s="94">
        <v>4.0589773448275857</v>
      </c>
      <c r="H44" s="94">
        <v>0.83948436956521744</v>
      </c>
      <c r="I44" s="94">
        <v>0.20745477241379312</v>
      </c>
      <c r="J44" s="247"/>
      <c r="K44" s="95">
        <v>0.55738708965517236</v>
      </c>
    </row>
    <row r="45" spans="2:11" x14ac:dyDescent="0.25">
      <c r="B45" s="86" t="s">
        <v>636</v>
      </c>
      <c r="C45" s="252">
        <v>0.55483870967741933</v>
      </c>
      <c r="D45" s="94">
        <v>0.36129032258064514</v>
      </c>
      <c r="E45" s="247"/>
      <c r="F45" s="254">
        <v>0.90506288064516116</v>
      </c>
      <c r="G45" s="253">
        <v>4.655972838709677</v>
      </c>
      <c r="H45" s="254">
        <v>0.86979147391304334</v>
      </c>
      <c r="I45" s="253">
        <v>0.37323452932258078</v>
      </c>
      <c r="J45" s="94">
        <v>1.3870967741935485</v>
      </c>
      <c r="K45" s="219">
        <v>0.56734709999999988</v>
      </c>
    </row>
    <row r="46" spans="2:11" x14ac:dyDescent="0.25">
      <c r="B46" s="86" t="s">
        <v>637</v>
      </c>
      <c r="C46" s="83">
        <v>0.49032258064516127</v>
      </c>
      <c r="D46" s="247"/>
      <c r="E46" s="247"/>
      <c r="F46" s="94">
        <v>0.89529127096774208</v>
      </c>
      <c r="G46" s="94">
        <v>4.8437901935483865</v>
      </c>
      <c r="H46" s="94">
        <v>0.8145432521739131</v>
      </c>
      <c r="I46" s="94">
        <v>0.38671544419354831</v>
      </c>
      <c r="J46" s="247"/>
      <c r="K46" s="95">
        <v>0.38770999999999994</v>
      </c>
    </row>
    <row r="47" spans="2:11" x14ac:dyDescent="0.25">
      <c r="B47" s="83" t="s">
        <v>633</v>
      </c>
      <c r="C47" s="83" t="s">
        <v>52</v>
      </c>
      <c r="D47" s="94" t="s">
        <v>52</v>
      </c>
      <c r="E47" s="247"/>
      <c r="F47" s="263" t="s">
        <v>52</v>
      </c>
      <c r="G47" s="263" t="s">
        <v>52</v>
      </c>
      <c r="H47" s="263" t="s">
        <v>52</v>
      </c>
      <c r="I47" s="266" t="s">
        <v>51</v>
      </c>
      <c r="J47" s="263" t="s">
        <v>52</v>
      </c>
      <c r="K47" s="95" t="s">
        <v>52</v>
      </c>
    </row>
    <row r="48" spans="2:11" x14ac:dyDescent="0.25">
      <c r="B48" s="83" t="s">
        <v>638</v>
      </c>
      <c r="C48" s="83">
        <f>MAX('Transparency and Learning'!X7:X38)</f>
        <v>1</v>
      </c>
      <c r="D48" s="94">
        <f>MAX('Transparency and Learning'!Y7:Y38)</f>
        <v>1</v>
      </c>
      <c r="E48" s="94">
        <f>MAX('Transparency and Learning'!Z7:Z38)</f>
        <v>1</v>
      </c>
      <c r="F48" s="94">
        <f>MAX('Transparency and Learning'!AA7:AA38)</f>
        <v>1</v>
      </c>
      <c r="G48" s="94">
        <f>MAX('Transparency and Learning'!AB7:AB38)</f>
        <v>5.4971680000000003</v>
      </c>
      <c r="H48" s="94">
        <f>MAX('Transparency and Learning'!AC7:AC38)</f>
        <v>1</v>
      </c>
      <c r="I48" s="94">
        <f>MAX('Transparency and Learning'!AD7:AD38)</f>
        <v>0.78339230000000004</v>
      </c>
      <c r="J48" s="94">
        <f>MAX('Transparency and Learning'!AE7:AE38)</f>
        <v>2.5</v>
      </c>
      <c r="K48" s="95">
        <f>MAX('Transparency and Learning'!AF7:AF38)</f>
        <v>0.71739750000000002</v>
      </c>
    </row>
    <row r="49" spans="2:11" x14ac:dyDescent="0.25">
      <c r="B49" s="83" t="s">
        <v>639</v>
      </c>
      <c r="C49" s="83">
        <f>MIN('Transparency and Learning'!X7:X38)</f>
        <v>0</v>
      </c>
      <c r="D49" s="94">
        <f>MIN('Transparency and Learning'!Y7:Y38)</f>
        <v>0</v>
      </c>
      <c r="E49" s="94">
        <f>MIN('Transparency and Learning'!Z7:Z38)</f>
        <v>0</v>
      </c>
      <c r="F49" s="94">
        <f>MIN('Transparency and Learning'!AA7:AA38)</f>
        <v>0.66666669999999995</v>
      </c>
      <c r="G49" s="94">
        <f>MIN('Transparency and Learning'!AB7:AB38)</f>
        <v>0</v>
      </c>
      <c r="H49" s="94">
        <f>MIN('Transparency and Learning'!AC7:AC38)</f>
        <v>0.20799980000000001</v>
      </c>
      <c r="I49" s="94">
        <f>MIN('Transparency and Learning'!AD7:AD38)</f>
        <v>0</v>
      </c>
      <c r="J49" s="94">
        <f>MIN('Transparency and Learning'!AE7:AE38)</f>
        <v>0</v>
      </c>
      <c r="K49" s="95">
        <f>MIN('Transparency and Learning'!AF7:AF38)</f>
        <v>3.5228999999999998E-3</v>
      </c>
    </row>
    <row r="50" spans="2:11" x14ac:dyDescent="0.25">
      <c r="B50" s="83" t="s">
        <v>640</v>
      </c>
      <c r="C50" s="83">
        <f>STDEV('Transparency and Learning'!X7:X38)</f>
        <v>0.49753414946620245</v>
      </c>
      <c r="D50" s="94">
        <f>STDEV('Transparency and Learning'!Y7:Y38)</f>
        <v>0.49937892461018779</v>
      </c>
      <c r="E50" s="94">
        <f>STDEV('Transparency and Learning'!Z7:Z38)</f>
        <v>0.49013251785356099</v>
      </c>
      <c r="F50" s="94">
        <f>STDEV('Transparency and Learning'!AA7:AA38)</f>
        <v>0.12682834409401483</v>
      </c>
      <c r="G50" s="94">
        <f>STDEV('Transparency and Learning'!AB7:AB38)</f>
        <v>1.8534858788591464</v>
      </c>
      <c r="H50" s="94">
        <f>STDEV('Transparency and Learning'!AC7:AC38)</f>
        <v>0.16975304990895218</v>
      </c>
      <c r="I50" s="94">
        <f>STDEV('Transparency and Learning'!AD7:AD38)</f>
        <v>0.22981631821318182</v>
      </c>
      <c r="J50" s="94">
        <f>STDEV('Transparency and Learning'!AE7:AE38)</f>
        <v>0.79528061988697818</v>
      </c>
      <c r="K50" s="95">
        <f>STDEV('Transparency and Learning'!AF7:AF38)</f>
        <v>0.15698288409362371</v>
      </c>
    </row>
    <row r="51" spans="2:11" ht="15.75" thickBot="1" x14ac:dyDescent="0.3">
      <c r="B51" s="84" t="s">
        <v>289</v>
      </c>
      <c r="C51" s="84">
        <f>COUNT('Transparency and Learning'!X7:X38)</f>
        <v>30</v>
      </c>
      <c r="D51" s="96">
        <f>COUNT('Transparency and Learning'!Y7:Y38)</f>
        <v>30</v>
      </c>
      <c r="E51" s="96">
        <f>COUNT('Transparency and Learning'!Z7:Z38)</f>
        <v>30</v>
      </c>
      <c r="F51" s="96">
        <f>COUNT('Transparency and Learning'!AA7:AA38)</f>
        <v>30</v>
      </c>
      <c r="G51" s="96">
        <f>COUNT('Transparency and Learning'!AB7:AB38)</f>
        <v>30</v>
      </c>
      <c r="H51" s="96">
        <f>COUNT('Transparency and Learning'!AC7:AC38)</f>
        <v>23</v>
      </c>
      <c r="I51" s="96">
        <f>COUNT('Transparency and Learning'!AD7:AD38)</f>
        <v>30</v>
      </c>
      <c r="J51" s="96">
        <f>COUNT('Transparency and Learning'!AE7:AE38)</f>
        <v>30</v>
      </c>
      <c r="K51" s="97">
        <f>COUNT('Transparency and Learning'!AF7:AF38)</f>
        <v>30</v>
      </c>
    </row>
  </sheetData>
  <mergeCells count="4">
    <mergeCell ref="C2:I2"/>
    <mergeCell ref="C27:G27"/>
    <mergeCell ref="C40:K40"/>
    <mergeCell ref="C16:D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0" sqref="E20"/>
    </sheetView>
  </sheetViews>
  <sheetFormatPr defaultRowHeight="15" x14ac:dyDescent="0.25"/>
  <cols>
    <col min="2" max="2" width="36.5703125" bestFit="1" customWidth="1"/>
    <col min="3" max="3" width="12.85546875" customWidth="1"/>
    <col min="4" max="4" width="12.28515625" customWidth="1"/>
    <col min="5" max="5" width="12.85546875" customWidth="1"/>
    <col min="6" max="6" width="14.28515625" customWidth="1"/>
  </cols>
  <sheetData>
    <row r="1" spans="1:6" x14ac:dyDescent="0.25">
      <c r="B1" s="32" t="s">
        <v>653</v>
      </c>
      <c r="C1" s="117"/>
      <c r="D1" s="117"/>
      <c r="E1" s="62"/>
      <c r="F1" s="62"/>
    </row>
    <row r="2" spans="1:6" ht="30" x14ac:dyDescent="0.25">
      <c r="B2" s="45"/>
      <c r="C2" s="118" t="s">
        <v>407</v>
      </c>
      <c r="D2" s="119" t="s">
        <v>408</v>
      </c>
      <c r="E2" s="119" t="s">
        <v>409</v>
      </c>
      <c r="F2" s="119" t="s">
        <v>410</v>
      </c>
    </row>
    <row r="3" spans="1:6" x14ac:dyDescent="0.25">
      <c r="B3" s="119" t="s">
        <v>407</v>
      </c>
      <c r="C3" s="120">
        <v>1</v>
      </c>
      <c r="D3" s="121">
        <f>CORREL('Maximizing Efficiency'!AC45:AC76, 'Fostering Institutions'!F45:F76)</f>
        <v>0.14206631136157002</v>
      </c>
      <c r="E3">
        <f>CORREL('Maximizing Efficiency'!AC45:AC76, 'Reducing Burden'!Y46:Y77)</f>
        <v>0.35463730798225807</v>
      </c>
      <c r="F3" s="121">
        <f>CORREL('Maximizing Efficiency'!AC45:AC76, 'Transparency and Learning'!AG45:AG76)</f>
        <v>0.33203026371967859</v>
      </c>
    </row>
    <row r="4" spans="1:6" x14ac:dyDescent="0.25">
      <c r="B4" s="119" t="s">
        <v>408</v>
      </c>
      <c r="C4" s="120"/>
      <c r="D4" s="121">
        <v>1</v>
      </c>
      <c r="E4" s="121">
        <f>CORREL('Reducing Burden'!Y46:Y77, 'Fostering Institutions'!F45:F76)</f>
        <v>0.3131756603044466</v>
      </c>
      <c r="F4" s="121">
        <f>CORREL('Fostering Institutions'!F45:F76, 'Transparency and Learning'!AG45:AG76)</f>
        <v>0.26147517283710869</v>
      </c>
    </row>
    <row r="5" spans="1:6" x14ac:dyDescent="0.25">
      <c r="B5" s="119" t="s">
        <v>409</v>
      </c>
      <c r="C5" s="120"/>
      <c r="D5" s="121"/>
      <c r="E5" s="121">
        <v>1</v>
      </c>
      <c r="F5" s="121">
        <f>CORREL('Reducing Burden'!Y46:Y77, 'Transparency and Learning'!AG45:AG76)</f>
        <v>0.25826524963850295</v>
      </c>
    </row>
    <row r="6" spans="1:6" x14ac:dyDescent="0.25">
      <c r="B6" s="119" t="s">
        <v>410</v>
      </c>
      <c r="C6" s="120"/>
      <c r="D6" s="121"/>
      <c r="E6" s="121"/>
      <c r="F6" s="121">
        <v>1</v>
      </c>
    </row>
    <row r="10" spans="1:6" x14ac:dyDescent="0.25">
      <c r="B10" s="32" t="s">
        <v>631</v>
      </c>
    </row>
    <row r="11" spans="1:6" ht="15.75" thickBot="1" x14ac:dyDescent="0.3">
      <c r="B11" t="s">
        <v>632</v>
      </c>
    </row>
    <row r="12" spans="1:6" ht="15.75" thickBot="1" x14ac:dyDescent="0.3">
      <c r="C12" s="288" t="s">
        <v>87</v>
      </c>
      <c r="D12" s="289"/>
      <c r="E12" s="290"/>
    </row>
    <row r="13" spans="1:6" ht="45.75" thickBot="1" x14ac:dyDescent="0.3">
      <c r="A13" s="127"/>
      <c r="B13" s="128"/>
      <c r="C13" s="129" t="s">
        <v>407</v>
      </c>
      <c r="D13" s="124" t="s">
        <v>409</v>
      </c>
      <c r="E13" s="125" t="s">
        <v>410</v>
      </c>
    </row>
    <row r="14" spans="1:6" x14ac:dyDescent="0.25">
      <c r="A14" s="302" t="s">
        <v>86</v>
      </c>
      <c r="B14" s="130" t="s">
        <v>407</v>
      </c>
      <c r="C14" s="123">
        <f>CORREL('Maximizing Efficiency'!K45:K76, 'Maximizing Efficiency'!AD45:AD76)</f>
        <v>0.549115717568609</v>
      </c>
      <c r="D14" s="121">
        <f>CORREL('Maximizing Efficiency'!K45:K76, 'Reducing Burden'!Z46:Z77)</f>
        <v>0.49587397993796317</v>
      </c>
      <c r="E14" s="126">
        <f>CORREL('Maximizing Efficiency'!K45:K76, 'Transparency and Learning'!AH45:AH76)</f>
        <v>-6.9746164631848254E-2</v>
      </c>
    </row>
    <row r="15" spans="1:6" x14ac:dyDescent="0.25">
      <c r="A15" s="303"/>
      <c r="B15" s="130" t="s">
        <v>409</v>
      </c>
      <c r="C15" s="120">
        <f>CORREL('Reducing Burden'!J46:J77, 'Maximizing Efficiency'!AD45:AD76)</f>
        <v>0.32078360863777899</v>
      </c>
      <c r="D15" s="123">
        <f>CORREL('Reducing Burden'!J46:J77, 'Reducing Burden'!Z46:Z77)</f>
        <v>0.6415657376055407</v>
      </c>
      <c r="E15" s="126">
        <f>CORREL('Reducing Burden'!J46:J77, 'Transparency and Learning'!AH45:AH76)</f>
        <v>5.9143089021928115E-2</v>
      </c>
    </row>
    <row r="16" spans="1:6" ht="15.75" thickBot="1" x14ac:dyDescent="0.3">
      <c r="A16" s="304"/>
      <c r="B16" s="131" t="s">
        <v>410</v>
      </c>
      <c r="C16" s="132">
        <f>CORREL('Transparency and Learning'!L45:L76, 'Maximizing Efficiency'!AD45:AD76)</f>
        <v>0.17363570141404974</v>
      </c>
      <c r="D16" s="132">
        <f>CORREL('Transparency and Learning'!L45:L76, 'Reducing Burden'!Z46:Z77)</f>
        <v>0.51270124212699086</v>
      </c>
      <c r="E16" s="246">
        <f>CORREL('Transparency and Learning'!L45:L76, 'Transparency and Learning'!AH45:AH76)</f>
        <v>0.77324567936405197</v>
      </c>
    </row>
  </sheetData>
  <mergeCells count="2">
    <mergeCell ref="A14:A16"/>
    <mergeCell ref="C12:E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80" zoomScaleNormal="80" workbookViewId="0">
      <pane xSplit="2" topLeftCell="C1" activePane="topRight" state="frozen"/>
      <selection pane="topRight" activeCell="J25" sqref="J25"/>
    </sheetView>
  </sheetViews>
  <sheetFormatPr defaultRowHeight="15" x14ac:dyDescent="0.25"/>
  <cols>
    <col min="1" max="1" width="12.42578125" style="1" bestFit="1" customWidth="1"/>
    <col min="2" max="2" width="10.7109375" style="1" bestFit="1" customWidth="1"/>
    <col min="3" max="10" width="9.140625" style="1"/>
    <col min="11" max="11" width="12.7109375" style="1" bestFit="1" customWidth="1"/>
    <col min="12" max="12" width="17.28515625" style="1" bestFit="1" customWidth="1"/>
    <col min="13" max="13" width="12.7109375" style="1" bestFit="1" customWidth="1"/>
    <col min="14" max="19" width="9.140625" style="1"/>
    <col min="20" max="21" width="17.28515625" style="1" customWidth="1"/>
    <col min="22" max="22" width="9.140625" style="1"/>
    <col min="23" max="23" width="10.28515625" style="1" customWidth="1"/>
    <col min="24" max="26" width="9.140625" style="1"/>
    <col min="27" max="27" width="10.7109375" style="1" customWidth="1"/>
    <col min="28" max="28" width="9.140625" style="1"/>
    <col min="29" max="29" width="12.7109375" style="1" bestFit="1" customWidth="1"/>
    <col min="30" max="31" width="12.7109375" style="1" customWidth="1"/>
    <col min="32" max="32" width="17.28515625" style="1" bestFit="1" customWidth="1"/>
    <col min="33" max="35" width="9.140625" style="1"/>
    <col min="36" max="36" width="20.28515625" style="1" bestFit="1" customWidth="1"/>
    <col min="37" max="16384" width="9.140625" style="1"/>
  </cols>
  <sheetData>
    <row r="1" spans="1:37" x14ac:dyDescent="0.25">
      <c r="A1" s="32" t="s">
        <v>89</v>
      </c>
      <c r="B1" s="33">
        <v>40856</v>
      </c>
    </row>
    <row r="3" spans="1:37" ht="15.75" thickBot="1" x14ac:dyDescent="0.3">
      <c r="C3" s="1" t="s">
        <v>621</v>
      </c>
    </row>
    <row r="4" spans="1:37" s="44" customFormat="1" x14ac:dyDescent="0.25">
      <c r="C4" s="297" t="s">
        <v>59</v>
      </c>
      <c r="D4" s="305"/>
      <c r="E4" s="305"/>
      <c r="F4" s="305"/>
      <c r="G4" s="305"/>
      <c r="H4" s="305"/>
      <c r="I4" s="305"/>
      <c r="J4" s="306"/>
      <c r="K4" s="197"/>
      <c r="M4" s="297" t="s">
        <v>573</v>
      </c>
      <c r="N4" s="298"/>
      <c r="O4" s="298"/>
      <c r="P4" s="298"/>
      <c r="Q4" s="298"/>
      <c r="R4" s="298"/>
      <c r="S4" s="307"/>
      <c r="V4" s="297" t="s">
        <v>84</v>
      </c>
      <c r="W4" s="298"/>
      <c r="X4" s="298"/>
      <c r="Y4" s="298"/>
      <c r="Z4" s="298"/>
      <c r="AA4" s="298"/>
      <c r="AB4" s="307"/>
      <c r="AC4" s="197"/>
      <c r="AD4" s="197"/>
      <c r="AE4" s="197"/>
    </row>
    <row r="5" spans="1:37" ht="105" x14ac:dyDescent="0.25">
      <c r="C5" s="14" t="s">
        <v>0</v>
      </c>
      <c r="D5" s="15" t="s">
        <v>1</v>
      </c>
      <c r="E5" s="15" t="s">
        <v>2</v>
      </c>
      <c r="F5" s="15" t="s">
        <v>3</v>
      </c>
      <c r="G5" s="16" t="s">
        <v>4</v>
      </c>
      <c r="H5" s="16" t="s">
        <v>5</v>
      </c>
      <c r="I5" s="15" t="s">
        <v>6</v>
      </c>
      <c r="J5" s="17" t="s">
        <v>7</v>
      </c>
      <c r="K5" s="150"/>
      <c r="M5" s="14" t="s">
        <v>0</v>
      </c>
      <c r="N5" s="15" t="s">
        <v>88</v>
      </c>
      <c r="O5" s="15" t="s">
        <v>1</v>
      </c>
      <c r="P5" s="15" t="s">
        <v>281</v>
      </c>
      <c r="Q5" s="16" t="s">
        <v>4</v>
      </c>
      <c r="R5" s="16" t="s">
        <v>97</v>
      </c>
      <c r="S5" s="15" t="s">
        <v>7</v>
      </c>
      <c r="V5" s="35" t="s">
        <v>0</v>
      </c>
      <c r="W5" s="35" t="s">
        <v>88</v>
      </c>
      <c r="X5" s="36" t="s">
        <v>1</v>
      </c>
      <c r="Y5" s="36" t="s">
        <v>281</v>
      </c>
      <c r="Z5" s="37" t="s">
        <v>4</v>
      </c>
      <c r="AA5" s="36" t="s">
        <v>97</v>
      </c>
      <c r="AB5" s="38" t="s">
        <v>7</v>
      </c>
      <c r="AC5" s="150"/>
      <c r="AD5" s="150"/>
      <c r="AE5" s="150"/>
      <c r="AG5" s="29"/>
      <c r="AJ5" s="32" t="s">
        <v>624</v>
      </c>
    </row>
    <row r="6" spans="1:37" x14ac:dyDescent="0.25">
      <c r="A6" s="1" t="s">
        <v>8</v>
      </c>
      <c r="B6" s="1" t="s">
        <v>9</v>
      </c>
      <c r="C6" s="18" t="s">
        <v>11</v>
      </c>
      <c r="D6" s="19" t="s">
        <v>12</v>
      </c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20" t="s">
        <v>18</v>
      </c>
      <c r="K6" s="30"/>
      <c r="M6" s="18" t="s">
        <v>11</v>
      </c>
      <c r="N6" s="19" t="s">
        <v>12</v>
      </c>
      <c r="O6" s="19" t="s">
        <v>13</v>
      </c>
      <c r="P6" s="19" t="s">
        <v>14</v>
      </c>
      <c r="Q6" s="19" t="s">
        <v>15</v>
      </c>
      <c r="R6" s="19" t="s">
        <v>16</v>
      </c>
      <c r="S6" s="19" t="s">
        <v>17</v>
      </c>
      <c r="V6" s="18" t="s">
        <v>11</v>
      </c>
      <c r="W6" s="18" t="s">
        <v>12</v>
      </c>
      <c r="X6" s="19" t="s">
        <v>13</v>
      </c>
      <c r="Y6" s="19" t="s">
        <v>14</v>
      </c>
      <c r="Z6" s="19" t="s">
        <v>15</v>
      </c>
      <c r="AA6" s="19" t="s">
        <v>16</v>
      </c>
      <c r="AB6" s="20" t="s">
        <v>17</v>
      </c>
      <c r="AC6" s="30"/>
      <c r="AD6" s="30"/>
      <c r="AE6" s="30"/>
      <c r="AG6" s="30"/>
    </row>
    <row r="7" spans="1:37" x14ac:dyDescent="0.25">
      <c r="A7" s="1">
        <v>1</v>
      </c>
      <c r="B7" s="1" t="s">
        <v>19</v>
      </c>
      <c r="C7" s="192">
        <v>7.5086149999999998</v>
      </c>
      <c r="D7" s="192">
        <v>62.392710000000001</v>
      </c>
      <c r="E7" s="192">
        <v>0.19751489999999999</v>
      </c>
      <c r="F7" s="192">
        <v>9.6624968531073926E-2</v>
      </c>
      <c r="G7" s="192">
        <v>0.86216280000000001</v>
      </c>
      <c r="H7" s="192">
        <v>0.6001841</v>
      </c>
      <c r="I7" s="193">
        <v>0.31782858507908607</v>
      </c>
      <c r="J7" s="192">
        <v>0.48124450000000002</v>
      </c>
      <c r="K7" s="192"/>
      <c r="M7">
        <v>7.0242810000000002</v>
      </c>
      <c r="N7">
        <v>17.28201</v>
      </c>
      <c r="O7">
        <v>74.660449999999997</v>
      </c>
      <c r="P7">
        <v>0.52312009999999998</v>
      </c>
      <c r="Q7">
        <v>0.88744659999999997</v>
      </c>
      <c r="R7">
        <v>6.8103E-3</v>
      </c>
      <c r="S7">
        <v>0.21302579999999999</v>
      </c>
      <c r="V7">
        <v>7.7587440000000001</v>
      </c>
      <c r="W7">
        <v>19.129429999999999</v>
      </c>
      <c r="X7">
        <v>71.327259999999995</v>
      </c>
      <c r="Y7">
        <v>0.56814039999999999</v>
      </c>
      <c r="Z7">
        <v>0.87475639999999999</v>
      </c>
      <c r="AA7">
        <v>2.0104400000000001E-2</v>
      </c>
      <c r="AB7">
        <v>0.13466059999999999</v>
      </c>
      <c r="AC7" s="192"/>
      <c r="AD7" s="192"/>
      <c r="AE7" s="192"/>
      <c r="AJ7" s="1" t="s">
        <v>25</v>
      </c>
      <c r="AK7" s="8">
        <v>0.86857518051964633</v>
      </c>
    </row>
    <row r="8" spans="1:37" x14ac:dyDescent="0.25">
      <c r="A8" s="1">
        <v>2</v>
      </c>
      <c r="B8" s="1" t="s">
        <v>20</v>
      </c>
      <c r="C8" s="192">
        <v>6.7212360000000002</v>
      </c>
      <c r="D8" s="192">
        <v>73.024159999999995</v>
      </c>
      <c r="E8" s="192">
        <v>0.12230290000000001</v>
      </c>
      <c r="F8" s="192">
        <v>0.13964829186997071</v>
      </c>
      <c r="G8" s="192">
        <v>0.80821419999999999</v>
      </c>
      <c r="H8" s="192">
        <v>0.68086369999999996</v>
      </c>
      <c r="I8" s="193">
        <v>0.16069271058213441</v>
      </c>
      <c r="J8" s="192">
        <v>0.96193189999999995</v>
      </c>
      <c r="K8" s="192"/>
      <c r="M8">
        <v>6.4883480000000002</v>
      </c>
      <c r="N8">
        <v>21.467759999999998</v>
      </c>
      <c r="O8">
        <v>72.089039999999997</v>
      </c>
      <c r="P8">
        <v>0.4010012</v>
      </c>
      <c r="Q8">
        <v>0.87017610000000001</v>
      </c>
      <c r="R8">
        <v>4.5183899999999999E-2</v>
      </c>
      <c r="S8">
        <v>1</v>
      </c>
      <c r="V8">
        <v>7.0035439999999998</v>
      </c>
      <c r="W8">
        <v>21.521190000000001</v>
      </c>
      <c r="X8">
        <v>74.224220000000003</v>
      </c>
      <c r="Y8">
        <v>0.50062189999999995</v>
      </c>
      <c r="Z8">
        <v>0.87738039999999995</v>
      </c>
      <c r="AA8">
        <v>8.6177699999999996E-2</v>
      </c>
      <c r="AB8">
        <v>0.96500439999999998</v>
      </c>
      <c r="AC8" s="192"/>
      <c r="AD8" s="192"/>
      <c r="AE8" s="192"/>
      <c r="AJ8" s="1" t="s">
        <v>21</v>
      </c>
      <c r="AK8" s="8">
        <v>0.79259432337678903</v>
      </c>
    </row>
    <row r="9" spans="1:37" x14ac:dyDescent="0.25">
      <c r="A9" s="1">
        <v>3</v>
      </c>
      <c r="B9" s="1" t="s">
        <v>21</v>
      </c>
      <c r="C9" s="192">
        <v>6.6896329999999997</v>
      </c>
      <c r="D9" s="192">
        <v>65.191540000000003</v>
      </c>
      <c r="E9" s="192">
        <v>0.16024769999999999</v>
      </c>
      <c r="F9" s="192">
        <v>0.34277432028309679</v>
      </c>
      <c r="G9" s="192">
        <v>0.8526165</v>
      </c>
      <c r="H9" s="192">
        <v>0.67985280000000003</v>
      </c>
      <c r="I9" s="193">
        <v>9.333337729675921E-2</v>
      </c>
      <c r="J9" s="192">
        <v>0.9591942</v>
      </c>
      <c r="K9" s="192"/>
      <c r="M9">
        <v>6.4746959999999998</v>
      </c>
      <c r="N9">
        <v>21.831620000000001</v>
      </c>
      <c r="O9">
        <v>62.057740000000003</v>
      </c>
      <c r="P9">
        <v>0.93607589999999996</v>
      </c>
      <c r="Q9">
        <v>0.90981190000000001</v>
      </c>
      <c r="R9">
        <v>0.118815</v>
      </c>
      <c r="S9">
        <v>1</v>
      </c>
      <c r="V9">
        <v>7.2596860000000003</v>
      </c>
      <c r="W9">
        <v>21.827970000000001</v>
      </c>
      <c r="X9">
        <v>62.925460000000001</v>
      </c>
      <c r="Y9">
        <v>0.96058529999999998</v>
      </c>
      <c r="Z9">
        <v>0.91445140000000003</v>
      </c>
      <c r="AA9">
        <v>0.1183154</v>
      </c>
      <c r="AB9">
        <v>1</v>
      </c>
      <c r="AC9" s="192"/>
      <c r="AD9" s="192"/>
      <c r="AE9" s="192"/>
      <c r="AJ9" s="1" t="s">
        <v>44</v>
      </c>
      <c r="AK9" s="8">
        <v>0.73030122727292068</v>
      </c>
    </row>
    <row r="10" spans="1:37" x14ac:dyDescent="0.25">
      <c r="A10" s="1">
        <v>4</v>
      </c>
      <c r="B10" s="1" t="s">
        <v>22</v>
      </c>
      <c r="C10" s="192">
        <v>7.5874499999999996</v>
      </c>
      <c r="D10" s="192">
        <v>51.911580000000001</v>
      </c>
      <c r="E10" s="192">
        <v>0.1223523</v>
      </c>
      <c r="F10" s="192">
        <v>0.15263147080371098</v>
      </c>
      <c r="G10" s="192">
        <v>0.78988579999999997</v>
      </c>
      <c r="H10" s="192">
        <v>0.82576419999999995</v>
      </c>
      <c r="I10" s="193">
        <v>0.1919497107162362</v>
      </c>
      <c r="J10" s="192">
        <v>0.88326550000000004</v>
      </c>
      <c r="K10" s="192"/>
      <c r="M10">
        <v>7.5895640000000002</v>
      </c>
      <c r="N10">
        <v>17.13383</v>
      </c>
      <c r="O10">
        <v>70.438810000000004</v>
      </c>
      <c r="P10">
        <v>0.62466630000000001</v>
      </c>
      <c r="Q10">
        <v>0.93162489999999998</v>
      </c>
      <c r="R10">
        <v>8.54853E-2</v>
      </c>
      <c r="S10">
        <v>1</v>
      </c>
      <c r="V10">
        <v>7.8602569999999998</v>
      </c>
      <c r="W10">
        <v>18.505520000000001</v>
      </c>
      <c r="X10">
        <v>69.442369999999997</v>
      </c>
      <c r="Y10">
        <v>0.59732149999999995</v>
      </c>
      <c r="Z10">
        <v>0.91424749999999999</v>
      </c>
      <c r="AA10">
        <v>7.6344999999999996E-2</v>
      </c>
      <c r="AB10">
        <v>0.772038</v>
      </c>
      <c r="AC10" s="192"/>
      <c r="AD10" s="192"/>
      <c r="AE10" s="192"/>
      <c r="AJ10" s="1" t="s">
        <v>32</v>
      </c>
      <c r="AK10" s="1">
        <v>0.51933982337678908</v>
      </c>
    </row>
    <row r="11" spans="1:37" x14ac:dyDescent="0.25">
      <c r="A11" s="1">
        <v>5</v>
      </c>
      <c r="B11" s="1" t="s">
        <v>23</v>
      </c>
      <c r="C11" s="192">
        <v>7.4898509999999998</v>
      </c>
      <c r="D11" s="192">
        <v>65.7928</v>
      </c>
      <c r="E11" s="192">
        <v>5.5590000000000001E-2</v>
      </c>
      <c r="F11" s="192">
        <v>0.16726573923966576</v>
      </c>
      <c r="G11" s="192">
        <v>0.62767329999999999</v>
      </c>
      <c r="H11" s="192">
        <v>0.76487249999999996</v>
      </c>
      <c r="I11" s="193">
        <v>0.14064247732130941</v>
      </c>
      <c r="J11" s="192">
        <v>0.71639090000000005</v>
      </c>
      <c r="K11" s="192"/>
      <c r="M11">
        <v>6.8802060000000003</v>
      </c>
      <c r="N11">
        <v>22.602360000000001</v>
      </c>
      <c r="O11">
        <v>68.872910000000005</v>
      </c>
      <c r="P11">
        <v>0.58512850000000005</v>
      </c>
      <c r="Q11">
        <v>0.77535900000000002</v>
      </c>
      <c r="R11">
        <v>4.2388799999999997E-2</v>
      </c>
      <c r="S11">
        <v>0.85708410000000002</v>
      </c>
      <c r="V11">
        <v>7.7021369999999996</v>
      </c>
      <c r="W11">
        <v>22.511150000000001</v>
      </c>
      <c r="X11">
        <v>72.817959999999999</v>
      </c>
      <c r="Y11">
        <v>0.60533269999999995</v>
      </c>
      <c r="Z11">
        <v>0.80792160000000002</v>
      </c>
      <c r="AA11">
        <v>5.9509100000000002E-2</v>
      </c>
      <c r="AB11">
        <v>0.89031139999999998</v>
      </c>
      <c r="AC11" s="192"/>
      <c r="AD11" s="192"/>
      <c r="AE11" s="192"/>
      <c r="AJ11" s="1" t="s">
        <v>42</v>
      </c>
      <c r="AK11" s="8">
        <v>0.46131686060625393</v>
      </c>
    </row>
    <row r="12" spans="1:37" x14ac:dyDescent="0.25">
      <c r="A12" s="1">
        <v>6</v>
      </c>
      <c r="B12" s="1" t="s">
        <v>24</v>
      </c>
      <c r="C12" s="192">
        <v>7.1104729999999998</v>
      </c>
      <c r="D12" s="192">
        <v>69.776539999999997</v>
      </c>
      <c r="E12" s="192">
        <v>9.9758200000000005E-2</v>
      </c>
      <c r="F12" s="192">
        <v>0.14757978807573574</v>
      </c>
      <c r="G12" s="192">
        <v>0.76580979999999998</v>
      </c>
      <c r="H12" s="192">
        <v>0.68920859999999995</v>
      </c>
      <c r="I12" s="193">
        <v>0.55087803182182959</v>
      </c>
      <c r="J12" s="192">
        <v>0.55030210000000002</v>
      </c>
      <c r="K12" s="192"/>
      <c r="M12">
        <v>7.2440360000000004</v>
      </c>
      <c r="N12">
        <v>20.203299999999999</v>
      </c>
      <c r="O12">
        <v>74.35172</v>
      </c>
      <c r="P12">
        <v>0.81628970000000001</v>
      </c>
      <c r="Q12">
        <v>0.77915869999999998</v>
      </c>
      <c r="R12">
        <v>0.1548966</v>
      </c>
      <c r="S12">
        <v>0.65816609999999998</v>
      </c>
      <c r="V12">
        <v>7.6198269999999999</v>
      </c>
      <c r="W12">
        <v>20.746079999999999</v>
      </c>
      <c r="X12">
        <v>73.518969999999996</v>
      </c>
      <c r="Y12">
        <v>0.84805390000000003</v>
      </c>
      <c r="Z12">
        <v>0.77421209999999996</v>
      </c>
      <c r="AA12">
        <v>0.21648339999999999</v>
      </c>
      <c r="AB12">
        <v>0.49855090000000002</v>
      </c>
      <c r="AC12" s="192"/>
      <c r="AD12" s="192"/>
      <c r="AE12" s="192"/>
      <c r="AJ12" s="1" t="s">
        <v>26</v>
      </c>
      <c r="AK12" s="28">
        <v>0.4123318519482177</v>
      </c>
    </row>
    <row r="13" spans="1:37" x14ac:dyDescent="0.25">
      <c r="A13" s="1">
        <v>7</v>
      </c>
      <c r="B13" s="1" t="s">
        <v>25</v>
      </c>
      <c r="C13" s="192">
        <v>6.97309</v>
      </c>
      <c r="D13" s="192">
        <v>66.88158</v>
      </c>
      <c r="E13" s="192">
        <v>0.1814558</v>
      </c>
      <c r="F13" s="192">
        <v>0.25823779738430214</v>
      </c>
      <c r="G13" s="192">
        <v>0.78954049999999998</v>
      </c>
      <c r="H13" s="192">
        <v>0.69921679999999997</v>
      </c>
      <c r="I13" s="193">
        <v>0.11150051892793678</v>
      </c>
      <c r="J13" s="192">
        <v>0.9780664</v>
      </c>
      <c r="K13" s="192"/>
      <c r="M13">
        <v>6.8860469999999996</v>
      </c>
      <c r="N13">
        <v>21.618760000000002</v>
      </c>
      <c r="O13">
        <v>62.291969999999999</v>
      </c>
      <c r="P13">
        <v>0.97158900000000004</v>
      </c>
      <c r="Q13">
        <v>0.94180339999999996</v>
      </c>
      <c r="R13">
        <v>0.16807279999999999</v>
      </c>
      <c r="S13">
        <v>0.93604759999999998</v>
      </c>
      <c r="V13">
        <v>7.656307</v>
      </c>
      <c r="W13">
        <v>21.283290000000001</v>
      </c>
      <c r="X13">
        <v>60.048830000000002</v>
      </c>
      <c r="Y13">
        <v>0.97530070000000002</v>
      </c>
      <c r="Z13">
        <v>0.94014719999999996</v>
      </c>
      <c r="AA13">
        <v>0.2001936</v>
      </c>
      <c r="AB13">
        <v>1</v>
      </c>
      <c r="AC13" s="192"/>
      <c r="AD13" s="192"/>
      <c r="AE13" s="192"/>
      <c r="AJ13" s="1" t="s">
        <v>33</v>
      </c>
      <c r="AK13" s="8">
        <v>0.38361005194821773</v>
      </c>
    </row>
    <row r="14" spans="1:37" x14ac:dyDescent="0.25">
      <c r="A14" s="1">
        <v>8</v>
      </c>
      <c r="B14" s="1" t="s">
        <v>26</v>
      </c>
      <c r="C14" s="192">
        <v>6.8164319999999998</v>
      </c>
      <c r="D14" s="192">
        <v>72.709850000000003</v>
      </c>
      <c r="E14" s="192">
        <v>0.14986279999999999</v>
      </c>
      <c r="F14" s="192">
        <v>0.29677423302372824</v>
      </c>
      <c r="G14" s="192">
        <v>0.77292859999999997</v>
      </c>
      <c r="H14" s="192">
        <v>0.75825209999999998</v>
      </c>
      <c r="I14" s="193">
        <v>7.1688579063371241E-2</v>
      </c>
      <c r="J14" s="192">
        <v>0.99983299999999997</v>
      </c>
      <c r="K14" s="192"/>
      <c r="M14">
        <v>6.4869389999999996</v>
      </c>
      <c r="N14">
        <v>21.541550000000001</v>
      </c>
      <c r="O14">
        <v>67.001609999999999</v>
      </c>
      <c r="P14">
        <v>0.87345680000000003</v>
      </c>
      <c r="Q14">
        <v>0.79139179999999998</v>
      </c>
      <c r="R14">
        <v>0.18367530000000001</v>
      </c>
      <c r="S14">
        <v>1</v>
      </c>
      <c r="V14">
        <v>7.1879410000000004</v>
      </c>
      <c r="W14">
        <v>20.835570000000001</v>
      </c>
      <c r="X14">
        <v>73.790440000000004</v>
      </c>
      <c r="Y14">
        <v>0.88242259999999995</v>
      </c>
      <c r="Z14">
        <v>0.73814550000000001</v>
      </c>
      <c r="AA14">
        <v>0.24492149999999999</v>
      </c>
      <c r="AB14">
        <v>1</v>
      </c>
      <c r="AC14" s="192"/>
      <c r="AD14" s="192"/>
      <c r="AE14" s="192"/>
      <c r="AJ14" s="1" t="s">
        <v>30</v>
      </c>
      <c r="AK14" s="8">
        <v>0.36828659480536052</v>
      </c>
    </row>
    <row r="15" spans="1:37" x14ac:dyDescent="0.25">
      <c r="A15" s="1">
        <v>9</v>
      </c>
      <c r="B15" s="1" t="s">
        <v>27</v>
      </c>
      <c r="C15" s="192">
        <v>7.26126</v>
      </c>
      <c r="D15" s="192">
        <v>61.750399999999999</v>
      </c>
      <c r="E15" s="192">
        <v>7.8061199999999997E-2</v>
      </c>
      <c r="F15" s="192">
        <v>0.23997246033193509</v>
      </c>
      <c r="G15" s="192">
        <v>0.9212709</v>
      </c>
      <c r="H15" s="192">
        <v>0.85076010000000002</v>
      </c>
      <c r="I15" s="193">
        <v>0.2386365669306641</v>
      </c>
      <c r="J15" s="192">
        <v>0.60016720000000001</v>
      </c>
      <c r="K15" s="192"/>
      <c r="M15">
        <v>7.4904109999999999</v>
      </c>
      <c r="N15">
        <v>17.78679</v>
      </c>
      <c r="O15">
        <v>58.814970000000002</v>
      </c>
      <c r="P15">
        <v>0.68386270000000005</v>
      </c>
      <c r="Q15">
        <v>0.99807179999999995</v>
      </c>
      <c r="R15">
        <v>2.86836E-2</v>
      </c>
      <c r="S15">
        <v>1</v>
      </c>
      <c r="V15">
        <v>7.8650149999999996</v>
      </c>
      <c r="W15">
        <v>17.677320000000002</v>
      </c>
      <c r="X15">
        <v>60.2258</v>
      </c>
      <c r="Y15">
        <v>0.81058209999999997</v>
      </c>
      <c r="Z15">
        <v>0.98588730000000002</v>
      </c>
      <c r="AA15">
        <v>3.7838999999999998E-2</v>
      </c>
      <c r="AB15">
        <v>1</v>
      </c>
      <c r="AC15" s="192"/>
      <c r="AD15" s="192"/>
      <c r="AE15" s="192"/>
      <c r="AJ15" s="1" t="s">
        <v>28</v>
      </c>
      <c r="AK15" s="8">
        <v>0.29612332337678915</v>
      </c>
    </row>
    <row r="16" spans="1:37" x14ac:dyDescent="0.25">
      <c r="A16" s="1">
        <v>10</v>
      </c>
      <c r="B16" s="1" t="s">
        <v>28</v>
      </c>
      <c r="C16" s="192">
        <v>6.8433929999999998</v>
      </c>
      <c r="D16" s="192">
        <v>70.474959999999996</v>
      </c>
      <c r="E16" s="192">
        <v>0.15014150000000001</v>
      </c>
      <c r="F16" s="192">
        <v>0.30217049082290448</v>
      </c>
      <c r="G16" s="192">
        <v>0.83253829999999995</v>
      </c>
      <c r="H16" s="192">
        <v>0.65009669999999997</v>
      </c>
      <c r="I16" s="193">
        <v>0.11594992849533342</v>
      </c>
      <c r="J16" s="192">
        <v>0.98202199999999995</v>
      </c>
      <c r="K16" s="192"/>
      <c r="M16">
        <v>6.7851520000000001</v>
      </c>
      <c r="N16">
        <v>20.922049999999999</v>
      </c>
      <c r="O16">
        <v>71.041730000000001</v>
      </c>
      <c r="P16">
        <v>0.98305699999999996</v>
      </c>
      <c r="Q16">
        <v>0.86506769999999999</v>
      </c>
      <c r="R16">
        <v>0.1869924</v>
      </c>
      <c r="S16">
        <v>1</v>
      </c>
      <c r="V16">
        <v>7.4475389999999999</v>
      </c>
      <c r="W16">
        <v>20.862690000000001</v>
      </c>
      <c r="X16">
        <v>72.644720000000007</v>
      </c>
      <c r="Y16">
        <v>0.98072619999999999</v>
      </c>
      <c r="Z16">
        <v>0.81601089999999998</v>
      </c>
      <c r="AA16">
        <v>0.1608696</v>
      </c>
      <c r="AB16">
        <v>1</v>
      </c>
      <c r="AC16" s="192"/>
      <c r="AD16" s="192"/>
      <c r="AE16" s="192"/>
      <c r="AJ16" s="1" t="s">
        <v>29</v>
      </c>
      <c r="AK16" s="8">
        <v>0.2805155233767892</v>
      </c>
    </row>
    <row r="17" spans="1:37" x14ac:dyDescent="0.25">
      <c r="A17" s="1">
        <v>11</v>
      </c>
      <c r="B17" s="1" t="s">
        <v>29</v>
      </c>
      <c r="C17" s="192">
        <v>6.929837</v>
      </c>
      <c r="D17" s="192">
        <v>69.392799999999994</v>
      </c>
      <c r="E17" s="192">
        <v>0.22703129999999999</v>
      </c>
      <c r="F17" s="192">
        <v>0.25877098535820037</v>
      </c>
      <c r="G17" s="192">
        <v>0.73535090000000003</v>
      </c>
      <c r="H17" s="192">
        <v>0.74949399999999999</v>
      </c>
      <c r="I17" s="193">
        <v>0.18886647762472633</v>
      </c>
      <c r="J17" s="192">
        <v>0.98825059999999998</v>
      </c>
      <c r="K17" s="192"/>
      <c r="M17">
        <v>6.7206760000000001</v>
      </c>
      <c r="N17">
        <v>19.91245</v>
      </c>
      <c r="O17">
        <v>66.488110000000006</v>
      </c>
      <c r="P17">
        <v>0.98220059999999998</v>
      </c>
      <c r="Q17">
        <v>0.97164899999999998</v>
      </c>
      <c r="R17">
        <v>5.5636699999999997E-2</v>
      </c>
      <c r="S17">
        <v>1</v>
      </c>
      <c r="V17">
        <v>7.4246249999999998</v>
      </c>
      <c r="W17">
        <v>20.326550000000001</v>
      </c>
      <c r="X17">
        <v>68.657799999999995</v>
      </c>
      <c r="Y17">
        <v>0.97140119999999996</v>
      </c>
      <c r="Z17">
        <v>0.91694290000000001</v>
      </c>
      <c r="AA17">
        <v>5.8131599999999999E-2</v>
      </c>
      <c r="AB17">
        <v>1</v>
      </c>
      <c r="AC17" s="192"/>
      <c r="AD17" s="192"/>
      <c r="AE17" s="192"/>
      <c r="AJ17" s="1" t="s">
        <v>55</v>
      </c>
      <c r="AK17" s="8">
        <v>0.23101017727292064</v>
      </c>
    </row>
    <row r="18" spans="1:37" x14ac:dyDescent="0.25">
      <c r="A18" s="1">
        <v>12</v>
      </c>
      <c r="B18" s="1" t="s">
        <v>30</v>
      </c>
      <c r="C18" s="192">
        <v>6.7628789999999999</v>
      </c>
      <c r="D18" s="192">
        <v>73.264129999999994</v>
      </c>
      <c r="E18" s="192">
        <v>9.6572199999999997E-2</v>
      </c>
      <c r="F18" s="192">
        <v>0.31226496295542033</v>
      </c>
      <c r="G18" s="192">
        <v>0.85134989999999999</v>
      </c>
      <c r="H18" s="192">
        <v>0.80257199999999995</v>
      </c>
      <c r="I18" s="193">
        <v>0.24644483367969192</v>
      </c>
      <c r="J18" s="192">
        <v>1</v>
      </c>
      <c r="K18" s="192"/>
      <c r="M18">
        <v>6.6483549999999996</v>
      </c>
      <c r="N18">
        <v>23.034030000000001</v>
      </c>
      <c r="O18">
        <v>71.707359999999994</v>
      </c>
      <c r="P18">
        <v>0.82657659999999999</v>
      </c>
      <c r="Q18">
        <v>0.82037539999999998</v>
      </c>
      <c r="R18">
        <v>7.4189099999999994E-2</v>
      </c>
      <c r="S18">
        <v>1</v>
      </c>
      <c r="V18">
        <v>7.3991639999999999</v>
      </c>
      <c r="W18">
        <v>22.925699999999999</v>
      </c>
      <c r="X18">
        <v>71.239440000000002</v>
      </c>
      <c r="Y18">
        <v>0.83245020000000003</v>
      </c>
      <c r="Z18">
        <v>0.83201009999999997</v>
      </c>
      <c r="AA18">
        <v>0.11268499999999999</v>
      </c>
      <c r="AB18">
        <v>1</v>
      </c>
      <c r="AC18" s="192"/>
      <c r="AD18" s="192"/>
      <c r="AE18" s="192"/>
      <c r="AJ18" s="1" t="s">
        <v>37</v>
      </c>
      <c r="AK18" s="28">
        <v>0.14917585194147992</v>
      </c>
    </row>
    <row r="19" spans="1:37" x14ac:dyDescent="0.25">
      <c r="A19" s="1">
        <v>18</v>
      </c>
      <c r="B19" s="1" t="s">
        <v>31</v>
      </c>
      <c r="C19" s="192">
        <v>6.7814870000000003</v>
      </c>
      <c r="D19" s="192">
        <v>67.226230000000001</v>
      </c>
      <c r="E19" s="192">
        <v>0.1958531</v>
      </c>
      <c r="F19" s="192">
        <v>0.14005433139827783</v>
      </c>
      <c r="G19" s="192">
        <v>0.83452910000000002</v>
      </c>
      <c r="H19" s="192">
        <v>0.79015539999999995</v>
      </c>
      <c r="I19" s="193">
        <v>0.13878177439118192</v>
      </c>
      <c r="J19" s="192">
        <v>0.91708789999999996</v>
      </c>
      <c r="K19" s="192"/>
      <c r="M19">
        <v>6.8009750000000002</v>
      </c>
      <c r="N19">
        <v>21.150839999999999</v>
      </c>
      <c r="O19">
        <v>66.615350000000007</v>
      </c>
      <c r="P19">
        <v>0.58860400000000002</v>
      </c>
      <c r="Q19">
        <v>0.78268389999999999</v>
      </c>
      <c r="R19">
        <v>0.12365660000000001</v>
      </c>
      <c r="S19">
        <v>0.960669</v>
      </c>
      <c r="V19">
        <v>7.3887980000000004</v>
      </c>
      <c r="W19">
        <v>21.139060000000001</v>
      </c>
      <c r="X19">
        <v>65.577470000000005</v>
      </c>
      <c r="Y19">
        <v>0.4741727</v>
      </c>
      <c r="Z19">
        <v>0.78115380000000001</v>
      </c>
      <c r="AA19">
        <v>0.1119281</v>
      </c>
      <c r="AB19">
        <v>0.79372609999999999</v>
      </c>
      <c r="AC19" s="192"/>
      <c r="AD19" s="192"/>
      <c r="AE19" s="192"/>
      <c r="AJ19" s="1" t="s">
        <v>20</v>
      </c>
      <c r="AK19" s="8">
        <v>0.14841291755374714</v>
      </c>
    </row>
    <row r="20" spans="1:37" x14ac:dyDescent="0.25">
      <c r="A20" s="1">
        <v>21</v>
      </c>
      <c r="B20" s="1" t="s">
        <v>32</v>
      </c>
      <c r="C20" s="192">
        <v>6.448639</v>
      </c>
      <c r="D20" s="192">
        <v>67.126819999999995</v>
      </c>
      <c r="E20" s="192">
        <v>9.6557299999999999E-2</v>
      </c>
      <c r="F20" s="192">
        <v>0.45797777048723987</v>
      </c>
      <c r="G20" s="192">
        <v>0.84897820000000002</v>
      </c>
      <c r="H20" s="192">
        <v>0.80593190000000003</v>
      </c>
      <c r="I20" s="193">
        <v>9.5326367688939165E-2</v>
      </c>
      <c r="J20" s="192">
        <v>1</v>
      </c>
      <c r="K20" s="192"/>
      <c r="M20">
        <v>6.3937239999999997</v>
      </c>
      <c r="N20">
        <v>21.65437</v>
      </c>
      <c r="O20">
        <v>66.178439999999995</v>
      </c>
      <c r="P20">
        <v>0.97856659999999995</v>
      </c>
      <c r="Q20">
        <v>0.86883880000000002</v>
      </c>
      <c r="R20">
        <v>9.4262600000000002E-2</v>
      </c>
      <c r="S20">
        <v>1</v>
      </c>
      <c r="V20">
        <v>7.0670630000000001</v>
      </c>
      <c r="W20">
        <v>21.56793</v>
      </c>
      <c r="X20">
        <v>67.143159999999995</v>
      </c>
      <c r="Y20">
        <v>0.99316230000000005</v>
      </c>
      <c r="Z20">
        <v>0.82675109999999996</v>
      </c>
      <c r="AA20">
        <v>7.2497599999999995E-2</v>
      </c>
      <c r="AB20">
        <v>1</v>
      </c>
      <c r="AC20" s="192"/>
      <c r="AD20" s="192"/>
      <c r="AE20" s="192"/>
      <c r="AJ20" s="1" t="s">
        <v>85</v>
      </c>
      <c r="AK20" s="8">
        <v>0.11070574393958732</v>
      </c>
    </row>
    <row r="21" spans="1:37" x14ac:dyDescent="0.25">
      <c r="A21" s="1">
        <v>22</v>
      </c>
      <c r="B21" s="1" t="s">
        <v>33</v>
      </c>
      <c r="C21" s="192">
        <v>7.1838819999999997</v>
      </c>
      <c r="D21" s="192">
        <v>61.995919999999998</v>
      </c>
      <c r="E21" s="192">
        <v>0.1083374</v>
      </c>
      <c r="F21" s="192">
        <v>0.42279645078844574</v>
      </c>
      <c r="G21" s="192">
        <v>0.85617639999999995</v>
      </c>
      <c r="H21" s="192">
        <v>0.72497789999999995</v>
      </c>
      <c r="I21" s="193">
        <v>6.2641702423962942E-2</v>
      </c>
      <c r="J21" s="192">
        <v>1</v>
      </c>
      <c r="K21" s="192"/>
      <c r="M21">
        <v>6.9627790000000003</v>
      </c>
      <c r="N21">
        <v>19.213349999999998</v>
      </c>
      <c r="O21">
        <v>66.616749999999996</v>
      </c>
      <c r="P21">
        <v>0.99941409999999997</v>
      </c>
      <c r="Q21">
        <v>0.91603889999999999</v>
      </c>
      <c r="R21">
        <v>0.1400081</v>
      </c>
      <c r="S21">
        <v>1</v>
      </c>
      <c r="V21">
        <v>7.5397949999999998</v>
      </c>
      <c r="W21">
        <v>19.51127</v>
      </c>
      <c r="X21">
        <v>67.577590000000001</v>
      </c>
      <c r="Y21">
        <v>0.99653369999999997</v>
      </c>
      <c r="Z21">
        <v>0.93075419999999998</v>
      </c>
      <c r="AA21">
        <v>0.12834010000000001</v>
      </c>
      <c r="AB21">
        <v>1</v>
      </c>
      <c r="AC21" s="192"/>
      <c r="AD21" s="192"/>
      <c r="AE21" s="192"/>
      <c r="AJ21" s="1" t="s">
        <v>41</v>
      </c>
      <c r="AK21" s="8">
        <v>9.8698676375594249E-2</v>
      </c>
    </row>
    <row r="22" spans="1:37" x14ac:dyDescent="0.25">
      <c r="A22" s="1">
        <v>40</v>
      </c>
      <c r="B22" s="1" t="s">
        <v>34</v>
      </c>
      <c r="C22" s="192">
        <v>7.8010659999999996</v>
      </c>
      <c r="D22" s="192">
        <v>67.970370000000003</v>
      </c>
      <c r="E22" s="192">
        <v>0.16536390000000001</v>
      </c>
      <c r="F22" s="192">
        <v>6.8657582294531255E-2</v>
      </c>
      <c r="G22" s="192">
        <v>0.94527890000000003</v>
      </c>
      <c r="H22" s="192">
        <v>0.69691930000000002</v>
      </c>
      <c r="I22" s="193">
        <v>0.29284857634910838</v>
      </c>
      <c r="J22" s="192">
        <v>0.36819849999999998</v>
      </c>
      <c r="K22" s="192"/>
      <c r="M22">
        <v>7.8157360000000002</v>
      </c>
      <c r="N22">
        <v>19.14405</v>
      </c>
      <c r="O22">
        <v>63.266939999999998</v>
      </c>
      <c r="P22">
        <v>0.24224889999999999</v>
      </c>
      <c r="Q22">
        <v>0.97436650000000002</v>
      </c>
      <c r="R22">
        <v>3.2022399999999999E-2</v>
      </c>
      <c r="S22">
        <v>0.96978450000000005</v>
      </c>
      <c r="V22">
        <v>7.5289999999999999</v>
      </c>
      <c r="W22">
        <v>15.861370000000001</v>
      </c>
      <c r="X22">
        <v>79.808700000000002</v>
      </c>
      <c r="Y22">
        <v>0.27156350000000001</v>
      </c>
      <c r="Z22">
        <v>0.97924080000000002</v>
      </c>
      <c r="AA22">
        <v>3.6887700000000002E-2</v>
      </c>
      <c r="AB22">
        <v>0.58939189999999997</v>
      </c>
      <c r="AC22" s="192"/>
      <c r="AD22" s="192"/>
      <c r="AE22" s="192"/>
      <c r="AJ22" s="1" t="s">
        <v>27</v>
      </c>
      <c r="AK22" s="8">
        <v>2.2730309091074857E-2</v>
      </c>
    </row>
    <row r="23" spans="1:37" x14ac:dyDescent="0.25">
      <c r="A23" s="1">
        <v>50</v>
      </c>
      <c r="B23" s="1" t="s">
        <v>35</v>
      </c>
      <c r="C23" s="192">
        <v>7.5566649999999997</v>
      </c>
      <c r="D23" s="192">
        <v>65.294039999999995</v>
      </c>
      <c r="E23" s="192">
        <v>6.1898399999999999E-2</v>
      </c>
      <c r="F23" s="192">
        <v>0.32616939115344801</v>
      </c>
      <c r="G23" s="192">
        <v>0.83391000000000004</v>
      </c>
      <c r="H23" s="192">
        <v>0.52832140000000005</v>
      </c>
      <c r="I23" s="193">
        <v>0.15629772583124651</v>
      </c>
      <c r="J23" s="192">
        <v>0.76598290000000002</v>
      </c>
      <c r="K23" s="192"/>
      <c r="M23">
        <v>7.4455989999999996</v>
      </c>
      <c r="N23">
        <v>20.358930000000001</v>
      </c>
      <c r="O23">
        <v>68.646659999999997</v>
      </c>
      <c r="P23">
        <v>0.80000309999999997</v>
      </c>
      <c r="Q23">
        <v>0.84347110000000003</v>
      </c>
      <c r="R23">
        <v>7.81916E-2</v>
      </c>
      <c r="S23">
        <v>0.72835139999999998</v>
      </c>
      <c r="V23">
        <v>8.0909499999999994</v>
      </c>
      <c r="W23">
        <v>20.002600000000001</v>
      </c>
      <c r="X23">
        <v>69.010980000000004</v>
      </c>
      <c r="Y23">
        <v>0.63176060000000001</v>
      </c>
      <c r="Z23">
        <v>0.86938550000000003</v>
      </c>
      <c r="AA23">
        <v>0.1037252</v>
      </c>
      <c r="AB23">
        <v>0.89411779999999996</v>
      </c>
      <c r="AC23" s="192"/>
      <c r="AD23" s="192"/>
      <c r="AE23" s="192"/>
      <c r="AJ23" s="1" t="s">
        <v>31</v>
      </c>
      <c r="AK23" s="8">
        <v>-6.1427879452632221E-2</v>
      </c>
    </row>
    <row r="24" spans="1:37" x14ac:dyDescent="0.25">
      <c r="A24" s="1">
        <v>301</v>
      </c>
      <c r="B24" s="1" t="s">
        <v>36</v>
      </c>
      <c r="C24" s="192">
        <v>6.8349260000000003</v>
      </c>
      <c r="D24" s="192">
        <v>72.376189999999994</v>
      </c>
      <c r="E24" s="192">
        <v>0.1349967</v>
      </c>
      <c r="F24" s="192">
        <v>0.11429784643708195</v>
      </c>
      <c r="G24" s="192">
        <v>0.72903289999999998</v>
      </c>
      <c r="H24" s="192">
        <v>0.78702680000000003</v>
      </c>
      <c r="I24" s="193">
        <v>0.23255366101348504</v>
      </c>
      <c r="J24" s="192">
        <v>0.92693309999999995</v>
      </c>
      <c r="K24" s="192"/>
      <c r="M24">
        <v>6.5249079999999999</v>
      </c>
      <c r="N24">
        <v>21.98329</v>
      </c>
      <c r="O24">
        <v>78.966610000000003</v>
      </c>
      <c r="P24">
        <v>0.67041989999999996</v>
      </c>
      <c r="Q24">
        <v>0.8075118</v>
      </c>
      <c r="R24">
        <v>0.1172262</v>
      </c>
      <c r="S24">
        <v>0.85111519999999996</v>
      </c>
      <c r="V24">
        <v>7.426939</v>
      </c>
      <c r="W24">
        <v>21.436730000000001</v>
      </c>
      <c r="X24">
        <v>72.966149999999999</v>
      </c>
      <c r="Y24">
        <v>0.2241377</v>
      </c>
      <c r="Z24">
        <v>0.74870190000000003</v>
      </c>
      <c r="AA24">
        <v>0.1594507</v>
      </c>
      <c r="AB24">
        <v>0.9829947</v>
      </c>
      <c r="AC24" s="192"/>
      <c r="AD24" s="192"/>
      <c r="AE24" s="192"/>
      <c r="AJ24" s="1" t="s">
        <v>43</v>
      </c>
      <c r="AK24" s="8">
        <v>-0.13452262272707935</v>
      </c>
    </row>
    <row r="25" spans="1:37" x14ac:dyDescent="0.25">
      <c r="A25" s="1">
        <v>302</v>
      </c>
      <c r="B25" s="1" t="s">
        <v>37</v>
      </c>
      <c r="C25" s="192">
        <v>7.1169380000000002</v>
      </c>
      <c r="D25" s="192">
        <v>76.187089999999998</v>
      </c>
      <c r="E25" s="192">
        <v>8.6415699999999998E-2</v>
      </c>
      <c r="F25" s="192">
        <v>0.5042410126507163</v>
      </c>
      <c r="G25" s="192">
        <v>0.73471920000000002</v>
      </c>
      <c r="H25" s="192">
        <v>0.62688080000000002</v>
      </c>
      <c r="I25" s="193">
        <v>9.7937222027600662E-2</v>
      </c>
      <c r="J25" s="192">
        <v>0.68438109999999996</v>
      </c>
      <c r="K25" s="192"/>
      <c r="M25">
        <v>7.0931300000000004</v>
      </c>
      <c r="N25">
        <v>21.55142</v>
      </c>
      <c r="O25">
        <v>66.02458</v>
      </c>
      <c r="P25">
        <v>0.99307199999999995</v>
      </c>
      <c r="Q25">
        <v>0.73856750000000004</v>
      </c>
      <c r="R25">
        <v>7.0058300000000004E-2</v>
      </c>
      <c r="S25">
        <v>0.96384780000000003</v>
      </c>
      <c r="V25">
        <v>7.7564830000000002</v>
      </c>
      <c r="W25">
        <v>21.669730000000001</v>
      </c>
      <c r="X25">
        <v>66.471729999999994</v>
      </c>
      <c r="Y25">
        <v>0.99467660000000002</v>
      </c>
      <c r="Z25">
        <v>0.78808160000000005</v>
      </c>
      <c r="AA25">
        <v>8.7503800000000007E-2</v>
      </c>
      <c r="AB25">
        <v>0.96323029999999998</v>
      </c>
      <c r="AC25" s="192"/>
      <c r="AD25" s="192"/>
      <c r="AE25" s="192"/>
      <c r="AJ25" s="1" t="s">
        <v>24</v>
      </c>
      <c r="AK25" s="8">
        <v>-0.17876895008552454</v>
      </c>
    </row>
    <row r="26" spans="1:37" x14ac:dyDescent="0.25">
      <c r="A26" s="1">
        <v>701</v>
      </c>
      <c r="B26" s="1" t="s">
        <v>38</v>
      </c>
      <c r="C26" s="192">
        <v>7.5340160000000003</v>
      </c>
      <c r="D26" s="192">
        <v>64.02225</v>
      </c>
      <c r="E26" s="192">
        <v>7.1291300000000002E-2</v>
      </c>
      <c r="F26" s="192">
        <v>0.4109676297019898</v>
      </c>
      <c r="G26" s="192">
        <v>0.80260030000000004</v>
      </c>
      <c r="H26" s="192">
        <v>0.79418440000000001</v>
      </c>
      <c r="I26" s="193">
        <v>0.23977796339749932</v>
      </c>
      <c r="J26" s="192">
        <v>0.94648120000000002</v>
      </c>
      <c r="K26" s="192"/>
      <c r="M26">
        <v>7.258832</v>
      </c>
      <c r="N26">
        <v>20.619980000000002</v>
      </c>
      <c r="O26">
        <v>75.032979999999995</v>
      </c>
      <c r="P26">
        <v>0.61155119999999996</v>
      </c>
      <c r="Q26">
        <v>0.7446663</v>
      </c>
      <c r="R26">
        <v>3.5212300000000002E-2</v>
      </c>
      <c r="S26">
        <v>1</v>
      </c>
      <c r="V26">
        <v>7.6026220000000002</v>
      </c>
      <c r="W26">
        <v>21.283090000000001</v>
      </c>
      <c r="X26">
        <v>76.252229999999997</v>
      </c>
      <c r="Y26">
        <v>0.57945559999999996</v>
      </c>
      <c r="Z26">
        <v>0.73596950000000005</v>
      </c>
      <c r="AA26">
        <v>4.6062400000000003E-2</v>
      </c>
      <c r="AB26">
        <v>1</v>
      </c>
      <c r="AC26" s="192"/>
      <c r="AD26" s="192"/>
      <c r="AE26" s="192"/>
      <c r="AJ26" s="1" t="s">
        <v>36</v>
      </c>
      <c r="AK26" s="8">
        <v>-0.21710495584438647</v>
      </c>
    </row>
    <row r="27" spans="1:37" x14ac:dyDescent="0.25">
      <c r="A27" s="1">
        <v>742</v>
      </c>
      <c r="B27" s="1" t="s">
        <v>39</v>
      </c>
      <c r="C27" s="192">
        <v>7.4716849999999999</v>
      </c>
      <c r="D27" s="192">
        <v>71.753680000000003</v>
      </c>
      <c r="E27" s="192">
        <v>5.4280299999999997E-2</v>
      </c>
      <c r="F27" s="192">
        <v>0.45836804739291931</v>
      </c>
      <c r="G27" s="192">
        <v>0.79252869999999997</v>
      </c>
      <c r="H27" s="192">
        <v>0.70936889999999997</v>
      </c>
      <c r="I27" s="193">
        <v>0.22056073587565936</v>
      </c>
      <c r="J27" s="192">
        <v>0.46163280000000001</v>
      </c>
      <c r="K27" s="192"/>
      <c r="M27">
        <v>7.2679879999999999</v>
      </c>
      <c r="N27">
        <v>20.75131</v>
      </c>
      <c r="O27">
        <v>73.819980000000001</v>
      </c>
      <c r="P27">
        <v>0.53880479999999997</v>
      </c>
      <c r="Q27">
        <v>0.85509539999999995</v>
      </c>
      <c r="R27">
        <v>7.4589000000000003E-2</v>
      </c>
      <c r="S27">
        <v>8.0494499999999997E-2</v>
      </c>
      <c r="V27">
        <v>7.9947080000000001</v>
      </c>
      <c r="W27">
        <v>20.894159999999999</v>
      </c>
      <c r="X27">
        <v>72.786249999999995</v>
      </c>
      <c r="Y27">
        <v>0.80425380000000002</v>
      </c>
      <c r="Z27">
        <v>0.83214350000000004</v>
      </c>
      <c r="AA27">
        <v>9.4755199999999998E-2</v>
      </c>
      <c r="AB27">
        <v>0.43713150000000001</v>
      </c>
      <c r="AC27" s="192"/>
      <c r="AD27" s="192"/>
      <c r="AE27" s="192"/>
      <c r="AJ27" s="1" t="s">
        <v>45</v>
      </c>
      <c r="AK27" s="1">
        <v>-0.22234527821169903</v>
      </c>
    </row>
    <row r="28" spans="1:37" x14ac:dyDescent="0.25">
      <c r="A28" s="1">
        <v>801</v>
      </c>
      <c r="B28" s="1" t="s">
        <v>40</v>
      </c>
      <c r="C28" s="192">
        <v>7.284573</v>
      </c>
      <c r="D28" s="192">
        <v>70.358019999999996</v>
      </c>
      <c r="E28" s="192">
        <v>7.5611200000000003E-2</v>
      </c>
      <c r="F28" s="192">
        <v>0.22076538408615234</v>
      </c>
      <c r="G28" s="192">
        <v>0.81549539999999998</v>
      </c>
      <c r="H28" s="192">
        <v>0.69936659999999995</v>
      </c>
      <c r="I28" s="193">
        <v>0.14723199530119413</v>
      </c>
      <c r="J28" s="192">
        <v>0.99313169999999995</v>
      </c>
      <c r="K28" s="192"/>
      <c r="M28">
        <v>7.2518019999999996</v>
      </c>
      <c r="N28">
        <v>19.99297</v>
      </c>
      <c r="O28">
        <v>71.122410000000002</v>
      </c>
      <c r="P28">
        <v>0.32193369999999999</v>
      </c>
      <c r="Q28">
        <v>0.91187269999999998</v>
      </c>
      <c r="R28">
        <v>7.6295600000000005E-2</v>
      </c>
      <c r="S28">
        <v>0.97430490000000003</v>
      </c>
      <c r="V28">
        <v>7.7850869999999999</v>
      </c>
      <c r="W28">
        <v>20.01568</v>
      </c>
      <c r="X28">
        <v>74.529439999999994</v>
      </c>
      <c r="Y28">
        <v>0.3482324</v>
      </c>
      <c r="Z28">
        <v>0.93122479999999996</v>
      </c>
      <c r="AA28">
        <v>8.0546599999999996E-2</v>
      </c>
      <c r="AB28">
        <v>0.99952479999999999</v>
      </c>
      <c r="AC28" s="192"/>
      <c r="AD28" s="192"/>
      <c r="AE28" s="192"/>
      <c r="AJ28" s="1" t="s">
        <v>23</v>
      </c>
      <c r="AK28" s="8">
        <v>-0.23950835840585652</v>
      </c>
    </row>
    <row r="29" spans="1:37" x14ac:dyDescent="0.25">
      <c r="A29" s="1">
        <v>820</v>
      </c>
      <c r="B29" s="1" t="s">
        <v>41</v>
      </c>
      <c r="C29" s="192">
        <v>7.4270800000000001</v>
      </c>
      <c r="D29" s="192">
        <v>57.666339999999998</v>
      </c>
      <c r="E29" s="192">
        <v>0.18474650000000001</v>
      </c>
      <c r="F29" s="192">
        <v>0.33038287414306039</v>
      </c>
      <c r="G29" s="192">
        <v>0.88723079999999999</v>
      </c>
      <c r="H29" s="192">
        <v>0.80920049999999999</v>
      </c>
      <c r="I29" s="193">
        <v>0.16913856140904149</v>
      </c>
      <c r="J29" s="192">
        <v>0.86817659999999997</v>
      </c>
      <c r="K29" s="192"/>
      <c r="M29">
        <v>7.1855000000000002</v>
      </c>
      <c r="N29">
        <v>18.383430000000001</v>
      </c>
      <c r="O29">
        <v>71.958659999999995</v>
      </c>
      <c r="P29">
        <v>0.96769000000000005</v>
      </c>
      <c r="Q29">
        <v>0.97359180000000001</v>
      </c>
      <c r="R29">
        <v>4.62177E-2</v>
      </c>
      <c r="S29">
        <v>0.97878220000000005</v>
      </c>
      <c r="V29">
        <v>7.7745839999999999</v>
      </c>
      <c r="W29">
        <v>18.245719999999999</v>
      </c>
      <c r="X29">
        <v>64.135530000000003</v>
      </c>
      <c r="Y29">
        <v>0.9673718</v>
      </c>
      <c r="Z29">
        <v>0.98012730000000003</v>
      </c>
      <c r="AA29">
        <v>4.4620600000000003E-2</v>
      </c>
      <c r="AB29">
        <v>0.98475869999999999</v>
      </c>
      <c r="AC29" s="192"/>
      <c r="AD29" s="192"/>
      <c r="AE29" s="192"/>
      <c r="AJ29" s="1" t="s">
        <v>47</v>
      </c>
      <c r="AK29" s="8">
        <v>-0.24216002272707934</v>
      </c>
    </row>
    <row r="30" spans="1:37" x14ac:dyDescent="0.25">
      <c r="A30" s="1">
        <v>905</v>
      </c>
      <c r="B30" s="1" t="s">
        <v>42</v>
      </c>
      <c r="C30" s="192">
        <v>6.5816140000000001</v>
      </c>
      <c r="D30" s="192">
        <v>73.016159999999999</v>
      </c>
      <c r="E30" s="192">
        <v>8.81498E-2</v>
      </c>
      <c r="F30" s="192">
        <v>0.81775306448129104</v>
      </c>
      <c r="G30" s="192">
        <v>0.84476859999999998</v>
      </c>
      <c r="H30" s="192">
        <v>0.73128769999999998</v>
      </c>
      <c r="I30" s="192"/>
      <c r="J30" s="194">
        <v>1</v>
      </c>
      <c r="K30" s="194"/>
      <c r="M30">
        <v>6.611453</v>
      </c>
      <c r="N30">
        <v>22.10585</v>
      </c>
      <c r="O30">
        <v>69.097890000000007</v>
      </c>
      <c r="P30">
        <v>0.93188539999999997</v>
      </c>
      <c r="Q30">
        <v>0.87707109999999999</v>
      </c>
      <c r="R30" s="192"/>
      <c r="S30" s="200">
        <v>1</v>
      </c>
      <c r="V30">
        <v>7.4685699999999997</v>
      </c>
      <c r="W30">
        <v>22.570979999999999</v>
      </c>
      <c r="X30">
        <v>73.174840000000003</v>
      </c>
      <c r="Y30">
        <v>0.94879060000000004</v>
      </c>
      <c r="Z30">
        <v>0.89779200000000003</v>
      </c>
      <c r="AA30" s="11"/>
      <c r="AB30" s="200">
        <v>1</v>
      </c>
      <c r="AC30" s="194"/>
      <c r="AD30" s="194"/>
      <c r="AE30" s="194"/>
      <c r="AJ30" s="1" t="s">
        <v>35</v>
      </c>
      <c r="AK30" s="8">
        <v>-0.33348182600425746</v>
      </c>
    </row>
    <row r="31" spans="1:37" x14ac:dyDescent="0.25">
      <c r="A31" s="1">
        <v>912</v>
      </c>
      <c r="B31" s="1" t="s">
        <v>43</v>
      </c>
      <c r="C31" s="192">
        <v>6.9990800000000002</v>
      </c>
      <c r="D31" s="192">
        <v>71.789789999999996</v>
      </c>
      <c r="E31" s="192"/>
      <c r="F31" s="192">
        <v>0.57305627933756864</v>
      </c>
      <c r="G31" s="192">
        <v>0.99975530000000001</v>
      </c>
      <c r="H31" s="192">
        <v>0.76671999999999996</v>
      </c>
      <c r="I31" s="192"/>
      <c r="J31" s="194">
        <v>1</v>
      </c>
      <c r="K31" s="194"/>
      <c r="M31" s="202"/>
      <c r="N31" s="203"/>
      <c r="O31" s="203"/>
      <c r="P31" s="203"/>
      <c r="Q31" s="203"/>
      <c r="R31" s="203"/>
      <c r="S31" s="203"/>
      <c r="V31">
        <v>8.0204310000000003</v>
      </c>
      <c r="W31">
        <v>18.766629999999999</v>
      </c>
      <c r="X31">
        <v>75.928820000000002</v>
      </c>
      <c r="Y31">
        <v>1</v>
      </c>
      <c r="Z31">
        <v>0.99674130000000005</v>
      </c>
      <c r="AA31" s="11"/>
      <c r="AB31" s="200">
        <v>1</v>
      </c>
      <c r="AC31" s="194"/>
      <c r="AD31" s="194"/>
      <c r="AE31" s="194"/>
      <c r="AJ31" s="1" t="s">
        <v>40</v>
      </c>
      <c r="AK31" s="8">
        <v>-0.38454018646905996</v>
      </c>
    </row>
    <row r="32" spans="1:37" x14ac:dyDescent="0.25">
      <c r="A32" s="1">
        <v>914</v>
      </c>
      <c r="B32" s="1" t="s">
        <v>44</v>
      </c>
      <c r="C32" s="192">
        <v>6.1995040000000001</v>
      </c>
      <c r="D32" s="192">
        <v>71.344130000000007</v>
      </c>
      <c r="E32" s="192">
        <v>9.2702800000000002E-2</v>
      </c>
      <c r="F32" s="192">
        <v>0.87323737180659211</v>
      </c>
      <c r="G32" s="192">
        <v>0.98164079999999998</v>
      </c>
      <c r="H32" s="192">
        <v>0.84733610000000004</v>
      </c>
      <c r="I32" s="192"/>
      <c r="J32" s="194">
        <v>1</v>
      </c>
      <c r="K32" s="194"/>
      <c r="M32">
        <v>6.4906519999999999</v>
      </c>
      <c r="N32">
        <v>21.52713</v>
      </c>
      <c r="O32">
        <v>69.439179999999993</v>
      </c>
      <c r="P32">
        <v>0.96809699999999999</v>
      </c>
      <c r="Q32">
        <v>0.89035839999999999</v>
      </c>
      <c r="R32" s="192"/>
      <c r="S32" s="200">
        <v>1</v>
      </c>
      <c r="V32">
        <v>7.1417020000000004</v>
      </c>
      <c r="W32">
        <v>21.708680000000001</v>
      </c>
      <c r="X32">
        <v>69.215369999999993</v>
      </c>
      <c r="Y32">
        <v>0.96878180000000003</v>
      </c>
      <c r="Z32">
        <v>0.9104042</v>
      </c>
      <c r="AA32" s="11"/>
      <c r="AB32" s="200">
        <v>1</v>
      </c>
      <c r="AC32" s="194"/>
      <c r="AD32" s="194"/>
      <c r="AE32" s="194"/>
      <c r="AJ32" s="1" t="s">
        <v>22</v>
      </c>
      <c r="AK32" s="8">
        <v>-0.46091518746859922</v>
      </c>
    </row>
    <row r="33" spans="1:37" x14ac:dyDescent="0.25">
      <c r="A33" s="1">
        <v>916</v>
      </c>
      <c r="B33" s="1" t="s">
        <v>54</v>
      </c>
      <c r="C33" s="192">
        <v>6.9591029999999998</v>
      </c>
      <c r="D33" s="192">
        <v>72.695989999999995</v>
      </c>
      <c r="E33" s="192">
        <v>9.4681799999999997E-2</v>
      </c>
      <c r="F33" s="192">
        <v>0.75932208250290356</v>
      </c>
      <c r="G33" s="192">
        <v>0.98513379999999995</v>
      </c>
      <c r="H33" s="192">
        <v>0.92133869999999995</v>
      </c>
      <c r="I33" s="192"/>
      <c r="J33" s="194">
        <v>1</v>
      </c>
      <c r="K33" s="194"/>
      <c r="M33" s="202"/>
      <c r="N33" s="203"/>
      <c r="O33" s="203"/>
      <c r="P33" s="203"/>
      <c r="Q33" s="203"/>
      <c r="R33" s="203"/>
      <c r="S33" s="12"/>
      <c r="V33" s="10"/>
      <c r="W33" s="10"/>
      <c r="X33" s="11"/>
      <c r="Y33" s="11"/>
      <c r="Z33" s="11"/>
      <c r="AA33" s="11"/>
      <c r="AB33" s="12"/>
      <c r="AC33" s="194"/>
      <c r="AD33" s="194"/>
      <c r="AE33" s="194"/>
      <c r="AJ33" s="1" t="s">
        <v>38</v>
      </c>
      <c r="AK33" s="8">
        <v>-0.48220884805178221</v>
      </c>
    </row>
    <row r="34" spans="1:37" x14ac:dyDescent="0.25">
      <c r="A34" s="1">
        <v>918</v>
      </c>
      <c r="B34" s="1" t="s">
        <v>45</v>
      </c>
      <c r="C34" s="192">
        <v>7.3934899999999999</v>
      </c>
      <c r="D34" s="192">
        <v>64.221469999999997</v>
      </c>
      <c r="E34" s="192">
        <v>5.4638699999999998E-2</v>
      </c>
      <c r="F34" s="192">
        <v>0.60224435564301826</v>
      </c>
      <c r="G34" s="192">
        <v>0.79073000000000004</v>
      </c>
      <c r="H34" s="192">
        <v>0.72351969999999999</v>
      </c>
      <c r="I34" s="192"/>
      <c r="J34" s="64">
        <v>0.79446340000000004</v>
      </c>
      <c r="K34" s="64"/>
      <c r="M34">
        <v>7.2300940000000002</v>
      </c>
      <c r="N34">
        <v>20.878769999999999</v>
      </c>
      <c r="O34">
        <v>70.167670000000001</v>
      </c>
      <c r="P34">
        <v>0.92295629999999995</v>
      </c>
      <c r="Q34">
        <v>0.82254760000000005</v>
      </c>
      <c r="R34" s="192"/>
      <c r="S34">
        <v>0.5</v>
      </c>
      <c r="V34">
        <v>7.7958509999999999</v>
      </c>
      <c r="W34">
        <v>20.38701</v>
      </c>
      <c r="X34">
        <v>70.828180000000003</v>
      </c>
      <c r="Y34">
        <v>0.927037</v>
      </c>
      <c r="Z34">
        <v>0.75833810000000001</v>
      </c>
      <c r="AA34" s="94"/>
      <c r="AB34">
        <v>0.91674</v>
      </c>
      <c r="AC34" s="64"/>
      <c r="AD34" s="64"/>
      <c r="AE34" s="64"/>
      <c r="AJ34" s="1" t="s">
        <v>39</v>
      </c>
      <c r="AK34" s="8">
        <v>-0.60078379364101742</v>
      </c>
    </row>
    <row r="35" spans="1:37" x14ac:dyDescent="0.25">
      <c r="A35" s="1">
        <v>988</v>
      </c>
      <c r="B35" s="1" t="s">
        <v>46</v>
      </c>
      <c r="C35" s="192">
        <v>6.9154159999999996</v>
      </c>
      <c r="D35" s="192">
        <v>73.946449999999999</v>
      </c>
      <c r="E35" s="192">
        <v>0.15812680000000001</v>
      </c>
      <c r="F35" s="192">
        <v>1.3999119881647903</v>
      </c>
      <c r="G35" s="192">
        <v>0.95553759999999999</v>
      </c>
      <c r="H35" s="192">
        <v>0.85187840000000004</v>
      </c>
      <c r="I35" s="192"/>
      <c r="J35" s="194">
        <v>1</v>
      </c>
      <c r="K35" s="194"/>
      <c r="M35" s="202"/>
      <c r="N35" s="203"/>
      <c r="O35" s="203"/>
      <c r="P35" s="203"/>
      <c r="Q35" s="203"/>
      <c r="R35" s="203"/>
      <c r="S35" s="12"/>
      <c r="V35" s="10"/>
      <c r="W35" s="10"/>
      <c r="X35" s="11"/>
      <c r="Y35" s="11"/>
      <c r="Z35" s="11"/>
      <c r="AA35" s="11"/>
      <c r="AB35" s="12"/>
      <c r="AC35" s="194"/>
      <c r="AD35" s="194"/>
      <c r="AE35" s="194"/>
      <c r="AJ35" s="1" t="s">
        <v>19</v>
      </c>
      <c r="AK35" s="8">
        <v>-1.0542884563634138</v>
      </c>
    </row>
    <row r="36" spans="1:37" x14ac:dyDescent="0.25">
      <c r="A36" s="1">
        <v>1312</v>
      </c>
      <c r="B36" s="1" t="s">
        <v>55</v>
      </c>
      <c r="C36" s="192">
        <v>6.9914889999999996</v>
      </c>
      <c r="D36" s="192">
        <v>70.40419</v>
      </c>
      <c r="E36" s="192">
        <v>3.3789199999999998E-2</v>
      </c>
      <c r="F36" s="192">
        <v>0.99999315320558357</v>
      </c>
      <c r="G36" s="192">
        <v>0.86650240000000001</v>
      </c>
      <c r="H36" s="192">
        <v>1</v>
      </c>
      <c r="I36" s="192"/>
      <c r="J36" s="194">
        <v>1</v>
      </c>
      <c r="K36" s="194"/>
      <c r="M36">
        <v>6.8707560000000001</v>
      </c>
      <c r="N36">
        <v>21.65354</v>
      </c>
      <c r="O36">
        <v>69.224170000000001</v>
      </c>
      <c r="P36" s="192">
        <v>1</v>
      </c>
      <c r="Q36">
        <v>0.71372139999999995</v>
      </c>
      <c r="R36" s="192"/>
      <c r="S36" s="200">
        <v>1</v>
      </c>
      <c r="V36">
        <v>7.6842430000000004</v>
      </c>
      <c r="W36">
        <v>21.99457</v>
      </c>
      <c r="X36">
        <v>70.404179999999997</v>
      </c>
      <c r="Y36" s="8">
        <v>1</v>
      </c>
      <c r="Z36">
        <v>0.80662849999999997</v>
      </c>
      <c r="AA36" s="11"/>
      <c r="AB36" s="200">
        <v>1</v>
      </c>
      <c r="AC36" s="194"/>
      <c r="AD36" s="194"/>
      <c r="AE36" s="194"/>
      <c r="AJ36" s="1" t="s">
        <v>34</v>
      </c>
      <c r="AK36" s="8">
        <v>-1.1281997734118174</v>
      </c>
    </row>
    <row r="37" spans="1:37" x14ac:dyDescent="0.25">
      <c r="A37" s="1">
        <v>1311</v>
      </c>
      <c r="B37" s="1" t="s">
        <v>85</v>
      </c>
      <c r="C37" s="195"/>
      <c r="D37" s="195"/>
      <c r="E37" s="195"/>
      <c r="F37" s="195"/>
      <c r="G37" s="195"/>
      <c r="H37" s="195"/>
      <c r="I37" s="195"/>
      <c r="J37" s="195"/>
      <c r="K37" s="195"/>
      <c r="M37">
        <v>6.5101149999999999</v>
      </c>
      <c r="N37">
        <v>22.140519999999999</v>
      </c>
      <c r="O37">
        <v>81.894970000000001</v>
      </c>
      <c r="P37" s="192">
        <v>1</v>
      </c>
      <c r="Q37">
        <v>0.82826860000000002</v>
      </c>
      <c r="R37" s="192"/>
      <c r="S37" s="200">
        <v>1</v>
      </c>
      <c r="V37">
        <v>7.2578459999999998</v>
      </c>
      <c r="W37">
        <v>21.955100000000002</v>
      </c>
      <c r="X37">
        <v>81.270349999999993</v>
      </c>
      <c r="Y37" s="31">
        <v>1</v>
      </c>
      <c r="Z37">
        <v>0.79991570000000001</v>
      </c>
      <c r="AA37" s="11"/>
      <c r="AB37" s="200">
        <v>1</v>
      </c>
      <c r="AC37" s="195"/>
      <c r="AD37" s="195"/>
      <c r="AE37" s="195"/>
    </row>
    <row r="38" spans="1:37" x14ac:dyDescent="0.25">
      <c r="A38" s="1">
        <v>7777</v>
      </c>
      <c r="B38" s="1" t="s">
        <v>47</v>
      </c>
      <c r="C38" s="192">
        <v>6.719557</v>
      </c>
      <c r="D38" s="192">
        <v>76.716070000000002</v>
      </c>
      <c r="E38" s="192">
        <v>0.1992014</v>
      </c>
      <c r="F38" s="192">
        <v>0.64229316141554882</v>
      </c>
      <c r="G38" s="192">
        <v>0.68374020000000002</v>
      </c>
      <c r="H38" s="192">
        <v>0.86055709999999996</v>
      </c>
      <c r="I38" s="192"/>
      <c r="J38" s="194">
        <v>1</v>
      </c>
      <c r="K38" s="194"/>
      <c r="M38">
        <v>6.8656449999999998</v>
      </c>
      <c r="N38">
        <v>21.258959999999998</v>
      </c>
      <c r="O38">
        <v>75.586560000000006</v>
      </c>
      <c r="P38" s="192">
        <v>1</v>
      </c>
      <c r="Q38">
        <v>0.61684159999999999</v>
      </c>
      <c r="R38" s="192"/>
      <c r="S38" s="200">
        <v>1</v>
      </c>
      <c r="V38">
        <v>7.4665109999999997</v>
      </c>
      <c r="W38">
        <v>21.31645</v>
      </c>
      <c r="X38">
        <v>75.96848</v>
      </c>
      <c r="Y38" s="28">
        <v>1</v>
      </c>
      <c r="Z38">
        <v>0.61792599999999998</v>
      </c>
      <c r="AA38" s="11"/>
      <c r="AB38" s="200">
        <v>1</v>
      </c>
      <c r="AC38" s="194"/>
      <c r="AD38" s="194"/>
      <c r="AE38" s="194"/>
    </row>
    <row r="39" spans="1:37" ht="15.75" thickBot="1" x14ac:dyDescent="0.3">
      <c r="C39" s="6"/>
      <c r="D39" s="8"/>
      <c r="E39" s="8"/>
      <c r="F39" s="8"/>
      <c r="G39" s="8"/>
      <c r="H39" s="8"/>
      <c r="I39" s="8"/>
      <c r="J39" s="7"/>
      <c r="K39" s="8"/>
      <c r="M39" s="6"/>
      <c r="N39" s="8"/>
      <c r="O39" s="8"/>
      <c r="P39" s="8"/>
      <c r="Q39" s="8"/>
      <c r="R39" s="8"/>
      <c r="S39" s="8"/>
      <c r="V39" s="3"/>
      <c r="W39" s="5"/>
      <c r="X39" s="5"/>
      <c r="Y39" s="5"/>
      <c r="Z39" s="5"/>
      <c r="AA39" s="5"/>
      <c r="AB39" s="4"/>
      <c r="AC39" s="8"/>
      <c r="AD39" s="8"/>
      <c r="AE39" s="8"/>
    </row>
    <row r="40" spans="1:37" x14ac:dyDescent="0.25">
      <c r="C40" s="6"/>
      <c r="D40" s="8"/>
      <c r="E40" s="8"/>
      <c r="F40" s="8"/>
      <c r="G40" s="8"/>
      <c r="H40" s="8"/>
      <c r="I40" s="8"/>
      <c r="J40" s="21" t="s">
        <v>58</v>
      </c>
      <c r="K40" s="198"/>
      <c r="M40" s="6"/>
      <c r="N40" s="8"/>
      <c r="O40" s="8"/>
      <c r="P40" s="8"/>
      <c r="Q40" s="8"/>
      <c r="R40" s="8"/>
      <c r="S40" s="200" t="s">
        <v>58</v>
      </c>
      <c r="AB40" s="201" t="s">
        <v>58</v>
      </c>
      <c r="AC40" s="198"/>
      <c r="AD40" s="198"/>
      <c r="AE40" s="198"/>
    </row>
    <row r="41" spans="1:37" x14ac:dyDescent="0.25">
      <c r="B41" s="28" t="s">
        <v>49</v>
      </c>
      <c r="C41" s="6">
        <v>7.0611083548387104</v>
      </c>
      <c r="D41" s="8">
        <v>68.344330645161264</v>
      </c>
      <c r="E41" s="8">
        <v>0.11991777000000001</v>
      </c>
      <c r="F41" s="8">
        <v>0.41410339631519039</v>
      </c>
      <c r="G41" s="8">
        <v>0.83218161612903219</v>
      </c>
      <c r="H41" s="8">
        <v>0.75568094193548385</v>
      </c>
      <c r="I41" s="8">
        <v>0.18615252535860857</v>
      </c>
      <c r="J41" s="7">
        <v>0.86539153225806464</v>
      </c>
      <c r="K41" s="8"/>
      <c r="M41" s="6">
        <f>AVERAGE(M7:M38)</f>
        <v>6.9413241034482764</v>
      </c>
      <c r="N41" s="6">
        <f t="shared" ref="N41:S41" si="0">AVERAGE(N7:N38)</f>
        <v>20.679490344827588</v>
      </c>
      <c r="O41" s="6">
        <f t="shared" si="0"/>
        <v>69.775042068965519</v>
      </c>
      <c r="P41" s="6">
        <f t="shared" si="0"/>
        <v>0.78421625517241367</v>
      </c>
      <c r="Q41" s="6">
        <f t="shared" si="0"/>
        <v>0.85198102413793109</v>
      </c>
      <c r="R41" s="6">
        <f t="shared" si="0"/>
        <v>8.863348695652172E-2</v>
      </c>
      <c r="S41" s="6">
        <f t="shared" si="0"/>
        <v>0.88523010689655168</v>
      </c>
      <c r="V41" s="6">
        <f>AVERAGE(V7:V38)</f>
        <v>7.5658656333333338</v>
      </c>
      <c r="W41" s="6">
        <f t="shared" ref="W41:AB41" si="1">AVERAGE(W7:W38)</f>
        <v>20.615974000000001</v>
      </c>
      <c r="X41" s="6">
        <f t="shared" si="1"/>
        <v>70.797090666666676</v>
      </c>
      <c r="Y41" s="6">
        <f t="shared" si="1"/>
        <v>0.78876229333333314</v>
      </c>
      <c r="Z41" s="6">
        <f t="shared" si="1"/>
        <v>0.85277976999999983</v>
      </c>
      <c r="AA41" s="6">
        <f t="shared" si="1"/>
        <v>0.10251709999999997</v>
      </c>
      <c r="AB41" s="6">
        <f t="shared" si="1"/>
        <v>0.89407270333333344</v>
      </c>
      <c r="AC41" s="8"/>
      <c r="AD41" s="8"/>
      <c r="AE41" s="8"/>
    </row>
    <row r="42" spans="1:37" x14ac:dyDescent="0.25">
      <c r="B42" s="28" t="s">
        <v>574</v>
      </c>
      <c r="C42" s="6">
        <v>0.37286608549706735</v>
      </c>
      <c r="D42" s="8">
        <v>5.3981656189678011</v>
      </c>
      <c r="E42" s="8">
        <v>5.1461743539151811E-2</v>
      </c>
      <c r="F42" s="8">
        <v>0.29871844038344419</v>
      </c>
      <c r="G42" s="8">
        <v>8.5494805716507735E-2</v>
      </c>
      <c r="H42" s="8">
        <v>9.420931339419554E-2</v>
      </c>
      <c r="I42" s="8">
        <v>0.10332612601568271</v>
      </c>
      <c r="J42" s="7">
        <v>0.18714802094043165</v>
      </c>
      <c r="K42" s="8"/>
      <c r="M42" s="6">
        <f>STDEV(M7:M38)</f>
        <v>0.38294798416022746</v>
      </c>
      <c r="N42" s="6">
        <f t="shared" ref="N42:S42" si="2">STDEV(N7:N38)</f>
        <v>1.539689951849033</v>
      </c>
      <c r="O42" s="6">
        <f t="shared" si="2"/>
        <v>5.0649094283929834</v>
      </c>
      <c r="P42" s="6">
        <f t="shared" si="2"/>
        <v>0.22856208212714421</v>
      </c>
      <c r="Q42" s="6">
        <f t="shared" si="2"/>
        <v>8.822509478162549E-2</v>
      </c>
      <c r="R42" s="6">
        <f t="shared" si="2"/>
        <v>5.1926096392594392E-2</v>
      </c>
      <c r="S42" s="6">
        <f t="shared" si="2"/>
        <v>0.23717302882956276</v>
      </c>
      <c r="V42" s="6">
        <f>STDEV(V7:V38)</f>
        <v>0.28257596633856047</v>
      </c>
      <c r="W42" s="7">
        <f>STDEV(W7:W38)</f>
        <v>1.5921154928727745</v>
      </c>
      <c r="X42" s="8">
        <f>STDEV(X7:X38)</f>
        <v>5.0977136299548178</v>
      </c>
      <c r="Y42" s="8">
        <f>STDEV(Y7:Y38)</f>
        <v>0.24311864422934626</v>
      </c>
      <c r="Z42" s="8">
        <f>STDEV(Z7:Z38)</f>
        <v>9.0197879410844631E-2</v>
      </c>
      <c r="AA42" s="8"/>
      <c r="AB42" s="7">
        <f>STDEV(AB7:AB38)</f>
        <v>0.20983199601734456</v>
      </c>
      <c r="AC42" s="8"/>
      <c r="AD42" s="8"/>
      <c r="AE42" s="8"/>
    </row>
    <row r="43" spans="1:37" x14ac:dyDescent="0.25">
      <c r="B43" s="1" t="s">
        <v>60</v>
      </c>
      <c r="C43" s="22" t="s">
        <v>51</v>
      </c>
      <c r="D43" s="23" t="s">
        <v>51</v>
      </c>
      <c r="E43" s="23" t="s">
        <v>51</v>
      </c>
      <c r="F43" s="23" t="s">
        <v>52</v>
      </c>
      <c r="G43" s="23" t="s">
        <v>52</v>
      </c>
      <c r="H43" s="23" t="s">
        <v>52</v>
      </c>
      <c r="I43" s="23" t="s">
        <v>52</v>
      </c>
      <c r="J43" s="24" t="s">
        <v>52</v>
      </c>
      <c r="K43" s="23"/>
      <c r="M43" s="6" t="s">
        <v>51</v>
      </c>
      <c r="N43" s="1" t="s">
        <v>52</v>
      </c>
      <c r="O43" s="8" t="s">
        <v>51</v>
      </c>
      <c r="P43" s="8" t="s">
        <v>52</v>
      </c>
      <c r="Q43" s="8" t="s">
        <v>52</v>
      </c>
      <c r="R43" s="8" t="s">
        <v>52</v>
      </c>
      <c r="S43" s="7" t="s">
        <v>52</v>
      </c>
      <c r="V43" s="6" t="s">
        <v>51</v>
      </c>
      <c r="W43" s="1" t="s">
        <v>52</v>
      </c>
      <c r="X43" s="8" t="s">
        <v>51</v>
      </c>
      <c r="Y43" s="8" t="s">
        <v>52</v>
      </c>
      <c r="Z43" s="8" t="s">
        <v>52</v>
      </c>
      <c r="AA43" s="8" t="s">
        <v>52</v>
      </c>
      <c r="AB43" s="7" t="s">
        <v>52</v>
      </c>
      <c r="AC43" s="23"/>
      <c r="AD43" s="23"/>
      <c r="AE43" s="23"/>
    </row>
    <row r="44" spans="1:37" x14ac:dyDescent="0.25">
      <c r="C44" s="196" t="s">
        <v>53</v>
      </c>
      <c r="D44" s="196" t="s">
        <v>53</v>
      </c>
      <c r="E44" s="196" t="s">
        <v>53</v>
      </c>
      <c r="F44" s="25"/>
      <c r="G44" s="25"/>
      <c r="H44" s="25"/>
      <c r="I44" s="8"/>
      <c r="J44" s="26"/>
      <c r="K44" s="8" t="s">
        <v>568</v>
      </c>
      <c r="M44" s="6" t="s">
        <v>53</v>
      </c>
      <c r="O44" s="8" t="s">
        <v>53</v>
      </c>
      <c r="P44" s="25"/>
      <c r="Q44" s="25"/>
      <c r="R44" s="25"/>
      <c r="S44" s="8"/>
      <c r="T44" s="8" t="s">
        <v>567</v>
      </c>
      <c r="U44" s="1" t="s">
        <v>568</v>
      </c>
      <c r="V44" s="6" t="s">
        <v>53</v>
      </c>
      <c r="X44" s="8" t="s">
        <v>53</v>
      </c>
      <c r="Y44" s="8"/>
      <c r="Z44" s="8"/>
      <c r="AA44" s="8"/>
      <c r="AB44" s="7"/>
      <c r="AC44" s="8" t="s">
        <v>567</v>
      </c>
      <c r="AD44" s="1" t="s">
        <v>568</v>
      </c>
      <c r="AE44" s="8"/>
    </row>
    <row r="45" spans="1:37" x14ac:dyDescent="0.25">
      <c r="A45" s="1">
        <v>1</v>
      </c>
      <c r="B45" s="1" t="s">
        <v>19</v>
      </c>
      <c r="C45" s="6">
        <v>-1.2001806079110651</v>
      </c>
      <c r="D45" s="8">
        <v>1.1025264997888837</v>
      </c>
      <c r="E45" s="8">
        <v>-1.5078604933189743</v>
      </c>
      <c r="F45" s="8">
        <v>-1.0628015711939021</v>
      </c>
      <c r="G45" s="27">
        <v>0.35067842566228458</v>
      </c>
      <c r="H45" s="8">
        <v>-1.6505463879653366</v>
      </c>
      <c r="I45" s="8">
        <v>1.2743733341990569</v>
      </c>
      <c r="J45" s="7">
        <v>-2.052637427463563</v>
      </c>
      <c r="K45" s="1">
        <f>AVERAGE(C45,D45,F45,G45,I45,J45)</f>
        <v>-0.26467355781971752</v>
      </c>
      <c r="M45">
        <v>-0.21662709999999999</v>
      </c>
      <c r="N45">
        <v>-2.206601</v>
      </c>
      <c r="O45">
        <v>-0.96456030000000004</v>
      </c>
      <c r="P45">
        <v>-1.142342</v>
      </c>
      <c r="Q45">
        <v>0.40199010000000002</v>
      </c>
      <c r="R45">
        <v>-1.5757620000000001</v>
      </c>
      <c r="S45" s="8">
        <f t="shared" ref="S45:S76" si="3">STANDARDIZE(S7, $S$41, $S$42)</f>
        <v>-2.8342358750227503</v>
      </c>
      <c r="T45" s="1">
        <f>AVERAGE(M45:S45)</f>
        <v>-1.21973402500325</v>
      </c>
      <c r="U45" s="1" t="s">
        <v>620</v>
      </c>
      <c r="V45">
        <v>-0.68257299999999999</v>
      </c>
      <c r="W45">
        <v>-0.93369409999999997</v>
      </c>
      <c r="X45">
        <v>-0.1040007</v>
      </c>
      <c r="Y45">
        <v>-0.90746579999999999</v>
      </c>
      <c r="Z45">
        <v>0.2436489</v>
      </c>
      <c r="AA45">
        <v>-1.3767910000000001</v>
      </c>
      <c r="AB45">
        <f t="shared" ref="AB45:AB70" si="4">STANDARDIZE(AB7, $AB$41, $AB$42)</f>
        <v>-3.6191434945438967</v>
      </c>
      <c r="AC45" s="1">
        <f>AVERAGE(V45:AB45)</f>
        <v>-1.0542884563634138</v>
      </c>
      <c r="AD45" s="1">
        <f>AVERAGE(V45,X45,Y45,Z45,AA45,AB45)</f>
        <v>-1.0743875157573162</v>
      </c>
    </row>
    <row r="46" spans="1:37" x14ac:dyDescent="0.25">
      <c r="A46" s="1">
        <v>2</v>
      </c>
      <c r="B46" s="1" t="s">
        <v>20</v>
      </c>
      <c r="C46" s="6">
        <v>0.91151318947559068</v>
      </c>
      <c r="D46" s="8">
        <v>-0.86692956184874781</v>
      </c>
      <c r="E46" s="8">
        <v>-4.6347632939902343E-2</v>
      </c>
      <c r="F46" s="8">
        <v>-0.91877523226527524</v>
      </c>
      <c r="G46" s="27">
        <v>-0.28033768751409016</v>
      </c>
      <c r="H46" s="8">
        <v>-0.79415971988278555</v>
      </c>
      <c r="I46" s="8">
        <v>-0.24640249042734749</v>
      </c>
      <c r="J46" s="7">
        <v>0.51585032669227993</v>
      </c>
      <c r="K46" s="1">
        <f t="shared" ref="K46:K76" si="5">AVERAGE(C46,D46,F46,G46,I46,J46)</f>
        <v>-0.14751357598126499</v>
      </c>
      <c r="M46">
        <v>1.1828650000000001</v>
      </c>
      <c r="N46">
        <v>0.51196569999999997</v>
      </c>
      <c r="O46">
        <v>-0.45686900000000003</v>
      </c>
      <c r="P46">
        <v>-1.676634</v>
      </c>
      <c r="Q46">
        <v>0.20623440000000001</v>
      </c>
      <c r="R46">
        <v>-0.83675860000000002</v>
      </c>
      <c r="S46" s="8">
        <f t="shared" si="3"/>
        <v>0.48390786115028384</v>
      </c>
      <c r="T46" s="1">
        <f t="shared" ref="T46:T66" si="6">AVERAGE(M46:S46)</f>
        <v>-8.3612662692816572E-2</v>
      </c>
      <c r="V46">
        <v>1.9899849999999999</v>
      </c>
      <c r="W46">
        <v>0.56856209999999996</v>
      </c>
      <c r="X46">
        <v>-0.67228779999999999</v>
      </c>
      <c r="Y46">
        <v>-1.185184</v>
      </c>
      <c r="Z46">
        <v>0.27274090000000001</v>
      </c>
      <c r="AA46">
        <v>-0.27296619999999999</v>
      </c>
      <c r="AB46">
        <f t="shared" si="4"/>
        <v>0.33804042287622987</v>
      </c>
      <c r="AC46" s="1">
        <f t="shared" ref="AC46:AC76" si="7">AVERAGE(V46:AB46)</f>
        <v>0.14841291755374714</v>
      </c>
      <c r="AD46" s="1">
        <f t="shared" ref="AD46:AD76" si="8">AVERAGE(V46,X46,Y46,Z46,AA46,AB46)</f>
        <v>7.8388053812704986E-2</v>
      </c>
    </row>
    <row r="47" spans="1:37" x14ac:dyDescent="0.25">
      <c r="A47" s="1">
        <v>3</v>
      </c>
      <c r="B47" s="1" t="s">
        <v>21</v>
      </c>
      <c r="C47" s="6">
        <v>0.99627016048804029</v>
      </c>
      <c r="D47" s="8">
        <v>0.58404852086848624</v>
      </c>
      <c r="E47" s="8">
        <v>-0.78368759444221314</v>
      </c>
      <c r="F47" s="8">
        <v>-0.23878363833358729</v>
      </c>
      <c r="G47" s="27">
        <v>0.23901901056688582</v>
      </c>
      <c r="H47" s="8">
        <v>-0.80489008149544339</v>
      </c>
      <c r="I47" s="8">
        <v>-0.89831247566333217</v>
      </c>
      <c r="J47" s="7">
        <v>0.50122179903677588</v>
      </c>
      <c r="K47" s="1">
        <f t="shared" si="5"/>
        <v>0.1972438961605448</v>
      </c>
      <c r="M47">
        <v>1.2185159999999999</v>
      </c>
      <c r="N47">
        <v>0.74829040000000002</v>
      </c>
      <c r="O47">
        <v>1.523679</v>
      </c>
      <c r="P47">
        <v>0.66441300000000003</v>
      </c>
      <c r="Q47">
        <v>0.65549239999999998</v>
      </c>
      <c r="R47">
        <v>0.58124019999999998</v>
      </c>
      <c r="S47" s="8">
        <f t="shared" si="3"/>
        <v>0.48390786115028384</v>
      </c>
      <c r="T47" s="1">
        <f t="shared" si="6"/>
        <v>0.83936269445004041</v>
      </c>
      <c r="V47">
        <v>1.0835319999999999</v>
      </c>
      <c r="W47">
        <v>0.76125140000000002</v>
      </c>
      <c r="X47">
        <v>1.544149</v>
      </c>
      <c r="Y47">
        <v>0.70674550000000003</v>
      </c>
      <c r="Z47">
        <v>0.68373640000000002</v>
      </c>
      <c r="AA47">
        <v>0.26392640000000001</v>
      </c>
      <c r="AB47">
        <f t="shared" si="4"/>
        <v>0.504819563637524</v>
      </c>
      <c r="AC47" s="1">
        <f t="shared" si="7"/>
        <v>0.79259432337678903</v>
      </c>
      <c r="AD47" s="1">
        <f t="shared" si="8"/>
        <v>0.79781814393958728</v>
      </c>
    </row>
    <row r="48" spans="1:37" x14ac:dyDescent="0.25">
      <c r="A48" s="1">
        <v>4</v>
      </c>
      <c r="B48" s="1" t="s">
        <v>22</v>
      </c>
      <c r="C48" s="6">
        <v>-1.4116104028598466</v>
      </c>
      <c r="D48" s="8">
        <v>3.0441360649292966</v>
      </c>
      <c r="E48" s="8">
        <v>-4.7307569323760151E-2</v>
      </c>
      <c r="F48" s="8">
        <v>-0.87531230136260085</v>
      </c>
      <c r="G48" s="27">
        <v>-0.49471796297521198</v>
      </c>
      <c r="H48" s="8">
        <v>0.74391008213030974</v>
      </c>
      <c r="I48" s="8">
        <v>5.6105707057552343E-2</v>
      </c>
      <c r="J48" s="7">
        <v>9.5507115982939483E-2</v>
      </c>
      <c r="K48" s="1">
        <f t="shared" si="5"/>
        <v>6.9018036795354828E-2</v>
      </c>
      <c r="M48">
        <v>-1.6927620000000001</v>
      </c>
      <c r="N48">
        <v>-2.3028420000000001</v>
      </c>
      <c r="O48">
        <v>-0.13105269999999999</v>
      </c>
      <c r="P48">
        <v>-0.6980594</v>
      </c>
      <c r="Q48">
        <v>0.9027347</v>
      </c>
      <c r="R48">
        <v>-6.0627399999999998E-2</v>
      </c>
      <c r="S48" s="8">
        <f t="shared" si="3"/>
        <v>0.48390786115028384</v>
      </c>
      <c r="T48" s="1">
        <f t="shared" si="6"/>
        <v>-0.49981441983567371</v>
      </c>
      <c r="V48">
        <v>-1.0418130000000001</v>
      </c>
      <c r="W48">
        <v>-1.3255669999999999</v>
      </c>
      <c r="X48">
        <v>0.26575100000000001</v>
      </c>
      <c r="Y48">
        <v>-0.78743770000000002</v>
      </c>
      <c r="Z48">
        <v>0.68147650000000004</v>
      </c>
      <c r="AA48">
        <v>-0.43723319999999999</v>
      </c>
      <c r="AB48">
        <f t="shared" si="4"/>
        <v>-0.58158291228019454</v>
      </c>
      <c r="AC48" s="1">
        <f t="shared" si="7"/>
        <v>-0.46091518746859922</v>
      </c>
      <c r="AD48" s="1">
        <f t="shared" si="8"/>
        <v>-0.31680655204669911</v>
      </c>
    </row>
    <row r="49" spans="1:30" x14ac:dyDescent="0.25">
      <c r="A49" s="1">
        <v>5</v>
      </c>
      <c r="B49" s="1" t="s">
        <v>23</v>
      </c>
      <c r="C49" s="6">
        <v>-1.1498569106646777</v>
      </c>
      <c r="D49" s="8">
        <v>0.47266623984188727</v>
      </c>
      <c r="E49" s="8">
        <v>1.2500114760212078</v>
      </c>
      <c r="F49" s="8">
        <v>-0.82632212714647346</v>
      </c>
      <c r="G49" s="27">
        <v>-2.3920554519670052</v>
      </c>
      <c r="H49" s="8">
        <v>9.7565280261159584E-2</v>
      </c>
      <c r="I49" s="8">
        <v>-0.44045054036373826</v>
      </c>
      <c r="J49" s="7">
        <v>-0.79616461616492762</v>
      </c>
      <c r="K49" s="1">
        <f t="shared" si="5"/>
        <v>-0.85536390107748905</v>
      </c>
      <c r="M49">
        <v>0.15959989999999999</v>
      </c>
      <c r="N49">
        <v>1.248866</v>
      </c>
      <c r="O49">
        <v>0.1781143</v>
      </c>
      <c r="P49">
        <v>-0.87104429999999999</v>
      </c>
      <c r="Q49">
        <v>-0.86848289999999995</v>
      </c>
      <c r="R49">
        <v>-0.89058669999999995</v>
      </c>
      <c r="S49" s="8">
        <f t="shared" si="3"/>
        <v>-0.11867288213778282</v>
      </c>
      <c r="T49" s="1">
        <f t="shared" si="6"/>
        <v>-0.16602951173396896</v>
      </c>
      <c r="V49">
        <v>-0.48224549999999999</v>
      </c>
      <c r="W49">
        <v>1.1903490000000001</v>
      </c>
      <c r="X49">
        <v>-0.39642579999999999</v>
      </c>
      <c r="Y49">
        <v>-0.75448579999999998</v>
      </c>
      <c r="Z49">
        <v>-0.49733080000000002</v>
      </c>
      <c r="AA49">
        <v>-0.71849430000000003</v>
      </c>
      <c r="AB49">
        <f t="shared" si="4"/>
        <v>-1.7925308840995625E-2</v>
      </c>
      <c r="AC49" s="1">
        <f t="shared" si="7"/>
        <v>-0.23950835840585652</v>
      </c>
      <c r="AD49" s="1">
        <f t="shared" si="8"/>
        <v>-0.47781791814016589</v>
      </c>
    </row>
    <row r="50" spans="1:30" x14ac:dyDescent="0.25">
      <c r="A50" s="1">
        <v>6</v>
      </c>
      <c r="B50" s="1" t="s">
        <v>24</v>
      </c>
      <c r="C50" s="6">
        <v>-0.13239242473737325</v>
      </c>
      <c r="D50" s="8">
        <v>-0.26531408184408201</v>
      </c>
      <c r="E50" s="8">
        <v>0.39173896206339592</v>
      </c>
      <c r="F50" s="8">
        <v>-0.89222348609391755</v>
      </c>
      <c r="G50" s="27">
        <v>-0.77632571444298659</v>
      </c>
      <c r="H50" s="8">
        <v>-0.70558142863590201</v>
      </c>
      <c r="I50" s="8">
        <v>3.5298478761108631</v>
      </c>
      <c r="J50" s="7">
        <v>-1.6836375328722077</v>
      </c>
      <c r="K50" s="1">
        <f t="shared" si="5"/>
        <v>-3.6674227313283993E-2</v>
      </c>
      <c r="M50">
        <v>-0.79047840000000003</v>
      </c>
      <c r="N50">
        <v>-0.30927579999999999</v>
      </c>
      <c r="O50">
        <v>-0.90360390000000002</v>
      </c>
      <c r="P50">
        <v>0.1403269</v>
      </c>
      <c r="Q50">
        <v>-0.82541569999999997</v>
      </c>
      <c r="R50">
        <v>1.276103</v>
      </c>
      <c r="S50" s="8">
        <f t="shared" si="3"/>
        <v>-0.95737701718066937</v>
      </c>
      <c r="T50" s="1">
        <f t="shared" si="6"/>
        <v>-0.33853155959723846</v>
      </c>
      <c r="V50">
        <v>-0.19096189999999999</v>
      </c>
      <c r="W50">
        <v>8.1719100000000003E-2</v>
      </c>
      <c r="X50">
        <v>-0.53394070000000005</v>
      </c>
      <c r="Y50">
        <v>0.2438794</v>
      </c>
      <c r="Z50">
        <v>-0.87105940000000004</v>
      </c>
      <c r="AA50">
        <v>1.903926</v>
      </c>
      <c r="AB50">
        <f t="shared" si="4"/>
        <v>-1.8849451505986716</v>
      </c>
      <c r="AC50" s="1">
        <f t="shared" si="7"/>
        <v>-0.17876895008552454</v>
      </c>
      <c r="AD50" s="1">
        <f t="shared" si="8"/>
        <v>-0.22218362509977863</v>
      </c>
    </row>
    <row r="51" spans="1:30" x14ac:dyDescent="0.25">
      <c r="A51" s="1">
        <v>7</v>
      </c>
      <c r="B51" s="1" t="s">
        <v>25</v>
      </c>
      <c r="C51" s="6">
        <v>0.23605889154915544</v>
      </c>
      <c r="D51" s="8">
        <v>0.2709717982756078</v>
      </c>
      <c r="E51" s="8">
        <v>-1.1958014977316538</v>
      </c>
      <c r="F51" s="8">
        <v>-0.52178097452174144</v>
      </c>
      <c r="G51" s="27">
        <v>-0.49875680483356971</v>
      </c>
      <c r="H51" s="8">
        <v>-0.59934777041865983</v>
      </c>
      <c r="I51" s="8">
        <v>-0.7224891642539778</v>
      </c>
      <c r="J51" s="7">
        <v>0.60206283334302124</v>
      </c>
      <c r="K51" s="1">
        <f t="shared" si="5"/>
        <v>-0.10565557007358412</v>
      </c>
      <c r="M51">
        <v>0.14434659999999999</v>
      </c>
      <c r="N51">
        <v>0.61004170000000002</v>
      </c>
      <c r="O51">
        <v>1.4774350000000001</v>
      </c>
      <c r="P51">
        <v>0.8197892</v>
      </c>
      <c r="Q51">
        <v>1.0181039999999999</v>
      </c>
      <c r="R51">
        <v>1.5298529999999999</v>
      </c>
      <c r="S51" s="8">
        <f t="shared" si="3"/>
        <v>0.2142633728389359</v>
      </c>
      <c r="T51" s="1">
        <f t="shared" si="6"/>
        <v>0.83054755326270513</v>
      </c>
      <c r="V51">
        <v>-0.3200615</v>
      </c>
      <c r="W51">
        <v>0.41913840000000002</v>
      </c>
      <c r="X51">
        <v>2.1084480000000001</v>
      </c>
      <c r="Y51">
        <v>0.76727319999999999</v>
      </c>
      <c r="Z51">
        <v>0.96861960000000003</v>
      </c>
      <c r="AA51">
        <v>1.6317889999999999</v>
      </c>
      <c r="AB51">
        <f t="shared" si="4"/>
        <v>0.504819563637524</v>
      </c>
      <c r="AC51" s="1">
        <f t="shared" si="7"/>
        <v>0.86857518051964633</v>
      </c>
      <c r="AD51" s="1">
        <f t="shared" si="8"/>
        <v>0.94348131060625384</v>
      </c>
    </row>
    <row r="52" spans="1:30" x14ac:dyDescent="0.25">
      <c r="A52" s="1">
        <v>8</v>
      </c>
      <c r="B52" s="1" t="s">
        <v>26</v>
      </c>
      <c r="C52" s="6">
        <v>0.65620437029700018</v>
      </c>
      <c r="D52" s="8">
        <v>-0.80870422713586221</v>
      </c>
      <c r="E52" s="8">
        <v>-0.58188914600644981</v>
      </c>
      <c r="F52" s="8">
        <v>-0.39277509329807297</v>
      </c>
      <c r="G52" s="27">
        <v>-0.69305983717314157</v>
      </c>
      <c r="H52" s="8">
        <v>2.7291973286736083E-2</v>
      </c>
      <c r="I52" s="8">
        <v>-1.1077928759069524</v>
      </c>
      <c r="J52" s="7">
        <v>0.71836970044544279</v>
      </c>
      <c r="K52" s="1">
        <f t="shared" si="5"/>
        <v>-0.27129299379526434</v>
      </c>
      <c r="M52">
        <v>1.186544</v>
      </c>
      <c r="N52">
        <v>0.55988939999999998</v>
      </c>
      <c r="O52">
        <v>0.5475778</v>
      </c>
      <c r="P52">
        <v>0.3904435</v>
      </c>
      <c r="Q52">
        <v>-0.68675739999999996</v>
      </c>
      <c r="R52">
        <v>1.8303290000000001</v>
      </c>
      <c r="S52" s="8">
        <f t="shared" si="3"/>
        <v>0.48390786115028384</v>
      </c>
      <c r="T52" s="1">
        <f t="shared" si="6"/>
        <v>0.61599059445004056</v>
      </c>
      <c r="V52">
        <v>1.3374280000000001</v>
      </c>
      <c r="W52">
        <v>0.13792789999999999</v>
      </c>
      <c r="X52">
        <v>-0.58719390000000005</v>
      </c>
      <c r="Y52">
        <v>0.38524540000000002</v>
      </c>
      <c r="Z52">
        <v>-1.27092</v>
      </c>
      <c r="AA52">
        <v>2.379016</v>
      </c>
      <c r="AB52">
        <f t="shared" si="4"/>
        <v>0.504819563637524</v>
      </c>
      <c r="AC52" s="1">
        <f t="shared" si="7"/>
        <v>0.4123318519482177</v>
      </c>
      <c r="AD52" s="1">
        <f t="shared" si="8"/>
        <v>0.45806584393958732</v>
      </c>
    </row>
    <row r="53" spans="1:30" x14ac:dyDescent="0.25">
      <c r="A53" s="1">
        <v>9</v>
      </c>
      <c r="B53" s="1" t="s">
        <v>27</v>
      </c>
      <c r="C53" s="6">
        <v>-0.5367923041176238</v>
      </c>
      <c r="D53" s="8">
        <v>1.2215132158953859</v>
      </c>
      <c r="E53" s="8">
        <v>0.81335312644733382</v>
      </c>
      <c r="F53" s="8">
        <v>-0.58292663740388928</v>
      </c>
      <c r="G53" s="27">
        <v>1.042043234373548</v>
      </c>
      <c r="H53" s="8">
        <v>1.0092331069931586</v>
      </c>
      <c r="I53" s="8">
        <v>0.50794550803239791</v>
      </c>
      <c r="J53" s="7">
        <v>-1.4171901520801244</v>
      </c>
      <c r="K53" s="1">
        <f t="shared" si="5"/>
        <v>3.9098810783282333E-2</v>
      </c>
      <c r="M53">
        <v>-1.4338409999999999</v>
      </c>
      <c r="N53">
        <v>-1.8787560000000001</v>
      </c>
      <c r="O53">
        <v>2.163923</v>
      </c>
      <c r="P53">
        <v>-0.43906479999999998</v>
      </c>
      <c r="Q53">
        <v>1.6558870000000001</v>
      </c>
      <c r="R53">
        <v>-1.154523</v>
      </c>
      <c r="S53" s="8">
        <f t="shared" si="3"/>
        <v>0.48390786115028384</v>
      </c>
      <c r="T53" s="1">
        <f t="shared" si="6"/>
        <v>-8.6066705549959446E-2</v>
      </c>
      <c r="V53">
        <v>-1.0586500000000001</v>
      </c>
      <c r="W53">
        <v>-1.8457509999999999</v>
      </c>
      <c r="X53">
        <v>2.073731</v>
      </c>
      <c r="Y53">
        <v>8.9749599999999999E-2</v>
      </c>
      <c r="Z53">
        <v>1.4757279999999999</v>
      </c>
      <c r="AA53">
        <v>-1.0805149999999999</v>
      </c>
      <c r="AB53">
        <f t="shared" si="4"/>
        <v>0.504819563637524</v>
      </c>
      <c r="AC53" s="1">
        <f t="shared" si="7"/>
        <v>2.2730309091074857E-2</v>
      </c>
      <c r="AD53" s="1">
        <f t="shared" si="8"/>
        <v>0.33414386060625395</v>
      </c>
    </row>
    <row r="54" spans="1:30" x14ac:dyDescent="0.25">
      <c r="A54" s="1">
        <v>10</v>
      </c>
      <c r="B54" s="1" t="s">
        <v>28</v>
      </c>
      <c r="C54" s="6">
        <v>0.58389690912348446</v>
      </c>
      <c r="D54" s="8">
        <v>-0.39469506962739975</v>
      </c>
      <c r="E54" s="8">
        <v>-0.58730481949189994</v>
      </c>
      <c r="F54" s="8">
        <v>-0.37471039735145034</v>
      </c>
      <c r="G54" s="27">
        <v>4.1719946373174393E-3</v>
      </c>
      <c r="H54" s="8">
        <v>-1.1207410194541252</v>
      </c>
      <c r="I54" s="8">
        <v>-0.67942735850388791</v>
      </c>
      <c r="J54" s="7">
        <v>0.62319904402867421</v>
      </c>
      <c r="K54" s="1">
        <f t="shared" si="5"/>
        <v>-3.9594146282210307E-2</v>
      </c>
      <c r="M54">
        <v>0.40781430000000002</v>
      </c>
      <c r="N54">
        <v>0.15753629999999999</v>
      </c>
      <c r="O54">
        <v>-0.25008989999999998</v>
      </c>
      <c r="P54">
        <v>0.86996390000000001</v>
      </c>
      <c r="Q54">
        <v>0.1483323</v>
      </c>
      <c r="R54">
        <v>1.894209</v>
      </c>
      <c r="S54" s="8">
        <f t="shared" si="3"/>
        <v>0.48390786115028384</v>
      </c>
      <c r="T54" s="1">
        <f t="shared" si="6"/>
        <v>0.53023910873575486</v>
      </c>
      <c r="V54">
        <v>0.41874139999999999</v>
      </c>
      <c r="W54">
        <v>0.15496219999999999</v>
      </c>
      <c r="X54">
        <v>-0.36244330000000002</v>
      </c>
      <c r="Y54">
        <v>0.7895896</v>
      </c>
      <c r="Z54">
        <v>-0.40764679999999998</v>
      </c>
      <c r="AA54">
        <v>0.97484059999999995</v>
      </c>
      <c r="AB54">
        <f t="shared" si="4"/>
        <v>0.504819563637524</v>
      </c>
      <c r="AC54" s="1">
        <f t="shared" si="7"/>
        <v>0.29612332337678915</v>
      </c>
      <c r="AD54" s="1">
        <f t="shared" si="8"/>
        <v>0.31965017727292072</v>
      </c>
    </row>
    <row r="55" spans="1:30" x14ac:dyDescent="0.25">
      <c r="A55" s="1">
        <v>11</v>
      </c>
      <c r="B55" s="1" t="s">
        <v>29</v>
      </c>
      <c r="C55" s="6">
        <v>0.35206032391954512</v>
      </c>
      <c r="D55" s="8">
        <v>-0.19422697057583252</v>
      </c>
      <c r="E55" s="8">
        <v>-2.0814205394830552</v>
      </c>
      <c r="F55" s="8">
        <v>-0.51999605634523449</v>
      </c>
      <c r="G55" s="27">
        <v>-1.1325918027127071</v>
      </c>
      <c r="H55" s="8">
        <v>-6.5672296215514625E-2</v>
      </c>
      <c r="I55" s="8">
        <v>2.6265886187447289E-2</v>
      </c>
      <c r="J55" s="7">
        <v>0.65648072111348055</v>
      </c>
      <c r="K55" s="1">
        <f t="shared" si="5"/>
        <v>-0.13533464973555023</v>
      </c>
      <c r="M55">
        <v>0.57618190000000002</v>
      </c>
      <c r="N55">
        <v>-0.49817850000000002</v>
      </c>
      <c r="O55">
        <v>0.64896240000000005</v>
      </c>
      <c r="P55">
        <v>0.86621709999999996</v>
      </c>
      <c r="Q55">
        <v>1.3563940000000001</v>
      </c>
      <c r="R55">
        <v>-0.63545609999999997</v>
      </c>
      <c r="S55" s="8">
        <f t="shared" si="3"/>
        <v>0.48390786115028384</v>
      </c>
      <c r="T55" s="1">
        <f t="shared" si="6"/>
        <v>0.39971838016432631</v>
      </c>
      <c r="V55">
        <v>0.49983080000000002</v>
      </c>
      <c r="W55">
        <v>-0.1817849</v>
      </c>
      <c r="X55">
        <v>0.419657</v>
      </c>
      <c r="Y55">
        <v>0.7512335</v>
      </c>
      <c r="Z55">
        <v>0.71135939999999998</v>
      </c>
      <c r="AA55">
        <v>-0.74150669999999996</v>
      </c>
      <c r="AB55">
        <f t="shared" si="4"/>
        <v>0.504819563637524</v>
      </c>
      <c r="AC55" s="1">
        <f t="shared" si="7"/>
        <v>0.2805155233767892</v>
      </c>
      <c r="AD55" s="1">
        <f t="shared" si="8"/>
        <v>0.35756559393958737</v>
      </c>
    </row>
    <row r="56" spans="1:30" x14ac:dyDescent="0.25">
      <c r="A56" s="1">
        <v>12</v>
      </c>
      <c r="B56" s="1" t="s">
        <v>30</v>
      </c>
      <c r="C56" s="6">
        <v>0.79982966120702903</v>
      </c>
      <c r="D56" s="8">
        <v>-0.91138355176650898</v>
      </c>
      <c r="E56" s="8">
        <v>0.45364902924905426</v>
      </c>
      <c r="F56" s="8">
        <v>-0.34091779948049777</v>
      </c>
      <c r="G56" s="27">
        <v>0.22420407544439516</v>
      </c>
      <c r="H56" s="8">
        <v>0.49773272275440628</v>
      </c>
      <c r="I56" s="8">
        <v>0.58351465061152352</v>
      </c>
      <c r="J56" s="7">
        <v>0.71926204223543788</v>
      </c>
      <c r="K56" s="1">
        <f t="shared" si="5"/>
        <v>0.17908484637522981</v>
      </c>
      <c r="M56">
        <v>0.7650363</v>
      </c>
      <c r="N56">
        <v>1.5292300000000001</v>
      </c>
      <c r="O56">
        <v>-0.38151059999999998</v>
      </c>
      <c r="P56">
        <v>0.1853341</v>
      </c>
      <c r="Q56">
        <v>-0.358238</v>
      </c>
      <c r="R56">
        <v>-0.2781728</v>
      </c>
      <c r="S56" s="8">
        <f t="shared" si="3"/>
        <v>0.48390786115028384</v>
      </c>
      <c r="T56" s="1">
        <f t="shared" si="6"/>
        <v>0.27794098016432628</v>
      </c>
      <c r="V56">
        <v>0.58993640000000003</v>
      </c>
      <c r="W56">
        <v>1.450728</v>
      </c>
      <c r="X56">
        <v>-8.6774400000000002E-2</v>
      </c>
      <c r="Y56">
        <v>0.17969789999999999</v>
      </c>
      <c r="Z56">
        <v>-0.23026730000000001</v>
      </c>
      <c r="AA56">
        <v>0.16986599999999999</v>
      </c>
      <c r="AB56">
        <f t="shared" si="4"/>
        <v>0.504819563637524</v>
      </c>
      <c r="AC56" s="1">
        <f t="shared" si="7"/>
        <v>0.36828659480536052</v>
      </c>
      <c r="AD56" s="1">
        <f t="shared" si="8"/>
        <v>0.18787969393958734</v>
      </c>
    </row>
    <row r="57" spans="1:30" x14ac:dyDescent="0.25">
      <c r="A57" s="1">
        <v>18</v>
      </c>
      <c r="B57" s="1" t="s">
        <v>31</v>
      </c>
      <c r="C57" s="6">
        <v>0.74992434473075553</v>
      </c>
      <c r="D57" s="8">
        <v>0.20712603578381103</v>
      </c>
      <c r="E57" s="8">
        <v>-1.4755685442765618</v>
      </c>
      <c r="F57" s="8">
        <v>-0.91741596054510299</v>
      </c>
      <c r="G57" s="27">
        <v>2.7457619808528014E-2</v>
      </c>
      <c r="H57" s="8">
        <v>0.36593471306033482</v>
      </c>
      <c r="I57" s="8">
        <v>-0.45845859894366681</v>
      </c>
      <c r="J57" s="7">
        <v>0.27623251094057805</v>
      </c>
      <c r="K57" s="1">
        <f t="shared" si="5"/>
        <v>-1.9189008037516192E-2</v>
      </c>
      <c r="M57">
        <v>0.36649690000000001</v>
      </c>
      <c r="N57">
        <v>0.3061313</v>
      </c>
      <c r="O57">
        <v>0.62383999999999995</v>
      </c>
      <c r="P57">
        <v>-0.85583869999999995</v>
      </c>
      <c r="Q57">
        <v>-0.78545810000000005</v>
      </c>
      <c r="R57">
        <v>0.67447990000000002</v>
      </c>
      <c r="S57" s="8">
        <f t="shared" si="3"/>
        <v>0.31807534556410372</v>
      </c>
      <c r="T57" s="1">
        <f t="shared" si="6"/>
        <v>9.2532377937729102E-2</v>
      </c>
      <c r="V57">
        <v>0.62661860000000003</v>
      </c>
      <c r="W57">
        <v>0.32854949999999999</v>
      </c>
      <c r="X57">
        <v>1.023914</v>
      </c>
      <c r="Y57">
        <v>-1.293976</v>
      </c>
      <c r="Z57">
        <v>-0.79409819999999998</v>
      </c>
      <c r="AA57">
        <v>0.15722050000000001</v>
      </c>
      <c r="AB57">
        <f t="shared" si="4"/>
        <v>-0.47822355616842566</v>
      </c>
      <c r="AC57" s="1">
        <f t="shared" si="7"/>
        <v>-6.1427879452632221E-2</v>
      </c>
      <c r="AD57" s="1">
        <f t="shared" si="8"/>
        <v>-0.12642410936140427</v>
      </c>
    </row>
    <row r="58" spans="1:30" x14ac:dyDescent="0.25">
      <c r="A58" s="1">
        <v>21</v>
      </c>
      <c r="B58" s="1" t="s">
        <v>32</v>
      </c>
      <c r="C58" s="6">
        <v>1.6425987201872441</v>
      </c>
      <c r="D58" s="8">
        <v>0.22554155079704147</v>
      </c>
      <c r="E58" s="8">
        <v>0.45393856471706001</v>
      </c>
      <c r="F58" s="8">
        <v>0.14687534561217908</v>
      </c>
      <c r="G58" s="27">
        <v>0.19646320884877649</v>
      </c>
      <c r="H58" s="8">
        <v>0.53339692493303181</v>
      </c>
      <c r="I58" s="8">
        <v>-0.8790241265397285</v>
      </c>
      <c r="J58" s="7">
        <v>0.71926204223543788</v>
      </c>
      <c r="K58" s="1">
        <f t="shared" si="5"/>
        <v>0.3419527901901584</v>
      </c>
      <c r="M58">
        <v>1.4299599999999999</v>
      </c>
      <c r="N58">
        <v>0.63316740000000005</v>
      </c>
      <c r="O58">
        <v>0.71010260000000003</v>
      </c>
      <c r="P58">
        <v>0.85031749999999995</v>
      </c>
      <c r="Q58">
        <v>0.19107730000000001</v>
      </c>
      <c r="R58">
        <v>0.1084069</v>
      </c>
      <c r="S58" s="8">
        <f t="shared" si="3"/>
        <v>0.48390786115028384</v>
      </c>
      <c r="T58" s="1">
        <f t="shared" si="6"/>
        <v>0.62956279445004049</v>
      </c>
      <c r="V58">
        <v>1.765199</v>
      </c>
      <c r="W58">
        <v>0.59792020000000001</v>
      </c>
      <c r="X58">
        <v>0.71677860000000004</v>
      </c>
      <c r="Y58">
        <v>0.84074190000000004</v>
      </c>
      <c r="Z58">
        <v>-0.28857290000000002</v>
      </c>
      <c r="AA58">
        <v>-0.50150760000000005</v>
      </c>
      <c r="AB58">
        <f t="shared" si="4"/>
        <v>0.504819563637524</v>
      </c>
      <c r="AC58" s="1">
        <f t="shared" si="7"/>
        <v>0.51933982337678908</v>
      </c>
      <c r="AD58" s="1">
        <f t="shared" si="8"/>
        <v>0.50624309393958733</v>
      </c>
    </row>
    <row r="59" spans="1:30" x14ac:dyDescent="0.25">
      <c r="A59" s="1">
        <v>22</v>
      </c>
      <c r="B59" s="1" t="s">
        <v>33</v>
      </c>
      <c r="C59" s="6">
        <v>-0.32927007828459354</v>
      </c>
      <c r="D59" s="8">
        <v>1.1760310989448974</v>
      </c>
      <c r="E59" s="8">
        <v>0.22502871460602039</v>
      </c>
      <c r="F59" s="8">
        <v>2.910116450158445E-2</v>
      </c>
      <c r="G59" s="27">
        <v>0.28065779751031983</v>
      </c>
      <c r="H59" s="8">
        <v>-0.32590240634717954</v>
      </c>
      <c r="I59" s="8">
        <v>-1.1953494019111808</v>
      </c>
      <c r="J59" s="7">
        <v>0.71926204223543788</v>
      </c>
      <c r="K59" s="1">
        <f t="shared" si="5"/>
        <v>0.11340543716607754</v>
      </c>
      <c r="M59">
        <v>-5.6024499999999998E-2</v>
      </c>
      <c r="N59">
        <v>-0.95222859999999998</v>
      </c>
      <c r="O59">
        <v>0.62356279999999997</v>
      </c>
      <c r="P59">
        <v>0.94152930000000001</v>
      </c>
      <c r="Q59">
        <v>0.72607279999999996</v>
      </c>
      <c r="R59">
        <v>0.98937920000000001</v>
      </c>
      <c r="S59" s="8">
        <f t="shared" si="3"/>
        <v>0.48390786115028384</v>
      </c>
      <c r="T59" s="1">
        <f t="shared" si="6"/>
        <v>0.39374269445004056</v>
      </c>
      <c r="V59">
        <v>9.2258900000000005E-2</v>
      </c>
      <c r="W59">
        <v>-0.69385649999999999</v>
      </c>
      <c r="X59">
        <v>0.63155749999999999</v>
      </c>
      <c r="Y59">
        <v>0.85460910000000001</v>
      </c>
      <c r="Z59">
        <v>0.86448219999999998</v>
      </c>
      <c r="AA59">
        <v>0.43139959999999999</v>
      </c>
      <c r="AB59">
        <f t="shared" si="4"/>
        <v>0.504819563637524</v>
      </c>
      <c r="AC59" s="1">
        <f t="shared" si="7"/>
        <v>0.38361005194821773</v>
      </c>
      <c r="AD59" s="1">
        <f t="shared" si="8"/>
        <v>0.563187810606254</v>
      </c>
    </row>
    <row r="60" spans="1:30" x14ac:dyDescent="0.25">
      <c r="A60" s="1">
        <v>40</v>
      </c>
      <c r="B60" s="1" t="s">
        <v>34</v>
      </c>
      <c r="C60" s="6">
        <v>-1.984513137403882</v>
      </c>
      <c r="D60" s="8">
        <v>6.9275504228187734E-2</v>
      </c>
      <c r="E60" s="8">
        <v>-0.8831051354765086</v>
      </c>
      <c r="F60" s="8">
        <v>-1.1564261435525514</v>
      </c>
      <c r="G60" s="27">
        <v>1.3228556158836968</v>
      </c>
      <c r="H60" s="8">
        <v>-0.62373495590197425</v>
      </c>
      <c r="I60" s="8">
        <v>1.0326144519761209</v>
      </c>
      <c r="J60" s="7">
        <v>-2.6566833555579992</v>
      </c>
      <c r="K60" s="1">
        <f t="shared" si="5"/>
        <v>-0.56214617740440453</v>
      </c>
      <c r="M60">
        <v>-2.2833709999999998</v>
      </c>
      <c r="N60">
        <v>-0.99723989999999996</v>
      </c>
      <c r="O60">
        <v>1.2849390000000001</v>
      </c>
      <c r="P60">
        <v>-2.3712040000000001</v>
      </c>
      <c r="Q60">
        <v>1.3871960000000001</v>
      </c>
      <c r="R60">
        <v>-1.090225</v>
      </c>
      <c r="S60" s="8">
        <f t="shared" si="3"/>
        <v>0.35650931103220351</v>
      </c>
      <c r="T60" s="1">
        <f t="shared" si="6"/>
        <v>-0.53048508413825668</v>
      </c>
      <c r="V60">
        <v>0.1304632</v>
      </c>
      <c r="W60">
        <v>-2.9863439999999999</v>
      </c>
      <c r="X60">
        <v>-1.7677750000000001</v>
      </c>
      <c r="Y60">
        <v>-2.1273520000000001</v>
      </c>
      <c r="Z60">
        <v>1.40204</v>
      </c>
      <c r="AA60">
        <v>-1.096408</v>
      </c>
      <c r="AB60">
        <f t="shared" si="4"/>
        <v>-1.4520226138827215</v>
      </c>
      <c r="AC60" s="1">
        <f t="shared" si="7"/>
        <v>-1.1281997734118174</v>
      </c>
      <c r="AD60" s="1">
        <f t="shared" si="8"/>
        <v>-0.81850906898045361</v>
      </c>
    </row>
    <row r="61" spans="1:30" x14ac:dyDescent="0.25">
      <c r="A61" s="1">
        <v>50</v>
      </c>
      <c r="B61" s="1" t="s">
        <v>35</v>
      </c>
      <c r="C61" s="6">
        <v>-1.3290472489624885</v>
      </c>
      <c r="D61" s="8">
        <v>0.56506058918298319</v>
      </c>
      <c r="E61" s="8">
        <v>1.127427211164332</v>
      </c>
      <c r="F61" s="8">
        <v>-0.29437086324120998</v>
      </c>
      <c r="G61" s="27">
        <v>2.0216244209022502E-2</v>
      </c>
      <c r="H61" s="8">
        <v>-2.4133446444318527</v>
      </c>
      <c r="I61" s="8">
        <v>-0.28893756766638801</v>
      </c>
      <c r="J61" s="7">
        <v>-0.53117650808450667</v>
      </c>
      <c r="K61" s="1">
        <f t="shared" si="5"/>
        <v>-0.30970922576043125</v>
      </c>
      <c r="M61">
        <v>-1.3168230000000001</v>
      </c>
      <c r="N61">
        <v>-0.2081982</v>
      </c>
      <c r="O61">
        <v>0.22278429999999999</v>
      </c>
      <c r="P61">
        <v>6.9070099999999995E-2</v>
      </c>
      <c r="Q61">
        <v>-9.6457600000000004E-2</v>
      </c>
      <c r="R61">
        <v>-0.20109050000000001</v>
      </c>
      <c r="S61" s="8">
        <f t="shared" si="3"/>
        <v>-0.66145255921695822</v>
      </c>
      <c r="T61" s="1">
        <f t="shared" si="6"/>
        <v>-0.3131667798881369</v>
      </c>
      <c r="V61">
        <v>-1.8582069999999999</v>
      </c>
      <c r="W61">
        <v>-0.38525979999999999</v>
      </c>
      <c r="X61">
        <v>0.35037499999999999</v>
      </c>
      <c r="Y61">
        <v>-0.64578219999999997</v>
      </c>
      <c r="Z61">
        <v>0.18410370000000001</v>
      </c>
      <c r="AA61">
        <v>2.0182599999999998E-2</v>
      </c>
      <c r="AB61">
        <f t="shared" si="4"/>
        <v>2.1491797019742572E-4</v>
      </c>
      <c r="AC61" s="1">
        <f t="shared" si="7"/>
        <v>-0.33348182600425746</v>
      </c>
      <c r="AD61" s="1">
        <f t="shared" si="8"/>
        <v>-0.32485216367163372</v>
      </c>
    </row>
    <row r="62" spans="1:30" x14ac:dyDescent="0.25">
      <c r="A62" s="1">
        <v>301</v>
      </c>
      <c r="B62" s="1" t="s">
        <v>36</v>
      </c>
      <c r="C62" s="6">
        <v>0.60660479361427211</v>
      </c>
      <c r="D62" s="8">
        <v>-0.74689434141697808</v>
      </c>
      <c r="E62" s="8">
        <v>-0.29301241977019343</v>
      </c>
      <c r="F62" s="8">
        <v>-1.0036392446789317</v>
      </c>
      <c r="G62" s="27">
        <v>-1.2064910290698019</v>
      </c>
      <c r="H62" s="8">
        <v>0.33272568215583098</v>
      </c>
      <c r="I62" s="8">
        <v>0.44907457043181664</v>
      </c>
      <c r="J62" s="7">
        <v>0.32883899831098778</v>
      </c>
      <c r="K62" s="1">
        <f t="shared" si="5"/>
        <v>-0.26208437546810587</v>
      </c>
      <c r="M62">
        <v>1.087396</v>
      </c>
      <c r="N62">
        <v>0.84679499999999996</v>
      </c>
      <c r="O62">
        <v>-1.814754</v>
      </c>
      <c r="P62">
        <v>-0.49787949999999997</v>
      </c>
      <c r="Q62">
        <v>-0.50404269999999995</v>
      </c>
      <c r="R62">
        <v>0.55064250000000003</v>
      </c>
      <c r="S62" s="8">
        <f t="shared" si="3"/>
        <v>-0.14383974039926509</v>
      </c>
      <c r="T62" s="1">
        <f t="shared" si="6"/>
        <v>-6.7954634342752132E-2</v>
      </c>
      <c r="V62">
        <v>0.4916449</v>
      </c>
      <c r="W62">
        <v>0.51551239999999998</v>
      </c>
      <c r="X62">
        <v>-0.4254964</v>
      </c>
      <c r="Y62">
        <v>-2.3224239999999998</v>
      </c>
      <c r="Z62">
        <v>-1.1538839999999999</v>
      </c>
      <c r="AA62">
        <v>0.95113530000000002</v>
      </c>
      <c r="AB62">
        <f t="shared" si="4"/>
        <v>0.42377710908929411</v>
      </c>
      <c r="AC62" s="1">
        <f t="shared" si="7"/>
        <v>-0.21710495584438647</v>
      </c>
      <c r="AD62" s="1">
        <f t="shared" si="8"/>
        <v>-0.33920784848511759</v>
      </c>
    </row>
    <row r="63" spans="1:30" x14ac:dyDescent="0.25">
      <c r="A63" s="1">
        <v>302</v>
      </c>
      <c r="B63" s="1" t="s">
        <v>37</v>
      </c>
      <c r="C63" s="6">
        <v>-0.14973108934502161</v>
      </c>
      <c r="D63" s="8">
        <v>-1.4528563790783378</v>
      </c>
      <c r="E63" s="8">
        <v>0.65100922930276972</v>
      </c>
      <c r="F63" s="8">
        <v>0.30174774687435596</v>
      </c>
      <c r="G63" s="27">
        <v>-1.1399805556867144</v>
      </c>
      <c r="H63" s="8">
        <v>-1.3671699463146658</v>
      </c>
      <c r="I63" s="8">
        <v>-0.85375603182508464</v>
      </c>
      <c r="J63" s="7">
        <v>-0.96720462951451391</v>
      </c>
      <c r="K63" s="1">
        <f t="shared" si="5"/>
        <v>-0.71029682309588604</v>
      </c>
      <c r="M63">
        <v>-0.39641419999999999</v>
      </c>
      <c r="N63">
        <v>0.56630139999999995</v>
      </c>
      <c r="O63">
        <v>0.7404792</v>
      </c>
      <c r="P63">
        <v>0.91378119999999996</v>
      </c>
      <c r="Q63">
        <v>-1.285501</v>
      </c>
      <c r="R63">
        <v>-0.35772419999999999</v>
      </c>
      <c r="S63" s="8">
        <f t="shared" si="3"/>
        <v>0.33147821862976073</v>
      </c>
      <c r="T63" s="1">
        <f t="shared" si="6"/>
        <v>7.3200088375680081E-2</v>
      </c>
      <c r="V63">
        <v>-0.67456939999999999</v>
      </c>
      <c r="W63">
        <v>0.66185720000000003</v>
      </c>
      <c r="X63">
        <v>0.84849110000000005</v>
      </c>
      <c r="Y63">
        <v>0.84697040000000001</v>
      </c>
      <c r="Z63">
        <v>-0.71729169999999998</v>
      </c>
      <c r="AA63">
        <v>-0.25081219999999999</v>
      </c>
      <c r="AB63">
        <f t="shared" si="4"/>
        <v>0.32958556359035934</v>
      </c>
      <c r="AC63" s="1">
        <f t="shared" si="7"/>
        <v>0.14917585194147992</v>
      </c>
      <c r="AD63" s="1">
        <f t="shared" si="8"/>
        <v>6.3728960598393267E-2</v>
      </c>
    </row>
    <row r="64" spans="1:30" x14ac:dyDescent="0.25">
      <c r="A64" s="1">
        <v>701</v>
      </c>
      <c r="B64" s="1" t="s">
        <v>38</v>
      </c>
      <c r="C64" s="6">
        <v>-1.2683042613834328</v>
      </c>
      <c r="D64" s="8">
        <v>0.80065728809330272</v>
      </c>
      <c r="E64" s="8">
        <v>0.94490521804814587</v>
      </c>
      <c r="F64" s="8">
        <v>-1.0497398852161317E-2</v>
      </c>
      <c r="G64" s="27">
        <v>-0.34600132582464532</v>
      </c>
      <c r="H64" s="8">
        <v>0.40870118544870376</v>
      </c>
      <c r="I64" s="8">
        <v>0.51899205076895605</v>
      </c>
      <c r="J64" s="7">
        <v>0.43329161235290781</v>
      </c>
      <c r="K64" s="1">
        <f t="shared" si="5"/>
        <v>2.135632752582119E-2</v>
      </c>
      <c r="M64">
        <v>-0.82911489999999999</v>
      </c>
      <c r="N64">
        <v>-3.8650400000000001E-2</v>
      </c>
      <c r="O64">
        <v>-1.038111</v>
      </c>
      <c r="P64">
        <v>-0.75544040000000001</v>
      </c>
      <c r="Q64">
        <v>-1.2163740000000001</v>
      </c>
      <c r="R64">
        <v>-1.0287919999999999</v>
      </c>
      <c r="S64" s="8">
        <f t="shared" si="3"/>
        <v>0.48390786115028384</v>
      </c>
      <c r="T64" s="1">
        <f t="shared" si="6"/>
        <v>-0.63179640554995942</v>
      </c>
      <c r="V64">
        <v>-0.13007479999999999</v>
      </c>
      <c r="W64">
        <v>0.41901260000000001</v>
      </c>
      <c r="X64">
        <v>-1.0701149999999999</v>
      </c>
      <c r="Y64">
        <v>-0.86092400000000002</v>
      </c>
      <c r="Z64">
        <v>-1.295045</v>
      </c>
      <c r="AA64">
        <v>-0.94313530000000001</v>
      </c>
      <c r="AB64">
        <f t="shared" si="4"/>
        <v>0.504819563637524</v>
      </c>
      <c r="AC64" s="1">
        <f t="shared" si="7"/>
        <v>-0.48220884805178221</v>
      </c>
      <c r="AD64" s="1">
        <f t="shared" si="8"/>
        <v>-0.63241242272707932</v>
      </c>
    </row>
    <row r="65" spans="1:31" x14ac:dyDescent="0.25">
      <c r="A65" s="1">
        <v>742</v>
      </c>
      <c r="B65" s="1" t="s">
        <v>39</v>
      </c>
      <c r="C65" s="6">
        <v>-1.1011370063703978</v>
      </c>
      <c r="D65" s="8">
        <v>-0.63157553796777544</v>
      </c>
      <c r="E65" s="8">
        <v>1.2754614493398067</v>
      </c>
      <c r="F65" s="8">
        <v>0.14818184984130692</v>
      </c>
      <c r="G65" s="27">
        <v>-0.4638049738427073</v>
      </c>
      <c r="H65" s="8">
        <v>-0.49158666236853477</v>
      </c>
      <c r="I65" s="8">
        <v>0.3330059089975787</v>
      </c>
      <c r="J65" s="7">
        <v>-2.1574298794566422</v>
      </c>
      <c r="K65" s="1">
        <f t="shared" si="5"/>
        <v>-0.6454599397997729</v>
      </c>
      <c r="M65">
        <v>-0.85302480000000003</v>
      </c>
      <c r="N65">
        <v>4.6645100000000002E-2</v>
      </c>
      <c r="O65">
        <v>-0.79862069999999996</v>
      </c>
      <c r="P65">
        <v>-1.0737190000000001</v>
      </c>
      <c r="Q65">
        <v>3.53008E-2</v>
      </c>
      <c r="R65">
        <v>-0.27047110000000002</v>
      </c>
      <c r="S65" s="8">
        <f t="shared" si="3"/>
        <v>-3.3930317071375371</v>
      </c>
      <c r="T65" s="1">
        <f t="shared" si="6"/>
        <v>-0.90098877244821962</v>
      </c>
      <c r="V65">
        <v>-1.517617</v>
      </c>
      <c r="W65">
        <v>0.1747292</v>
      </c>
      <c r="X65">
        <v>-0.39020739999999998</v>
      </c>
      <c r="Y65">
        <v>6.3719799999999993E-2</v>
      </c>
      <c r="Z65">
        <v>-0.2287884</v>
      </c>
      <c r="AA65">
        <v>-0.12967010000000001</v>
      </c>
      <c r="AB65">
        <f t="shared" si="4"/>
        <v>-2.1776526554871212</v>
      </c>
      <c r="AC65" s="1">
        <f t="shared" si="7"/>
        <v>-0.60078379364101742</v>
      </c>
      <c r="AD65" s="1">
        <f t="shared" si="8"/>
        <v>-0.73003595924785358</v>
      </c>
    </row>
    <row r="66" spans="1:31" x14ac:dyDescent="0.25">
      <c r="A66" s="1">
        <v>801</v>
      </c>
      <c r="B66" s="1" t="s">
        <v>40</v>
      </c>
      <c r="C66" s="6">
        <v>-0.59931609189768265</v>
      </c>
      <c r="D66" s="8">
        <v>-0.37303215517566418</v>
      </c>
      <c r="E66" s="8">
        <v>0.86096130742814436</v>
      </c>
      <c r="F66" s="8">
        <v>-0.64722489840554676</v>
      </c>
      <c r="G66" s="27">
        <v>-0.19517227963956121</v>
      </c>
      <c r="H66" s="8">
        <v>-0.59775769408116253</v>
      </c>
      <c r="I66" s="8">
        <v>-0.37667656340379135</v>
      </c>
      <c r="J66" s="7">
        <v>0.68256221519218963</v>
      </c>
      <c r="K66" s="1">
        <f t="shared" si="5"/>
        <v>-0.25147662888834277</v>
      </c>
      <c r="M66">
        <v>-0.81075730000000001</v>
      </c>
      <c r="N66">
        <v>-0.44588060000000002</v>
      </c>
      <c r="O66">
        <v>-0.2660208</v>
      </c>
      <c r="P66">
        <v>-2.0225689999999998</v>
      </c>
      <c r="Q66">
        <v>0.67885119999999999</v>
      </c>
      <c r="R66">
        <v>-0.2376047</v>
      </c>
      <c r="S66" s="8">
        <f t="shared" si="3"/>
        <v>0.37556881380242968</v>
      </c>
      <c r="T66" s="1">
        <f t="shared" si="6"/>
        <v>-0.3897731980282243</v>
      </c>
      <c r="V66">
        <v>-0.77579710000000002</v>
      </c>
      <c r="W66">
        <v>-0.37703920000000002</v>
      </c>
      <c r="X66">
        <v>-0.73216199999999998</v>
      </c>
      <c r="Y66">
        <v>-1.8119959999999999</v>
      </c>
      <c r="Z66">
        <v>0.86969870000000005</v>
      </c>
      <c r="AA66">
        <v>-0.36704059999999999</v>
      </c>
      <c r="AB66">
        <f t="shared" si="4"/>
        <v>0.50255489471658055</v>
      </c>
      <c r="AC66" s="1">
        <f t="shared" si="7"/>
        <v>-0.38454018646905996</v>
      </c>
      <c r="AD66" s="1">
        <f t="shared" si="8"/>
        <v>-0.38579035088056984</v>
      </c>
    </row>
    <row r="67" spans="1:31" x14ac:dyDescent="0.25">
      <c r="A67" s="1">
        <v>820</v>
      </c>
      <c r="B67" s="1" t="s">
        <v>41</v>
      </c>
      <c r="C67" s="6">
        <v>-0.98150960732567938</v>
      </c>
      <c r="D67" s="8">
        <v>1.9780776283783297</v>
      </c>
      <c r="E67" s="8">
        <v>-1.2597460859575942</v>
      </c>
      <c r="F67" s="8">
        <v>-0.28026566443191037</v>
      </c>
      <c r="G67" s="27">
        <v>0.64388922121778269</v>
      </c>
      <c r="H67" s="8">
        <v>0.56809200848940278</v>
      </c>
      <c r="I67" s="8">
        <v>-0.16466274896423316</v>
      </c>
      <c r="J67" s="7">
        <v>1.4881630743088622E-2</v>
      </c>
      <c r="K67" s="1">
        <f t="shared" si="5"/>
        <v>0.20173507660289636</v>
      </c>
      <c r="M67">
        <v>-0.63762070000000004</v>
      </c>
      <c r="N67">
        <v>-1.4912460000000001</v>
      </c>
      <c r="O67">
        <v>-0.43112739999999999</v>
      </c>
      <c r="P67">
        <v>0.80273039999999996</v>
      </c>
      <c r="Q67">
        <v>1.3784149999999999</v>
      </c>
      <c r="R67">
        <v>-0.81684999999999997</v>
      </c>
      <c r="S67" s="8">
        <f t="shared" si="3"/>
        <v>0.39444659270543259</v>
      </c>
      <c r="T67" s="1">
        <f>AVERAGE(M67:S67)</f>
        <v>-0.11446458675636675</v>
      </c>
      <c r="V67">
        <v>-0.73862729999999999</v>
      </c>
      <c r="W67">
        <v>-1.4887459999999999</v>
      </c>
      <c r="X67">
        <v>1.3067740000000001</v>
      </c>
      <c r="Y67">
        <v>0.73465970000000003</v>
      </c>
      <c r="Z67">
        <v>1.411869</v>
      </c>
      <c r="AA67">
        <v>-0.96722249999999999</v>
      </c>
      <c r="AB67">
        <f t="shared" si="4"/>
        <v>0.43218383462915971</v>
      </c>
      <c r="AC67" s="1">
        <f t="shared" si="7"/>
        <v>9.8698676375594249E-2</v>
      </c>
      <c r="AD67" s="1">
        <f t="shared" si="8"/>
        <v>0.36327278910485994</v>
      </c>
    </row>
    <row r="68" spans="1:31" x14ac:dyDescent="0.25">
      <c r="A68" s="1">
        <v>905</v>
      </c>
      <c r="B68" s="1" t="s">
        <v>42</v>
      </c>
      <c r="C68" s="6">
        <v>1.2859693425844749</v>
      </c>
      <c r="D68" s="8">
        <v>-0.86544757693670926</v>
      </c>
      <c r="E68" s="8">
        <v>0.61731235312365795</v>
      </c>
      <c r="F68" s="8">
        <v>1.3512713431683812</v>
      </c>
      <c r="G68" s="27">
        <v>0.14722512982490399</v>
      </c>
      <c r="H68" s="8">
        <v>-0.25892601332754001</v>
      </c>
      <c r="I68" s="8" t="s">
        <v>445</v>
      </c>
      <c r="J68" s="7">
        <v>0.71926204223543788</v>
      </c>
      <c r="K68" s="1">
        <f t="shared" si="5"/>
        <v>0.52765605617529776</v>
      </c>
      <c r="M68">
        <v>0.86140039999999996</v>
      </c>
      <c r="N68">
        <v>0.92639199999999999</v>
      </c>
      <c r="O68">
        <v>0.1336958</v>
      </c>
      <c r="P68">
        <v>0.64607879999999995</v>
      </c>
      <c r="Q68">
        <v>0.2843868</v>
      </c>
      <c r="R68" s="8"/>
      <c r="S68" s="8">
        <f t="shared" si="3"/>
        <v>0.48390786115028384</v>
      </c>
      <c r="T68" s="1">
        <f t="shared" ref="T68:T76" si="9">AVERAGE(M68:S68)</f>
        <v>0.55597694352504723</v>
      </c>
      <c r="V68">
        <v>0.3443157</v>
      </c>
      <c r="W68">
        <v>1.2279310000000001</v>
      </c>
      <c r="X68">
        <v>-0.46643519999999999</v>
      </c>
      <c r="Y68">
        <v>0.65823109999999996</v>
      </c>
      <c r="Z68">
        <v>0.49903900000000001</v>
      </c>
      <c r="AA68" s="11"/>
      <c r="AB68">
        <f t="shared" si="4"/>
        <v>0.504819563637524</v>
      </c>
      <c r="AC68" s="1">
        <f t="shared" si="7"/>
        <v>0.46131686060625393</v>
      </c>
      <c r="AD68" s="1">
        <f t="shared" si="8"/>
        <v>0.30799403272750475</v>
      </c>
    </row>
    <row r="69" spans="1:31" x14ac:dyDescent="0.25">
      <c r="A69" s="1">
        <v>912</v>
      </c>
      <c r="B69" s="1" t="s">
        <v>43</v>
      </c>
      <c r="C69" s="6">
        <v>0.16635558247680327</v>
      </c>
      <c r="D69" s="8">
        <v>-0.63826484736449207</v>
      </c>
      <c r="E69" s="8" t="s">
        <v>445</v>
      </c>
      <c r="F69" s="8">
        <v>0.53211607163702868</v>
      </c>
      <c r="G69" s="27">
        <v>1.9600452035252935</v>
      </c>
      <c r="H69" s="8">
        <v>0.11717586793490258</v>
      </c>
      <c r="I69" s="8" t="s">
        <v>445</v>
      </c>
      <c r="J69" s="7">
        <v>0.71926204223543788</v>
      </c>
      <c r="K69" s="1">
        <f t="shared" si="5"/>
        <v>0.54790281050201428</v>
      </c>
      <c r="M69" s="195"/>
      <c r="N69" s="195"/>
      <c r="O69" s="195"/>
      <c r="P69" s="195"/>
      <c r="Q69" s="195"/>
      <c r="R69" s="195"/>
      <c r="S69" s="195"/>
      <c r="V69">
        <v>-1.6086469999999999</v>
      </c>
      <c r="W69">
        <v>-1.161565</v>
      </c>
      <c r="X69">
        <v>-1.0066729999999999</v>
      </c>
      <c r="Y69">
        <v>0.86886669999999999</v>
      </c>
      <c r="Z69">
        <v>1.596063</v>
      </c>
      <c r="AA69" s="11"/>
      <c r="AB69">
        <f t="shared" si="4"/>
        <v>0.504819563637524</v>
      </c>
      <c r="AC69" s="1">
        <f t="shared" si="7"/>
        <v>-0.13452262272707935</v>
      </c>
      <c r="AD69" s="1">
        <f t="shared" si="8"/>
        <v>7.0885852727504847E-2</v>
      </c>
    </row>
    <row r="70" spans="1:31" x14ac:dyDescent="0.25">
      <c r="A70" s="1">
        <v>914</v>
      </c>
      <c r="B70" s="1" t="s">
        <v>44</v>
      </c>
      <c r="C70" s="6">
        <v>2.3107608558448174</v>
      </c>
      <c r="D70" s="8">
        <v>-0.55570717287706028</v>
      </c>
      <c r="E70" s="8">
        <v>0.52883886414176784</v>
      </c>
      <c r="F70" s="8">
        <v>1.5370124954523838</v>
      </c>
      <c r="G70" s="27">
        <v>1.748166834445587</v>
      </c>
      <c r="H70" s="8">
        <v>0.97288850499321522</v>
      </c>
      <c r="I70" s="8" t="s">
        <v>445</v>
      </c>
      <c r="J70" s="7">
        <v>0.71926204223543788</v>
      </c>
      <c r="K70" s="1">
        <f t="shared" si="5"/>
        <v>1.1518990110202332</v>
      </c>
      <c r="M70">
        <v>1.176849</v>
      </c>
      <c r="N70">
        <v>0.55052789999999996</v>
      </c>
      <c r="O70">
        <v>6.6311899999999993E-2</v>
      </c>
      <c r="P70">
        <v>0.80451110000000003</v>
      </c>
      <c r="Q70">
        <v>0.4349943</v>
      </c>
      <c r="R70" s="8"/>
      <c r="S70" s="8">
        <f t="shared" si="3"/>
        <v>0.48390786115028384</v>
      </c>
      <c r="T70" s="1">
        <f t="shared" si="9"/>
        <v>0.58618367685838069</v>
      </c>
      <c r="V70">
        <v>1.5010600000000001</v>
      </c>
      <c r="W70">
        <v>0.68632150000000003</v>
      </c>
      <c r="X70">
        <v>0.31028020000000001</v>
      </c>
      <c r="Y70">
        <v>0.74045939999999999</v>
      </c>
      <c r="Z70">
        <v>0.63886670000000001</v>
      </c>
      <c r="AA70" s="11"/>
      <c r="AB70">
        <f t="shared" si="4"/>
        <v>0.504819563637524</v>
      </c>
      <c r="AC70" s="1">
        <f t="shared" si="7"/>
        <v>0.73030122727292068</v>
      </c>
      <c r="AD70" s="1">
        <f t="shared" si="8"/>
        <v>0.73909717272750475</v>
      </c>
    </row>
    <row r="71" spans="1:31" x14ac:dyDescent="0.25">
      <c r="A71" s="1">
        <v>916</v>
      </c>
      <c r="B71" s="1" t="s">
        <v>54</v>
      </c>
      <c r="C71" s="6">
        <v>0.27357101867478056</v>
      </c>
      <c r="D71" s="8">
        <v>-0.80613668827575247</v>
      </c>
      <c r="E71" s="8">
        <v>0.49038311305563564</v>
      </c>
      <c r="F71" s="8">
        <v>1.1556658027023032</v>
      </c>
      <c r="G71" s="27">
        <v>1.7890231177101212</v>
      </c>
      <c r="H71" s="8">
        <v>1.7584010762435158</v>
      </c>
      <c r="I71" s="8" t="s">
        <v>445</v>
      </c>
      <c r="J71" s="7">
        <v>0.71926204223543788</v>
      </c>
      <c r="K71" s="1">
        <f t="shared" si="5"/>
        <v>0.6262770586093781</v>
      </c>
      <c r="M71" s="195"/>
      <c r="N71" s="195"/>
      <c r="O71" s="195"/>
      <c r="P71" s="195"/>
      <c r="Q71" s="195"/>
      <c r="R71" s="195"/>
      <c r="S71" s="195"/>
      <c r="V71" s="10"/>
      <c r="W71" s="11"/>
      <c r="X71" s="11"/>
      <c r="Y71" s="11"/>
      <c r="Z71" s="11"/>
      <c r="AA71" s="11"/>
      <c r="AB71" s="11"/>
    </row>
    <row r="72" spans="1:31" x14ac:dyDescent="0.25">
      <c r="A72" s="1">
        <v>918</v>
      </c>
      <c r="B72" s="1" t="s">
        <v>45</v>
      </c>
      <c r="C72" s="6">
        <v>-0.89142364535029228</v>
      </c>
      <c r="D72" s="8">
        <v>0.7637521588212427</v>
      </c>
      <c r="E72" s="8">
        <v>1.2684970525791854</v>
      </c>
      <c r="F72" s="8">
        <v>0.6298270675433506</v>
      </c>
      <c r="G72" s="27">
        <v>-0.48484367888362218</v>
      </c>
      <c r="H72" s="8">
        <v>-0.3413807061825524</v>
      </c>
      <c r="I72" s="8" t="s">
        <v>445</v>
      </c>
      <c r="J72" s="7">
        <v>-0.3789948293422814</v>
      </c>
      <c r="K72" s="1">
        <f t="shared" si="5"/>
        <v>-7.2336585442320508E-2</v>
      </c>
      <c r="M72">
        <v>-0.75407199999999996</v>
      </c>
      <c r="N72">
        <v>0.12942580000000001</v>
      </c>
      <c r="O72">
        <v>-7.7519400000000002E-2</v>
      </c>
      <c r="P72">
        <v>0.60701249999999995</v>
      </c>
      <c r="Q72">
        <v>-0.3336172</v>
      </c>
      <c r="R72" s="8"/>
      <c r="S72" s="8">
        <f t="shared" si="3"/>
        <v>-1.6242576518824392</v>
      </c>
      <c r="T72" s="1">
        <f t="shared" si="9"/>
        <v>-0.34217132531373989</v>
      </c>
      <c r="V72">
        <v>-0.81388990000000005</v>
      </c>
      <c r="W72">
        <v>-0.1438132</v>
      </c>
      <c r="X72">
        <v>-6.0984999999999998E-3</v>
      </c>
      <c r="Y72">
        <v>0.56875399999999998</v>
      </c>
      <c r="Z72">
        <v>-1.04705</v>
      </c>
      <c r="AB72">
        <f>STANDARDIZE(AB34, $AB$41, $AB$42)</f>
        <v>0.10802593072980585</v>
      </c>
      <c r="AC72" s="1">
        <f t="shared" si="7"/>
        <v>-0.22234527821169903</v>
      </c>
      <c r="AD72" s="1">
        <f t="shared" si="8"/>
        <v>-0.23805169385403882</v>
      </c>
    </row>
    <row r="73" spans="1:31" x14ac:dyDescent="0.25">
      <c r="A73" s="1">
        <v>988</v>
      </c>
      <c r="B73" s="1" t="s">
        <v>46</v>
      </c>
      <c r="C73" s="6">
        <v>0.39073640780305474</v>
      </c>
      <c r="D73" s="8">
        <v>-1.0377820449143484</v>
      </c>
      <c r="E73" s="8">
        <v>-0.74247445524131506</v>
      </c>
      <c r="F73" s="8">
        <v>3.3001263349667522</v>
      </c>
      <c r="G73" s="27">
        <v>1.442847700946932</v>
      </c>
      <c r="H73" s="8">
        <v>1.0211034832830352</v>
      </c>
      <c r="I73" s="8" t="s">
        <v>445</v>
      </c>
      <c r="J73" s="7">
        <v>0.71926204223543788</v>
      </c>
      <c r="K73" s="1">
        <f t="shared" si="5"/>
        <v>0.96303808820756576</v>
      </c>
      <c r="M73" s="195"/>
      <c r="N73" s="195"/>
      <c r="O73" s="195"/>
      <c r="P73" s="195"/>
      <c r="Q73" s="195"/>
      <c r="R73" s="195"/>
      <c r="S73" s="195"/>
      <c r="V73" s="10"/>
      <c r="W73" s="11"/>
      <c r="X73" s="11"/>
      <c r="Y73" s="11"/>
      <c r="Z73" s="11"/>
      <c r="AA73" s="11"/>
      <c r="AB73" s="11"/>
    </row>
    <row r="74" spans="1:31" x14ac:dyDescent="0.25">
      <c r="A74" s="1">
        <v>1312</v>
      </c>
      <c r="B74" s="1" t="s">
        <v>55</v>
      </c>
      <c r="C74" s="6">
        <v>0.18671409802771752</v>
      </c>
      <c r="D74" s="8">
        <v>-0.38158506059927211</v>
      </c>
      <c r="E74" s="8">
        <v>1.6736426727258837</v>
      </c>
      <c r="F74" s="8">
        <v>1.9613444557969939</v>
      </c>
      <c r="G74" s="27">
        <v>0.40143706489926562</v>
      </c>
      <c r="H74" s="8">
        <v>2.5933641724170471</v>
      </c>
      <c r="I74" s="8" t="s">
        <v>445</v>
      </c>
      <c r="J74" s="7">
        <v>0.71926204223543788</v>
      </c>
      <c r="K74" s="1">
        <f t="shared" si="5"/>
        <v>0.57743452007202856</v>
      </c>
      <c r="M74">
        <v>0.18427560000000001</v>
      </c>
      <c r="N74">
        <v>0.63262609999999997</v>
      </c>
      <c r="O74">
        <v>0.1087616</v>
      </c>
      <c r="P74">
        <v>0.9440925</v>
      </c>
      <c r="Q74">
        <v>-1.567124</v>
      </c>
      <c r="R74" s="8"/>
      <c r="S74" s="8">
        <f t="shared" si="3"/>
        <v>0.48390786115028384</v>
      </c>
      <c r="T74" s="1">
        <f t="shared" si="9"/>
        <v>0.13108994352504733</v>
      </c>
      <c r="V74">
        <v>-0.41892170000000001</v>
      </c>
      <c r="W74">
        <v>0.86588799999999999</v>
      </c>
      <c r="X74">
        <v>7.7075199999999996E-2</v>
      </c>
      <c r="Y74">
        <v>0.86886669999999999</v>
      </c>
      <c r="Z74">
        <v>-0.51166670000000003</v>
      </c>
      <c r="AA74" s="11"/>
      <c r="AB74">
        <f>STANDARDIZE(AB36, $AB$41, $AB$42)</f>
        <v>0.504819563637524</v>
      </c>
      <c r="AC74" s="1">
        <f t="shared" si="7"/>
        <v>0.23101017727292064</v>
      </c>
      <c r="AD74" s="1">
        <f t="shared" si="8"/>
        <v>0.10403461272750478</v>
      </c>
    </row>
    <row r="75" spans="1:31" x14ac:dyDescent="0.25">
      <c r="A75" s="1">
        <v>1311</v>
      </c>
      <c r="B75" s="1" t="s">
        <v>85</v>
      </c>
      <c r="C75" s="195"/>
      <c r="D75" s="195"/>
      <c r="E75" s="195"/>
      <c r="F75" s="195"/>
      <c r="G75" s="195"/>
      <c r="H75" s="195"/>
      <c r="I75" s="195"/>
      <c r="J75" s="195"/>
      <c r="K75" s="195"/>
      <c r="M75">
        <v>1.126026</v>
      </c>
      <c r="N75">
        <v>0.94891320000000001</v>
      </c>
      <c r="O75">
        <v>-2.3929209999999999</v>
      </c>
      <c r="P75">
        <v>0.9440925</v>
      </c>
      <c r="Q75">
        <v>-0.26877210000000001</v>
      </c>
      <c r="R75" s="8"/>
      <c r="S75" s="8">
        <f t="shared" si="3"/>
        <v>0.48390786115028384</v>
      </c>
      <c r="T75" s="1">
        <f t="shared" si="9"/>
        <v>0.14020774352504736</v>
      </c>
      <c r="V75">
        <v>1.090041</v>
      </c>
      <c r="W75">
        <v>0.84109780000000001</v>
      </c>
      <c r="X75">
        <v>-2.0545010000000001</v>
      </c>
      <c r="Y75">
        <v>0.86886669999999999</v>
      </c>
      <c r="Z75">
        <v>-0.58608959999999999</v>
      </c>
      <c r="AA75" s="11"/>
      <c r="AB75">
        <f>STANDARDIZE(AB37, $AB$41, $AB$42)</f>
        <v>0.504819563637524</v>
      </c>
      <c r="AC75" s="1">
        <f t="shared" si="7"/>
        <v>0.11070574393958732</v>
      </c>
      <c r="AD75" s="1">
        <f t="shared" si="8"/>
        <v>-3.5372667272495217E-2</v>
      </c>
    </row>
    <row r="76" spans="1:31" x14ac:dyDescent="0.25">
      <c r="A76" s="1">
        <v>7777</v>
      </c>
      <c r="B76" s="1" t="s">
        <v>47</v>
      </c>
      <c r="C76" s="6">
        <v>0.9160161466103538</v>
      </c>
      <c r="D76" s="8">
        <v>-1.5508489264246625</v>
      </c>
      <c r="E76" s="8">
        <v>-1.540632410553316</v>
      </c>
      <c r="F76" s="27">
        <v>0.76389581040744259</v>
      </c>
      <c r="G76" s="27">
        <v>-1.7362623949488711</v>
      </c>
      <c r="H76" s="8">
        <v>1.1132249486384409</v>
      </c>
      <c r="I76" s="8" t="s">
        <v>445</v>
      </c>
      <c r="J76" s="7">
        <v>0.71926204223543788</v>
      </c>
      <c r="K76" s="1">
        <f t="shared" si="5"/>
        <v>-0.17758746442405987</v>
      </c>
      <c r="M76">
        <v>0.19762260000000001</v>
      </c>
      <c r="N76">
        <v>0.37635200000000002</v>
      </c>
      <c r="O76">
        <v>-1.147408</v>
      </c>
      <c r="P76">
        <v>0.9440925</v>
      </c>
      <c r="Q76">
        <v>-2.665222</v>
      </c>
      <c r="R76" s="8"/>
      <c r="S76" s="8">
        <f t="shared" si="3"/>
        <v>0.48390786115028384</v>
      </c>
      <c r="T76" s="1">
        <f t="shared" si="9"/>
        <v>-0.30177583980828598</v>
      </c>
      <c r="V76">
        <v>0.35160219999999998</v>
      </c>
      <c r="W76">
        <v>0.43996439999999998</v>
      </c>
      <c r="X76">
        <v>-1.0144519999999999</v>
      </c>
      <c r="Y76">
        <v>0.86886669999999999</v>
      </c>
      <c r="Z76">
        <v>-2.603761</v>
      </c>
      <c r="AA76" s="11"/>
      <c r="AB76">
        <f>STANDARDIZE(AB38, $AB$41, $AB$42)</f>
        <v>0.504819563637524</v>
      </c>
      <c r="AC76" s="1">
        <f t="shared" si="7"/>
        <v>-0.24216002272707934</v>
      </c>
      <c r="AD76" s="1">
        <f t="shared" si="8"/>
        <v>-0.37858490727249511</v>
      </c>
    </row>
    <row r="77" spans="1:31" x14ac:dyDescent="0.25">
      <c r="V77" s="6"/>
      <c r="X77" s="8"/>
      <c r="Y77" s="8"/>
      <c r="Z77" s="8"/>
      <c r="AA77" s="8"/>
      <c r="AB77" s="7"/>
    </row>
    <row r="78" spans="1:31" x14ac:dyDescent="0.25">
      <c r="B78" s="1" t="s">
        <v>56</v>
      </c>
      <c r="C78" s="6">
        <v>2.0198896318986721E-15</v>
      </c>
      <c r="D78" s="8">
        <v>-4.5626584947498366E-15</v>
      </c>
      <c r="E78" s="8">
        <v>1.1842378929335003E-16</v>
      </c>
      <c r="F78" s="8">
        <v>3.2590417819641693E-16</v>
      </c>
      <c r="G78" s="8">
        <v>7.3059837749526435E-16</v>
      </c>
      <c r="H78" s="8">
        <v>1.0027820867582059E-16</v>
      </c>
      <c r="I78" s="8">
        <v>1.7618756695138353E-16</v>
      </c>
      <c r="J78" s="7">
        <v>-6.8762200234848403E-16</v>
      </c>
      <c r="K78" s="8"/>
      <c r="M78" s="6">
        <f>AVERAGE(M45:M76)</f>
        <v>-1.3793103443887048E-8</v>
      </c>
      <c r="N78" s="6">
        <f t="shared" ref="N78:S78" si="10">AVERAGE(N45:N76)</f>
        <v>-1.0344827599903613E-8</v>
      </c>
      <c r="O78" s="6">
        <f t="shared" si="10"/>
        <v>6.1253684117250015E-17</v>
      </c>
      <c r="P78" s="6">
        <f t="shared" si="10"/>
        <v>3.4482758564255902E-8</v>
      </c>
      <c r="Q78" s="6">
        <f t="shared" si="10"/>
        <v>1.379310341038894E-8</v>
      </c>
      <c r="R78" s="6">
        <f t="shared" si="10"/>
        <v>-6.0869565223968705E-8</v>
      </c>
      <c r="S78" s="6">
        <f t="shared" si="10"/>
        <v>1.8376105235175005E-16</v>
      </c>
      <c r="V78" s="6">
        <f>AVERAGE(V45:V76)</f>
        <v>3.3333333282481446E-8</v>
      </c>
      <c r="W78" s="7">
        <f>AVERAGE(W45:W76)</f>
        <v>4.0000000036307287E-8</v>
      </c>
      <c r="X78" s="8">
        <f>AVERAGE(X45:X76)</f>
        <v>-1.6666666668996299E-8</v>
      </c>
      <c r="Y78" s="8">
        <f t="shared" ref="Y78:AB78" si="11">AVERAGE(Y45:Y76)</f>
        <v>-3.9999999986347252E-8</v>
      </c>
      <c r="Z78" s="8">
        <f t="shared" si="11"/>
        <v>6.6666667001650621E-9</v>
      </c>
      <c r="AA78" s="8">
        <f t="shared" si="11"/>
        <v>-3.0434782640946692E-8</v>
      </c>
      <c r="AB78" s="7">
        <f t="shared" si="11"/>
        <v>-5.1070259132757197E-16</v>
      </c>
      <c r="AC78" s="8"/>
      <c r="AD78" s="8"/>
      <c r="AE78" s="8"/>
    </row>
    <row r="79" spans="1:31" ht="15.75" thickBot="1" x14ac:dyDescent="0.3">
      <c r="B79" s="1" t="s">
        <v>57</v>
      </c>
      <c r="C79" s="6">
        <v>0.99999999999999978</v>
      </c>
      <c r="D79" s="8">
        <v>1</v>
      </c>
      <c r="E79" s="8">
        <v>1</v>
      </c>
      <c r="F79" s="8">
        <v>0.99999999999999978</v>
      </c>
      <c r="G79" s="8">
        <v>0.99999999999999212</v>
      </c>
      <c r="H79" s="8">
        <v>0.99999999999999478</v>
      </c>
      <c r="I79" s="8">
        <v>0.99999999999999967</v>
      </c>
      <c r="J79" s="7">
        <v>1</v>
      </c>
      <c r="K79" s="8"/>
      <c r="M79" s="6">
        <f>STDEV(M45:M76)</f>
        <v>1.0000000227817485</v>
      </c>
      <c r="N79" s="6">
        <f t="shared" ref="N79:S79" si="12">STDEV(N45:N76)</f>
        <v>0.99999999724712729</v>
      </c>
      <c r="O79" s="6">
        <f t="shared" si="12"/>
        <v>0.99999995964187127</v>
      </c>
      <c r="P79" s="6">
        <f t="shared" si="12"/>
        <v>0.99999994706342521</v>
      </c>
      <c r="Q79" s="6">
        <f t="shared" si="12"/>
        <v>1.0000000384553209</v>
      </c>
      <c r="R79" s="6">
        <f t="shared" si="12"/>
        <v>0.99999990769386649</v>
      </c>
      <c r="S79" s="6">
        <f t="shared" si="12"/>
        <v>0.99999999999999956</v>
      </c>
      <c r="V79" s="3">
        <f>STDEV(V45:V76)</f>
        <v>1.0000000402087301</v>
      </c>
      <c r="W79" s="4">
        <f>STDEV(W45:W76)</f>
        <v>0.99999997836920107</v>
      </c>
      <c r="X79" s="5">
        <f t="shared" ref="X79:AB79" si="13">STDEV(X45:X76)</f>
        <v>0.99999999941895557</v>
      </c>
      <c r="Y79" s="5">
        <f t="shared" si="13"/>
        <v>1.0000000509868985</v>
      </c>
      <c r="Z79" s="5">
        <f t="shared" si="13"/>
        <v>1.000000003661492</v>
      </c>
      <c r="AA79" s="5">
        <f t="shared" si="13"/>
        <v>1.000000038481293</v>
      </c>
      <c r="AB79" s="4">
        <f t="shared" si="13"/>
        <v>1.0000000000000022</v>
      </c>
      <c r="AC79" s="8"/>
      <c r="AD79" s="8"/>
      <c r="AE79" s="8"/>
    </row>
  </sheetData>
  <sortState ref="AJ7:AK36">
    <sortCondition descending="1" ref="AK7"/>
  </sortState>
  <mergeCells count="3">
    <mergeCell ref="C4:J4"/>
    <mergeCell ref="V4:AB4"/>
    <mergeCell ref="M4:S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X23"/>
  <sheetViews>
    <sheetView topLeftCell="C1" workbookViewId="0">
      <selection activeCell="N14" sqref="N14"/>
    </sheetView>
  </sheetViews>
  <sheetFormatPr defaultRowHeight="15" x14ac:dyDescent="0.25"/>
  <cols>
    <col min="4" max="4" width="19.7109375" bestFit="1" customWidth="1"/>
    <col min="16" max="16" width="15.42578125" bestFit="1" customWidth="1"/>
  </cols>
  <sheetData>
    <row r="2" spans="4:24" x14ac:dyDescent="0.25">
      <c r="T2" t="s">
        <v>434</v>
      </c>
      <c r="U2" t="s">
        <v>641</v>
      </c>
    </row>
    <row r="4" spans="4:24" ht="105" x14ac:dyDescent="0.25">
      <c r="E4" s="14" t="s">
        <v>0</v>
      </c>
      <c r="F4" s="15" t="s">
        <v>1</v>
      </c>
      <c r="G4" s="15" t="s">
        <v>3</v>
      </c>
      <c r="H4" s="16" t="s">
        <v>4</v>
      </c>
      <c r="I4" s="15" t="s">
        <v>6</v>
      </c>
      <c r="J4" s="17" t="s">
        <v>7</v>
      </c>
      <c r="Q4" s="35" t="s">
        <v>0</v>
      </c>
      <c r="R4" s="35" t="s">
        <v>88</v>
      </c>
      <c r="S4" s="36" t="s">
        <v>1</v>
      </c>
      <c r="T4" s="36" t="s">
        <v>281</v>
      </c>
      <c r="U4" s="37" t="s">
        <v>4</v>
      </c>
      <c r="V4" s="36" t="s">
        <v>97</v>
      </c>
      <c r="W4" s="38" t="s">
        <v>7</v>
      </c>
      <c r="X4" s="17"/>
    </row>
    <row r="5" spans="4:24" x14ac:dyDescent="0.25">
      <c r="D5" s="1" t="s">
        <v>30</v>
      </c>
      <c r="E5" s="6">
        <v>-0.18974569204403138</v>
      </c>
      <c r="F5" s="8">
        <v>-0.90537388644387351</v>
      </c>
      <c r="G5" s="8">
        <v>0.45071528104634734</v>
      </c>
      <c r="H5">
        <v>0.28860327584611417</v>
      </c>
      <c r="I5">
        <v>0.3570535495285303</v>
      </c>
      <c r="J5">
        <v>0.71926204223543788</v>
      </c>
      <c r="P5" s="1" t="s">
        <v>30</v>
      </c>
      <c r="Q5" s="1">
        <v>0.58993640000000003</v>
      </c>
      <c r="R5" s="1">
        <v>1.450728</v>
      </c>
      <c r="S5">
        <v>-8.6774400000000002E-2</v>
      </c>
      <c r="T5">
        <v>0.17969789999999999</v>
      </c>
      <c r="U5">
        <v>-0.23026730000000001</v>
      </c>
      <c r="V5">
        <v>0.16986599999999999</v>
      </c>
      <c r="W5">
        <v>0.504819563637524</v>
      </c>
    </row>
    <row r="6" spans="4:24" x14ac:dyDescent="0.25">
      <c r="D6" t="s">
        <v>37</v>
      </c>
      <c r="E6">
        <v>-1.2722896753297315</v>
      </c>
      <c r="F6">
        <v>-1.4350159808835874</v>
      </c>
      <c r="G6">
        <v>0.57766660966162175</v>
      </c>
      <c r="H6">
        <v>-1.0634926858384255</v>
      </c>
      <c r="I6">
        <v>-0.82275896705576745</v>
      </c>
      <c r="J6">
        <v>-0.96720462951451391</v>
      </c>
      <c r="P6" t="s">
        <v>37</v>
      </c>
      <c r="Q6" s="1">
        <v>-0.67456939999999999</v>
      </c>
      <c r="R6" s="1">
        <v>0.66185720000000003</v>
      </c>
      <c r="S6">
        <v>0.84849110000000005</v>
      </c>
      <c r="T6">
        <v>0.84697040000000001</v>
      </c>
      <c r="U6">
        <v>-0.71729169999999998</v>
      </c>
      <c r="V6">
        <v>-0.25081219999999999</v>
      </c>
      <c r="W6">
        <v>0.32958556359035934</v>
      </c>
    </row>
    <row r="7" spans="4:24" x14ac:dyDescent="0.25">
      <c r="D7" s="1" t="s">
        <v>40</v>
      </c>
      <c r="E7">
        <v>-0.71000727579276324</v>
      </c>
      <c r="F7">
        <v>-0.29873150785289038</v>
      </c>
      <c r="G7">
        <v>-0.62373659843061147</v>
      </c>
      <c r="H7">
        <v>-0.14138516828596251</v>
      </c>
      <c r="I7">
        <v>-0.48647892882658245</v>
      </c>
      <c r="J7">
        <v>0.68256221519218963</v>
      </c>
      <c r="P7" s="1" t="s">
        <v>40</v>
      </c>
      <c r="Q7" s="1">
        <v>-0.77579710000000002</v>
      </c>
      <c r="R7" s="1">
        <v>-0.37703920000000002</v>
      </c>
      <c r="S7">
        <v>-0.73216199999999998</v>
      </c>
      <c r="T7">
        <v>-1.8119959999999999</v>
      </c>
      <c r="U7">
        <v>0.86969870000000005</v>
      </c>
      <c r="V7">
        <v>-0.36704059999999999</v>
      </c>
      <c r="W7">
        <v>0.50255489471658055</v>
      </c>
    </row>
    <row r="8" spans="4:24" x14ac:dyDescent="0.25">
      <c r="D8" s="28" t="s">
        <v>49</v>
      </c>
      <c r="E8">
        <v>-3.4202031887645951E-16</v>
      </c>
      <c r="F8">
        <v>-1.2892912544034076E-15</v>
      </c>
      <c r="G8">
        <v>-1.8264959437381609E-16</v>
      </c>
      <c r="H8">
        <v>-4.6557739742345276E-15</v>
      </c>
      <c r="I8">
        <v>-2.5583400132666651E-16</v>
      </c>
      <c r="J8">
        <v>-6.8762200234848403E-16</v>
      </c>
      <c r="P8" s="28" t="s">
        <v>49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</row>
    <row r="9" spans="4:24" x14ac:dyDescent="0.25">
      <c r="D9" s="28" t="s">
        <v>85</v>
      </c>
      <c r="P9" s="28" t="s">
        <v>85</v>
      </c>
      <c r="Q9">
        <v>0.79405930000000002</v>
      </c>
      <c r="S9">
        <v>-2.04671</v>
      </c>
      <c r="T9">
        <v>1</v>
      </c>
      <c r="U9">
        <v>-0.61167360000000004</v>
      </c>
      <c r="W9">
        <v>0.50604143925247036</v>
      </c>
    </row>
    <row r="10" spans="4:24" x14ac:dyDescent="0.25">
      <c r="D10" s="28" t="s">
        <v>55</v>
      </c>
      <c r="E10">
        <v>0.40057959907300122</v>
      </c>
      <c r="F10">
        <v>-0.15360455236472137</v>
      </c>
      <c r="G10">
        <v>1.610580738363776</v>
      </c>
      <c r="H10">
        <v>-0.13593055165214604</v>
      </c>
      <c r="J10">
        <v>0.7253488438866007</v>
      </c>
      <c r="K10" t="s">
        <v>445</v>
      </c>
      <c r="P10" s="28" t="s">
        <v>55</v>
      </c>
      <c r="Q10">
        <v>-0.54579750000000005</v>
      </c>
      <c r="S10">
        <v>4.74551E-2</v>
      </c>
      <c r="T10">
        <v>1</v>
      </c>
      <c r="U10">
        <v>-0.50581030000000005</v>
      </c>
      <c r="W10">
        <v>0.50604143925247036</v>
      </c>
    </row>
    <row r="11" spans="4:24" x14ac:dyDescent="0.25">
      <c r="D11" s="28" t="s">
        <v>47</v>
      </c>
      <c r="E11">
        <v>-0.26627677078585393</v>
      </c>
      <c r="F11">
        <v>-1.5396058824674781</v>
      </c>
      <c r="G11">
        <v>-0.99892328157082033</v>
      </c>
      <c r="H11">
        <v>-2.1371699823543677</v>
      </c>
      <c r="J11">
        <v>0.71926204223543788</v>
      </c>
      <c r="K11" t="s">
        <v>445</v>
      </c>
      <c r="P11" s="28" t="s">
        <v>47</v>
      </c>
      <c r="Q11">
        <v>0.1697697</v>
      </c>
      <c r="S11">
        <v>-1.024915</v>
      </c>
      <c r="T11">
        <v>1</v>
      </c>
      <c r="U11">
        <v>-2.9793959999999999</v>
      </c>
      <c r="W11">
        <v>0.50604143925247036</v>
      </c>
    </row>
    <row r="12" spans="4:24" ht="105" x14ac:dyDescent="0.25">
      <c r="E12" s="14" t="s">
        <v>0</v>
      </c>
      <c r="F12" s="15" t="s">
        <v>1</v>
      </c>
      <c r="G12" s="15" t="s">
        <v>3</v>
      </c>
      <c r="H12" s="16" t="s">
        <v>4</v>
      </c>
      <c r="I12" s="15" t="s">
        <v>6</v>
      </c>
      <c r="J12" s="17" t="s">
        <v>7</v>
      </c>
      <c r="Q12" s="14" t="s">
        <v>0</v>
      </c>
      <c r="R12" s="15"/>
      <c r="S12" s="15" t="s">
        <v>1</v>
      </c>
      <c r="T12" s="15" t="s">
        <v>3</v>
      </c>
      <c r="U12" s="16" t="s">
        <v>4</v>
      </c>
      <c r="V12" s="15" t="s">
        <v>6</v>
      </c>
      <c r="W12" s="17" t="s">
        <v>7</v>
      </c>
    </row>
    <row r="13" spans="4:24" x14ac:dyDescent="0.25">
      <c r="D13" s="28" t="s">
        <v>55</v>
      </c>
      <c r="E13">
        <v>0.40057959907300122</v>
      </c>
      <c r="F13">
        <v>-0.15360455236472137</v>
      </c>
      <c r="G13">
        <v>1.610580738363776</v>
      </c>
      <c r="H13">
        <v>-0.13593055165214604</v>
      </c>
      <c r="J13">
        <v>0.7253488438866007</v>
      </c>
      <c r="P13" s="28" t="s">
        <v>85</v>
      </c>
      <c r="Q13">
        <v>0.79405930000000002</v>
      </c>
      <c r="S13">
        <v>-2.04671</v>
      </c>
      <c r="T13">
        <v>1</v>
      </c>
      <c r="U13">
        <v>-0.61167360000000004</v>
      </c>
      <c r="W13">
        <v>0.50604143925247036</v>
      </c>
    </row>
    <row r="14" spans="4:24" x14ac:dyDescent="0.25">
      <c r="D14" s="28" t="s">
        <v>47</v>
      </c>
      <c r="E14">
        <v>-0.26627677078585393</v>
      </c>
      <c r="F14">
        <v>-1.5396058824674781</v>
      </c>
      <c r="G14">
        <v>-0.99892328157082033</v>
      </c>
      <c r="H14">
        <v>-2.1371699823543677</v>
      </c>
      <c r="J14">
        <v>0.71926204223543788</v>
      </c>
      <c r="P14" s="28" t="s">
        <v>55</v>
      </c>
      <c r="Q14">
        <v>-0.54579750000000005</v>
      </c>
      <c r="S14">
        <v>4.74551E-2</v>
      </c>
      <c r="T14">
        <v>1</v>
      </c>
      <c r="U14">
        <v>-0.50581030000000005</v>
      </c>
      <c r="W14">
        <v>0.50604143925247036</v>
      </c>
    </row>
    <row r="15" spans="4:24" x14ac:dyDescent="0.25">
      <c r="D15" s="28" t="s">
        <v>49</v>
      </c>
      <c r="E15">
        <v>-3.4202031887645951E-16</v>
      </c>
      <c r="F15">
        <v>-1.2892912544034076E-15</v>
      </c>
      <c r="G15">
        <v>-1.8264959437381609E-16</v>
      </c>
      <c r="H15">
        <v>-4.6557739742345276E-15</v>
      </c>
      <c r="I15">
        <v>-2.5583400132666651E-16</v>
      </c>
      <c r="J15">
        <v>-6.8762200234848403E-16</v>
      </c>
      <c r="P15" s="28" t="s">
        <v>47</v>
      </c>
      <c r="Q15">
        <v>0.1697697</v>
      </c>
      <c r="S15">
        <v>-1.024915</v>
      </c>
      <c r="T15">
        <v>1</v>
      </c>
      <c r="U15">
        <v>-2.9793959999999999</v>
      </c>
      <c r="W15">
        <v>0.50604143925247036</v>
      </c>
    </row>
    <row r="16" spans="4:24" x14ac:dyDescent="0.25">
      <c r="E16" s="29"/>
      <c r="F16" s="29"/>
      <c r="G16" s="29"/>
      <c r="H16" s="46"/>
      <c r="I16" s="29"/>
      <c r="J16" s="150"/>
      <c r="P16" s="28" t="s">
        <v>49</v>
      </c>
      <c r="Q16" s="6">
        <v>-1.6666666636614795E-8</v>
      </c>
      <c r="R16" s="8"/>
      <c r="S16" s="8">
        <v>-3.3333333426810443E-9</v>
      </c>
      <c r="T16" s="8">
        <v>6.6666666187487069E-9</v>
      </c>
      <c r="U16" s="8">
        <v>0.16208056666666662</v>
      </c>
      <c r="V16" s="8">
        <v>-1.0619524583371063E-16</v>
      </c>
      <c r="W16" s="7">
        <v>8.1416355139178141E-17</v>
      </c>
    </row>
    <row r="17" spans="5:23" x14ac:dyDescent="0.25">
      <c r="E17" s="29"/>
      <c r="F17" s="29"/>
      <c r="G17" s="29"/>
      <c r="H17" s="46"/>
      <c r="I17" s="29"/>
      <c r="J17" s="150"/>
      <c r="Q17" s="29"/>
      <c r="R17" s="29"/>
      <c r="S17" s="29"/>
      <c r="T17" s="29"/>
      <c r="U17" s="46"/>
      <c r="V17" s="29"/>
      <c r="W17" s="150"/>
    </row>
    <row r="18" spans="5:23" x14ac:dyDescent="0.25">
      <c r="E18" s="29"/>
      <c r="F18" s="29"/>
      <c r="G18" s="29"/>
      <c r="H18" s="46"/>
      <c r="I18" s="29"/>
      <c r="J18" s="150"/>
      <c r="Q18" s="29"/>
      <c r="R18" s="29"/>
      <c r="S18" s="29"/>
      <c r="T18" s="29"/>
      <c r="U18" s="46"/>
      <c r="V18" s="29"/>
      <c r="W18" s="150"/>
    </row>
    <row r="19" spans="5:23" x14ac:dyDescent="0.25">
      <c r="E19" s="29"/>
      <c r="F19" s="29"/>
      <c r="G19" s="29"/>
      <c r="H19" s="46"/>
      <c r="I19" s="29"/>
      <c r="J19" s="150"/>
      <c r="Q19" s="29"/>
      <c r="R19" s="29"/>
      <c r="S19" s="29"/>
      <c r="T19" s="29"/>
      <c r="U19" s="46"/>
      <c r="V19" s="29"/>
      <c r="W19" s="150"/>
    </row>
    <row r="20" spans="5:23" x14ac:dyDescent="0.25">
      <c r="E20" s="29"/>
      <c r="F20" s="29"/>
      <c r="G20" s="29"/>
      <c r="H20" s="46"/>
      <c r="I20" s="29"/>
      <c r="J20" s="150"/>
      <c r="Q20" s="29"/>
      <c r="R20" s="29"/>
      <c r="S20" s="29"/>
      <c r="T20" s="29"/>
      <c r="U20" s="46"/>
      <c r="V20" s="29"/>
      <c r="W20" s="150"/>
    </row>
    <row r="21" spans="5:23" x14ac:dyDescent="0.25">
      <c r="E21" s="29"/>
      <c r="F21" s="29"/>
      <c r="G21" s="29"/>
      <c r="H21" s="46"/>
      <c r="I21" s="29"/>
      <c r="J21" s="150"/>
      <c r="Q21" s="29"/>
      <c r="R21" s="29"/>
      <c r="S21" s="29"/>
      <c r="T21" s="29"/>
      <c r="U21" s="46"/>
      <c r="V21" s="29"/>
      <c r="W21" s="150"/>
    </row>
    <row r="22" spans="5:23" x14ac:dyDescent="0.25">
      <c r="E22" s="29"/>
      <c r="F22" s="29"/>
      <c r="G22" s="29"/>
      <c r="H22" s="46"/>
      <c r="I22" s="29"/>
      <c r="J22" s="150"/>
      <c r="Q22" s="29"/>
      <c r="R22" s="29"/>
      <c r="S22" s="29"/>
      <c r="T22" s="29"/>
      <c r="U22" s="46"/>
      <c r="V22" s="29"/>
      <c r="W22" s="150"/>
    </row>
    <row r="23" spans="5:23" x14ac:dyDescent="0.25">
      <c r="E23" s="29"/>
      <c r="F23" s="29"/>
      <c r="G23" s="29"/>
      <c r="H23" s="46"/>
      <c r="I23" s="29"/>
      <c r="J23" s="150"/>
      <c r="Q23" s="29"/>
      <c r="R23" s="29"/>
      <c r="S23" s="29"/>
      <c r="T23" s="29"/>
      <c r="U23" s="46"/>
      <c r="V23" s="29"/>
      <c r="W23" s="15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</vt:i4>
      </vt:variant>
    </vt:vector>
  </HeadingPairs>
  <TitlesOfParts>
    <vt:vector size="31" baseType="lpstr">
      <vt:lpstr>Basic summaries</vt:lpstr>
      <vt:lpstr>Indicators</vt:lpstr>
      <vt:lpstr>Aggregate Results 08</vt:lpstr>
      <vt:lpstr>Aggregate Results 09</vt:lpstr>
      <vt:lpstr>Overall rankings</vt:lpstr>
      <vt:lpstr>Summary</vt:lpstr>
      <vt:lpstr>Correlation matrices</vt:lpstr>
      <vt:lpstr>Maximizing Efficiency</vt:lpstr>
      <vt:lpstr>ME radar</vt:lpstr>
      <vt:lpstr>Fostering Institutions</vt:lpstr>
      <vt:lpstr>Reducing Burden</vt:lpstr>
      <vt:lpstr>Transparency and Learning</vt:lpstr>
      <vt:lpstr>QuODA vs QuODAH</vt:lpstr>
      <vt:lpstr>Rankings by dimension</vt:lpstr>
      <vt:lpstr>DAC data for health</vt:lpstr>
      <vt:lpstr>CPA</vt:lpstr>
      <vt:lpstr>DAH by donor</vt:lpstr>
      <vt:lpstr>Purpose codes</vt:lpstr>
      <vt:lpstr>DAH by recipient</vt:lpstr>
      <vt:lpstr>Quality of Evaluation Policy</vt:lpstr>
      <vt:lpstr>AltGPG</vt:lpstr>
      <vt:lpstr>GDP_2009</vt:lpstr>
      <vt:lpstr>GAVI</vt:lpstr>
      <vt:lpstr>UNICEF</vt:lpstr>
      <vt:lpstr>GFATM</vt:lpstr>
      <vt:lpstr>PAHO</vt:lpstr>
      <vt:lpstr>WHO</vt:lpstr>
      <vt:lpstr>WHO graph</vt:lpstr>
      <vt:lpstr>Gender aid</vt:lpstr>
      <vt:lpstr>PCA</vt:lpstr>
      <vt:lpstr>'DAH by recipient'!ODArec_1</vt:lpstr>
    </vt:vector>
  </TitlesOfParts>
  <Company>Center for Global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Denizhan Duran (dduran@cgdev.org)</dc:creator>
  <cp:lastModifiedBy>Alexandra Gordon</cp:lastModifiedBy>
  <cp:lastPrinted>2011-11-09T18:37:49Z</cp:lastPrinted>
  <dcterms:created xsi:type="dcterms:W3CDTF">2011-09-23T19:58:20Z</dcterms:created>
  <dcterms:modified xsi:type="dcterms:W3CDTF">2011-12-06T17:27:45Z</dcterms:modified>
</cp:coreProperties>
</file>