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810" windowWidth="21120" windowHeight="11355" tabRatio="751" activeTab="4"/>
  </bookViews>
  <sheets>
    <sheet name="dist&gt;90%covDTP" sheetId="53" r:id="rId1"/>
    <sheet name="Dimension 1" sheetId="35" r:id="rId2"/>
    <sheet name="Dimension 1_Raw" sheetId="52" r:id="rId3"/>
    <sheet name="Dimension 2" sheetId="54" r:id="rId4"/>
    <sheet name="Dimension 2_Raw" sheetId="55" r:id="rId5"/>
    <sheet name="Overall (Dim1+Dim2)" sheetId="47" r:id="rId6"/>
    <sheet name="Dim1TableforPaper" sheetId="39" r:id="rId7"/>
    <sheet name="Dim1Reg" sheetId="36" r:id="rId8"/>
    <sheet name="Rate of change" sheetId="49" r:id="rId9"/>
    <sheet name="Dimension 2 OLD" sheetId="20" r:id="rId10"/>
    <sheet name="Dim2Rankings" sheetId="50" r:id="rId11"/>
    <sheet name="Dim2TableforPaper" sheetId="40" r:id="rId12"/>
    <sheet name="Dim2Reg" sheetId="37" r:id="rId13"/>
    <sheet name="Dimension 3" sheetId="32" r:id="rId14"/>
    <sheet name="GAVI contribs" sheetId="42" r:id="rId15"/>
    <sheet name="Contributions" sheetId="22" r:id="rId16"/>
    <sheet name="NEW Dimension4" sheetId="45" r:id="rId17"/>
    <sheet name="Dim4TableforPaper" sheetId="48" r:id="rId18"/>
    <sheet name="Regions" sheetId="34" r:id="rId19"/>
    <sheet name="PCA" sheetId="27" r:id="rId20"/>
    <sheet name="WB Income" sheetId="33" r:id="rId21"/>
    <sheet name="WHO_1" sheetId="13" r:id="rId22"/>
    <sheet name="Country code" sheetId="2" r:id="rId23"/>
    <sheet name="HH Survey Data" sheetId="24" r:id="rId24"/>
    <sheet name="Graphic - App B" sheetId="25" r:id="rId25"/>
    <sheet name="Tables" sheetId="26" r:id="rId26"/>
    <sheet name="herd immunity" sheetId="28" r:id="rId27"/>
    <sheet name="AverageGDP_2007-2011" sheetId="41" r:id="rId28"/>
    <sheet name="GPEI" sheetId="43" r:id="rId29"/>
    <sheet name="GAVI" sheetId="44" r:id="rId30"/>
    <sheet name="Sheet1" sheetId="51" r:id="rId31"/>
  </sheets>
  <externalReferences>
    <externalReference r:id="rId32"/>
    <externalReference r:id="rId33"/>
    <externalReference r:id="rId34"/>
    <externalReference r:id="rId35"/>
  </externalReferences>
  <definedNames>
    <definedName name="_xlnm._FilterDatabase" localSheetId="7" hidden="1">Dim1Reg!$A$4:$E$198</definedName>
    <definedName name="_xlnm._FilterDatabase" localSheetId="10" hidden="1">Dim2Rankings!$A$2:$I$2</definedName>
    <definedName name="_xlnm._FilterDatabase" localSheetId="12" hidden="1">Dim2Reg!$A$5:$E$198</definedName>
    <definedName name="_xlnm._FilterDatabase" localSheetId="11" hidden="1">Dim2TableforPaper!$A$5:$J$5</definedName>
    <definedName name="_xlnm._FilterDatabase" localSheetId="1" hidden="1">'Dimension 1'!$A$4:$O$205</definedName>
    <definedName name="_xlnm._FilterDatabase" localSheetId="3" hidden="1">'Dimension 2'!$A$2:$N$3</definedName>
    <definedName name="_xlnm._FilterDatabase" localSheetId="9" hidden="1">'Dimension 2 OLD'!$A$2:$Q$3</definedName>
    <definedName name="_xlnm._FilterDatabase" localSheetId="13" hidden="1">'Dimension 3'!$A$2:$M$2</definedName>
    <definedName name="_xlnm._FilterDatabase" localSheetId="23" hidden="1">'HH Survey Data'!$B$2:$J$2</definedName>
    <definedName name="_xlnm._FilterDatabase" localSheetId="16" hidden="1">'NEW Dimension4'!$A$1:$M$1</definedName>
    <definedName name="_xlnm._FilterDatabase" localSheetId="5" hidden="1">'Overall (Dim1+Dim2)'!$A$4:$F$198</definedName>
    <definedName name="_xlnm._FilterDatabase" localSheetId="8" hidden="1">'Rate of change'!$A$1:$B$1</definedName>
    <definedName name="_xlnm._FilterDatabase" localSheetId="20" hidden="1">'WB Income'!$H$1:$H$269</definedName>
    <definedName name="_Key1" localSheetId="1" hidden="1">#REF!</definedName>
    <definedName name="_Key1" localSheetId="3" hidden="1">#REF!</definedName>
    <definedName name="_Key1" localSheetId="20" hidden="1">'WB Income'!$B$68</definedName>
    <definedName name="_Key1" hidden="1">#REF!</definedName>
    <definedName name="_Order1" localSheetId="20" hidden="1">255</definedName>
    <definedName name="_Order1" hidden="1">255</definedName>
    <definedName name="_Sort" localSheetId="1" hidden="1">#REF!</definedName>
    <definedName name="_Sort" localSheetId="3" hidden="1">#REF!</definedName>
    <definedName name="_Sort" hidden="1">#REF!</definedName>
    <definedName name="cover_DTP3">'Dimension 1_Raw'!$A$2:$AO$196</definedName>
    <definedName name="_xlnm.Print_Area" localSheetId="20">'WB Income'!$B$1:$J$271</definedName>
    <definedName name="_xlnm.Print_Titles" localSheetId="20">'WB Income'!$1:$6</definedName>
    <definedName name="Usys_Xprt_IndicatorTextT">#REF!</definedName>
    <definedName name="zCountryProfile_ScheduleT_2003">#REF!</definedName>
  </definedNames>
  <calcPr calcId="145621"/>
</workbook>
</file>

<file path=xl/calcChain.xml><?xml version="1.0" encoding="utf-8"?>
<calcChain xmlns="http://schemas.openxmlformats.org/spreadsheetml/2006/main">
  <c r="Q199" i="54" l="1"/>
  <c r="P199" i="54"/>
  <c r="O199" i="54"/>
  <c r="E199" i="54"/>
  <c r="I199" i="54" s="1"/>
  <c r="D199" i="54"/>
  <c r="C199" i="54"/>
  <c r="Q198" i="54"/>
  <c r="P198" i="54"/>
  <c r="O198" i="54"/>
  <c r="H198" i="54"/>
  <c r="G198" i="54"/>
  <c r="F198" i="54"/>
  <c r="E198" i="54"/>
  <c r="D198" i="54"/>
  <c r="C198" i="54"/>
  <c r="Q197" i="54"/>
  <c r="P197" i="54"/>
  <c r="O197" i="54"/>
  <c r="H197" i="54"/>
  <c r="G197" i="54"/>
  <c r="F197" i="54"/>
  <c r="E197" i="54"/>
  <c r="D197" i="54"/>
  <c r="C197" i="54"/>
  <c r="Q196" i="54"/>
  <c r="P196" i="54"/>
  <c r="O196" i="54"/>
  <c r="H196" i="54"/>
  <c r="G196" i="54"/>
  <c r="F196" i="54"/>
  <c r="E196" i="54"/>
  <c r="D196" i="54"/>
  <c r="C196" i="54"/>
  <c r="Q195" i="54"/>
  <c r="P195" i="54"/>
  <c r="O195" i="54"/>
  <c r="H195" i="54"/>
  <c r="G195" i="54"/>
  <c r="F195" i="54"/>
  <c r="E195" i="54"/>
  <c r="D195" i="54"/>
  <c r="C195" i="54"/>
  <c r="Q194" i="54"/>
  <c r="P194" i="54"/>
  <c r="O194" i="54"/>
  <c r="H194" i="54"/>
  <c r="G194" i="54"/>
  <c r="F194" i="54"/>
  <c r="E194" i="54"/>
  <c r="D194" i="54"/>
  <c r="C194" i="54"/>
  <c r="Q193" i="54"/>
  <c r="P193" i="54"/>
  <c r="O193" i="54"/>
  <c r="H193" i="54"/>
  <c r="G193" i="54"/>
  <c r="F193" i="54"/>
  <c r="E193" i="54"/>
  <c r="D193" i="54"/>
  <c r="C193" i="54"/>
  <c r="Q192" i="54"/>
  <c r="P192" i="54"/>
  <c r="O192" i="54"/>
  <c r="H192" i="54"/>
  <c r="G192" i="54"/>
  <c r="F192" i="54"/>
  <c r="E192" i="54"/>
  <c r="D192" i="54"/>
  <c r="C192" i="54"/>
  <c r="Q191" i="54"/>
  <c r="P191" i="54"/>
  <c r="O191" i="54"/>
  <c r="E191" i="54"/>
  <c r="I191" i="54" s="1"/>
  <c r="D191" i="54"/>
  <c r="C191" i="54"/>
  <c r="Q190" i="54"/>
  <c r="P190" i="54"/>
  <c r="O190" i="54"/>
  <c r="H190" i="54"/>
  <c r="G190" i="54"/>
  <c r="F190" i="54"/>
  <c r="E190" i="54"/>
  <c r="D190" i="54"/>
  <c r="C190" i="54"/>
  <c r="Q189" i="54"/>
  <c r="P189" i="54"/>
  <c r="O189" i="54"/>
  <c r="E189" i="54"/>
  <c r="I189" i="54" s="1"/>
  <c r="D189" i="54"/>
  <c r="C189" i="54"/>
  <c r="Q188" i="54"/>
  <c r="P188" i="54"/>
  <c r="O188" i="54"/>
  <c r="E188" i="54"/>
  <c r="I188" i="54" s="1"/>
  <c r="D188" i="54"/>
  <c r="C188" i="54"/>
  <c r="Q187" i="54"/>
  <c r="P187" i="54"/>
  <c r="O187" i="54"/>
  <c r="E187" i="54"/>
  <c r="I187" i="54" s="1"/>
  <c r="D187" i="54"/>
  <c r="C187" i="54"/>
  <c r="Q186" i="54"/>
  <c r="P186" i="54"/>
  <c r="O186" i="54"/>
  <c r="H186" i="54"/>
  <c r="G186" i="54"/>
  <c r="F186" i="54"/>
  <c r="E186" i="54"/>
  <c r="D186" i="54"/>
  <c r="C186" i="54"/>
  <c r="Q185" i="54"/>
  <c r="P185" i="54"/>
  <c r="O185" i="54"/>
  <c r="I185" i="54"/>
  <c r="E185" i="54"/>
  <c r="D185" i="54"/>
  <c r="C185" i="54"/>
  <c r="Q184" i="54"/>
  <c r="P184" i="54"/>
  <c r="O184" i="54"/>
  <c r="H184" i="54"/>
  <c r="G184" i="54"/>
  <c r="F184" i="54"/>
  <c r="E184" i="54"/>
  <c r="D184" i="54"/>
  <c r="C184" i="54"/>
  <c r="Q183" i="54"/>
  <c r="P183" i="54"/>
  <c r="O183" i="54"/>
  <c r="H183" i="54"/>
  <c r="G183" i="54"/>
  <c r="F183" i="54"/>
  <c r="E183" i="54"/>
  <c r="D183" i="54"/>
  <c r="C183" i="54"/>
  <c r="Q182" i="54"/>
  <c r="P182" i="54"/>
  <c r="O182" i="54"/>
  <c r="H182" i="54"/>
  <c r="G182" i="54"/>
  <c r="F182" i="54"/>
  <c r="E182" i="54"/>
  <c r="I182" i="54" s="1"/>
  <c r="D182" i="54"/>
  <c r="C182" i="54"/>
  <c r="Q181" i="54"/>
  <c r="P181" i="54"/>
  <c r="O181" i="54"/>
  <c r="H181" i="54"/>
  <c r="G181" i="54"/>
  <c r="F181" i="54"/>
  <c r="E181" i="54"/>
  <c r="D181" i="54"/>
  <c r="C181" i="54"/>
  <c r="Q180" i="54"/>
  <c r="P180" i="54"/>
  <c r="O180" i="54"/>
  <c r="H180" i="54"/>
  <c r="G180" i="54"/>
  <c r="F180" i="54"/>
  <c r="E180" i="54"/>
  <c r="D180" i="54"/>
  <c r="C180" i="54"/>
  <c r="Q179" i="54"/>
  <c r="P179" i="54"/>
  <c r="O179" i="54"/>
  <c r="H179" i="54"/>
  <c r="G179" i="54"/>
  <c r="F179" i="54"/>
  <c r="E179" i="54"/>
  <c r="D179" i="54"/>
  <c r="C179" i="54"/>
  <c r="Q178" i="54"/>
  <c r="P178" i="54"/>
  <c r="O178" i="54"/>
  <c r="H178" i="54"/>
  <c r="G178" i="54"/>
  <c r="F178" i="54"/>
  <c r="E178" i="54"/>
  <c r="D178" i="54"/>
  <c r="C178" i="54"/>
  <c r="Q177" i="54"/>
  <c r="P177" i="54"/>
  <c r="O177" i="54"/>
  <c r="H177" i="54"/>
  <c r="G177" i="54"/>
  <c r="F177" i="54"/>
  <c r="E177" i="54"/>
  <c r="D177" i="54"/>
  <c r="C177" i="54"/>
  <c r="Q176" i="54"/>
  <c r="P176" i="54"/>
  <c r="O176" i="54"/>
  <c r="H176" i="54"/>
  <c r="G176" i="54"/>
  <c r="F176" i="54"/>
  <c r="E176" i="54"/>
  <c r="D176" i="54"/>
  <c r="C176" i="54"/>
  <c r="Q175" i="54"/>
  <c r="P175" i="54"/>
  <c r="O175" i="54"/>
  <c r="H175" i="54"/>
  <c r="G175" i="54"/>
  <c r="F175" i="54"/>
  <c r="E175" i="54"/>
  <c r="D175" i="54"/>
  <c r="C175" i="54"/>
  <c r="Q174" i="54"/>
  <c r="P174" i="54"/>
  <c r="O174" i="54"/>
  <c r="H174" i="54"/>
  <c r="G174" i="54"/>
  <c r="F174" i="54"/>
  <c r="E174" i="54"/>
  <c r="D174" i="54"/>
  <c r="C174" i="54"/>
  <c r="Q173" i="54"/>
  <c r="P173" i="54"/>
  <c r="O173" i="54"/>
  <c r="E173" i="54"/>
  <c r="I173" i="54" s="1"/>
  <c r="D173" i="54"/>
  <c r="C173" i="54"/>
  <c r="Q172" i="54"/>
  <c r="P172" i="54"/>
  <c r="O172" i="54"/>
  <c r="E172" i="54"/>
  <c r="D172" i="54"/>
  <c r="C172" i="54"/>
  <c r="Q171" i="54"/>
  <c r="P171" i="54"/>
  <c r="O171" i="54"/>
  <c r="H171" i="54"/>
  <c r="E171" i="54"/>
  <c r="I171" i="54" s="1"/>
  <c r="D171" i="54"/>
  <c r="C171" i="54"/>
  <c r="Q170" i="54"/>
  <c r="P170" i="54"/>
  <c r="O170" i="54"/>
  <c r="E170" i="54"/>
  <c r="I170" i="54" s="1"/>
  <c r="D170" i="54"/>
  <c r="C170" i="54"/>
  <c r="Q169" i="54"/>
  <c r="P169" i="54"/>
  <c r="O169" i="54"/>
  <c r="H169" i="54"/>
  <c r="G169" i="54"/>
  <c r="F169" i="54"/>
  <c r="E169" i="54"/>
  <c r="D169" i="54"/>
  <c r="C169" i="54"/>
  <c r="Q168" i="54"/>
  <c r="P168" i="54"/>
  <c r="O168" i="54"/>
  <c r="H168" i="54"/>
  <c r="G168" i="54"/>
  <c r="F168" i="54"/>
  <c r="E168" i="54"/>
  <c r="I168" i="54" s="1"/>
  <c r="D168" i="54"/>
  <c r="C168" i="54"/>
  <c r="Q167" i="54"/>
  <c r="P167" i="54"/>
  <c r="O167" i="54"/>
  <c r="E167" i="54"/>
  <c r="I167" i="54" s="1"/>
  <c r="D167" i="54"/>
  <c r="C167" i="54"/>
  <c r="Q165" i="54"/>
  <c r="P165" i="54"/>
  <c r="O165" i="54"/>
  <c r="H165" i="54"/>
  <c r="G165" i="54"/>
  <c r="F165" i="54"/>
  <c r="E165" i="54"/>
  <c r="D165" i="54"/>
  <c r="C165" i="54"/>
  <c r="Q164" i="54"/>
  <c r="P164" i="54"/>
  <c r="O164" i="54"/>
  <c r="E164" i="54"/>
  <c r="D164" i="54"/>
  <c r="C164" i="54"/>
  <c r="Q163" i="54"/>
  <c r="P163" i="54"/>
  <c r="O163" i="54"/>
  <c r="H163" i="54"/>
  <c r="G163" i="54"/>
  <c r="F163" i="54"/>
  <c r="E163" i="54"/>
  <c r="D163" i="54"/>
  <c r="C163" i="54"/>
  <c r="Q162" i="54"/>
  <c r="P162" i="54"/>
  <c r="O162" i="54"/>
  <c r="H162" i="54"/>
  <c r="G162" i="54"/>
  <c r="F162" i="54"/>
  <c r="E162" i="54"/>
  <c r="D162" i="54"/>
  <c r="C162" i="54"/>
  <c r="Q161" i="54"/>
  <c r="P161" i="54"/>
  <c r="O161" i="54"/>
  <c r="H161" i="54"/>
  <c r="G161" i="54"/>
  <c r="F161" i="54"/>
  <c r="E161" i="54"/>
  <c r="I161" i="54" s="1"/>
  <c r="D161" i="54"/>
  <c r="C161" i="54"/>
  <c r="Q160" i="54"/>
  <c r="P160" i="54"/>
  <c r="O160" i="54"/>
  <c r="H160" i="54"/>
  <c r="G160" i="54"/>
  <c r="F160" i="54"/>
  <c r="E160" i="54"/>
  <c r="D160" i="54"/>
  <c r="C160" i="54"/>
  <c r="Q159" i="54"/>
  <c r="P159" i="54"/>
  <c r="O159" i="54"/>
  <c r="H159" i="54"/>
  <c r="G159" i="54"/>
  <c r="F159" i="54"/>
  <c r="E159" i="54"/>
  <c r="D159" i="54"/>
  <c r="C159" i="54"/>
  <c r="Q158" i="54"/>
  <c r="P158" i="54"/>
  <c r="O158" i="54"/>
  <c r="G158" i="54"/>
  <c r="F158" i="54"/>
  <c r="E158" i="54"/>
  <c r="D158" i="54"/>
  <c r="C158" i="54"/>
  <c r="Q157" i="54"/>
  <c r="P157" i="54"/>
  <c r="O157" i="54"/>
  <c r="I157" i="54"/>
  <c r="E157" i="54"/>
  <c r="D157" i="54"/>
  <c r="C157" i="54"/>
  <c r="Q156" i="54"/>
  <c r="P156" i="54"/>
  <c r="O156" i="54"/>
  <c r="H156" i="54"/>
  <c r="G156" i="54"/>
  <c r="F156" i="54"/>
  <c r="E156" i="54"/>
  <c r="D156" i="54"/>
  <c r="C156" i="54"/>
  <c r="Q155" i="54"/>
  <c r="P155" i="54"/>
  <c r="O155" i="54"/>
  <c r="E155" i="54"/>
  <c r="I155" i="54" s="1"/>
  <c r="D155" i="54"/>
  <c r="C155" i="54"/>
  <c r="Q154" i="54"/>
  <c r="P154" i="54"/>
  <c r="O154" i="54"/>
  <c r="H154" i="54"/>
  <c r="G154" i="54"/>
  <c r="F154" i="54"/>
  <c r="E154" i="54"/>
  <c r="D154" i="54"/>
  <c r="C154" i="54"/>
  <c r="Q153" i="54"/>
  <c r="P153" i="54"/>
  <c r="O153" i="54"/>
  <c r="E153" i="54"/>
  <c r="I153" i="54" s="1"/>
  <c r="D153" i="54"/>
  <c r="C153" i="54"/>
  <c r="Q152" i="54"/>
  <c r="P152" i="54"/>
  <c r="O152" i="54"/>
  <c r="H152" i="54"/>
  <c r="G152" i="54"/>
  <c r="F152" i="54"/>
  <c r="E152" i="54"/>
  <c r="D152" i="54"/>
  <c r="C152" i="54"/>
  <c r="Q151" i="54"/>
  <c r="P151" i="54"/>
  <c r="O151" i="54"/>
  <c r="H151" i="54"/>
  <c r="G151" i="54"/>
  <c r="F151" i="54"/>
  <c r="E151" i="54"/>
  <c r="D151" i="54"/>
  <c r="C151" i="54"/>
  <c r="Q150" i="54"/>
  <c r="P150" i="54"/>
  <c r="O150" i="54"/>
  <c r="H150" i="54"/>
  <c r="G150" i="54"/>
  <c r="F150" i="54"/>
  <c r="E150" i="54"/>
  <c r="D150" i="54"/>
  <c r="C150" i="54"/>
  <c r="Q149" i="54"/>
  <c r="P149" i="54"/>
  <c r="O149" i="54"/>
  <c r="G149" i="54"/>
  <c r="F149" i="54"/>
  <c r="E149" i="54"/>
  <c r="D149" i="54"/>
  <c r="C149" i="54"/>
  <c r="Q148" i="54"/>
  <c r="P148" i="54"/>
  <c r="O148" i="54"/>
  <c r="H148" i="54"/>
  <c r="E148" i="54"/>
  <c r="D148" i="54"/>
  <c r="C148" i="54"/>
  <c r="Q147" i="54"/>
  <c r="P147" i="54"/>
  <c r="O147" i="54"/>
  <c r="E147" i="54"/>
  <c r="I147" i="54" s="1"/>
  <c r="D147" i="54"/>
  <c r="C147" i="54"/>
  <c r="Q146" i="54"/>
  <c r="P146" i="54"/>
  <c r="O146" i="54"/>
  <c r="H146" i="54"/>
  <c r="G146" i="54"/>
  <c r="F146" i="54"/>
  <c r="E146" i="54"/>
  <c r="D146" i="54"/>
  <c r="C146" i="54"/>
  <c r="Q145" i="54"/>
  <c r="P145" i="54"/>
  <c r="O145" i="54"/>
  <c r="H145" i="54"/>
  <c r="G145" i="54"/>
  <c r="F145" i="54"/>
  <c r="E145" i="54"/>
  <c r="D145" i="54"/>
  <c r="C145" i="54"/>
  <c r="Q144" i="54"/>
  <c r="P144" i="54"/>
  <c r="O144" i="54"/>
  <c r="H144" i="54"/>
  <c r="G144" i="54"/>
  <c r="F144" i="54"/>
  <c r="E144" i="54"/>
  <c r="D144" i="54"/>
  <c r="C144" i="54"/>
  <c r="Q143" i="54"/>
  <c r="P143" i="54"/>
  <c r="O143" i="54"/>
  <c r="H143" i="54"/>
  <c r="G143" i="54"/>
  <c r="F143" i="54"/>
  <c r="E143" i="54"/>
  <c r="D143" i="54"/>
  <c r="C143" i="54"/>
  <c r="Q142" i="54"/>
  <c r="P142" i="54"/>
  <c r="O142" i="54"/>
  <c r="E142" i="54"/>
  <c r="I142" i="54" s="1"/>
  <c r="D142" i="54"/>
  <c r="C142" i="54"/>
  <c r="Q141" i="54"/>
  <c r="P141" i="54"/>
  <c r="O141" i="54"/>
  <c r="H141" i="54"/>
  <c r="E141" i="54"/>
  <c r="D141" i="54"/>
  <c r="C141" i="54"/>
  <c r="Q140" i="54"/>
  <c r="P140" i="54"/>
  <c r="O140" i="54"/>
  <c r="H140" i="54"/>
  <c r="E140" i="54"/>
  <c r="I140" i="54" s="1"/>
  <c r="D140" i="54"/>
  <c r="C140" i="54"/>
  <c r="Q139" i="54"/>
  <c r="P139" i="54"/>
  <c r="O139" i="54"/>
  <c r="H139" i="54"/>
  <c r="G139" i="54"/>
  <c r="F139" i="54"/>
  <c r="E139" i="54"/>
  <c r="D139" i="54"/>
  <c r="C139" i="54"/>
  <c r="Q138" i="54"/>
  <c r="P138" i="54"/>
  <c r="O138" i="54"/>
  <c r="H138" i="54"/>
  <c r="G138" i="54"/>
  <c r="F138" i="54"/>
  <c r="E138" i="54"/>
  <c r="D138" i="54"/>
  <c r="C138" i="54"/>
  <c r="Q137" i="54"/>
  <c r="P137" i="54"/>
  <c r="O137" i="54"/>
  <c r="H137" i="54"/>
  <c r="G137" i="54"/>
  <c r="F137" i="54"/>
  <c r="E137" i="54"/>
  <c r="D137" i="54"/>
  <c r="C137" i="54"/>
  <c r="Q136" i="54"/>
  <c r="P136" i="54"/>
  <c r="O136" i="54"/>
  <c r="H136" i="54"/>
  <c r="G136" i="54"/>
  <c r="F136" i="54"/>
  <c r="E136" i="54"/>
  <c r="I136" i="54" s="1"/>
  <c r="D136" i="54"/>
  <c r="C136" i="54"/>
  <c r="Q135" i="54"/>
  <c r="P135" i="54"/>
  <c r="O135" i="54"/>
  <c r="E135" i="54"/>
  <c r="I135" i="54" s="1"/>
  <c r="D135" i="54"/>
  <c r="C135" i="54"/>
  <c r="Q134" i="54"/>
  <c r="P134" i="54"/>
  <c r="O134" i="54"/>
  <c r="H134" i="54"/>
  <c r="G134" i="54"/>
  <c r="F134" i="54"/>
  <c r="E134" i="54"/>
  <c r="D134" i="54"/>
  <c r="C134" i="54"/>
  <c r="Q133" i="54"/>
  <c r="P133" i="54"/>
  <c r="O133" i="54"/>
  <c r="H133" i="54"/>
  <c r="G133" i="54"/>
  <c r="F133" i="54"/>
  <c r="E133" i="54"/>
  <c r="D133" i="54"/>
  <c r="C133" i="54"/>
  <c r="Q132" i="54"/>
  <c r="P132" i="54"/>
  <c r="O132" i="54"/>
  <c r="H132" i="54"/>
  <c r="G132" i="54"/>
  <c r="F132" i="54"/>
  <c r="E132" i="54"/>
  <c r="D132" i="54"/>
  <c r="C132" i="54"/>
  <c r="Q131" i="54"/>
  <c r="P131" i="54"/>
  <c r="O131" i="54"/>
  <c r="E131" i="54"/>
  <c r="I131" i="54" s="1"/>
  <c r="D131" i="54"/>
  <c r="C131" i="54"/>
  <c r="Q130" i="54"/>
  <c r="P130" i="54"/>
  <c r="O130" i="54"/>
  <c r="H130" i="54"/>
  <c r="G130" i="54"/>
  <c r="F130" i="54"/>
  <c r="E130" i="54"/>
  <c r="D130" i="54"/>
  <c r="C130" i="54"/>
  <c r="Q129" i="54"/>
  <c r="P129" i="54"/>
  <c r="O129" i="54"/>
  <c r="H129" i="54"/>
  <c r="G129" i="54"/>
  <c r="F129" i="54"/>
  <c r="E129" i="54"/>
  <c r="D129" i="54"/>
  <c r="C129" i="54"/>
  <c r="Q128" i="54"/>
  <c r="P128" i="54"/>
  <c r="O128" i="54"/>
  <c r="H128" i="54"/>
  <c r="G128" i="54"/>
  <c r="F128" i="54"/>
  <c r="E128" i="54"/>
  <c r="D128" i="54"/>
  <c r="C128" i="54"/>
  <c r="Q127" i="54"/>
  <c r="P127" i="54"/>
  <c r="O127" i="54"/>
  <c r="H127" i="54"/>
  <c r="G127" i="54"/>
  <c r="F127" i="54"/>
  <c r="E127" i="54"/>
  <c r="D127" i="54"/>
  <c r="C127" i="54"/>
  <c r="Q126" i="54"/>
  <c r="P126" i="54"/>
  <c r="O126" i="54"/>
  <c r="H126" i="54"/>
  <c r="G126" i="54"/>
  <c r="F126" i="54"/>
  <c r="E126" i="54"/>
  <c r="D126" i="54"/>
  <c r="C126" i="54"/>
  <c r="Q125" i="54"/>
  <c r="P125" i="54"/>
  <c r="O125" i="54"/>
  <c r="H125" i="54"/>
  <c r="G125" i="54"/>
  <c r="F125" i="54"/>
  <c r="E125" i="54"/>
  <c r="D125" i="54"/>
  <c r="C125" i="54"/>
  <c r="Q124" i="54"/>
  <c r="P124" i="54"/>
  <c r="O124" i="54"/>
  <c r="I124" i="54"/>
  <c r="E124" i="54"/>
  <c r="D124" i="54"/>
  <c r="C124" i="54"/>
  <c r="Q123" i="54"/>
  <c r="P123" i="54"/>
  <c r="O123" i="54"/>
  <c r="H123" i="54"/>
  <c r="E123" i="54"/>
  <c r="D123" i="54"/>
  <c r="C123" i="54"/>
  <c r="Q122" i="54"/>
  <c r="P122" i="54"/>
  <c r="O122" i="54"/>
  <c r="E122" i="54"/>
  <c r="I122" i="54" s="1"/>
  <c r="D122" i="54"/>
  <c r="C122" i="54"/>
  <c r="Q121" i="54"/>
  <c r="P121" i="54"/>
  <c r="O121" i="54"/>
  <c r="H121" i="54"/>
  <c r="G121" i="54"/>
  <c r="F121" i="54"/>
  <c r="E121" i="54"/>
  <c r="D121" i="54"/>
  <c r="C121" i="54"/>
  <c r="Q120" i="54"/>
  <c r="P120" i="54"/>
  <c r="O120" i="54"/>
  <c r="H120" i="54"/>
  <c r="G120" i="54"/>
  <c r="F120" i="54"/>
  <c r="E120" i="54"/>
  <c r="D120" i="54"/>
  <c r="C120" i="54"/>
  <c r="Q119" i="54"/>
  <c r="P119" i="54"/>
  <c r="O119" i="54"/>
  <c r="E119" i="54"/>
  <c r="I119" i="54" s="1"/>
  <c r="D119" i="54"/>
  <c r="C119" i="54"/>
  <c r="Q118" i="54"/>
  <c r="P118" i="54"/>
  <c r="O118" i="54"/>
  <c r="H118" i="54"/>
  <c r="G118" i="54"/>
  <c r="F118" i="54"/>
  <c r="E118" i="54"/>
  <c r="D118" i="54"/>
  <c r="C118" i="54"/>
  <c r="Q117" i="54"/>
  <c r="P117" i="54"/>
  <c r="O117" i="54"/>
  <c r="E117" i="54"/>
  <c r="I117" i="54" s="1"/>
  <c r="D117" i="54"/>
  <c r="C117" i="54"/>
  <c r="Q116" i="54"/>
  <c r="P116" i="54"/>
  <c r="O116" i="54"/>
  <c r="H116" i="54"/>
  <c r="E116" i="54"/>
  <c r="D116" i="54"/>
  <c r="C116" i="54"/>
  <c r="Q115" i="54"/>
  <c r="P115" i="54"/>
  <c r="O115" i="54"/>
  <c r="H115" i="54"/>
  <c r="G115" i="54"/>
  <c r="F115" i="54"/>
  <c r="E115" i="54"/>
  <c r="D115" i="54"/>
  <c r="C115" i="54"/>
  <c r="Q114" i="54"/>
  <c r="P114" i="54"/>
  <c r="O114" i="54"/>
  <c r="H114" i="54"/>
  <c r="G114" i="54"/>
  <c r="F114" i="54"/>
  <c r="E114" i="54"/>
  <c r="D114" i="54"/>
  <c r="C114" i="54"/>
  <c r="Q113" i="54"/>
  <c r="P113" i="54"/>
  <c r="O113" i="54"/>
  <c r="H113" i="54"/>
  <c r="E113" i="54"/>
  <c r="D113" i="54"/>
  <c r="C113" i="54"/>
  <c r="Q112" i="54"/>
  <c r="P112" i="54"/>
  <c r="O112" i="54"/>
  <c r="E112" i="54"/>
  <c r="I112" i="54" s="1"/>
  <c r="D112" i="54"/>
  <c r="C112" i="54"/>
  <c r="Q111" i="54"/>
  <c r="P111" i="54"/>
  <c r="O111" i="54"/>
  <c r="E111" i="54"/>
  <c r="I111" i="54" s="1"/>
  <c r="D111" i="54"/>
  <c r="C111" i="54"/>
  <c r="Q110" i="54"/>
  <c r="P110" i="54"/>
  <c r="O110" i="54"/>
  <c r="H110" i="54"/>
  <c r="G110" i="54"/>
  <c r="F110" i="54"/>
  <c r="E110" i="54"/>
  <c r="D110" i="54"/>
  <c r="C110" i="54"/>
  <c r="Q109" i="54"/>
  <c r="P109" i="54"/>
  <c r="O109" i="54"/>
  <c r="E109" i="54"/>
  <c r="I109" i="54" s="1"/>
  <c r="D109" i="54"/>
  <c r="C109" i="54"/>
  <c r="Q108" i="54"/>
  <c r="P108" i="54"/>
  <c r="O108" i="54"/>
  <c r="H108" i="54"/>
  <c r="G108" i="54"/>
  <c r="F108" i="54"/>
  <c r="E108" i="54"/>
  <c r="D108" i="54"/>
  <c r="C108" i="54"/>
  <c r="Q107" i="54"/>
  <c r="P107" i="54"/>
  <c r="O107" i="54"/>
  <c r="H107" i="54"/>
  <c r="G107" i="54"/>
  <c r="F107" i="54"/>
  <c r="E107" i="54"/>
  <c r="D107" i="54"/>
  <c r="C107" i="54"/>
  <c r="Q106" i="54"/>
  <c r="P106" i="54"/>
  <c r="O106" i="54"/>
  <c r="H106" i="54"/>
  <c r="G106" i="54"/>
  <c r="F106" i="54"/>
  <c r="E106" i="54"/>
  <c r="D106" i="54"/>
  <c r="C106" i="54"/>
  <c r="Q105" i="54"/>
  <c r="P105" i="54"/>
  <c r="O105" i="54"/>
  <c r="H105" i="54"/>
  <c r="G105" i="54"/>
  <c r="F105" i="54"/>
  <c r="E105" i="54"/>
  <c r="D105" i="54"/>
  <c r="C105" i="54"/>
  <c r="Q104" i="54"/>
  <c r="P104" i="54"/>
  <c r="O104" i="54"/>
  <c r="H104" i="54"/>
  <c r="G104" i="54"/>
  <c r="F104" i="54"/>
  <c r="E104" i="54"/>
  <c r="D104" i="54"/>
  <c r="C104" i="54"/>
  <c r="Q103" i="54"/>
  <c r="P103" i="54"/>
  <c r="O103" i="54"/>
  <c r="H103" i="54"/>
  <c r="G103" i="54"/>
  <c r="F103" i="54"/>
  <c r="E103" i="54"/>
  <c r="D103" i="54"/>
  <c r="C103" i="54"/>
  <c r="Q102" i="54"/>
  <c r="P102" i="54"/>
  <c r="O102" i="54"/>
  <c r="H102" i="54"/>
  <c r="E102" i="54"/>
  <c r="D102" i="54"/>
  <c r="C102" i="54"/>
  <c r="Q101" i="54"/>
  <c r="P101" i="54"/>
  <c r="O101" i="54"/>
  <c r="E101" i="54"/>
  <c r="I101" i="54" s="1"/>
  <c r="D101" i="54"/>
  <c r="C101" i="54"/>
  <c r="Q100" i="54"/>
  <c r="P100" i="54"/>
  <c r="O100" i="54"/>
  <c r="H100" i="54"/>
  <c r="G100" i="54"/>
  <c r="F100" i="54"/>
  <c r="E100" i="54"/>
  <c r="D100" i="54"/>
  <c r="C100" i="54"/>
  <c r="Q99" i="54"/>
  <c r="P99" i="54"/>
  <c r="O99" i="54"/>
  <c r="H99" i="54"/>
  <c r="E99" i="54"/>
  <c r="D99" i="54"/>
  <c r="C99" i="54"/>
  <c r="Q98" i="54"/>
  <c r="P98" i="54"/>
  <c r="O98" i="54"/>
  <c r="H98" i="54"/>
  <c r="G98" i="54"/>
  <c r="F98" i="54"/>
  <c r="E98" i="54"/>
  <c r="D98" i="54"/>
  <c r="C98" i="54"/>
  <c r="Q97" i="54"/>
  <c r="P97" i="54"/>
  <c r="O97" i="54"/>
  <c r="H97" i="54"/>
  <c r="G97" i="54"/>
  <c r="F97" i="54"/>
  <c r="E97" i="54"/>
  <c r="D97" i="54"/>
  <c r="C97" i="54"/>
  <c r="Q96" i="54"/>
  <c r="P96" i="54"/>
  <c r="O96" i="54"/>
  <c r="E96" i="54"/>
  <c r="I96" i="54" s="1"/>
  <c r="D96" i="54"/>
  <c r="C96" i="54"/>
  <c r="Q95" i="54"/>
  <c r="P95" i="54"/>
  <c r="O95" i="54"/>
  <c r="E95" i="54"/>
  <c r="I95" i="54" s="1"/>
  <c r="D95" i="54"/>
  <c r="C95" i="54"/>
  <c r="Q94" i="54"/>
  <c r="P94" i="54"/>
  <c r="O94" i="54"/>
  <c r="H94" i="54"/>
  <c r="E94" i="54"/>
  <c r="D94" i="54"/>
  <c r="C94" i="54"/>
  <c r="Q93" i="54"/>
  <c r="P93" i="54"/>
  <c r="O93" i="54"/>
  <c r="H93" i="54"/>
  <c r="G93" i="54"/>
  <c r="F93" i="54"/>
  <c r="E93" i="54"/>
  <c r="D93" i="54"/>
  <c r="C93" i="54"/>
  <c r="Q92" i="54"/>
  <c r="P92" i="54"/>
  <c r="O92" i="54"/>
  <c r="H92" i="54"/>
  <c r="G92" i="54"/>
  <c r="F92" i="54"/>
  <c r="E92" i="54"/>
  <c r="D92" i="54"/>
  <c r="C92" i="54"/>
  <c r="Q91" i="54"/>
  <c r="P91" i="54"/>
  <c r="O91" i="54"/>
  <c r="E91" i="54"/>
  <c r="D91" i="54"/>
  <c r="C91" i="54"/>
  <c r="Q90" i="54"/>
  <c r="P90" i="54"/>
  <c r="O90" i="54"/>
  <c r="H90" i="54"/>
  <c r="G90" i="54"/>
  <c r="F90" i="54"/>
  <c r="E90" i="54"/>
  <c r="D90" i="54"/>
  <c r="C90" i="54"/>
  <c r="Q89" i="54"/>
  <c r="P89" i="54"/>
  <c r="O89" i="54"/>
  <c r="E89" i="54"/>
  <c r="I89" i="54" s="1"/>
  <c r="D89" i="54"/>
  <c r="C89" i="54"/>
  <c r="Q88" i="54"/>
  <c r="P88" i="54"/>
  <c r="O88" i="54"/>
  <c r="E88" i="54"/>
  <c r="I88" i="54" s="1"/>
  <c r="D88" i="54"/>
  <c r="C88" i="54"/>
  <c r="Q87" i="54"/>
  <c r="P87" i="54"/>
  <c r="O87" i="54"/>
  <c r="I87" i="54"/>
  <c r="E87" i="54"/>
  <c r="D87" i="54"/>
  <c r="C87" i="54"/>
  <c r="Q86" i="54"/>
  <c r="P86" i="54"/>
  <c r="O86" i="54"/>
  <c r="H86" i="54"/>
  <c r="G86" i="54"/>
  <c r="F86" i="54"/>
  <c r="E86" i="54"/>
  <c r="D86" i="54"/>
  <c r="C86" i="54"/>
  <c r="Q85" i="54"/>
  <c r="P85" i="54"/>
  <c r="O85" i="54"/>
  <c r="H85" i="54"/>
  <c r="G85" i="54"/>
  <c r="F85" i="54"/>
  <c r="E85" i="54"/>
  <c r="D85" i="54"/>
  <c r="C85" i="54"/>
  <c r="Q84" i="54"/>
  <c r="P84" i="54"/>
  <c r="O84" i="54"/>
  <c r="H84" i="54"/>
  <c r="G84" i="54"/>
  <c r="F84" i="54"/>
  <c r="E84" i="54"/>
  <c r="D84" i="54"/>
  <c r="C84" i="54"/>
  <c r="Q83" i="54"/>
  <c r="P83" i="54"/>
  <c r="O83" i="54"/>
  <c r="H83" i="54"/>
  <c r="E83" i="54"/>
  <c r="I83" i="54" s="1"/>
  <c r="D83" i="54"/>
  <c r="C83" i="54"/>
  <c r="Q82" i="54"/>
  <c r="P82" i="54"/>
  <c r="O82" i="54"/>
  <c r="H82" i="54"/>
  <c r="G82" i="54"/>
  <c r="F82" i="54"/>
  <c r="E82" i="54"/>
  <c r="D82" i="54"/>
  <c r="C82" i="54"/>
  <c r="Q81" i="54"/>
  <c r="P81" i="54"/>
  <c r="O81" i="54"/>
  <c r="E81" i="54"/>
  <c r="I81" i="54" s="1"/>
  <c r="D81" i="54"/>
  <c r="C81" i="54"/>
  <c r="Q80" i="54"/>
  <c r="P80" i="54"/>
  <c r="O80" i="54"/>
  <c r="H80" i="54"/>
  <c r="G80" i="54"/>
  <c r="F80" i="54"/>
  <c r="E80" i="54"/>
  <c r="D80" i="54"/>
  <c r="C80" i="54"/>
  <c r="Q79" i="54"/>
  <c r="P79" i="54"/>
  <c r="O79" i="54"/>
  <c r="G79" i="54"/>
  <c r="F79" i="54"/>
  <c r="E79" i="54"/>
  <c r="D79" i="54"/>
  <c r="C79" i="54"/>
  <c r="Q78" i="54"/>
  <c r="P78" i="54"/>
  <c r="O78" i="54"/>
  <c r="H78" i="54"/>
  <c r="G78" i="54"/>
  <c r="F78" i="54"/>
  <c r="E78" i="54"/>
  <c r="D78" i="54"/>
  <c r="C78" i="54"/>
  <c r="Q77" i="54"/>
  <c r="P77" i="54"/>
  <c r="O77" i="54"/>
  <c r="E77" i="54"/>
  <c r="I77" i="54" s="1"/>
  <c r="D77" i="54"/>
  <c r="C77" i="54"/>
  <c r="Q76" i="54"/>
  <c r="P76" i="54"/>
  <c r="O76" i="54"/>
  <c r="H76" i="54"/>
  <c r="G76" i="54"/>
  <c r="F76" i="54"/>
  <c r="E76" i="54"/>
  <c r="D76" i="54"/>
  <c r="C76" i="54"/>
  <c r="Q75" i="54"/>
  <c r="P75" i="54"/>
  <c r="O75" i="54"/>
  <c r="H75" i="54"/>
  <c r="E75" i="54"/>
  <c r="I75" i="54" s="1"/>
  <c r="D75" i="54"/>
  <c r="C75" i="54"/>
  <c r="Q74" i="54"/>
  <c r="P74" i="54"/>
  <c r="O74" i="54"/>
  <c r="H74" i="54"/>
  <c r="G74" i="54"/>
  <c r="F74" i="54"/>
  <c r="E74" i="54"/>
  <c r="D74" i="54"/>
  <c r="C74" i="54"/>
  <c r="Q73" i="54"/>
  <c r="P73" i="54"/>
  <c r="O73" i="54"/>
  <c r="E73" i="54"/>
  <c r="D73" i="54"/>
  <c r="C73" i="54"/>
  <c r="Q72" i="54"/>
  <c r="P72" i="54"/>
  <c r="O72" i="54"/>
  <c r="E72" i="54"/>
  <c r="I72" i="54" s="1"/>
  <c r="D72" i="54"/>
  <c r="C72" i="54"/>
  <c r="Q71" i="54"/>
  <c r="P71" i="54"/>
  <c r="O71" i="54"/>
  <c r="E71" i="54"/>
  <c r="I71" i="54" s="1"/>
  <c r="D71" i="54"/>
  <c r="C71" i="54"/>
  <c r="Q70" i="54"/>
  <c r="P70" i="54"/>
  <c r="O70" i="54"/>
  <c r="H70" i="54"/>
  <c r="G70" i="54"/>
  <c r="F70" i="54"/>
  <c r="E70" i="54"/>
  <c r="D70" i="54"/>
  <c r="C70" i="54"/>
  <c r="Q69" i="54"/>
  <c r="P69" i="54"/>
  <c r="O69" i="54"/>
  <c r="H69" i="54"/>
  <c r="G69" i="54"/>
  <c r="F69" i="54"/>
  <c r="E69" i="54"/>
  <c r="D69" i="54"/>
  <c r="C69" i="54"/>
  <c r="Q68" i="54"/>
  <c r="P68" i="54"/>
  <c r="O68" i="54"/>
  <c r="H68" i="54"/>
  <c r="G68" i="54"/>
  <c r="F68" i="54"/>
  <c r="E68" i="54"/>
  <c r="D68" i="54"/>
  <c r="C68" i="54"/>
  <c r="Q67" i="54"/>
  <c r="P67" i="54"/>
  <c r="O67" i="54"/>
  <c r="E67" i="54"/>
  <c r="I67" i="54" s="1"/>
  <c r="D67" i="54"/>
  <c r="C67" i="54"/>
  <c r="Q66" i="54"/>
  <c r="P66" i="54"/>
  <c r="O66" i="54"/>
  <c r="H66" i="54"/>
  <c r="G66" i="54"/>
  <c r="F66" i="54"/>
  <c r="E66" i="54"/>
  <c r="D66" i="54"/>
  <c r="C66" i="54"/>
  <c r="Q65" i="54"/>
  <c r="P65" i="54"/>
  <c r="O65" i="54"/>
  <c r="H65" i="54"/>
  <c r="E65" i="54"/>
  <c r="D65" i="54"/>
  <c r="C65" i="54"/>
  <c r="Q64" i="54"/>
  <c r="P64" i="54"/>
  <c r="O64" i="54"/>
  <c r="H64" i="54"/>
  <c r="G64" i="54"/>
  <c r="F64" i="54"/>
  <c r="E64" i="54"/>
  <c r="D64" i="54"/>
  <c r="C64" i="54"/>
  <c r="Q63" i="54"/>
  <c r="P63" i="54"/>
  <c r="O63" i="54"/>
  <c r="H63" i="54"/>
  <c r="G63" i="54"/>
  <c r="F63" i="54"/>
  <c r="E63" i="54"/>
  <c r="D63" i="54"/>
  <c r="C63" i="54"/>
  <c r="Q62" i="54"/>
  <c r="P62" i="54"/>
  <c r="O62" i="54"/>
  <c r="H62" i="54"/>
  <c r="E62" i="54"/>
  <c r="D62" i="54"/>
  <c r="C62" i="54"/>
  <c r="Q61" i="54"/>
  <c r="P61" i="54"/>
  <c r="O61" i="54"/>
  <c r="H61" i="54"/>
  <c r="G61" i="54"/>
  <c r="F61" i="54"/>
  <c r="E61" i="54"/>
  <c r="D61" i="54"/>
  <c r="C61" i="54"/>
  <c r="Q60" i="54"/>
  <c r="P60" i="54"/>
  <c r="O60" i="54"/>
  <c r="H60" i="54"/>
  <c r="G60" i="54"/>
  <c r="F60" i="54"/>
  <c r="E60" i="54"/>
  <c r="D60" i="54"/>
  <c r="C60" i="54"/>
  <c r="Q59" i="54"/>
  <c r="P59" i="54"/>
  <c r="O59" i="54"/>
  <c r="H59" i="54"/>
  <c r="G59" i="54"/>
  <c r="F59" i="54"/>
  <c r="E59" i="54"/>
  <c r="D59" i="54"/>
  <c r="C59" i="54"/>
  <c r="Q58" i="54"/>
  <c r="P58" i="54"/>
  <c r="O58" i="54"/>
  <c r="H58" i="54"/>
  <c r="G58" i="54"/>
  <c r="F58" i="54"/>
  <c r="E58" i="54"/>
  <c r="D58" i="54"/>
  <c r="C58" i="54"/>
  <c r="Q57" i="54"/>
  <c r="P57" i="54"/>
  <c r="O57" i="54"/>
  <c r="H57" i="54"/>
  <c r="G57" i="54"/>
  <c r="F57" i="54"/>
  <c r="E57" i="54"/>
  <c r="D57" i="54"/>
  <c r="C57" i="54"/>
  <c r="Q56" i="54"/>
  <c r="P56" i="54"/>
  <c r="O56" i="54"/>
  <c r="G56" i="54"/>
  <c r="F56" i="54"/>
  <c r="E56" i="54"/>
  <c r="D56" i="54"/>
  <c r="C56" i="54"/>
  <c r="Q55" i="54"/>
  <c r="P55" i="54"/>
  <c r="O55" i="54"/>
  <c r="I55" i="54"/>
  <c r="E55" i="54"/>
  <c r="D55" i="54"/>
  <c r="C55" i="54"/>
  <c r="Q54" i="54"/>
  <c r="P54" i="54"/>
  <c r="O54" i="54"/>
  <c r="E54" i="54"/>
  <c r="I54" i="54" s="1"/>
  <c r="D54" i="54"/>
  <c r="C54" i="54"/>
  <c r="Q53" i="54"/>
  <c r="P53" i="54"/>
  <c r="O53" i="54"/>
  <c r="H53" i="54"/>
  <c r="G53" i="54"/>
  <c r="F53" i="54"/>
  <c r="E53" i="54"/>
  <c r="D53" i="54"/>
  <c r="C53" i="54"/>
  <c r="Q52" i="54"/>
  <c r="P52" i="54"/>
  <c r="O52" i="54"/>
  <c r="E52" i="54"/>
  <c r="I52" i="54" s="1"/>
  <c r="D52" i="54"/>
  <c r="C52" i="54"/>
  <c r="Q51" i="54"/>
  <c r="P51" i="54"/>
  <c r="O51" i="54"/>
  <c r="H51" i="54"/>
  <c r="G51" i="54"/>
  <c r="F51" i="54"/>
  <c r="E51" i="54"/>
  <c r="D51" i="54"/>
  <c r="C51" i="54"/>
  <c r="Q50" i="54"/>
  <c r="P50" i="54"/>
  <c r="O50" i="54"/>
  <c r="H50" i="54"/>
  <c r="G50" i="54"/>
  <c r="F50" i="54"/>
  <c r="E50" i="54"/>
  <c r="D50" i="54"/>
  <c r="C50" i="54"/>
  <c r="Q49" i="54"/>
  <c r="P49" i="54"/>
  <c r="O49" i="54"/>
  <c r="E49" i="54"/>
  <c r="I49" i="54" s="1"/>
  <c r="D49" i="54"/>
  <c r="C49" i="54"/>
  <c r="Q48" i="54"/>
  <c r="P48" i="54"/>
  <c r="O48" i="54"/>
  <c r="E48" i="54"/>
  <c r="I48" i="54" s="1"/>
  <c r="D48" i="54"/>
  <c r="C48" i="54"/>
  <c r="Q47" i="54"/>
  <c r="P47" i="54"/>
  <c r="O47" i="54"/>
  <c r="H47" i="54"/>
  <c r="G47" i="54"/>
  <c r="F47" i="54"/>
  <c r="E47" i="54"/>
  <c r="D47" i="54"/>
  <c r="C47" i="54"/>
  <c r="Q46" i="54"/>
  <c r="P46" i="54"/>
  <c r="O46" i="54"/>
  <c r="H46" i="54"/>
  <c r="G46" i="54"/>
  <c r="F46" i="54"/>
  <c r="E46" i="54"/>
  <c r="D46" i="54"/>
  <c r="C46" i="54"/>
  <c r="Q45" i="54"/>
  <c r="P45" i="54"/>
  <c r="O45" i="54"/>
  <c r="E45" i="54"/>
  <c r="I45" i="54" s="1"/>
  <c r="D45" i="54"/>
  <c r="C45" i="54"/>
  <c r="Q44" i="54"/>
  <c r="P44" i="54"/>
  <c r="O44" i="54"/>
  <c r="H44" i="54"/>
  <c r="G44" i="54"/>
  <c r="F44" i="54"/>
  <c r="E44" i="54"/>
  <c r="D44" i="54"/>
  <c r="C44" i="54"/>
  <c r="Q43" i="54"/>
  <c r="P43" i="54"/>
  <c r="O43" i="54"/>
  <c r="H43" i="54"/>
  <c r="G43" i="54"/>
  <c r="F43" i="54"/>
  <c r="E43" i="54"/>
  <c r="D43" i="54"/>
  <c r="C43" i="54"/>
  <c r="Q42" i="54"/>
  <c r="P42" i="54"/>
  <c r="O42" i="54"/>
  <c r="H42" i="54"/>
  <c r="G42" i="54"/>
  <c r="F42" i="54"/>
  <c r="E42" i="54"/>
  <c r="D42" i="54"/>
  <c r="C42" i="54"/>
  <c r="Q41" i="54"/>
  <c r="P41" i="54"/>
  <c r="O41" i="54"/>
  <c r="H41" i="54"/>
  <c r="G41" i="54"/>
  <c r="F41" i="54"/>
  <c r="E41" i="54"/>
  <c r="D41" i="54"/>
  <c r="C41" i="54"/>
  <c r="Q40" i="54"/>
  <c r="P40" i="54"/>
  <c r="O40" i="54"/>
  <c r="H40" i="54"/>
  <c r="E40" i="54"/>
  <c r="I40" i="54" s="1"/>
  <c r="D40" i="54"/>
  <c r="C40" i="54"/>
  <c r="Q39" i="54"/>
  <c r="P39" i="54"/>
  <c r="O39" i="54"/>
  <c r="H39" i="54"/>
  <c r="G39" i="54"/>
  <c r="F39" i="54"/>
  <c r="E39" i="54"/>
  <c r="D39" i="54"/>
  <c r="C39" i="54"/>
  <c r="Q38" i="54"/>
  <c r="P38" i="54"/>
  <c r="O38" i="54"/>
  <c r="H38" i="54"/>
  <c r="G38" i="54"/>
  <c r="F38" i="54"/>
  <c r="E38" i="54"/>
  <c r="D38" i="54"/>
  <c r="C38" i="54"/>
  <c r="Q37" i="54"/>
  <c r="P37" i="54"/>
  <c r="O37" i="54"/>
  <c r="H37" i="54"/>
  <c r="E37" i="54"/>
  <c r="D37" i="54"/>
  <c r="C37" i="54"/>
  <c r="Q36" i="54"/>
  <c r="P36" i="54"/>
  <c r="O36" i="54"/>
  <c r="E36" i="54"/>
  <c r="I36" i="54" s="1"/>
  <c r="D36" i="54"/>
  <c r="C36" i="54"/>
  <c r="Q35" i="54"/>
  <c r="P35" i="54"/>
  <c r="O35" i="54"/>
  <c r="H35" i="54"/>
  <c r="G35" i="54"/>
  <c r="F35" i="54"/>
  <c r="E35" i="54"/>
  <c r="D35" i="54"/>
  <c r="C35" i="54"/>
  <c r="Q34" i="54"/>
  <c r="P34" i="54"/>
  <c r="O34" i="54"/>
  <c r="H34" i="54"/>
  <c r="G34" i="54"/>
  <c r="F34" i="54"/>
  <c r="E34" i="54"/>
  <c r="D34" i="54"/>
  <c r="C34" i="54"/>
  <c r="Q33" i="54"/>
  <c r="P33" i="54"/>
  <c r="O33" i="54"/>
  <c r="H33" i="54"/>
  <c r="G33" i="54"/>
  <c r="F33" i="54"/>
  <c r="E33" i="54"/>
  <c r="D33" i="54"/>
  <c r="C33" i="54"/>
  <c r="Q32" i="54"/>
  <c r="P32" i="54"/>
  <c r="O32" i="54"/>
  <c r="H32" i="54"/>
  <c r="G32" i="54"/>
  <c r="F32" i="54"/>
  <c r="E32" i="54"/>
  <c r="D32" i="54"/>
  <c r="C32" i="54"/>
  <c r="Q31" i="54"/>
  <c r="P31" i="54"/>
  <c r="O31" i="54"/>
  <c r="H31" i="54"/>
  <c r="G31" i="54"/>
  <c r="F31" i="54"/>
  <c r="E31" i="54"/>
  <c r="I31" i="54" s="1"/>
  <c r="D31" i="54"/>
  <c r="C31" i="54"/>
  <c r="Q30" i="54"/>
  <c r="P30" i="54"/>
  <c r="O30" i="54"/>
  <c r="E30" i="54"/>
  <c r="I30" i="54" s="1"/>
  <c r="D30" i="54"/>
  <c r="C30" i="54"/>
  <c r="Q29" i="54"/>
  <c r="P29" i="54"/>
  <c r="O29" i="54"/>
  <c r="H29" i="54"/>
  <c r="G29" i="54"/>
  <c r="F29" i="54"/>
  <c r="E29" i="54"/>
  <c r="D29" i="54"/>
  <c r="C29" i="54"/>
  <c r="Q28" i="54"/>
  <c r="P28" i="54"/>
  <c r="O28" i="54"/>
  <c r="H28" i="54"/>
  <c r="G28" i="54"/>
  <c r="F28" i="54"/>
  <c r="E28" i="54"/>
  <c r="D28" i="54"/>
  <c r="C28" i="54"/>
  <c r="Q27" i="54"/>
  <c r="P27" i="54"/>
  <c r="O27" i="54"/>
  <c r="H27" i="54"/>
  <c r="G27" i="54"/>
  <c r="F27" i="54"/>
  <c r="E27" i="54"/>
  <c r="D27" i="54"/>
  <c r="C27" i="54"/>
  <c r="Q26" i="54"/>
  <c r="P26" i="54"/>
  <c r="O26" i="54"/>
  <c r="H26" i="54"/>
  <c r="G26" i="54"/>
  <c r="F26" i="54"/>
  <c r="E26" i="54"/>
  <c r="D26" i="54"/>
  <c r="C26" i="54"/>
  <c r="Q25" i="54"/>
  <c r="P25" i="54"/>
  <c r="O25" i="54"/>
  <c r="H25" i="54"/>
  <c r="E25" i="54"/>
  <c r="D25" i="54"/>
  <c r="C25" i="54"/>
  <c r="Q24" i="54"/>
  <c r="P24" i="54"/>
  <c r="O24" i="54"/>
  <c r="H24" i="54"/>
  <c r="G24" i="54"/>
  <c r="F24" i="54"/>
  <c r="E24" i="54"/>
  <c r="D24" i="54"/>
  <c r="C24" i="54"/>
  <c r="Q23" i="54"/>
  <c r="P23" i="54"/>
  <c r="O23" i="54"/>
  <c r="H23" i="54"/>
  <c r="G23" i="54"/>
  <c r="F23" i="54"/>
  <c r="E23" i="54"/>
  <c r="D23" i="54"/>
  <c r="C23" i="54"/>
  <c r="Q22" i="54"/>
  <c r="P22" i="54"/>
  <c r="O22" i="54"/>
  <c r="E22" i="54"/>
  <c r="I22" i="54" s="1"/>
  <c r="D22" i="54"/>
  <c r="C22" i="54"/>
  <c r="Q21" i="54"/>
  <c r="P21" i="54"/>
  <c r="O21" i="54"/>
  <c r="H21" i="54"/>
  <c r="G21" i="54"/>
  <c r="F21" i="54"/>
  <c r="E21" i="54"/>
  <c r="D21" i="54"/>
  <c r="C21" i="54"/>
  <c r="Q20" i="54"/>
  <c r="P20" i="54"/>
  <c r="O20" i="54"/>
  <c r="E20" i="54"/>
  <c r="I20" i="54" s="1"/>
  <c r="D20" i="54"/>
  <c r="C20" i="54"/>
  <c r="Q19" i="54"/>
  <c r="P19" i="54"/>
  <c r="O19" i="54"/>
  <c r="H19" i="54"/>
  <c r="G19" i="54"/>
  <c r="F19" i="54"/>
  <c r="E19" i="54"/>
  <c r="D19" i="54"/>
  <c r="C19" i="54"/>
  <c r="Q18" i="54"/>
  <c r="P18" i="54"/>
  <c r="O18" i="54"/>
  <c r="E18" i="54"/>
  <c r="I18" i="54" s="1"/>
  <c r="D18" i="54"/>
  <c r="C18" i="54"/>
  <c r="Q17" i="54"/>
  <c r="P17" i="54"/>
  <c r="O17" i="54"/>
  <c r="H17" i="54"/>
  <c r="E17" i="54"/>
  <c r="I17" i="54" s="1"/>
  <c r="D17" i="54"/>
  <c r="C17" i="54"/>
  <c r="Q16" i="54"/>
  <c r="P16" i="54"/>
  <c r="O16" i="54"/>
  <c r="H16" i="54"/>
  <c r="G16" i="54"/>
  <c r="F16" i="54"/>
  <c r="E16" i="54"/>
  <c r="D16" i="54"/>
  <c r="C16" i="54"/>
  <c r="Q15" i="54"/>
  <c r="P15" i="54"/>
  <c r="O15" i="54"/>
  <c r="H15" i="54"/>
  <c r="G15" i="54"/>
  <c r="F15" i="54"/>
  <c r="E15" i="54"/>
  <c r="I15" i="54" s="1"/>
  <c r="D15" i="54"/>
  <c r="C15" i="54"/>
  <c r="Q14" i="54"/>
  <c r="P14" i="54"/>
  <c r="O14" i="54"/>
  <c r="H14" i="54"/>
  <c r="G14" i="54"/>
  <c r="F14" i="54"/>
  <c r="E14" i="54"/>
  <c r="D14" i="54"/>
  <c r="C14" i="54"/>
  <c r="Q13" i="54"/>
  <c r="P13" i="54"/>
  <c r="O13" i="54"/>
  <c r="H13" i="54"/>
  <c r="G13" i="54"/>
  <c r="F13" i="54"/>
  <c r="E13" i="54"/>
  <c r="D13" i="54"/>
  <c r="C13" i="54"/>
  <c r="Q12" i="54"/>
  <c r="P12" i="54"/>
  <c r="O12" i="54"/>
  <c r="H12" i="54"/>
  <c r="E12" i="54"/>
  <c r="D12" i="54"/>
  <c r="C12" i="54"/>
  <c r="Q11" i="54"/>
  <c r="P11" i="54"/>
  <c r="O11" i="54"/>
  <c r="E11" i="54"/>
  <c r="I11" i="54" s="1"/>
  <c r="D11" i="54"/>
  <c r="C11" i="54"/>
  <c r="Q10" i="54"/>
  <c r="P10" i="54"/>
  <c r="O10" i="54"/>
  <c r="H10" i="54"/>
  <c r="G10" i="54"/>
  <c r="F10" i="54"/>
  <c r="E10" i="54"/>
  <c r="D10" i="54"/>
  <c r="C10" i="54"/>
  <c r="Q9" i="54"/>
  <c r="P9" i="54"/>
  <c r="O9" i="54"/>
  <c r="E9" i="54"/>
  <c r="I9" i="54" s="1"/>
  <c r="D9" i="54"/>
  <c r="C9" i="54"/>
  <c r="Q8" i="54"/>
  <c r="P8" i="54"/>
  <c r="O8" i="54"/>
  <c r="H8" i="54"/>
  <c r="G8" i="54"/>
  <c r="F8" i="54"/>
  <c r="E8" i="54"/>
  <c r="D8" i="54"/>
  <c r="C8" i="54"/>
  <c r="Q7" i="54"/>
  <c r="P7" i="54"/>
  <c r="O7" i="54"/>
  <c r="H7" i="54"/>
  <c r="G7" i="54"/>
  <c r="F7" i="54"/>
  <c r="E7" i="54"/>
  <c r="E4" i="54" s="1"/>
  <c r="D7" i="54"/>
  <c r="C7" i="54"/>
  <c r="Q6" i="54"/>
  <c r="P6" i="54"/>
  <c r="O6" i="54"/>
  <c r="H6" i="54"/>
  <c r="G6" i="54"/>
  <c r="F6" i="54"/>
  <c r="E6" i="54"/>
  <c r="D6" i="54"/>
  <c r="C6" i="54"/>
  <c r="H5" i="54"/>
  <c r="H200" i="35"/>
  <c r="H201" i="35"/>
  <c r="H202" i="35"/>
  <c r="H203" i="35"/>
  <c r="H204" i="35"/>
  <c r="H205" i="35"/>
  <c r="H5" i="35"/>
  <c r="M7" i="35" s="1"/>
  <c r="I141" i="54" l="1"/>
  <c r="I60" i="54"/>
  <c r="I70" i="54"/>
  <c r="I24" i="54"/>
  <c r="I43" i="54"/>
  <c r="I121" i="54"/>
  <c r="I128" i="54"/>
  <c r="I134" i="54"/>
  <c r="I149" i="54"/>
  <c r="I193" i="54"/>
  <c r="I197" i="54"/>
  <c r="I51" i="54"/>
  <c r="I85" i="54"/>
  <c r="I79" i="54"/>
  <c r="I25" i="54"/>
  <c r="I37" i="54"/>
  <c r="I97" i="54"/>
  <c r="I103" i="54"/>
  <c r="I107" i="54"/>
  <c r="I110" i="54"/>
  <c r="I53" i="54"/>
  <c r="I69" i="54"/>
  <c r="I80" i="54"/>
  <c r="I120" i="54"/>
  <c r="I123" i="54"/>
  <c r="I127" i="54"/>
  <c r="I139" i="54"/>
  <c r="I143" i="54"/>
  <c r="I152" i="54"/>
  <c r="I154" i="54"/>
  <c r="I176" i="54"/>
  <c r="I180" i="54"/>
  <c r="I184" i="54"/>
  <c r="I186" i="54"/>
  <c r="I195" i="54"/>
  <c r="I8" i="54"/>
  <c r="I190" i="54"/>
  <c r="I192" i="54"/>
  <c r="I196" i="54"/>
  <c r="G200" i="54"/>
  <c r="I26" i="54"/>
  <c r="I46" i="54"/>
  <c r="I63" i="54"/>
  <c r="I74" i="54"/>
  <c r="I78" i="54"/>
  <c r="I125" i="54"/>
  <c r="I129" i="54"/>
  <c r="I137" i="54"/>
  <c r="C4" i="54"/>
  <c r="J40" i="54" s="1"/>
  <c r="C200" i="54"/>
  <c r="I16" i="54"/>
  <c r="G4" i="54"/>
  <c r="I13" i="54"/>
  <c r="I33" i="54"/>
  <c r="E5" i="54"/>
  <c r="I12" i="54"/>
  <c r="I14" i="54"/>
  <c r="I19" i="54"/>
  <c r="I21" i="54"/>
  <c r="J32" i="54"/>
  <c r="J36" i="54"/>
  <c r="I58" i="54"/>
  <c r="I66" i="54"/>
  <c r="I68" i="54"/>
  <c r="I82" i="54"/>
  <c r="I105" i="54"/>
  <c r="I126" i="54"/>
  <c r="I130" i="54"/>
  <c r="I132" i="54"/>
  <c r="I138" i="54"/>
  <c r="I159" i="54"/>
  <c r="I194" i="54"/>
  <c r="I198" i="54"/>
  <c r="J183" i="54"/>
  <c r="J181" i="54"/>
  <c r="J177" i="54"/>
  <c r="J168" i="54"/>
  <c r="J179" i="54"/>
  <c r="J160" i="54"/>
  <c r="J156" i="54"/>
  <c r="J151" i="54"/>
  <c r="J148" i="54"/>
  <c r="J137" i="54"/>
  <c r="J130" i="54"/>
  <c r="J128" i="54"/>
  <c r="J120" i="54"/>
  <c r="J114" i="54"/>
  <c r="J133" i="54"/>
  <c r="J149" i="54"/>
  <c r="J147" i="54"/>
  <c r="J118" i="54"/>
  <c r="J116" i="54"/>
  <c r="J113" i="54"/>
  <c r="J93" i="54"/>
  <c r="J112" i="54"/>
  <c r="J110" i="54"/>
  <c r="J102" i="54"/>
  <c r="J85" i="54"/>
  <c r="J96" i="54"/>
  <c r="J99" i="54"/>
  <c r="J97" i="54"/>
  <c r="J83" i="54"/>
  <c r="J82" i="54"/>
  <c r="J78" i="54"/>
  <c r="J69" i="54"/>
  <c r="J44" i="54"/>
  <c r="J42" i="54"/>
  <c r="J100" i="54"/>
  <c r="J65" i="54"/>
  <c r="J64" i="54"/>
  <c r="J62" i="54"/>
  <c r="J61" i="54"/>
  <c r="J59" i="54"/>
  <c r="J57" i="54"/>
  <c r="J50" i="54"/>
  <c r="F4" i="54"/>
  <c r="D5" i="54"/>
  <c r="F200" i="54"/>
  <c r="J6" i="54"/>
  <c r="I10" i="54"/>
  <c r="J12" i="54"/>
  <c r="J17" i="54"/>
  <c r="I23" i="54"/>
  <c r="J23" i="54"/>
  <c r="J24" i="54"/>
  <c r="I27" i="54"/>
  <c r="I28" i="54"/>
  <c r="J28" i="54"/>
  <c r="J29" i="54"/>
  <c r="J35" i="54"/>
  <c r="I39" i="54"/>
  <c r="J41" i="54"/>
  <c r="I44" i="54"/>
  <c r="J47" i="54"/>
  <c r="J56" i="54"/>
  <c r="J63" i="54"/>
  <c r="J71" i="54"/>
  <c r="J74" i="54"/>
  <c r="J88" i="54"/>
  <c r="J21" i="54"/>
  <c r="J26" i="54"/>
  <c r="J27" i="54"/>
  <c r="J33" i="54"/>
  <c r="J34" i="54"/>
  <c r="J38" i="54"/>
  <c r="J39" i="54"/>
  <c r="I42" i="54"/>
  <c r="J48" i="54"/>
  <c r="J49" i="54"/>
  <c r="J55" i="54"/>
  <c r="J58" i="54"/>
  <c r="J66" i="54"/>
  <c r="J68" i="54"/>
  <c r="J75" i="54"/>
  <c r="J76" i="54"/>
  <c r="J79" i="54"/>
  <c r="J10" i="54"/>
  <c r="D200" i="54"/>
  <c r="J13" i="54"/>
  <c r="J15" i="54"/>
  <c r="J31" i="54"/>
  <c r="I35" i="54"/>
  <c r="I41" i="54"/>
  <c r="J51" i="54"/>
  <c r="J53" i="54"/>
  <c r="J67" i="54"/>
  <c r="J73" i="54"/>
  <c r="J77" i="54"/>
  <c r="J80" i="54"/>
  <c r="J84" i="54"/>
  <c r="J95" i="54"/>
  <c r="I7" i="54"/>
  <c r="D4" i="54"/>
  <c r="K18" i="54" s="1"/>
  <c r="H4" i="54"/>
  <c r="L13" i="54" s="1"/>
  <c r="F5" i="54"/>
  <c r="H200" i="54"/>
  <c r="J7" i="54"/>
  <c r="C5" i="54"/>
  <c r="G5" i="54"/>
  <c r="E200" i="54"/>
  <c r="I200" i="54" s="1"/>
  <c r="I6" i="54"/>
  <c r="J19" i="54"/>
  <c r="I29" i="54"/>
  <c r="K36" i="54"/>
  <c r="I38" i="54"/>
  <c r="K39" i="54"/>
  <c r="J43" i="54"/>
  <c r="K44" i="54"/>
  <c r="J46" i="54"/>
  <c r="J52" i="54"/>
  <c r="J54" i="54"/>
  <c r="J60" i="54"/>
  <c r="K65" i="54"/>
  <c r="K69" i="54"/>
  <c r="L69" i="54"/>
  <c r="J70" i="54"/>
  <c r="J72" i="54"/>
  <c r="K73" i="54"/>
  <c r="J81" i="54"/>
  <c r="I32" i="54"/>
  <c r="I34" i="54"/>
  <c r="I47" i="54"/>
  <c r="I50" i="54"/>
  <c r="I57" i="54"/>
  <c r="I59" i="54"/>
  <c r="I61" i="54"/>
  <c r="I62" i="54"/>
  <c r="I64" i="54"/>
  <c r="I65" i="54"/>
  <c r="I73" i="54"/>
  <c r="I76" i="54"/>
  <c r="K86" i="54"/>
  <c r="K89" i="54"/>
  <c r="K90" i="54"/>
  <c r="I91" i="54"/>
  <c r="K95" i="54"/>
  <c r="I102" i="54"/>
  <c r="K103" i="54"/>
  <c r="J104" i="54"/>
  <c r="J108" i="54"/>
  <c r="J111" i="54"/>
  <c r="I84" i="54"/>
  <c r="K85" i="54"/>
  <c r="I90" i="54"/>
  <c r="J92" i="54"/>
  <c r="I93" i="54"/>
  <c r="K96" i="54"/>
  <c r="J109" i="54"/>
  <c r="J115" i="54"/>
  <c r="I56" i="54"/>
  <c r="K83" i="54"/>
  <c r="J91" i="54"/>
  <c r="K92" i="54"/>
  <c r="L92" i="54"/>
  <c r="J94" i="54"/>
  <c r="J101" i="54"/>
  <c r="J106" i="54"/>
  <c r="J86" i="54"/>
  <c r="J89" i="54"/>
  <c r="J98" i="54"/>
  <c r="K99" i="54"/>
  <c r="K101" i="54"/>
  <c r="J103" i="54"/>
  <c r="K116" i="54"/>
  <c r="J87" i="54"/>
  <c r="K91" i="54"/>
  <c r="K93" i="54"/>
  <c r="L93" i="54"/>
  <c r="K94" i="54"/>
  <c r="I98" i="54"/>
  <c r="I100" i="54"/>
  <c r="I113" i="54"/>
  <c r="K114" i="54"/>
  <c r="L114" i="54"/>
  <c r="I116" i="54"/>
  <c r="J119" i="54"/>
  <c r="J122" i="54"/>
  <c r="J125" i="54"/>
  <c r="K128" i="54"/>
  <c r="J129" i="54"/>
  <c r="K134" i="54"/>
  <c r="L134" i="54"/>
  <c r="J135" i="54"/>
  <c r="K140" i="54"/>
  <c r="K141" i="54"/>
  <c r="K142" i="54"/>
  <c r="J105" i="54"/>
  <c r="J107" i="54"/>
  <c r="I114" i="54"/>
  <c r="J117" i="54"/>
  <c r="K119" i="54"/>
  <c r="K122" i="54"/>
  <c r="L123" i="54"/>
  <c r="J124" i="54"/>
  <c r="J132" i="54"/>
  <c r="K135" i="54"/>
  <c r="K137" i="54"/>
  <c r="L137" i="54"/>
  <c r="J138" i="54"/>
  <c r="J146" i="54"/>
  <c r="K148" i="54"/>
  <c r="K150" i="54"/>
  <c r="K88" i="54"/>
  <c r="I92" i="54"/>
  <c r="L94" i="54"/>
  <c r="K110" i="54"/>
  <c r="K117" i="54"/>
  <c r="J123" i="54"/>
  <c r="K124" i="54"/>
  <c r="K126" i="54"/>
  <c r="J127" i="54"/>
  <c r="K130" i="54"/>
  <c r="J131" i="54"/>
  <c r="K132" i="54"/>
  <c r="L132" i="54"/>
  <c r="L140" i="54"/>
  <c r="L141" i="54"/>
  <c r="J143" i="54"/>
  <c r="I86" i="54"/>
  <c r="J90" i="54"/>
  <c r="I94" i="54"/>
  <c r="K97" i="54"/>
  <c r="L97" i="54"/>
  <c r="I99" i="54"/>
  <c r="K100" i="54"/>
  <c r="L100" i="54"/>
  <c r="I104" i="54"/>
  <c r="I106" i="54"/>
  <c r="I108" i="54"/>
  <c r="I115" i="54"/>
  <c r="K120" i="54"/>
  <c r="L120" i="54"/>
  <c r="J121" i="54"/>
  <c r="K131" i="54"/>
  <c r="J134" i="54"/>
  <c r="M134" i="54" s="1"/>
  <c r="J136" i="54"/>
  <c r="K139" i="54"/>
  <c r="L139" i="54"/>
  <c r="J140" i="54"/>
  <c r="J141" i="54"/>
  <c r="J142" i="54"/>
  <c r="K143" i="54"/>
  <c r="J144" i="54"/>
  <c r="K147" i="54"/>
  <c r="I118" i="54"/>
  <c r="I133" i="54"/>
  <c r="I144" i="54"/>
  <c r="I145" i="54"/>
  <c r="I146" i="54"/>
  <c r="K153" i="54"/>
  <c r="K155" i="54"/>
  <c r="J162" i="54"/>
  <c r="J165" i="54"/>
  <c r="J169" i="54"/>
  <c r="I148" i="54"/>
  <c r="I150" i="54"/>
  <c r="K151" i="54"/>
  <c r="L151" i="54"/>
  <c r="J159" i="54"/>
  <c r="K162" i="54"/>
  <c r="J163" i="54"/>
  <c r="J167" i="54"/>
  <c r="K169" i="54"/>
  <c r="L169" i="54"/>
  <c r="J173" i="54"/>
  <c r="K174" i="54"/>
  <c r="J145" i="54"/>
  <c r="I151" i="54"/>
  <c r="J152" i="54"/>
  <c r="M152" i="54" s="1"/>
  <c r="J154" i="54"/>
  <c r="K156" i="54"/>
  <c r="L156" i="54"/>
  <c r="J157" i="54"/>
  <c r="K158" i="54"/>
  <c r="K159" i="54"/>
  <c r="K163" i="54"/>
  <c r="L163" i="54"/>
  <c r="K167" i="54"/>
  <c r="K170" i="54"/>
  <c r="K149" i="54"/>
  <c r="J150" i="54"/>
  <c r="K152" i="54"/>
  <c r="L152" i="54"/>
  <c r="J153" i="54"/>
  <c r="J155" i="54"/>
  <c r="K157" i="54"/>
  <c r="K160" i="54"/>
  <c r="L160" i="54"/>
  <c r="J161" i="54"/>
  <c r="K164" i="54"/>
  <c r="I156" i="54"/>
  <c r="I158" i="54"/>
  <c r="I160" i="54"/>
  <c r="I162" i="54"/>
  <c r="K168" i="54"/>
  <c r="L168" i="54"/>
  <c r="I172" i="54"/>
  <c r="J178" i="54"/>
  <c r="J182" i="54"/>
  <c r="K185" i="54"/>
  <c r="K187" i="54"/>
  <c r="J189" i="54"/>
  <c r="K190" i="54"/>
  <c r="L190" i="54"/>
  <c r="J191" i="54"/>
  <c r="K196" i="54"/>
  <c r="J197" i="54"/>
  <c r="I163" i="54"/>
  <c r="I164" i="54"/>
  <c r="I165" i="54"/>
  <c r="I169" i="54"/>
  <c r="J172" i="54"/>
  <c r="K173" i="54"/>
  <c r="I174" i="54"/>
  <c r="K178" i="54"/>
  <c r="L178" i="54"/>
  <c r="K182" i="54"/>
  <c r="L182" i="54"/>
  <c r="J188" i="54"/>
  <c r="K189" i="54"/>
  <c r="K191" i="54"/>
  <c r="K193" i="54"/>
  <c r="L193" i="54"/>
  <c r="J194" i="54"/>
  <c r="K197" i="54"/>
  <c r="L197" i="54"/>
  <c r="J198" i="54"/>
  <c r="J164" i="54"/>
  <c r="J170" i="54"/>
  <c r="K172" i="54"/>
  <c r="I175" i="54"/>
  <c r="J176" i="54"/>
  <c r="I178" i="54"/>
  <c r="J180" i="54"/>
  <c r="J184" i="54"/>
  <c r="J186" i="54"/>
  <c r="K188" i="54"/>
  <c r="J195" i="54"/>
  <c r="K198" i="54"/>
  <c r="J199" i="54"/>
  <c r="L162" i="54"/>
  <c r="J171" i="54"/>
  <c r="J174" i="54"/>
  <c r="K176" i="54"/>
  <c r="L176" i="54"/>
  <c r="K180" i="54"/>
  <c r="L180" i="54"/>
  <c r="K184" i="54"/>
  <c r="L184" i="54"/>
  <c r="J185" i="54"/>
  <c r="J187" i="54"/>
  <c r="J190" i="54"/>
  <c r="J192" i="54"/>
  <c r="K195" i="54"/>
  <c r="L195" i="54"/>
  <c r="J196" i="54"/>
  <c r="K199" i="54"/>
  <c r="I177" i="54"/>
  <c r="I179" i="54"/>
  <c r="I181" i="54"/>
  <c r="I183" i="54"/>
  <c r="M189" i="35"/>
  <c r="M170" i="35"/>
  <c r="M154" i="35"/>
  <c r="M124" i="35"/>
  <c r="M81" i="35"/>
  <c r="M197" i="35"/>
  <c r="M162" i="35"/>
  <c r="M146" i="35"/>
  <c r="M103" i="35"/>
  <c r="M29" i="35"/>
  <c r="M181" i="35"/>
  <c r="M194" i="35"/>
  <c r="M178" i="35"/>
  <c r="M157" i="35"/>
  <c r="M133" i="35"/>
  <c r="M92" i="35"/>
  <c r="M13" i="35"/>
  <c r="M186" i="35"/>
  <c r="M165" i="35"/>
  <c r="M149" i="35"/>
  <c r="M113" i="35"/>
  <c r="M51" i="35"/>
  <c r="M138" i="35"/>
  <c r="M130" i="35"/>
  <c r="M120" i="35"/>
  <c r="M109" i="35"/>
  <c r="M99" i="35"/>
  <c r="M88" i="35"/>
  <c r="M77" i="35"/>
  <c r="M45" i="35"/>
  <c r="M24" i="35"/>
  <c r="M198" i="35"/>
  <c r="M190" i="35"/>
  <c r="M182" i="35"/>
  <c r="M174" i="35"/>
  <c r="M166" i="35"/>
  <c r="M158" i="35"/>
  <c r="M150" i="35"/>
  <c r="M142" i="35"/>
  <c r="M134" i="35"/>
  <c r="M125" i="35"/>
  <c r="M115" i="35"/>
  <c r="M104" i="35"/>
  <c r="M93" i="35"/>
  <c r="M83" i="35"/>
  <c r="M72" i="35"/>
  <c r="M56" i="35"/>
  <c r="M35" i="35"/>
  <c r="M17" i="35"/>
  <c r="M10" i="35"/>
  <c r="M14" i="35"/>
  <c r="M18" i="35"/>
  <c r="M26" i="35"/>
  <c r="M30" i="35"/>
  <c r="M34" i="35"/>
  <c r="M38" i="35"/>
  <c r="M42" i="35"/>
  <c r="M46" i="35"/>
  <c r="M50" i="35"/>
  <c r="M54" i="35"/>
  <c r="M58" i="35"/>
  <c r="M62" i="35"/>
  <c r="M70" i="35"/>
  <c r="M74" i="35"/>
  <c r="M78" i="35"/>
  <c r="M82" i="35"/>
  <c r="M86" i="35"/>
  <c r="M90" i="35"/>
  <c r="M94" i="35"/>
  <c r="M98" i="35"/>
  <c r="M102" i="35"/>
  <c r="M106" i="35"/>
  <c r="M110" i="35"/>
  <c r="M114" i="35"/>
  <c r="M118" i="35"/>
  <c r="M122" i="35"/>
  <c r="M126" i="35"/>
  <c r="M11" i="35"/>
  <c r="M16" i="35"/>
  <c r="M21" i="35"/>
  <c r="M27" i="35"/>
  <c r="M32" i="35"/>
  <c r="M43" i="35"/>
  <c r="M48" i="35"/>
  <c r="M53" i="35"/>
  <c r="M59" i="35"/>
  <c r="M64" i="35"/>
  <c r="M69" i="35"/>
  <c r="M75" i="35"/>
  <c r="M80" i="35"/>
  <c r="M85" i="35"/>
  <c r="M101" i="35"/>
  <c r="M107" i="35"/>
  <c r="M112" i="35"/>
  <c r="M123" i="35"/>
  <c r="M128" i="35"/>
  <c r="M132" i="35"/>
  <c r="M136" i="35"/>
  <c r="M140" i="35"/>
  <c r="M144" i="35"/>
  <c r="M148" i="35"/>
  <c r="M152" i="35"/>
  <c r="M156" i="35"/>
  <c r="M164" i="35"/>
  <c r="M168" i="35"/>
  <c r="M172" i="35"/>
  <c r="M180" i="35"/>
  <c r="M184" i="35"/>
  <c r="M192" i="35"/>
  <c r="M196" i="35"/>
  <c r="M6" i="35"/>
  <c r="M23" i="35"/>
  <c r="M33" i="35"/>
  <c r="M44" i="35"/>
  <c r="M55" i="35"/>
  <c r="M65" i="35"/>
  <c r="M8" i="35"/>
  <c r="M20" i="35"/>
  <c r="M25" i="35"/>
  <c r="M31" i="35"/>
  <c r="M41" i="35"/>
  <c r="M47" i="35"/>
  <c r="M52" i="35"/>
  <c r="M57" i="35"/>
  <c r="M63" i="35"/>
  <c r="M68" i="35"/>
  <c r="M79" i="35"/>
  <c r="M84" i="35"/>
  <c r="M89" i="35"/>
  <c r="M95" i="35"/>
  <c r="M100" i="35"/>
  <c r="M111" i="35"/>
  <c r="M116" i="35"/>
  <c r="M121" i="35"/>
  <c r="M131" i="35"/>
  <c r="M139" i="35"/>
  <c r="M143" i="35"/>
  <c r="M147" i="35"/>
  <c r="M151" i="35"/>
  <c r="M155" i="35"/>
  <c r="M159" i="35"/>
  <c r="M163" i="35"/>
  <c r="M167" i="35"/>
  <c r="M171" i="35"/>
  <c r="M175" i="35"/>
  <c r="M179" i="35"/>
  <c r="M183" i="35"/>
  <c r="M195" i="35"/>
  <c r="M199" i="35"/>
  <c r="M12" i="35"/>
  <c r="M28" i="35"/>
  <c r="M39" i="35"/>
  <c r="M49" i="35"/>
  <c r="M60" i="35"/>
  <c r="M193" i="35"/>
  <c r="M185" i="35"/>
  <c r="M177" i="35"/>
  <c r="M169" i="35"/>
  <c r="M161" i="35"/>
  <c r="M145" i="35"/>
  <c r="M137" i="35"/>
  <c r="M129" i="35"/>
  <c r="M119" i="35"/>
  <c r="M108" i="35"/>
  <c r="M97" i="35"/>
  <c r="M87" i="35"/>
  <c r="M76" i="35"/>
  <c r="M61" i="35"/>
  <c r="M40" i="35"/>
  <c r="M19" i="35"/>
  <c r="L110" i="54" l="1"/>
  <c r="L107" i="54"/>
  <c r="L44" i="54"/>
  <c r="M197" i="54"/>
  <c r="K74" i="54"/>
  <c r="J30" i="54"/>
  <c r="J18" i="54"/>
  <c r="J11" i="54"/>
  <c r="J22" i="54"/>
  <c r="J9" i="54"/>
  <c r="M180" i="54"/>
  <c r="K87" i="54"/>
  <c r="K111" i="54"/>
  <c r="K112" i="54"/>
  <c r="L83" i="54"/>
  <c r="K45" i="54"/>
  <c r="L39" i="54"/>
  <c r="K49" i="54"/>
  <c r="J126" i="54"/>
  <c r="J139" i="54"/>
  <c r="J158" i="54"/>
  <c r="J175" i="54"/>
  <c r="J193" i="54"/>
  <c r="J25" i="54"/>
  <c r="J16" i="54"/>
  <c r="J8" i="54"/>
  <c r="J20" i="54"/>
  <c r="J14" i="54"/>
  <c r="J45" i="54"/>
  <c r="M176" i="54"/>
  <c r="J37" i="54"/>
  <c r="M182" i="54"/>
  <c r="M92" i="54"/>
  <c r="L113" i="54"/>
  <c r="L103" i="54"/>
  <c r="L98" i="54"/>
  <c r="K79" i="54"/>
  <c r="K55" i="54"/>
  <c r="K37" i="54"/>
  <c r="K33" i="54"/>
  <c r="K25" i="54"/>
  <c r="K78" i="54"/>
  <c r="L74" i="54"/>
  <c r="K40" i="54"/>
  <c r="L35" i="54"/>
  <c r="K19" i="54"/>
  <c r="L46" i="54"/>
  <c r="L25" i="54"/>
  <c r="M114" i="54"/>
  <c r="M151" i="54"/>
  <c r="L15" i="54"/>
  <c r="L7" i="54"/>
  <c r="K26" i="54"/>
  <c r="M150" i="54"/>
  <c r="L191" i="54"/>
  <c r="M191" i="54" s="1"/>
  <c r="L188" i="54"/>
  <c r="L185" i="54"/>
  <c r="L172" i="54"/>
  <c r="M172" i="54" s="1"/>
  <c r="L189" i="54"/>
  <c r="L183" i="54"/>
  <c r="L181" i="54"/>
  <c r="L179" i="54"/>
  <c r="L177" i="54"/>
  <c r="L175" i="54"/>
  <c r="L173" i="54"/>
  <c r="M173" i="54" s="1"/>
  <c r="L198" i="54"/>
  <c r="M198" i="54" s="1"/>
  <c r="L196" i="54"/>
  <c r="L194" i="54"/>
  <c r="L192" i="54"/>
  <c r="L186" i="54"/>
  <c r="L199" i="54"/>
  <c r="M199" i="54" s="1"/>
  <c r="L187" i="54"/>
  <c r="M187" i="54" s="1"/>
  <c r="L174" i="54"/>
  <c r="L171" i="54"/>
  <c r="L153" i="54"/>
  <c r="L167" i="54"/>
  <c r="L165" i="54"/>
  <c r="L158" i="54"/>
  <c r="L149" i="54"/>
  <c r="L146" i="54"/>
  <c r="L170" i="54"/>
  <c r="L164" i="54"/>
  <c r="M164" i="54" s="1"/>
  <c r="L157" i="54"/>
  <c r="L154" i="54"/>
  <c r="L161" i="54"/>
  <c r="L159" i="54"/>
  <c r="L155" i="54"/>
  <c r="M155" i="54" s="1"/>
  <c r="L150" i="54"/>
  <c r="L147" i="54"/>
  <c r="L135" i="54"/>
  <c r="M135" i="54" s="1"/>
  <c r="L124" i="54"/>
  <c r="M124" i="54" s="1"/>
  <c r="L91" i="54"/>
  <c r="L88" i="54"/>
  <c r="L148" i="54"/>
  <c r="L142" i="54"/>
  <c r="M142" i="54" s="1"/>
  <c r="L133" i="54"/>
  <c r="L131" i="54"/>
  <c r="L118" i="54"/>
  <c r="L144" i="54"/>
  <c r="L138" i="54"/>
  <c r="L136" i="54"/>
  <c r="L129" i="54"/>
  <c r="L127" i="54"/>
  <c r="L125" i="54"/>
  <c r="L121" i="54"/>
  <c r="L119" i="54"/>
  <c r="M119" i="54" s="1"/>
  <c r="L145" i="54"/>
  <c r="L122" i="54"/>
  <c r="L117" i="54"/>
  <c r="M117" i="54" s="1"/>
  <c r="L87" i="54"/>
  <c r="M87" i="54" s="1"/>
  <c r="L115" i="54"/>
  <c r="L101" i="54"/>
  <c r="M101" i="54" s="1"/>
  <c r="L89" i="54"/>
  <c r="M89" i="54" s="1"/>
  <c r="L116" i="54"/>
  <c r="L112" i="54"/>
  <c r="M112" i="54" s="1"/>
  <c r="L111" i="54"/>
  <c r="L109" i="54"/>
  <c r="L108" i="54"/>
  <c r="L106" i="54"/>
  <c r="L104" i="54"/>
  <c r="L102" i="54"/>
  <c r="L84" i="54"/>
  <c r="L99" i="54"/>
  <c r="L82" i="54"/>
  <c r="L78" i="54"/>
  <c r="L72" i="54"/>
  <c r="L67" i="54"/>
  <c r="L55" i="54"/>
  <c r="L52" i="54"/>
  <c r="L36" i="54"/>
  <c r="M36" i="54" s="1"/>
  <c r="L22" i="54"/>
  <c r="L90" i="54"/>
  <c r="L80" i="54"/>
  <c r="L76" i="54"/>
  <c r="L73" i="54"/>
  <c r="L65" i="54"/>
  <c r="L64" i="54"/>
  <c r="L62" i="54"/>
  <c r="L61" i="54"/>
  <c r="L59" i="54"/>
  <c r="L57" i="54"/>
  <c r="L50" i="54"/>
  <c r="L47" i="54"/>
  <c r="L45" i="54"/>
  <c r="M45" i="54" s="1"/>
  <c r="L81" i="54"/>
  <c r="L77" i="54"/>
  <c r="L53" i="54"/>
  <c r="L96" i="54"/>
  <c r="M96" i="54" s="1"/>
  <c r="L95" i="54"/>
  <c r="M95" i="54" s="1"/>
  <c r="L79" i="54"/>
  <c r="L71" i="54"/>
  <c r="L56" i="54"/>
  <c r="L54" i="54"/>
  <c r="L49" i="54"/>
  <c r="L41" i="54"/>
  <c r="L18" i="54"/>
  <c r="M18" i="54" s="1"/>
  <c r="L16" i="54"/>
  <c r="L14" i="54"/>
  <c r="L43" i="54"/>
  <c r="L30" i="54"/>
  <c r="L10" i="54"/>
  <c r="L48" i="54"/>
  <c r="L38" i="54"/>
  <c r="L32" i="54"/>
  <c r="L26" i="54"/>
  <c r="M26" i="54" s="1"/>
  <c r="L17" i="54"/>
  <c r="L12" i="54"/>
  <c r="L11" i="54"/>
  <c r="L8" i="54"/>
  <c r="L34" i="54"/>
  <c r="L28" i="54"/>
  <c r="L23" i="54"/>
  <c r="L20" i="54"/>
  <c r="L9" i="54"/>
  <c r="L6" i="54"/>
  <c r="L66" i="54"/>
  <c r="L58" i="54"/>
  <c r="L29" i="54"/>
  <c r="L24" i="54"/>
  <c r="L63" i="54"/>
  <c r="M39" i="54"/>
  <c r="K35" i="54"/>
  <c r="M35" i="54" s="1"/>
  <c r="K81" i="54"/>
  <c r="M81" i="54" s="1"/>
  <c r="M74" i="54"/>
  <c r="L70" i="54"/>
  <c r="L60" i="54"/>
  <c r="K46" i="54"/>
  <c r="L42" i="54"/>
  <c r="L37" i="54"/>
  <c r="M44" i="54"/>
  <c r="M83" i="54"/>
  <c r="M93" i="54"/>
  <c r="M147" i="54"/>
  <c r="M120" i="54"/>
  <c r="M137" i="54"/>
  <c r="M156" i="54"/>
  <c r="M168" i="54"/>
  <c r="K20" i="54"/>
  <c r="K15" i="54"/>
  <c r="M15" i="54" s="1"/>
  <c r="K7" i="54"/>
  <c r="M7" i="54" s="1"/>
  <c r="K13" i="54"/>
  <c r="M170" i="54"/>
  <c r="M159" i="54"/>
  <c r="M141" i="54"/>
  <c r="M90" i="54"/>
  <c r="M131" i="54"/>
  <c r="M132" i="54"/>
  <c r="M111" i="54"/>
  <c r="L51" i="54"/>
  <c r="M46" i="54"/>
  <c r="L31" i="54"/>
  <c r="L27" i="54"/>
  <c r="K183" i="54"/>
  <c r="M183" i="54" s="1"/>
  <c r="K181" i="54"/>
  <c r="M181" i="54" s="1"/>
  <c r="K179" i="54"/>
  <c r="M179" i="54" s="1"/>
  <c r="K177" i="54"/>
  <c r="K175" i="54"/>
  <c r="K194" i="54"/>
  <c r="K192" i="54"/>
  <c r="M192" i="54" s="1"/>
  <c r="K186" i="54"/>
  <c r="M186" i="54" s="1"/>
  <c r="K165" i="54"/>
  <c r="M165" i="54" s="1"/>
  <c r="K154" i="54"/>
  <c r="M154" i="54" s="1"/>
  <c r="K171" i="54"/>
  <c r="K161" i="54"/>
  <c r="M161" i="54" s="1"/>
  <c r="K146" i="54"/>
  <c r="M146" i="54" s="1"/>
  <c r="K144" i="54"/>
  <c r="M144" i="54" s="1"/>
  <c r="K133" i="54"/>
  <c r="K118" i="54"/>
  <c r="M118" i="54" s="1"/>
  <c r="K145" i="54"/>
  <c r="K138" i="54"/>
  <c r="M138" i="54" s="1"/>
  <c r="K136" i="54"/>
  <c r="K129" i="54"/>
  <c r="M129" i="54" s="1"/>
  <c r="K127" i="54"/>
  <c r="M127" i="54" s="1"/>
  <c r="K125" i="54"/>
  <c r="M125" i="54" s="1"/>
  <c r="K121" i="54"/>
  <c r="K123" i="54"/>
  <c r="M123" i="54" s="1"/>
  <c r="K109" i="54"/>
  <c r="M109" i="54" s="1"/>
  <c r="K108" i="54"/>
  <c r="M108" i="54" s="1"/>
  <c r="K106" i="54"/>
  <c r="M106" i="54" s="1"/>
  <c r="K104" i="54"/>
  <c r="K115" i="54"/>
  <c r="M115" i="54" s="1"/>
  <c r="K107" i="54"/>
  <c r="K105" i="54"/>
  <c r="K82" i="54"/>
  <c r="M82" i="54" s="1"/>
  <c r="K102" i="54"/>
  <c r="K84" i="54"/>
  <c r="M84" i="54" s="1"/>
  <c r="K80" i="54"/>
  <c r="K76" i="54"/>
  <c r="M76" i="54" s="1"/>
  <c r="K64" i="54"/>
  <c r="M64" i="54" s="1"/>
  <c r="K61" i="54"/>
  <c r="K59" i="54"/>
  <c r="K57" i="54"/>
  <c r="M57" i="54" s="1"/>
  <c r="K50" i="54"/>
  <c r="M50" i="54" s="1"/>
  <c r="K47" i="54"/>
  <c r="M47" i="54" s="1"/>
  <c r="K98" i="54"/>
  <c r="K53" i="54"/>
  <c r="K32" i="54"/>
  <c r="M32" i="54" s="1"/>
  <c r="K14" i="54"/>
  <c r="M14" i="54" s="1"/>
  <c r="K41" i="54"/>
  <c r="M41" i="54" s="1"/>
  <c r="K34" i="54"/>
  <c r="K10" i="54"/>
  <c r="M10" i="54" s="1"/>
  <c r="K43" i="54"/>
  <c r="M43" i="54" s="1"/>
  <c r="K28" i="54"/>
  <c r="K23" i="54"/>
  <c r="K17" i="54"/>
  <c r="M17" i="54" s="1"/>
  <c r="K16" i="54"/>
  <c r="M16" i="54" s="1"/>
  <c r="K12" i="54"/>
  <c r="K8" i="54"/>
  <c r="M8" i="54" s="1"/>
  <c r="K6" i="54"/>
  <c r="K48" i="54"/>
  <c r="M48" i="54" s="1"/>
  <c r="K21" i="54"/>
  <c r="K75" i="54"/>
  <c r="L68" i="54"/>
  <c r="K66" i="54"/>
  <c r="M66" i="54" s="1"/>
  <c r="K58" i="54"/>
  <c r="M53" i="54"/>
  <c r="K29" i="54"/>
  <c r="M29" i="54" s="1"/>
  <c r="K24" i="54"/>
  <c r="M24" i="54" s="1"/>
  <c r="K63" i="54"/>
  <c r="K56" i="54"/>
  <c r="M56" i="54" s="1"/>
  <c r="M49" i="54"/>
  <c r="M34" i="54"/>
  <c r="M21" i="54"/>
  <c r="K70" i="54"/>
  <c r="M70" i="54" s="1"/>
  <c r="K60" i="54"/>
  <c r="M60" i="54" s="1"/>
  <c r="K54" i="54"/>
  <c r="M54" i="54" s="1"/>
  <c r="K42" i="54"/>
  <c r="M42" i="54" s="1"/>
  <c r="M23" i="54"/>
  <c r="M12" i="54"/>
  <c r="M59" i="54"/>
  <c r="M65" i="54"/>
  <c r="M69" i="54"/>
  <c r="M97" i="54"/>
  <c r="M102" i="54"/>
  <c r="M149" i="54"/>
  <c r="M139" i="54"/>
  <c r="M158" i="54"/>
  <c r="M175" i="54"/>
  <c r="M193" i="54"/>
  <c r="L21" i="54"/>
  <c r="M196" i="54"/>
  <c r="M174" i="54"/>
  <c r="M194" i="54"/>
  <c r="M153" i="54"/>
  <c r="M145" i="54"/>
  <c r="M167" i="54"/>
  <c r="M185" i="54"/>
  <c r="M171" i="54"/>
  <c r="M188" i="54"/>
  <c r="M190" i="54"/>
  <c r="M195" i="54"/>
  <c r="M184" i="54"/>
  <c r="M189" i="54"/>
  <c r="M178" i="54"/>
  <c r="M157" i="54"/>
  <c r="M163" i="54"/>
  <c r="M169" i="54"/>
  <c r="M162" i="54"/>
  <c r="L143" i="54"/>
  <c r="M140" i="54"/>
  <c r="M136" i="54"/>
  <c r="M121" i="54"/>
  <c r="M143" i="54"/>
  <c r="L130" i="54"/>
  <c r="M130" i="54" s="1"/>
  <c r="L126" i="54"/>
  <c r="M126" i="54" s="1"/>
  <c r="M107" i="54"/>
  <c r="L128" i="54"/>
  <c r="M122" i="54"/>
  <c r="M103" i="54"/>
  <c r="M98" i="54"/>
  <c r="K113" i="54"/>
  <c r="M113" i="54" s="1"/>
  <c r="L105" i="54"/>
  <c r="M94" i="54"/>
  <c r="M91" i="54"/>
  <c r="L85" i="54"/>
  <c r="M85" i="54" s="1"/>
  <c r="M104" i="54"/>
  <c r="L86" i="54"/>
  <c r="M86" i="54" s="1"/>
  <c r="K77" i="54"/>
  <c r="M77" i="54" s="1"/>
  <c r="K67" i="54"/>
  <c r="M67" i="54" s="1"/>
  <c r="K51" i="54"/>
  <c r="M51" i="54" s="1"/>
  <c r="L40" i="54"/>
  <c r="K31" i="54"/>
  <c r="M31" i="54" s="1"/>
  <c r="K27" i="54"/>
  <c r="M27" i="54" s="1"/>
  <c r="M80" i="54"/>
  <c r="M73" i="54"/>
  <c r="K68" i="54"/>
  <c r="M68" i="54" s="1"/>
  <c r="K62" i="54"/>
  <c r="M62" i="54" s="1"/>
  <c r="L33" i="54"/>
  <c r="M33" i="54" s="1"/>
  <c r="K22" i="54"/>
  <c r="M22" i="54" s="1"/>
  <c r="M13" i="54"/>
  <c r="M79" i="54"/>
  <c r="K71" i="54"/>
  <c r="M71" i="54" s="1"/>
  <c r="M55" i="54"/>
  <c r="L19" i="54"/>
  <c r="M19" i="54" s="1"/>
  <c r="M88" i="54"/>
  <c r="L75" i="54"/>
  <c r="M75" i="54" s="1"/>
  <c r="K72" i="54"/>
  <c r="M72" i="54" s="1"/>
  <c r="K52" i="54"/>
  <c r="M52" i="54" s="1"/>
  <c r="M28" i="54"/>
  <c r="M6" i="54"/>
  <c r="M61" i="54"/>
  <c r="M100" i="54"/>
  <c r="M78" i="54"/>
  <c r="M99" i="54"/>
  <c r="M110" i="54"/>
  <c r="M116" i="54"/>
  <c r="M133" i="54"/>
  <c r="M128" i="54"/>
  <c r="M148" i="54"/>
  <c r="M160" i="54"/>
  <c r="M177" i="54"/>
  <c r="K38" i="54"/>
  <c r="M38" i="54" s="1"/>
  <c r="K9" i="54"/>
  <c r="M9" i="54" s="1"/>
  <c r="K30" i="54"/>
  <c r="M30" i="54" s="1"/>
  <c r="K11" i="54"/>
  <c r="M11" i="54" s="1"/>
  <c r="M200" i="35"/>
  <c r="M201" i="35"/>
  <c r="M202" i="35"/>
  <c r="M203" i="35"/>
  <c r="M204" i="35"/>
  <c r="M205" i="35"/>
  <c r="M63" i="54" l="1"/>
  <c r="M58" i="54"/>
  <c r="M105" i="54"/>
  <c r="M20" i="54"/>
  <c r="M37" i="54"/>
  <c r="M40" i="54"/>
  <c r="M25" i="54"/>
  <c r="N25" i="54" s="1"/>
  <c r="N133" i="54"/>
  <c r="N157" i="54"/>
  <c r="N116" i="54"/>
  <c r="N103" i="54"/>
  <c r="N110" i="54"/>
  <c r="N13" i="54"/>
  <c r="N122" i="54"/>
  <c r="N140" i="54"/>
  <c r="N189" i="54"/>
  <c r="N188" i="54"/>
  <c r="N145" i="54"/>
  <c r="N175" i="54"/>
  <c r="N149" i="54"/>
  <c r="N69" i="54"/>
  <c r="N53" i="54"/>
  <c r="N8" i="54"/>
  <c r="N7" i="54"/>
  <c r="N46" i="54"/>
  <c r="N132" i="54"/>
  <c r="N90" i="54"/>
  <c r="N168" i="54"/>
  <c r="N147" i="54"/>
  <c r="N44" i="54"/>
  <c r="N39" i="54"/>
  <c r="N182" i="54"/>
  <c r="I5" i="52"/>
  <c r="I6" i="52"/>
  <c r="I7" i="52"/>
  <c r="I8" i="52"/>
  <c r="I9" i="52"/>
  <c r="I10" i="52"/>
  <c r="I11" i="52"/>
  <c r="I13" i="52"/>
  <c r="I14" i="52"/>
  <c r="I15" i="52"/>
  <c r="I16" i="52"/>
  <c r="I17" i="52"/>
  <c r="I18" i="52"/>
  <c r="I19" i="52"/>
  <c r="I20" i="52"/>
  <c r="I21" i="52"/>
  <c r="I22" i="52"/>
  <c r="I23" i="52"/>
  <c r="I24" i="52"/>
  <c r="I25" i="52"/>
  <c r="I26" i="52"/>
  <c r="I27" i="52"/>
  <c r="I28" i="52"/>
  <c r="I29" i="52"/>
  <c r="I30" i="52"/>
  <c r="I31" i="52"/>
  <c r="I32" i="52"/>
  <c r="I33" i="52"/>
  <c r="I34" i="52"/>
  <c r="I35" i="52"/>
  <c r="I36" i="52"/>
  <c r="I37" i="52"/>
  <c r="I38" i="52"/>
  <c r="I39" i="52"/>
  <c r="I40" i="52"/>
  <c r="I41" i="52"/>
  <c r="I42" i="52"/>
  <c r="I43" i="52"/>
  <c r="I44" i="52"/>
  <c r="I45" i="52"/>
  <c r="I46" i="52"/>
  <c r="I47" i="52"/>
  <c r="I48" i="52"/>
  <c r="I49" i="52"/>
  <c r="I50" i="52"/>
  <c r="I51" i="52"/>
  <c r="I52" i="52"/>
  <c r="I53" i="52"/>
  <c r="I54" i="52"/>
  <c r="I55" i="52"/>
  <c r="I56" i="52"/>
  <c r="I57" i="52"/>
  <c r="I58" i="52"/>
  <c r="I59" i="52"/>
  <c r="I60" i="52"/>
  <c r="I61" i="52"/>
  <c r="I62" i="52"/>
  <c r="I63" i="52"/>
  <c r="I64" i="52"/>
  <c r="I65" i="52"/>
  <c r="I66" i="52"/>
  <c r="I67" i="52"/>
  <c r="I68" i="52"/>
  <c r="I69" i="52"/>
  <c r="I70" i="52"/>
  <c r="I71" i="52"/>
  <c r="I72" i="52"/>
  <c r="I73" i="52"/>
  <c r="I74" i="52"/>
  <c r="I75" i="52"/>
  <c r="I76" i="52"/>
  <c r="I77" i="52"/>
  <c r="I78" i="52"/>
  <c r="I79" i="52"/>
  <c r="I80" i="52"/>
  <c r="I81" i="52"/>
  <c r="I82" i="52"/>
  <c r="I83" i="52"/>
  <c r="I84" i="52"/>
  <c r="I85" i="52"/>
  <c r="I86" i="52"/>
  <c r="I87" i="52"/>
  <c r="I88" i="52"/>
  <c r="I89" i="52"/>
  <c r="I90" i="52"/>
  <c r="I91" i="52"/>
  <c r="I92" i="52"/>
  <c r="I93" i="52"/>
  <c r="I94" i="52"/>
  <c r="I95" i="52"/>
  <c r="I96" i="52"/>
  <c r="I97" i="52"/>
  <c r="I98" i="52"/>
  <c r="I99" i="52"/>
  <c r="I101" i="52"/>
  <c r="I102" i="52"/>
  <c r="I103" i="52"/>
  <c r="I104" i="52"/>
  <c r="I105" i="52"/>
  <c r="I106" i="52"/>
  <c r="I107" i="52"/>
  <c r="I108" i="52"/>
  <c r="I110" i="52"/>
  <c r="I111" i="52"/>
  <c r="I112" i="52"/>
  <c r="I113" i="52"/>
  <c r="I115" i="52"/>
  <c r="I116" i="52"/>
  <c r="I117" i="52"/>
  <c r="I118" i="52"/>
  <c r="I119" i="52"/>
  <c r="I120" i="52"/>
  <c r="I121" i="52"/>
  <c r="I122" i="52"/>
  <c r="I123" i="52"/>
  <c r="I124" i="52"/>
  <c r="I125" i="52"/>
  <c r="I126" i="52"/>
  <c r="I127" i="52"/>
  <c r="I128" i="52"/>
  <c r="I129" i="52"/>
  <c r="I130" i="52"/>
  <c r="I131" i="52"/>
  <c r="I132" i="52"/>
  <c r="I133" i="52"/>
  <c r="I134" i="52"/>
  <c r="I135" i="52"/>
  <c r="I136" i="52"/>
  <c r="I137" i="52"/>
  <c r="I139" i="52"/>
  <c r="I140" i="52"/>
  <c r="I141" i="52"/>
  <c r="I142" i="52"/>
  <c r="I144" i="52"/>
  <c r="I145" i="52"/>
  <c r="I146" i="52"/>
  <c r="I147" i="52"/>
  <c r="I148" i="52"/>
  <c r="I149" i="52"/>
  <c r="I150" i="52"/>
  <c r="I151" i="52"/>
  <c r="I152" i="52"/>
  <c r="I153" i="52"/>
  <c r="I154" i="52"/>
  <c r="I155" i="52"/>
  <c r="I156" i="52"/>
  <c r="I157" i="52"/>
  <c r="I158" i="52"/>
  <c r="I159" i="52"/>
  <c r="I160" i="52"/>
  <c r="I161" i="52"/>
  <c r="I162" i="52"/>
  <c r="I164" i="52"/>
  <c r="I165" i="52"/>
  <c r="I166" i="52"/>
  <c r="I167" i="52"/>
  <c r="I168" i="52"/>
  <c r="I169" i="52"/>
  <c r="I170" i="52"/>
  <c r="I171" i="52"/>
  <c r="I172" i="52"/>
  <c r="I173" i="52"/>
  <c r="I174" i="52"/>
  <c r="I175" i="52"/>
  <c r="I176" i="52"/>
  <c r="I177" i="52"/>
  <c r="I178" i="52"/>
  <c r="I179" i="52"/>
  <c r="I180" i="52"/>
  <c r="I181" i="52"/>
  <c r="I182" i="52"/>
  <c r="I183" i="52"/>
  <c r="I184" i="52"/>
  <c r="I185" i="52"/>
  <c r="I186" i="52"/>
  <c r="I187" i="52"/>
  <c r="I188" i="52"/>
  <c r="I189" i="52"/>
  <c r="I190" i="52"/>
  <c r="I191" i="52"/>
  <c r="I192" i="52"/>
  <c r="I193" i="52"/>
  <c r="I194" i="52"/>
  <c r="I195" i="52"/>
  <c r="I196" i="52"/>
  <c r="I3" i="52"/>
  <c r="F4" i="52"/>
  <c r="G4" i="52" s="1"/>
  <c r="F5" i="52"/>
  <c r="G5" i="52" s="1"/>
  <c r="F6" i="52"/>
  <c r="G6" i="52" s="1"/>
  <c r="F7" i="52"/>
  <c r="G7" i="52" s="1"/>
  <c r="F8" i="52"/>
  <c r="G8" i="52" s="1"/>
  <c r="F9" i="52"/>
  <c r="G9" i="52" s="1"/>
  <c r="F10" i="52"/>
  <c r="G10" i="52" s="1"/>
  <c r="F11" i="52"/>
  <c r="G11" i="52" s="1"/>
  <c r="F12" i="52"/>
  <c r="G12" i="52" s="1"/>
  <c r="F13" i="52"/>
  <c r="G13" i="52" s="1"/>
  <c r="F14" i="52"/>
  <c r="G14" i="52" s="1"/>
  <c r="F15" i="52"/>
  <c r="G15" i="52" s="1"/>
  <c r="F16" i="52"/>
  <c r="G16" i="52" s="1"/>
  <c r="F17" i="52"/>
  <c r="G17" i="52" s="1"/>
  <c r="F18" i="52"/>
  <c r="G18" i="52" s="1"/>
  <c r="F19" i="52"/>
  <c r="G19" i="52" s="1"/>
  <c r="F20" i="52"/>
  <c r="G20" i="52" s="1"/>
  <c r="F21" i="52"/>
  <c r="G21" i="52" s="1"/>
  <c r="F22" i="52"/>
  <c r="G22" i="52" s="1"/>
  <c r="F23" i="52"/>
  <c r="G23" i="52" s="1"/>
  <c r="F24" i="52"/>
  <c r="G24" i="52" s="1"/>
  <c r="F25" i="52"/>
  <c r="G25" i="52" s="1"/>
  <c r="F26" i="52"/>
  <c r="G26" i="52" s="1"/>
  <c r="F27" i="52"/>
  <c r="G27" i="52" s="1"/>
  <c r="F28" i="52"/>
  <c r="G28" i="52" s="1"/>
  <c r="F29" i="52"/>
  <c r="G29" i="52" s="1"/>
  <c r="F30" i="52"/>
  <c r="G30" i="52" s="1"/>
  <c r="F31" i="52"/>
  <c r="G31" i="52" s="1"/>
  <c r="F32" i="52"/>
  <c r="G32" i="52" s="1"/>
  <c r="F33" i="52"/>
  <c r="G33" i="52" s="1"/>
  <c r="F34" i="52"/>
  <c r="G34" i="52" s="1"/>
  <c r="F35" i="52"/>
  <c r="G35" i="52" s="1"/>
  <c r="F36" i="52"/>
  <c r="G36" i="52" s="1"/>
  <c r="F37" i="52"/>
  <c r="G37" i="52" s="1"/>
  <c r="F38" i="52"/>
  <c r="G38" i="52" s="1"/>
  <c r="F39" i="52"/>
  <c r="G39" i="52" s="1"/>
  <c r="F40" i="52"/>
  <c r="G40" i="52" s="1"/>
  <c r="F41" i="52"/>
  <c r="G41" i="52" s="1"/>
  <c r="F42" i="52"/>
  <c r="G42" i="52" s="1"/>
  <c r="F43" i="52"/>
  <c r="G43" i="52" s="1"/>
  <c r="F44" i="52"/>
  <c r="G44" i="52" s="1"/>
  <c r="F45" i="52"/>
  <c r="G45" i="52" s="1"/>
  <c r="F46" i="52"/>
  <c r="G46" i="52" s="1"/>
  <c r="F47" i="52"/>
  <c r="G47" i="52" s="1"/>
  <c r="F48" i="52"/>
  <c r="G48" i="52" s="1"/>
  <c r="F49" i="52"/>
  <c r="G49" i="52" s="1"/>
  <c r="F50" i="52"/>
  <c r="G50" i="52" s="1"/>
  <c r="F51" i="52"/>
  <c r="G51" i="52" s="1"/>
  <c r="F52" i="52"/>
  <c r="G52" i="52" s="1"/>
  <c r="F53" i="52"/>
  <c r="G53" i="52" s="1"/>
  <c r="F54" i="52"/>
  <c r="G54" i="52" s="1"/>
  <c r="F55" i="52"/>
  <c r="G55" i="52" s="1"/>
  <c r="F56" i="52"/>
  <c r="G56" i="52" s="1"/>
  <c r="F57" i="52"/>
  <c r="G57" i="52" s="1"/>
  <c r="F58" i="52"/>
  <c r="G58" i="52" s="1"/>
  <c r="F59" i="52"/>
  <c r="G59" i="52" s="1"/>
  <c r="F60" i="52"/>
  <c r="G60" i="52" s="1"/>
  <c r="F61" i="52"/>
  <c r="G61" i="52" s="1"/>
  <c r="F62" i="52"/>
  <c r="G62" i="52" s="1"/>
  <c r="F63" i="52"/>
  <c r="G63" i="52" s="1"/>
  <c r="F64" i="52"/>
  <c r="G64" i="52" s="1"/>
  <c r="F65" i="52"/>
  <c r="G65" i="52" s="1"/>
  <c r="F66" i="52"/>
  <c r="G66" i="52" s="1"/>
  <c r="F67" i="52"/>
  <c r="G67" i="52" s="1"/>
  <c r="F68" i="52"/>
  <c r="G68" i="52" s="1"/>
  <c r="F69" i="52"/>
  <c r="G69" i="52" s="1"/>
  <c r="F70" i="52"/>
  <c r="G70" i="52" s="1"/>
  <c r="F71" i="52"/>
  <c r="G71" i="52" s="1"/>
  <c r="F72" i="52"/>
  <c r="G72" i="52" s="1"/>
  <c r="F73" i="52"/>
  <c r="G73" i="52" s="1"/>
  <c r="F74" i="52"/>
  <c r="G74" i="52" s="1"/>
  <c r="F75" i="52"/>
  <c r="G75" i="52" s="1"/>
  <c r="F76" i="52"/>
  <c r="G76" i="52" s="1"/>
  <c r="F77" i="52"/>
  <c r="G77" i="52" s="1"/>
  <c r="F78" i="52"/>
  <c r="G78" i="52" s="1"/>
  <c r="F79" i="52"/>
  <c r="G79" i="52" s="1"/>
  <c r="F80" i="52"/>
  <c r="G80" i="52" s="1"/>
  <c r="F81" i="52"/>
  <c r="G81" i="52" s="1"/>
  <c r="F82" i="52"/>
  <c r="G82" i="52" s="1"/>
  <c r="F83" i="52"/>
  <c r="G83" i="52" s="1"/>
  <c r="F84" i="52"/>
  <c r="G84" i="52" s="1"/>
  <c r="F85" i="52"/>
  <c r="G85" i="52" s="1"/>
  <c r="F86" i="52"/>
  <c r="G86" i="52" s="1"/>
  <c r="F87" i="52"/>
  <c r="G87" i="52" s="1"/>
  <c r="F88" i="52"/>
  <c r="G88" i="52" s="1"/>
  <c r="F89" i="52"/>
  <c r="G89" i="52" s="1"/>
  <c r="F90" i="52"/>
  <c r="G90" i="52" s="1"/>
  <c r="F91" i="52"/>
  <c r="G91" i="52" s="1"/>
  <c r="F92" i="52"/>
  <c r="G92" i="52" s="1"/>
  <c r="F93" i="52"/>
  <c r="G93" i="52" s="1"/>
  <c r="F94" i="52"/>
  <c r="G94" i="52" s="1"/>
  <c r="F95" i="52"/>
  <c r="G95" i="52" s="1"/>
  <c r="F96" i="52"/>
  <c r="G96" i="52" s="1"/>
  <c r="F97" i="52"/>
  <c r="G97" i="52" s="1"/>
  <c r="F98" i="52"/>
  <c r="G98" i="52" s="1"/>
  <c r="F99" i="52"/>
  <c r="G99" i="52" s="1"/>
  <c r="F100" i="52"/>
  <c r="G100" i="52" s="1"/>
  <c r="F101" i="52"/>
  <c r="G101" i="52" s="1"/>
  <c r="F102" i="52"/>
  <c r="G102" i="52" s="1"/>
  <c r="F103" i="52"/>
  <c r="G103" i="52" s="1"/>
  <c r="F104" i="52"/>
  <c r="G104" i="52" s="1"/>
  <c r="F105" i="52"/>
  <c r="G105" i="52" s="1"/>
  <c r="F106" i="52"/>
  <c r="G106" i="52" s="1"/>
  <c r="F107" i="52"/>
  <c r="G107" i="52" s="1"/>
  <c r="F108" i="52"/>
  <c r="G108" i="52" s="1"/>
  <c r="F109" i="52"/>
  <c r="G109" i="52" s="1"/>
  <c r="F110" i="52"/>
  <c r="G110" i="52" s="1"/>
  <c r="F111" i="52"/>
  <c r="G111" i="52" s="1"/>
  <c r="F112" i="52"/>
  <c r="G112" i="52" s="1"/>
  <c r="F113" i="52"/>
  <c r="G113" i="52" s="1"/>
  <c r="F114" i="52"/>
  <c r="G114" i="52" s="1"/>
  <c r="F115" i="52"/>
  <c r="G115" i="52" s="1"/>
  <c r="F116" i="52"/>
  <c r="G116" i="52" s="1"/>
  <c r="F117" i="52"/>
  <c r="G117" i="52" s="1"/>
  <c r="F118" i="52"/>
  <c r="G118" i="52" s="1"/>
  <c r="F119" i="52"/>
  <c r="G119" i="52" s="1"/>
  <c r="F120" i="52"/>
  <c r="G120" i="52" s="1"/>
  <c r="F121" i="52"/>
  <c r="G121" i="52" s="1"/>
  <c r="F122" i="52"/>
  <c r="G122" i="52" s="1"/>
  <c r="F123" i="52"/>
  <c r="G123" i="52" s="1"/>
  <c r="F124" i="52"/>
  <c r="G124" i="52" s="1"/>
  <c r="F125" i="52"/>
  <c r="G125" i="52" s="1"/>
  <c r="F126" i="52"/>
  <c r="G126" i="52" s="1"/>
  <c r="F127" i="52"/>
  <c r="G127" i="52" s="1"/>
  <c r="F128" i="52"/>
  <c r="G128" i="52" s="1"/>
  <c r="F129" i="52"/>
  <c r="G129" i="52" s="1"/>
  <c r="F130" i="52"/>
  <c r="G130" i="52" s="1"/>
  <c r="F131" i="52"/>
  <c r="G131" i="52" s="1"/>
  <c r="F132" i="52"/>
  <c r="G132" i="52" s="1"/>
  <c r="F133" i="52"/>
  <c r="G133" i="52" s="1"/>
  <c r="F134" i="52"/>
  <c r="G134" i="52" s="1"/>
  <c r="F135" i="52"/>
  <c r="G135" i="52" s="1"/>
  <c r="F136" i="52"/>
  <c r="G136" i="52" s="1"/>
  <c r="F137" i="52"/>
  <c r="G137" i="52" s="1"/>
  <c r="F138" i="52"/>
  <c r="G138" i="52" s="1"/>
  <c r="F139" i="52"/>
  <c r="G139" i="52" s="1"/>
  <c r="F140" i="52"/>
  <c r="G140" i="52" s="1"/>
  <c r="F141" i="52"/>
  <c r="G141" i="52" s="1"/>
  <c r="F142" i="52"/>
  <c r="G142" i="52" s="1"/>
  <c r="F143" i="52"/>
  <c r="G143" i="52" s="1"/>
  <c r="F144" i="52"/>
  <c r="G144" i="52" s="1"/>
  <c r="F145" i="52"/>
  <c r="G145" i="52" s="1"/>
  <c r="F146" i="52"/>
  <c r="G146" i="52" s="1"/>
  <c r="F147" i="52"/>
  <c r="G147" i="52" s="1"/>
  <c r="F148" i="52"/>
  <c r="G148" i="52" s="1"/>
  <c r="F149" i="52"/>
  <c r="G149" i="52" s="1"/>
  <c r="F150" i="52"/>
  <c r="G150" i="52" s="1"/>
  <c r="F151" i="52"/>
  <c r="G151" i="52" s="1"/>
  <c r="F152" i="52"/>
  <c r="G152" i="52" s="1"/>
  <c r="F153" i="52"/>
  <c r="G153" i="52" s="1"/>
  <c r="F154" i="52"/>
  <c r="G154" i="52" s="1"/>
  <c r="F155" i="52"/>
  <c r="G155" i="52" s="1"/>
  <c r="F156" i="52"/>
  <c r="G156" i="52" s="1"/>
  <c r="F157" i="52"/>
  <c r="G157" i="52" s="1"/>
  <c r="F158" i="52"/>
  <c r="G158" i="52" s="1"/>
  <c r="F159" i="52"/>
  <c r="G159" i="52" s="1"/>
  <c r="F160" i="52"/>
  <c r="G160" i="52" s="1"/>
  <c r="F161" i="52"/>
  <c r="G161" i="52" s="1"/>
  <c r="F162" i="52"/>
  <c r="G162" i="52" s="1"/>
  <c r="F163" i="52"/>
  <c r="G163" i="52" s="1"/>
  <c r="F164" i="52"/>
  <c r="G164" i="52" s="1"/>
  <c r="F165" i="52"/>
  <c r="G165" i="52" s="1"/>
  <c r="F166" i="52"/>
  <c r="G166" i="52" s="1"/>
  <c r="F167" i="52"/>
  <c r="G167" i="52" s="1"/>
  <c r="F168" i="52"/>
  <c r="G168" i="52" s="1"/>
  <c r="F169" i="52"/>
  <c r="G169" i="52" s="1"/>
  <c r="F170" i="52"/>
  <c r="G170" i="52" s="1"/>
  <c r="F171" i="52"/>
  <c r="G171" i="52" s="1"/>
  <c r="F172" i="52"/>
  <c r="G172" i="52" s="1"/>
  <c r="F173" i="52"/>
  <c r="G173" i="52" s="1"/>
  <c r="F174" i="52"/>
  <c r="G174" i="52" s="1"/>
  <c r="F175" i="52"/>
  <c r="G175" i="52" s="1"/>
  <c r="F176" i="52"/>
  <c r="G176" i="52" s="1"/>
  <c r="F177" i="52"/>
  <c r="G177" i="52" s="1"/>
  <c r="F178" i="52"/>
  <c r="G178" i="52" s="1"/>
  <c r="F179" i="52"/>
  <c r="G179" i="52" s="1"/>
  <c r="F180" i="52"/>
  <c r="G180" i="52" s="1"/>
  <c r="F181" i="52"/>
  <c r="G181" i="52" s="1"/>
  <c r="F182" i="52"/>
  <c r="G182" i="52" s="1"/>
  <c r="F183" i="52"/>
  <c r="G183" i="52" s="1"/>
  <c r="F184" i="52"/>
  <c r="G184" i="52" s="1"/>
  <c r="F185" i="52"/>
  <c r="G185" i="52" s="1"/>
  <c r="F186" i="52"/>
  <c r="G186" i="52" s="1"/>
  <c r="F187" i="52"/>
  <c r="G187" i="52" s="1"/>
  <c r="F188" i="52"/>
  <c r="G188" i="52" s="1"/>
  <c r="F189" i="52"/>
  <c r="G189" i="52" s="1"/>
  <c r="F190" i="52"/>
  <c r="G190" i="52" s="1"/>
  <c r="F191" i="52"/>
  <c r="G191" i="52" s="1"/>
  <c r="F192" i="52"/>
  <c r="G192" i="52" s="1"/>
  <c r="F193" i="52"/>
  <c r="G193" i="52" s="1"/>
  <c r="F194" i="52"/>
  <c r="G194" i="52" s="1"/>
  <c r="F195" i="52"/>
  <c r="G195" i="52" s="1"/>
  <c r="F196" i="52"/>
  <c r="G196" i="52" s="1"/>
  <c r="F3" i="52"/>
  <c r="G3" i="52" s="1"/>
  <c r="N15" i="54" l="1"/>
  <c r="N159" i="54"/>
  <c r="N26" i="54"/>
  <c r="N176" i="54"/>
  <c r="N169" i="54"/>
  <c r="N160" i="54"/>
  <c r="N78" i="54"/>
  <c r="N150" i="54"/>
  <c r="N186" i="54"/>
  <c r="N21" i="54"/>
  <c r="N102" i="54"/>
  <c r="N195" i="54"/>
  <c r="N37" i="54"/>
  <c r="N93" i="54"/>
  <c r="N49" i="54"/>
  <c r="N196" i="54"/>
  <c r="N154" i="54"/>
  <c r="N6" i="54"/>
  <c r="M203" i="54"/>
  <c r="N203" i="54" s="1"/>
  <c r="N61" i="54"/>
  <c r="N107" i="54"/>
  <c r="N172" i="54"/>
  <c r="N119" i="54"/>
  <c r="N144" i="54"/>
  <c r="N84" i="54"/>
  <c r="N60" i="54"/>
  <c r="N191" i="54"/>
  <c r="N142" i="54"/>
  <c r="N192" i="54"/>
  <c r="N58" i="54"/>
  <c r="N86" i="54"/>
  <c r="N101" i="54"/>
  <c r="N81" i="54"/>
  <c r="N123" i="54"/>
  <c r="N56" i="54"/>
  <c r="N117" i="54"/>
  <c r="N165" i="54"/>
  <c r="N64" i="54"/>
  <c r="N70" i="54"/>
  <c r="N67" i="54"/>
  <c r="N74" i="54"/>
  <c r="N131" i="54"/>
  <c r="N23" i="54"/>
  <c r="N167" i="54"/>
  <c r="N136" i="54"/>
  <c r="N162" i="54"/>
  <c r="N92" i="54"/>
  <c r="N134" i="54"/>
  <c r="N127" i="54"/>
  <c r="N47" i="54"/>
  <c r="N139" i="54"/>
  <c r="N121" i="54"/>
  <c r="N151" i="54"/>
  <c r="N156" i="54"/>
  <c r="N12" i="54"/>
  <c r="N153" i="54"/>
  <c r="N143" i="54"/>
  <c r="M202" i="54"/>
  <c r="N202" i="54" s="1"/>
  <c r="N99" i="54"/>
  <c r="N148" i="54"/>
  <c r="N31" i="54"/>
  <c r="N198" i="54"/>
  <c r="N87" i="54"/>
  <c r="N138" i="54"/>
  <c r="N43" i="54"/>
  <c r="N130" i="54"/>
  <c r="N199" i="54"/>
  <c r="N112" i="54"/>
  <c r="N106" i="54"/>
  <c r="N63" i="54"/>
  <c r="N72" i="54"/>
  <c r="N45" i="54"/>
  <c r="N161" i="54"/>
  <c r="N82" i="54"/>
  <c r="N77" i="54"/>
  <c r="N89" i="54"/>
  <c r="N146" i="54"/>
  <c r="N50" i="54"/>
  <c r="N42" i="54"/>
  <c r="N27" i="54"/>
  <c r="N34" i="54"/>
  <c r="N174" i="54"/>
  <c r="N163" i="54"/>
  <c r="N55" i="54"/>
  <c r="N80" i="54"/>
  <c r="N98" i="54"/>
  <c r="N114" i="54"/>
  <c r="N83" i="54"/>
  <c r="N111" i="54"/>
  <c r="N97" i="54"/>
  <c r="N190" i="54"/>
  <c r="N104" i="54"/>
  <c r="N94" i="54"/>
  <c r="N40" i="54"/>
  <c r="N137" i="54"/>
  <c r="N14" i="54"/>
  <c r="N17" i="54"/>
  <c r="N194" i="54"/>
  <c r="N73" i="54"/>
  <c r="N180" i="54"/>
  <c r="N170" i="54"/>
  <c r="N65" i="54"/>
  <c r="N171" i="54"/>
  <c r="N91" i="54"/>
  <c r="N200" i="54"/>
  <c r="N128" i="54"/>
  <c r="N100" i="54"/>
  <c r="N28" i="54"/>
  <c r="N164" i="54"/>
  <c r="N36" i="54"/>
  <c r="N125" i="54"/>
  <c r="N66" i="54"/>
  <c r="N51" i="54"/>
  <c r="N155" i="54"/>
  <c r="N35" i="54"/>
  <c r="N105" i="54"/>
  <c r="N54" i="54"/>
  <c r="N68" i="54"/>
  <c r="N96" i="54"/>
  <c r="N118" i="54"/>
  <c r="N76" i="54"/>
  <c r="N71" i="54"/>
  <c r="N95" i="54"/>
  <c r="N109" i="54"/>
  <c r="N10" i="54"/>
  <c r="N113" i="54"/>
  <c r="N62" i="54"/>
  <c r="N88" i="54"/>
  <c r="N48" i="54"/>
  <c r="N75" i="54"/>
  <c r="N197" i="54"/>
  <c r="N120" i="54"/>
  <c r="N32" i="54"/>
  <c r="N193" i="54"/>
  <c r="N178" i="54"/>
  <c r="N79" i="54"/>
  <c r="N38" i="54"/>
  <c r="N187" i="54"/>
  <c r="N20" i="54"/>
  <c r="N16" i="54"/>
  <c r="N59" i="54"/>
  <c r="N185" i="54"/>
  <c r="N177" i="54"/>
  <c r="N152" i="54"/>
  <c r="N141" i="54"/>
  <c r="N158" i="54"/>
  <c r="N184" i="54"/>
  <c r="N22" i="54"/>
  <c r="M201" i="54"/>
  <c r="N201" i="54" s="1"/>
  <c r="N11" i="54"/>
  <c r="N9" i="54"/>
  <c r="N30" i="54"/>
  <c r="N135" i="54"/>
  <c r="N181" i="54"/>
  <c r="N108" i="54"/>
  <c r="N24" i="54"/>
  <c r="N33" i="54"/>
  <c r="N124" i="54"/>
  <c r="N179" i="54"/>
  <c r="N41" i="54"/>
  <c r="N126" i="54"/>
  <c r="N19" i="54"/>
  <c r="N18" i="54"/>
  <c r="N129" i="54"/>
  <c r="N57" i="54"/>
  <c r="N173" i="54"/>
  <c r="N183" i="54"/>
  <c r="N115" i="54"/>
  <c r="N29" i="54"/>
  <c r="N85" i="54"/>
  <c r="N52" i="54"/>
  <c r="E205" i="35"/>
  <c r="E202" i="35"/>
  <c r="G203" i="35"/>
  <c r="G204" i="35"/>
  <c r="G200" i="35"/>
  <c r="G205" i="35"/>
  <c r="G201" i="35"/>
  <c r="G202" i="35"/>
  <c r="G5" i="35"/>
  <c r="L194" i="35" s="1"/>
  <c r="L26" i="35" l="1"/>
  <c r="L75" i="35"/>
  <c r="L46" i="35"/>
  <c r="L28" i="35"/>
  <c r="L11" i="35"/>
  <c r="L68" i="35"/>
  <c r="L31" i="35"/>
  <c r="L92" i="35"/>
  <c r="L90" i="35"/>
  <c r="L95" i="35"/>
  <c r="L37" i="35"/>
  <c r="L101" i="35"/>
  <c r="L185" i="35"/>
  <c r="L66" i="35"/>
  <c r="L55" i="35"/>
  <c r="L48" i="35"/>
  <c r="L163" i="35"/>
  <c r="L10" i="35"/>
  <c r="L30" i="35"/>
  <c r="L50" i="35"/>
  <c r="L74" i="35"/>
  <c r="L94" i="35"/>
  <c r="L15" i="35"/>
  <c r="L39" i="35"/>
  <c r="L59" i="35"/>
  <c r="L79" i="35"/>
  <c r="L12" i="35"/>
  <c r="L32" i="35"/>
  <c r="L52" i="35"/>
  <c r="L76" i="35"/>
  <c r="L53" i="35"/>
  <c r="L121" i="35"/>
  <c r="L99" i="35"/>
  <c r="L187" i="35"/>
  <c r="L14" i="35"/>
  <c r="L34" i="35"/>
  <c r="L58" i="35"/>
  <c r="L78" i="35"/>
  <c r="L98" i="35"/>
  <c r="L23" i="35"/>
  <c r="L43" i="35"/>
  <c r="L63" i="35"/>
  <c r="L87" i="35"/>
  <c r="L16" i="35"/>
  <c r="L36" i="35"/>
  <c r="L60" i="35"/>
  <c r="L80" i="35"/>
  <c r="L69" i="35"/>
  <c r="L141" i="35"/>
  <c r="L123" i="35"/>
  <c r="L104" i="35"/>
  <c r="L18" i="35"/>
  <c r="L42" i="35"/>
  <c r="L62" i="35"/>
  <c r="L82" i="35"/>
  <c r="L7" i="35"/>
  <c r="L27" i="35"/>
  <c r="L47" i="35"/>
  <c r="L71" i="35"/>
  <c r="L91" i="35"/>
  <c r="L20" i="35"/>
  <c r="L44" i="35"/>
  <c r="L64" i="35"/>
  <c r="L84" i="35"/>
  <c r="L21" i="35"/>
  <c r="L85" i="35"/>
  <c r="L165" i="35"/>
  <c r="L143" i="35"/>
  <c r="L124" i="35"/>
  <c r="L17" i="35"/>
  <c r="L33" i="35"/>
  <c r="L49" i="35"/>
  <c r="L65" i="35"/>
  <c r="L81" i="35"/>
  <c r="L97" i="35"/>
  <c r="L117" i="35"/>
  <c r="L137" i="35"/>
  <c r="L157" i="35"/>
  <c r="L181" i="35"/>
  <c r="L106" i="35"/>
  <c r="L115" i="35"/>
  <c r="L139" i="35"/>
  <c r="L159" i="35"/>
  <c r="L179" i="35"/>
  <c r="L100" i="35"/>
  <c r="L120" i="35"/>
  <c r="L140" i="35"/>
  <c r="L164" i="35"/>
  <c r="L196" i="35"/>
  <c r="E203" i="35"/>
  <c r="L148" i="35"/>
  <c r="L172" i="35"/>
  <c r="L118" i="35"/>
  <c r="E5" i="35"/>
  <c r="J198" i="35" s="1"/>
  <c r="L22" i="35"/>
  <c r="L38" i="35"/>
  <c r="L54" i="35"/>
  <c r="L70" i="35"/>
  <c r="L86" i="35"/>
  <c r="L102" i="35"/>
  <c r="L19" i="35"/>
  <c r="L35" i="35"/>
  <c r="L51" i="35"/>
  <c r="L67" i="35"/>
  <c r="L83" i="35"/>
  <c r="L8" i="35"/>
  <c r="L24" i="35"/>
  <c r="L40" i="35"/>
  <c r="L56" i="35"/>
  <c r="L72" i="35"/>
  <c r="L88" i="35"/>
  <c r="L9" i="35"/>
  <c r="L25" i="35"/>
  <c r="L41" i="35"/>
  <c r="L57" i="35"/>
  <c r="L73" i="35"/>
  <c r="L89" i="35"/>
  <c r="L105" i="35"/>
  <c r="L125" i="35"/>
  <c r="L149" i="35"/>
  <c r="L169" i="35"/>
  <c r="L189" i="35"/>
  <c r="L107" i="35"/>
  <c r="L127" i="35"/>
  <c r="L147" i="35"/>
  <c r="L171" i="35"/>
  <c r="L191" i="35"/>
  <c r="L108" i="35"/>
  <c r="L132" i="35"/>
  <c r="L152" i="35"/>
  <c r="L180" i="35"/>
  <c r="L6" i="35"/>
  <c r="L150" i="35"/>
  <c r="E200" i="35"/>
  <c r="E201" i="35"/>
  <c r="L13" i="35"/>
  <c r="L29" i="35"/>
  <c r="L45" i="35"/>
  <c r="L61" i="35"/>
  <c r="L77" i="35"/>
  <c r="L93" i="35"/>
  <c r="L109" i="35"/>
  <c r="L133" i="35"/>
  <c r="L153" i="35"/>
  <c r="L173" i="35"/>
  <c r="L197" i="35"/>
  <c r="L111" i="35"/>
  <c r="L131" i="35"/>
  <c r="L155" i="35"/>
  <c r="L175" i="35"/>
  <c r="L195" i="35"/>
  <c r="L116" i="35"/>
  <c r="L136" i="35"/>
  <c r="L156" i="35"/>
  <c r="L184" i="35"/>
  <c r="L182" i="35"/>
  <c r="E204" i="35"/>
  <c r="J113" i="35"/>
  <c r="L166" i="35"/>
  <c r="L168" i="35"/>
  <c r="L188" i="35"/>
  <c r="L134" i="35"/>
  <c r="L198" i="35"/>
  <c r="L122" i="35"/>
  <c r="L138" i="35"/>
  <c r="L154" i="35"/>
  <c r="L170" i="35"/>
  <c r="L186" i="35"/>
  <c r="L110" i="35"/>
  <c r="L126" i="35"/>
  <c r="L142" i="35"/>
  <c r="L158" i="35"/>
  <c r="L174" i="35"/>
  <c r="L190" i="35"/>
  <c r="L113" i="35"/>
  <c r="L129" i="35"/>
  <c r="L145" i="35"/>
  <c r="L161" i="35"/>
  <c r="L177" i="35"/>
  <c r="L193" i="35"/>
  <c r="L103" i="35"/>
  <c r="L119" i="35"/>
  <c r="L135" i="35"/>
  <c r="L151" i="35"/>
  <c r="L167" i="35"/>
  <c r="L183" i="35"/>
  <c r="L199" i="35"/>
  <c r="L96" i="35"/>
  <c r="L112" i="35"/>
  <c r="L128" i="35"/>
  <c r="L144" i="35"/>
  <c r="L160" i="35"/>
  <c r="L176" i="35"/>
  <c r="L192" i="35"/>
  <c r="L114" i="35"/>
  <c r="L130" i="35"/>
  <c r="L146" i="35"/>
  <c r="L162" i="35"/>
  <c r="L178" i="35"/>
  <c r="I4" i="50"/>
  <c r="I5" i="50"/>
  <c r="I7" i="50"/>
  <c r="I16" i="50"/>
  <c r="I18" i="50"/>
  <c r="I39" i="50"/>
  <c r="I55" i="50"/>
  <c r="I24" i="50"/>
  <c r="I122" i="50"/>
  <c r="I6" i="50"/>
  <c r="I15" i="50"/>
  <c r="I44" i="50"/>
  <c r="I58" i="50"/>
  <c r="I69" i="50"/>
  <c r="I113" i="50"/>
  <c r="I123" i="50"/>
  <c r="I195" i="50"/>
  <c r="I8" i="50"/>
  <c r="I14" i="50"/>
  <c r="I35" i="50"/>
  <c r="I37" i="50"/>
  <c r="I62" i="50"/>
  <c r="I70" i="50"/>
  <c r="I71" i="50"/>
  <c r="I72" i="50"/>
  <c r="I9" i="50"/>
  <c r="I10" i="50"/>
  <c r="I11" i="50"/>
  <c r="I47" i="50"/>
  <c r="I131" i="50"/>
  <c r="I12" i="50"/>
  <c r="I25" i="50"/>
  <c r="I17" i="50"/>
  <c r="I40" i="50"/>
  <c r="I56" i="50"/>
  <c r="I63" i="50"/>
  <c r="I13" i="50"/>
  <c r="I57" i="50"/>
  <c r="I22" i="50"/>
  <c r="I34" i="50"/>
  <c r="I54" i="50"/>
  <c r="I23" i="50"/>
  <c r="I43" i="50"/>
  <c r="I126" i="50"/>
  <c r="I33" i="50"/>
  <c r="I41" i="50"/>
  <c r="I176" i="50"/>
  <c r="I19" i="50"/>
  <c r="I32" i="50"/>
  <c r="I20" i="50"/>
  <c r="I29" i="50"/>
  <c r="I31" i="50"/>
  <c r="I21" i="50"/>
  <c r="I30" i="50"/>
  <c r="I65" i="50"/>
  <c r="I27" i="50"/>
  <c r="I73" i="50"/>
  <c r="I26" i="50"/>
  <c r="I74" i="50"/>
  <c r="I36" i="50"/>
  <c r="I178" i="50"/>
  <c r="I28" i="50"/>
  <c r="I49" i="50"/>
  <c r="I38" i="50"/>
  <c r="I51" i="50"/>
  <c r="I46" i="50"/>
  <c r="I75" i="50"/>
  <c r="I148" i="50"/>
  <c r="I149" i="50"/>
  <c r="I150" i="50"/>
  <c r="I151" i="50"/>
  <c r="I59" i="50"/>
  <c r="I98" i="50"/>
  <c r="I180" i="50"/>
  <c r="I181" i="50"/>
  <c r="I76" i="50"/>
  <c r="I97" i="50"/>
  <c r="I101" i="50"/>
  <c r="I152" i="50"/>
  <c r="I52" i="50"/>
  <c r="I134" i="50"/>
  <c r="I77" i="50"/>
  <c r="I99" i="50"/>
  <c r="I106" i="50"/>
  <c r="I78" i="50"/>
  <c r="I64" i="50"/>
  <c r="I103" i="50"/>
  <c r="I183" i="50"/>
  <c r="I45" i="50"/>
  <c r="I48" i="50"/>
  <c r="I102" i="50"/>
  <c r="I185" i="50"/>
  <c r="I79" i="50"/>
  <c r="I61" i="50"/>
  <c r="I66" i="50"/>
  <c r="I104" i="50"/>
  <c r="I107" i="50"/>
  <c r="I153" i="50"/>
  <c r="I159" i="50"/>
  <c r="I160" i="50"/>
  <c r="I42" i="50"/>
  <c r="I53" i="50"/>
  <c r="I105" i="50"/>
  <c r="I154" i="50"/>
  <c r="I155" i="50"/>
  <c r="I161" i="50"/>
  <c r="I68" i="50"/>
  <c r="I80" i="50"/>
  <c r="I81" i="50"/>
  <c r="I82" i="50"/>
  <c r="I146" i="50"/>
  <c r="I117" i="50"/>
  <c r="I156" i="50"/>
  <c r="I50" i="50"/>
  <c r="I110" i="50"/>
  <c r="I162" i="50"/>
  <c r="I114" i="50"/>
  <c r="I147" i="50"/>
  <c r="I60" i="50"/>
  <c r="I83" i="50"/>
  <c r="I84" i="50"/>
  <c r="I85" i="50"/>
  <c r="I86" i="50"/>
  <c r="I87" i="50"/>
  <c r="I88" i="50"/>
  <c r="I129" i="50"/>
  <c r="I135" i="50"/>
  <c r="I67" i="50"/>
  <c r="I89" i="50"/>
  <c r="I90" i="50"/>
  <c r="I136" i="50"/>
  <c r="I94" i="50"/>
  <c r="I100" i="50"/>
  <c r="I121" i="50"/>
  <c r="I91" i="50"/>
  <c r="I92" i="50"/>
  <c r="I169" i="50"/>
  <c r="I137" i="50"/>
  <c r="I111" i="50"/>
  <c r="I138" i="50"/>
  <c r="I143" i="50"/>
  <c r="I177" i="50"/>
  <c r="I188" i="50"/>
  <c r="I194" i="50"/>
  <c r="I96" i="50"/>
  <c r="I139" i="50"/>
  <c r="I158" i="50"/>
  <c r="I93" i="50"/>
  <c r="I124" i="50"/>
  <c r="I112" i="50"/>
  <c r="I170" i="50"/>
  <c r="I130" i="50"/>
  <c r="I175" i="50"/>
  <c r="I167" i="50"/>
  <c r="I174" i="50"/>
  <c r="I95" i="50"/>
  <c r="I109" i="50"/>
  <c r="I173" i="50"/>
  <c r="I140" i="50"/>
  <c r="I115" i="50"/>
  <c r="I116" i="50"/>
  <c r="I120" i="50"/>
  <c r="I118" i="50"/>
  <c r="I119" i="50"/>
  <c r="I132" i="50"/>
  <c r="I141" i="50"/>
  <c r="I108" i="50"/>
  <c r="I128" i="50"/>
  <c r="I133" i="50"/>
  <c r="I157" i="50"/>
  <c r="I125" i="50"/>
  <c r="I164" i="50"/>
  <c r="I163" i="50"/>
  <c r="I127" i="50"/>
  <c r="I179" i="50"/>
  <c r="I182" i="50"/>
  <c r="I172" i="50"/>
  <c r="I191" i="50"/>
  <c r="I142" i="50"/>
  <c r="I187" i="50"/>
  <c r="I144" i="50"/>
  <c r="I184" i="50"/>
  <c r="I145" i="50"/>
  <c r="I186" i="50"/>
  <c r="I193" i="50"/>
  <c r="I168" i="50"/>
  <c r="I165" i="50"/>
  <c r="I192" i="50"/>
  <c r="I166" i="50"/>
  <c r="I171" i="50"/>
  <c r="I189" i="50"/>
  <c r="I190" i="50"/>
  <c r="I3" i="50"/>
  <c r="L200" i="35" l="1"/>
  <c r="L202" i="35"/>
  <c r="L204" i="35"/>
  <c r="L201" i="35"/>
  <c r="L203" i="35"/>
  <c r="L205" i="35"/>
  <c r="J195" i="35"/>
  <c r="J18" i="35"/>
  <c r="J89" i="35"/>
  <c r="J128" i="35"/>
  <c r="J110" i="35"/>
  <c r="J82" i="35"/>
  <c r="J13" i="35"/>
  <c r="J167" i="35"/>
  <c r="J130" i="35"/>
  <c r="J84" i="35"/>
  <c r="J125" i="35"/>
  <c r="J88" i="35"/>
  <c r="J175" i="35"/>
  <c r="J120" i="35"/>
  <c r="J70" i="35"/>
  <c r="J142" i="35"/>
  <c r="J116" i="35"/>
  <c r="J191" i="35"/>
  <c r="J66" i="35"/>
  <c r="J189" i="35"/>
  <c r="J94" i="35"/>
  <c r="J123" i="35"/>
  <c r="J169" i="35"/>
  <c r="J60" i="35"/>
  <c r="J56" i="35"/>
  <c r="J131" i="35"/>
  <c r="J46" i="35"/>
  <c r="J20" i="35"/>
  <c r="J111" i="35"/>
  <c r="J93" i="35"/>
  <c r="J32" i="35"/>
  <c r="J41" i="35"/>
  <c r="J168" i="35"/>
  <c r="J152" i="35"/>
  <c r="J40" i="35"/>
  <c r="J99" i="35"/>
  <c r="J180" i="35"/>
  <c r="J186" i="35"/>
  <c r="J79" i="35"/>
  <c r="J42" i="35"/>
  <c r="J192" i="35"/>
  <c r="J172" i="35"/>
  <c r="J197" i="35"/>
  <c r="J184" i="35"/>
  <c r="J104" i="35"/>
  <c r="J24" i="35"/>
  <c r="J163" i="35"/>
  <c r="J83" i="35"/>
  <c r="J26" i="35"/>
  <c r="J148" i="35"/>
  <c r="J68" i="35"/>
  <c r="J122" i="35"/>
  <c r="J143" i="35"/>
  <c r="J63" i="35"/>
  <c r="J157" i="35"/>
  <c r="J77" i="35"/>
  <c r="J160" i="35"/>
  <c r="J80" i="35"/>
  <c r="J170" i="35"/>
  <c r="J155" i="35"/>
  <c r="J75" i="35"/>
  <c r="J10" i="35"/>
  <c r="J90" i="35"/>
  <c r="J121" i="35"/>
  <c r="J47" i="35"/>
  <c r="J9" i="35"/>
  <c r="J108" i="35"/>
  <c r="J154" i="35"/>
  <c r="J87" i="35"/>
  <c r="J11" i="35"/>
  <c r="J138" i="35"/>
  <c r="J147" i="35"/>
  <c r="J67" i="35"/>
  <c r="J114" i="35"/>
  <c r="J132" i="35"/>
  <c r="J52" i="35"/>
  <c r="J6" i="35"/>
  <c r="J127" i="35"/>
  <c r="J190" i="35"/>
  <c r="J106" i="35"/>
  <c r="J141" i="35"/>
  <c r="J61" i="35"/>
  <c r="J35" i="35"/>
  <c r="J29" i="35"/>
  <c r="J162" i="35"/>
  <c r="J144" i="35"/>
  <c r="J64" i="35"/>
  <c r="J34" i="35"/>
  <c r="J139" i="35"/>
  <c r="J59" i="35"/>
  <c r="J185" i="35"/>
  <c r="J105" i="35"/>
  <c r="J31" i="35"/>
  <c r="J188" i="35"/>
  <c r="J76" i="35"/>
  <c r="J86" i="35"/>
  <c r="J196" i="35"/>
  <c r="J96" i="35"/>
  <c r="J16" i="35"/>
  <c r="J187" i="35"/>
  <c r="J91" i="35"/>
  <c r="J50" i="35"/>
  <c r="J150" i="35"/>
  <c r="J153" i="35"/>
  <c r="J57" i="35"/>
  <c r="J25" i="35"/>
  <c r="J140" i="35"/>
  <c r="J12" i="35"/>
  <c r="J119" i="35"/>
  <c r="J117" i="35"/>
  <c r="J158" i="35"/>
  <c r="J134" i="35"/>
  <c r="J149" i="35"/>
  <c r="J69" i="35"/>
  <c r="J21" i="35"/>
  <c r="J161" i="35"/>
  <c r="J145" i="35"/>
  <c r="J129" i="35"/>
  <c r="J78" i="35"/>
  <c r="J124" i="35"/>
  <c r="J44" i="35"/>
  <c r="J183" i="35"/>
  <c r="J103" i="35"/>
  <c r="J98" i="35"/>
  <c r="J22" i="35"/>
  <c r="J133" i="35"/>
  <c r="J53" i="35"/>
  <c r="J49" i="35"/>
  <c r="J39" i="35"/>
  <c r="J151" i="35"/>
  <c r="J55" i="35"/>
  <c r="J194" i="35"/>
  <c r="J181" i="35"/>
  <c r="J85" i="35"/>
  <c r="J37" i="35"/>
  <c r="J58" i="35"/>
  <c r="J7" i="35"/>
  <c r="J178" i="35"/>
  <c r="J33" i="35"/>
  <c r="J62" i="35"/>
  <c r="J136" i="35"/>
  <c r="J72" i="35"/>
  <c r="J8" i="35"/>
  <c r="J179" i="35"/>
  <c r="J115" i="35"/>
  <c r="J51" i="35"/>
  <c r="J182" i="35"/>
  <c r="J164" i="35"/>
  <c r="J100" i="35"/>
  <c r="J36" i="35"/>
  <c r="J54" i="35"/>
  <c r="J159" i="35"/>
  <c r="J95" i="35"/>
  <c r="J126" i="35"/>
  <c r="J166" i="35"/>
  <c r="J173" i="35"/>
  <c r="J109" i="35"/>
  <c r="J19" i="35"/>
  <c r="J45" i="35"/>
  <c r="J176" i="35"/>
  <c r="J112" i="35"/>
  <c r="J48" i="35"/>
  <c r="J102" i="35"/>
  <c r="J171" i="35"/>
  <c r="J107" i="35"/>
  <c r="J174" i="35"/>
  <c r="J30" i="35"/>
  <c r="J137" i="35"/>
  <c r="J73" i="35"/>
  <c r="J15" i="35"/>
  <c r="J146" i="35"/>
  <c r="J156" i="35"/>
  <c r="J92" i="35"/>
  <c r="J28" i="35"/>
  <c r="J199" i="35"/>
  <c r="J135" i="35"/>
  <c r="J71" i="35"/>
  <c r="J38" i="35"/>
  <c r="J74" i="35"/>
  <c r="J165" i="35"/>
  <c r="J101" i="35"/>
  <c r="J43" i="35"/>
  <c r="J81" i="35"/>
  <c r="J193" i="35"/>
  <c r="J23" i="35"/>
  <c r="J177" i="35"/>
  <c r="J27" i="35"/>
  <c r="J97" i="35"/>
  <c r="J14" i="35"/>
  <c r="J65" i="35"/>
  <c r="J17" i="35"/>
  <c r="J118" i="35"/>
  <c r="F18" i="47"/>
  <c r="F38" i="47"/>
  <c r="F16" i="47"/>
  <c r="F182" i="47"/>
  <c r="F25" i="47"/>
  <c r="F89" i="47"/>
  <c r="F43" i="47"/>
  <c r="F56" i="47"/>
  <c r="F67" i="47"/>
  <c r="F140" i="47"/>
  <c r="F35" i="47"/>
  <c r="F26" i="47"/>
  <c r="F154" i="47"/>
  <c r="F84" i="47"/>
  <c r="F19" i="47"/>
  <c r="F73" i="47"/>
  <c r="F110" i="47"/>
  <c r="F148" i="47"/>
  <c r="F172" i="47"/>
  <c r="F142" i="47"/>
  <c r="F125" i="47"/>
  <c r="F37" i="47"/>
  <c r="F121" i="47"/>
  <c r="F98" i="47"/>
  <c r="F15" i="47"/>
  <c r="F144" i="47"/>
  <c r="F162" i="47"/>
  <c r="F152" i="47"/>
  <c r="F164" i="47"/>
  <c r="F127" i="47"/>
  <c r="F77" i="47"/>
  <c r="F181" i="47"/>
  <c r="F184" i="47"/>
  <c r="F12" i="47"/>
  <c r="F50" i="47"/>
  <c r="F100" i="47"/>
  <c r="F167" i="47"/>
  <c r="F133" i="47"/>
  <c r="F51" i="47"/>
  <c r="F14" i="47"/>
  <c r="F171" i="47"/>
  <c r="F80" i="47"/>
  <c r="F28" i="47"/>
  <c r="F44" i="47"/>
  <c r="F31" i="47"/>
  <c r="F103" i="47"/>
  <c r="F166" i="47"/>
  <c r="F85" i="47"/>
  <c r="F193" i="47"/>
  <c r="F20" i="47"/>
  <c r="F123" i="47"/>
  <c r="F72" i="47"/>
  <c r="F59" i="47"/>
  <c r="F90" i="47"/>
  <c r="F196" i="47"/>
  <c r="F178" i="47"/>
  <c r="F92" i="47"/>
  <c r="F183" i="47"/>
  <c r="F39" i="47"/>
  <c r="F48" i="47"/>
  <c r="F124" i="47"/>
  <c r="F168" i="47"/>
  <c r="F120" i="47"/>
  <c r="F151" i="47"/>
  <c r="F158" i="47"/>
  <c r="F169" i="47"/>
  <c r="F54" i="47"/>
  <c r="F57" i="47"/>
  <c r="F118" i="47"/>
  <c r="F189" i="47"/>
  <c r="F185" i="47"/>
  <c r="F94" i="47"/>
  <c r="F194" i="47"/>
  <c r="F87" i="47"/>
  <c r="F60" i="47"/>
  <c r="F10" i="47"/>
  <c r="F156" i="47"/>
  <c r="F141" i="47"/>
  <c r="F49" i="47"/>
  <c r="F138" i="47"/>
  <c r="F109" i="47"/>
  <c r="F22" i="47"/>
  <c r="F33" i="47"/>
  <c r="F55" i="47"/>
  <c r="F108" i="47"/>
  <c r="F27" i="47"/>
  <c r="F34" i="47"/>
  <c r="F165" i="47"/>
  <c r="F139" i="47"/>
  <c r="F70" i="47"/>
  <c r="F112" i="47"/>
  <c r="F187" i="47"/>
  <c r="F88" i="47"/>
  <c r="F126" i="47"/>
  <c r="F104" i="47"/>
  <c r="F188" i="47"/>
  <c r="F128" i="47"/>
  <c r="F107" i="47"/>
  <c r="F13" i="47"/>
  <c r="F150" i="47"/>
  <c r="F81" i="47"/>
  <c r="F52" i="47"/>
  <c r="F63" i="47"/>
  <c r="F155" i="47"/>
  <c r="F129" i="47"/>
  <c r="F101" i="47"/>
  <c r="F160" i="47"/>
  <c r="F76" i="47"/>
  <c r="F198" i="47"/>
  <c r="F62" i="47"/>
  <c r="F161" i="47"/>
  <c r="F61" i="47"/>
  <c r="F71" i="47"/>
  <c r="F21" i="47"/>
  <c r="F36" i="47"/>
  <c r="F190" i="47"/>
  <c r="F192" i="47"/>
  <c r="F122" i="47"/>
  <c r="F113" i="47"/>
  <c r="F180" i="47"/>
  <c r="F8" i="47"/>
  <c r="F96" i="47"/>
  <c r="F131" i="47"/>
  <c r="F175" i="47"/>
  <c r="F173" i="47"/>
  <c r="F66" i="47"/>
  <c r="F74" i="47"/>
  <c r="F45" i="47"/>
  <c r="F149" i="47"/>
  <c r="F135" i="47"/>
  <c r="F65" i="47"/>
  <c r="F170" i="47"/>
  <c r="F115" i="47"/>
  <c r="F82" i="47"/>
  <c r="F146" i="47"/>
  <c r="F17" i="47"/>
  <c r="F64" i="47"/>
  <c r="F6" i="47"/>
  <c r="F86" i="47"/>
  <c r="F46" i="47"/>
  <c r="F11" i="47"/>
  <c r="F41" i="47"/>
  <c r="F147" i="47"/>
  <c r="F97" i="47"/>
  <c r="F119" i="47"/>
  <c r="F102" i="47"/>
  <c r="F132" i="47"/>
  <c r="F95" i="47"/>
  <c r="F143" i="47"/>
  <c r="F111" i="47"/>
  <c r="F134" i="47"/>
  <c r="F29" i="47"/>
  <c r="F79" i="47"/>
  <c r="F130" i="47"/>
  <c r="F30" i="47"/>
  <c r="F5" i="47"/>
  <c r="F7" i="47"/>
  <c r="F176" i="47"/>
  <c r="F197" i="47"/>
  <c r="F186" i="47"/>
  <c r="F99" i="47"/>
  <c r="F117" i="47"/>
  <c r="F177" i="47"/>
  <c r="F159" i="47"/>
  <c r="F78" i="47"/>
  <c r="F106" i="47"/>
  <c r="F116" i="47"/>
  <c r="F114" i="47"/>
  <c r="F93" i="47"/>
  <c r="F53" i="47"/>
  <c r="F9" i="47"/>
  <c r="F145" i="47"/>
  <c r="F179" i="47"/>
  <c r="F40" i="47"/>
  <c r="F75" i="47"/>
  <c r="F32" i="47"/>
  <c r="F91" i="47"/>
  <c r="F83" i="47"/>
  <c r="F153" i="47"/>
  <c r="F163" i="47"/>
  <c r="F24" i="47"/>
  <c r="F68" i="47"/>
  <c r="F69" i="47"/>
  <c r="F105" i="47"/>
  <c r="F23" i="47"/>
  <c r="F42" i="47"/>
  <c r="F47" i="47"/>
  <c r="F174" i="47"/>
  <c r="F136" i="47"/>
  <c r="F58" i="47"/>
  <c r="F157" i="47"/>
  <c r="F137" i="47"/>
  <c r="F191" i="47"/>
  <c r="F195" i="47"/>
  <c r="J201" i="35" l="1"/>
  <c r="J203" i="35"/>
  <c r="J205" i="35"/>
  <c r="J200" i="35"/>
  <c r="J202" i="35"/>
  <c r="J204" i="35"/>
  <c r="L33" i="45"/>
  <c r="L31" i="45"/>
  <c r="M31" i="45" s="1"/>
  <c r="D191" i="47" l="1"/>
  <c r="D137" i="47"/>
  <c r="D157" i="47"/>
  <c r="D58" i="47"/>
  <c r="D136" i="47"/>
  <c r="D174" i="47"/>
  <c r="D47" i="47"/>
  <c r="D42" i="47"/>
  <c r="D23" i="47"/>
  <c r="D105" i="47"/>
  <c r="D69" i="47"/>
  <c r="D68" i="47"/>
  <c r="D24" i="47"/>
  <c r="D163" i="47"/>
  <c r="D153" i="47"/>
  <c r="D83" i="47"/>
  <c r="D91" i="47"/>
  <c r="D32" i="47"/>
  <c r="D75" i="47"/>
  <c r="D40" i="47"/>
  <c r="D179" i="47"/>
  <c r="D145" i="47"/>
  <c r="D9" i="47"/>
  <c r="D53" i="47"/>
  <c r="D93" i="47"/>
  <c r="D114" i="47"/>
  <c r="D116" i="47"/>
  <c r="D106" i="47"/>
  <c r="D78" i="47"/>
  <c r="D159" i="47"/>
  <c r="D177" i="47"/>
  <c r="D117" i="47"/>
  <c r="D99" i="47"/>
  <c r="D186" i="47"/>
  <c r="D197" i="47"/>
  <c r="D176" i="47"/>
  <c r="D7" i="47"/>
  <c r="D5" i="47"/>
  <c r="D30" i="47"/>
  <c r="D130" i="47"/>
  <c r="D79" i="47"/>
  <c r="D29" i="47"/>
  <c r="D134" i="47"/>
  <c r="D111" i="47"/>
  <c r="D143" i="47"/>
  <c r="D95" i="47"/>
  <c r="D132" i="47"/>
  <c r="D102" i="47"/>
  <c r="D119" i="47"/>
  <c r="D97" i="47"/>
  <c r="D147" i="47"/>
  <c r="D41" i="47"/>
  <c r="D11" i="47"/>
  <c r="D46" i="47"/>
  <c r="D86" i="47"/>
  <c r="D6" i="47"/>
  <c r="D64" i="47"/>
  <c r="D17" i="47"/>
  <c r="D146" i="47"/>
  <c r="D82" i="47"/>
  <c r="D115" i="47"/>
  <c r="D170" i="47"/>
  <c r="D65" i="47"/>
  <c r="D135" i="47"/>
  <c r="D149" i="47"/>
  <c r="D45" i="47"/>
  <c r="D74" i="47"/>
  <c r="D66" i="47"/>
  <c r="D173" i="47"/>
  <c r="D175" i="47"/>
  <c r="D131" i="47"/>
  <c r="D96" i="47"/>
  <c r="D8" i="47"/>
  <c r="D180" i="47"/>
  <c r="D113" i="47"/>
  <c r="D122" i="47"/>
  <c r="D192" i="47"/>
  <c r="D190" i="47"/>
  <c r="D36" i="47"/>
  <c r="D21" i="47"/>
  <c r="D71" i="47"/>
  <c r="D61" i="47"/>
  <c r="D161" i="47"/>
  <c r="D62" i="47"/>
  <c r="D198" i="47"/>
  <c r="D76" i="47"/>
  <c r="D160" i="47"/>
  <c r="D101" i="47"/>
  <c r="D129" i="47"/>
  <c r="D155" i="47"/>
  <c r="D63" i="47"/>
  <c r="D52" i="47"/>
  <c r="D81" i="47"/>
  <c r="D150" i="47"/>
  <c r="D13" i="47"/>
  <c r="D107" i="47"/>
  <c r="D128" i="47"/>
  <c r="D188" i="47"/>
  <c r="D104" i="47"/>
  <c r="D126" i="47"/>
  <c r="D88" i="47"/>
  <c r="D187" i="47"/>
  <c r="D112" i="47"/>
  <c r="D70" i="47"/>
  <c r="D139" i="47"/>
  <c r="D165" i="47"/>
  <c r="D34" i="47"/>
  <c r="D27" i="47"/>
  <c r="D108" i="47"/>
  <c r="D55" i="47"/>
  <c r="D33" i="47"/>
  <c r="D22" i="47"/>
  <c r="D109" i="47"/>
  <c r="D138" i="47"/>
  <c r="D49" i="47"/>
  <c r="D141" i="47"/>
  <c r="D156" i="47"/>
  <c r="D10" i="47"/>
  <c r="D60" i="47"/>
  <c r="D87" i="47"/>
  <c r="D194" i="47"/>
  <c r="D94" i="47"/>
  <c r="D185" i="47"/>
  <c r="D189" i="47"/>
  <c r="D118" i="47"/>
  <c r="D57" i="47"/>
  <c r="D54" i="47"/>
  <c r="D169" i="47"/>
  <c r="D158" i="47"/>
  <c r="D151" i="47"/>
  <c r="D120" i="47"/>
  <c r="D168" i="47"/>
  <c r="D124" i="47"/>
  <c r="D48" i="47"/>
  <c r="D39" i="47"/>
  <c r="D183" i="47"/>
  <c r="D92" i="47"/>
  <c r="D178" i="47"/>
  <c r="D196" i="47"/>
  <c r="D90" i="47"/>
  <c r="D59" i="47"/>
  <c r="D72" i="47"/>
  <c r="D123" i="47"/>
  <c r="D20" i="47"/>
  <c r="D193" i="47"/>
  <c r="D85" i="47"/>
  <c r="D166" i="47"/>
  <c r="D103" i="47"/>
  <c r="D31" i="47"/>
  <c r="D44" i="47"/>
  <c r="D28" i="47"/>
  <c r="D80" i="47"/>
  <c r="D171" i="47"/>
  <c r="D14" i="47"/>
  <c r="D51" i="47"/>
  <c r="D133" i="47"/>
  <c r="D167" i="47"/>
  <c r="D100" i="47"/>
  <c r="D50" i="47"/>
  <c r="D12" i="47"/>
  <c r="D184" i="47"/>
  <c r="D181" i="47"/>
  <c r="D77" i="47"/>
  <c r="D127" i="47"/>
  <c r="D164" i="47"/>
  <c r="D152" i="47"/>
  <c r="D162" i="47"/>
  <c r="D144" i="47"/>
  <c r="D15" i="47"/>
  <c r="D98" i="47"/>
  <c r="D121" i="47"/>
  <c r="D37" i="47"/>
  <c r="D125" i="47"/>
  <c r="D142" i="47"/>
  <c r="D172" i="47"/>
  <c r="D148" i="47"/>
  <c r="D110" i="47"/>
  <c r="D73" i="47"/>
  <c r="D19" i="47"/>
  <c r="D84" i="47"/>
  <c r="D154" i="47"/>
  <c r="D26" i="47"/>
  <c r="D35" i="47"/>
  <c r="D140" i="47"/>
  <c r="D67" i="47"/>
  <c r="D56" i="47"/>
  <c r="D43" i="47"/>
  <c r="D89" i="47"/>
  <c r="D25" i="47"/>
  <c r="D182" i="47"/>
  <c r="D16" i="47"/>
  <c r="D38" i="47"/>
  <c r="D18" i="47"/>
  <c r="D195" i="47"/>
  <c r="C31" i="45"/>
  <c r="F27" i="45"/>
  <c r="G27" i="45"/>
  <c r="F19" i="45"/>
  <c r="G19" i="45"/>
  <c r="F11" i="45"/>
  <c r="G11" i="45"/>
  <c r="H11" i="45"/>
  <c r="B14" i="45"/>
  <c r="F14" i="45" s="1"/>
  <c r="B23" i="45"/>
  <c r="F23" i="45" s="1"/>
  <c r="B21" i="45"/>
  <c r="F21" i="45" s="1"/>
  <c r="B7" i="45"/>
  <c r="F7" i="45" s="1"/>
  <c r="B26" i="45"/>
  <c r="H26" i="45" s="1"/>
  <c r="B12" i="45"/>
  <c r="F12" i="45" s="1"/>
  <c r="B13" i="45"/>
  <c r="F13" i="45" s="1"/>
  <c r="B9" i="45"/>
  <c r="F9" i="45" s="1"/>
  <c r="B20" i="45"/>
  <c r="H20" i="45" s="1"/>
  <c r="B30" i="45"/>
  <c r="F30" i="45" s="1"/>
  <c r="B4" i="45"/>
  <c r="F4" i="45" s="1"/>
  <c r="B15" i="45"/>
  <c r="F15" i="45" s="1"/>
  <c r="B18" i="45"/>
  <c r="F18" i="45" s="1"/>
  <c r="B6" i="45"/>
  <c r="F6" i="45" s="1"/>
  <c r="B24" i="45"/>
  <c r="F24" i="45" s="1"/>
  <c r="B22" i="45"/>
  <c r="G22" i="45" s="1"/>
  <c r="B2" i="45"/>
  <c r="F2" i="45" s="1"/>
  <c r="B10" i="45"/>
  <c r="G10" i="45" s="1"/>
  <c r="B17" i="45"/>
  <c r="H17" i="45" s="1"/>
  <c r="B16" i="45"/>
  <c r="F16" i="45" s="1"/>
  <c r="B8" i="45"/>
  <c r="F8" i="45" s="1"/>
  <c r="B25" i="45"/>
  <c r="F25" i="45" s="1"/>
  <c r="B3" i="45"/>
  <c r="F3" i="45" s="1"/>
  <c r="B5" i="45"/>
  <c r="F5" i="45" s="1"/>
  <c r="B28" i="45"/>
  <c r="G28" i="45" s="1"/>
  <c r="E5" i="45"/>
  <c r="H5" i="45" s="1"/>
  <c r="E3" i="45"/>
  <c r="H3" i="45" s="1"/>
  <c r="E25" i="45"/>
  <c r="H25" i="45" s="1"/>
  <c r="E8" i="45"/>
  <c r="H8" i="45" s="1"/>
  <c r="E16" i="45"/>
  <c r="H16" i="45" s="1"/>
  <c r="E10" i="45"/>
  <c r="H10" i="45" s="1"/>
  <c r="E19" i="45"/>
  <c r="H19" i="45" s="1"/>
  <c r="E27" i="45"/>
  <c r="H27" i="45" s="1"/>
  <c r="E2" i="45"/>
  <c r="H2" i="45" s="1"/>
  <c r="E22" i="45"/>
  <c r="H22" i="45" s="1"/>
  <c r="E6" i="45"/>
  <c r="H6" i="45" s="1"/>
  <c r="E18" i="45"/>
  <c r="H18" i="45" s="1"/>
  <c r="E15" i="45"/>
  <c r="H15" i="45" s="1"/>
  <c r="E4" i="45"/>
  <c r="H4" i="45" s="1"/>
  <c r="E30" i="45"/>
  <c r="E9" i="45"/>
  <c r="H9" i="45" s="1"/>
  <c r="E13" i="45"/>
  <c r="H13" i="45" s="1"/>
  <c r="E12" i="45"/>
  <c r="H12" i="45" s="1"/>
  <c r="E7" i="45"/>
  <c r="H7" i="45" s="1"/>
  <c r="E14" i="45"/>
  <c r="H14" i="45" s="1"/>
  <c r="D3" i="45"/>
  <c r="G3" i="45" s="1"/>
  <c r="D16" i="45"/>
  <c r="G16" i="45" s="1"/>
  <c r="D17" i="45"/>
  <c r="G17" i="45" s="1"/>
  <c r="D2" i="45"/>
  <c r="G2" i="45" s="1"/>
  <c r="D6" i="45"/>
  <c r="G6" i="45" s="1"/>
  <c r="D18" i="45"/>
  <c r="G18" i="45" s="1"/>
  <c r="D15" i="45"/>
  <c r="G15" i="45" s="1"/>
  <c r="D4" i="45"/>
  <c r="G4" i="45" s="1"/>
  <c r="D9" i="45"/>
  <c r="G9" i="45" s="1"/>
  <c r="D13" i="45"/>
  <c r="G13" i="45" s="1"/>
  <c r="D29" i="45"/>
  <c r="D31" i="45" s="1"/>
  <c r="D12" i="45"/>
  <c r="G12" i="45" s="1"/>
  <c r="D7" i="45"/>
  <c r="G7" i="45" s="1"/>
  <c r="D14" i="45"/>
  <c r="G14" i="45" s="1"/>
  <c r="E31" i="45" l="1"/>
  <c r="H28" i="45"/>
  <c r="G25" i="45"/>
  <c r="F10" i="45"/>
  <c r="F22" i="45"/>
  <c r="H30" i="45"/>
  <c r="G20" i="45"/>
  <c r="G26" i="45"/>
  <c r="H23" i="45"/>
  <c r="F17" i="45"/>
  <c r="H24" i="45"/>
  <c r="G30" i="45"/>
  <c r="F20" i="45"/>
  <c r="F26" i="45"/>
  <c r="H21" i="45"/>
  <c r="G23" i="45"/>
  <c r="F28" i="45"/>
  <c r="G5" i="45"/>
  <c r="G8" i="45"/>
  <c r="G24" i="45"/>
  <c r="G21" i="45"/>
  <c r="B31" i="45"/>
  <c r="G5" i="44"/>
  <c r="G6" i="44"/>
  <c r="G7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4" i="44"/>
  <c r="G31" i="45" l="1"/>
  <c r="H31" i="45"/>
  <c r="K23" i="45" s="1"/>
  <c r="F31" i="45"/>
  <c r="N8" i="42"/>
  <c r="AI8" i="42" s="1"/>
  <c r="O8" i="42"/>
  <c r="AI9" i="42"/>
  <c r="M10" i="42"/>
  <c r="N10" i="42"/>
  <c r="O10" i="42"/>
  <c r="AI10" i="42"/>
  <c r="AI11" i="42"/>
  <c r="H12" i="42"/>
  <c r="AI12" i="42" s="1"/>
  <c r="I12" i="42"/>
  <c r="J12" i="42"/>
  <c r="K12" i="42"/>
  <c r="L12" i="42"/>
  <c r="M12" i="42"/>
  <c r="N12" i="42"/>
  <c r="O12" i="42"/>
  <c r="P12" i="42"/>
  <c r="Q12" i="42"/>
  <c r="R12" i="42"/>
  <c r="S12" i="42"/>
  <c r="T12" i="42"/>
  <c r="U12" i="42"/>
  <c r="V12" i="42"/>
  <c r="W12" i="42"/>
  <c r="X12" i="42"/>
  <c r="Y12" i="42"/>
  <c r="Z12" i="42"/>
  <c r="AA12" i="42"/>
  <c r="AB12" i="42"/>
  <c r="AC12" i="42"/>
  <c r="AD12" i="42"/>
  <c r="AE12" i="42"/>
  <c r="AF12" i="42"/>
  <c r="AI13" i="42"/>
  <c r="AI14" i="42"/>
  <c r="B15" i="42"/>
  <c r="C15" i="42"/>
  <c r="E15" i="42"/>
  <c r="F15" i="42"/>
  <c r="G15" i="42"/>
  <c r="I15" i="42"/>
  <c r="J15" i="42"/>
  <c r="K15" i="42"/>
  <c r="L15" i="42"/>
  <c r="N15" i="42"/>
  <c r="O15" i="42"/>
  <c r="P15" i="42"/>
  <c r="Q15" i="42"/>
  <c r="M16" i="42"/>
  <c r="AI16" i="42" s="1"/>
  <c r="N16" i="42"/>
  <c r="AH16" i="42"/>
  <c r="AH15" i="42" s="1"/>
  <c r="AI17" i="42"/>
  <c r="AI18" i="42"/>
  <c r="AI19" i="42"/>
  <c r="AI20" i="42"/>
  <c r="D21" i="42"/>
  <c r="E21" i="42"/>
  <c r="F21" i="42"/>
  <c r="G21" i="42"/>
  <c r="H21" i="42"/>
  <c r="K21" i="42"/>
  <c r="L21" i="42"/>
  <c r="M21" i="42"/>
  <c r="N21" i="42"/>
  <c r="O21" i="42"/>
  <c r="P21" i="42"/>
  <c r="AI21" i="42" s="1"/>
  <c r="Q21" i="42"/>
  <c r="AI22" i="42"/>
  <c r="AI23" i="42"/>
  <c r="N24" i="42"/>
  <c r="O24" i="42"/>
  <c r="AI24" i="42" s="1"/>
  <c r="AI25" i="42"/>
  <c r="C26" i="42"/>
  <c r="F26" i="42"/>
  <c r="AI26" i="42" s="1"/>
  <c r="G26" i="42"/>
  <c r="H26" i="42"/>
  <c r="I26" i="42"/>
  <c r="K26" i="42"/>
  <c r="L26" i="42"/>
  <c r="M26" i="42"/>
  <c r="N26" i="42"/>
  <c r="O26" i="42"/>
  <c r="P26" i="42"/>
  <c r="Q26" i="42"/>
  <c r="AI27" i="42"/>
  <c r="E28" i="42"/>
  <c r="I28" i="42"/>
  <c r="AI28" i="42" s="1"/>
  <c r="J28" i="42"/>
  <c r="K28" i="42"/>
  <c r="N28" i="42"/>
  <c r="O28" i="42"/>
  <c r="AI29" i="42"/>
  <c r="F30" i="42"/>
  <c r="H30" i="42"/>
  <c r="AI30" i="42" s="1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I31" i="42"/>
  <c r="AI32" i="42"/>
  <c r="H33" i="42"/>
  <c r="I33" i="42"/>
  <c r="K33" i="42"/>
  <c r="L33" i="42"/>
  <c r="M33" i="42"/>
  <c r="AI33" i="42" s="1"/>
  <c r="N33" i="42"/>
  <c r="AI34" i="42"/>
  <c r="M35" i="42"/>
  <c r="AI35" i="42" s="1"/>
  <c r="N35" i="42"/>
  <c r="O35" i="42"/>
  <c r="AI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AI37" i="42"/>
  <c r="AI38" i="42"/>
  <c r="H39" i="42"/>
  <c r="I39" i="42"/>
  <c r="J39" i="42"/>
  <c r="K39" i="42"/>
  <c r="L39" i="42"/>
  <c r="M39" i="42"/>
  <c r="N39" i="42"/>
  <c r="O39" i="42"/>
  <c r="P39" i="42"/>
  <c r="Q39" i="42"/>
  <c r="R39" i="42"/>
  <c r="S39" i="42"/>
  <c r="T39" i="42"/>
  <c r="U39" i="42"/>
  <c r="V39" i="42"/>
  <c r="W39" i="42"/>
  <c r="X39" i="42"/>
  <c r="Y39" i="42"/>
  <c r="Z39" i="42"/>
  <c r="AA39" i="42"/>
  <c r="AI39" i="42"/>
  <c r="AI40" i="42"/>
  <c r="AI41" i="42"/>
  <c r="M42" i="42"/>
  <c r="AI42" i="42"/>
  <c r="AI43" i="42"/>
  <c r="M44" i="42"/>
  <c r="AI44" i="42" s="1"/>
  <c r="AI45" i="42"/>
  <c r="J46" i="42"/>
  <c r="K46" i="42"/>
  <c r="L46" i="42"/>
  <c r="M46" i="42"/>
  <c r="AI46" i="42" s="1"/>
  <c r="N46" i="42"/>
  <c r="AI47" i="42"/>
  <c r="AI48" i="42"/>
  <c r="G49" i="42"/>
  <c r="H49" i="42"/>
  <c r="I49" i="42"/>
  <c r="J49" i="42"/>
  <c r="K49" i="42"/>
  <c r="L49" i="42"/>
  <c r="M49" i="42"/>
  <c r="N49" i="42"/>
  <c r="O49" i="42"/>
  <c r="P49" i="42"/>
  <c r="Q49" i="42"/>
  <c r="AI49" i="42"/>
  <c r="AI50" i="42"/>
  <c r="C51" i="42"/>
  <c r="AI51" i="42" s="1"/>
  <c r="D51" i="42"/>
  <c r="E51" i="42"/>
  <c r="F51" i="42"/>
  <c r="G51" i="42"/>
  <c r="I51" i="42"/>
  <c r="J51" i="42"/>
  <c r="K51" i="42"/>
  <c r="L51" i="42"/>
  <c r="M51" i="42"/>
  <c r="N51" i="42"/>
  <c r="O51" i="42"/>
  <c r="P51" i="42"/>
  <c r="Q51" i="42"/>
  <c r="R51" i="42"/>
  <c r="AI52" i="42"/>
  <c r="AI53" i="42"/>
  <c r="C54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P54" i="42"/>
  <c r="Q54" i="42"/>
  <c r="R54" i="42"/>
  <c r="S54" i="42"/>
  <c r="T54" i="42"/>
  <c r="U54" i="42"/>
  <c r="V54" i="42"/>
  <c r="AI54" i="42"/>
  <c r="AI55" i="42"/>
  <c r="AI56" i="42"/>
  <c r="AI57" i="42"/>
  <c r="L58" i="42"/>
  <c r="AI58" i="42" s="1"/>
  <c r="M58" i="42"/>
  <c r="N58" i="42"/>
  <c r="AI59" i="42"/>
  <c r="L60" i="42"/>
  <c r="M60" i="42"/>
  <c r="AI60" i="42" s="1"/>
  <c r="N60" i="42"/>
  <c r="O60" i="42"/>
  <c r="P60" i="42"/>
  <c r="Q60" i="42"/>
  <c r="R60" i="42"/>
  <c r="S60" i="42"/>
  <c r="T60" i="42"/>
  <c r="U60" i="42"/>
  <c r="AI61" i="42"/>
  <c r="I62" i="42"/>
  <c r="J62" i="42"/>
  <c r="AI62" i="42" s="1"/>
  <c r="K62" i="42"/>
  <c r="L62" i="42"/>
  <c r="M62" i="42"/>
  <c r="N62" i="42"/>
  <c r="O62" i="42"/>
  <c r="P62" i="42"/>
  <c r="Q62" i="42"/>
  <c r="R62" i="42"/>
  <c r="S62" i="42"/>
  <c r="T62" i="42"/>
  <c r="U62" i="42"/>
  <c r="V62" i="42"/>
  <c r="W62" i="42"/>
  <c r="X62" i="42"/>
  <c r="Y62" i="42"/>
  <c r="Z62" i="42"/>
  <c r="AA62" i="42"/>
  <c r="AB62" i="42"/>
  <c r="AI63" i="42"/>
  <c r="H64" i="42"/>
  <c r="I64" i="42"/>
  <c r="AI64" i="42" s="1"/>
  <c r="J64" i="42"/>
  <c r="K64" i="42"/>
  <c r="L64" i="42"/>
  <c r="M64" i="42"/>
  <c r="N64" i="42"/>
  <c r="O64" i="42"/>
  <c r="P64" i="42"/>
  <c r="Q64" i="42"/>
  <c r="R64" i="42"/>
  <c r="S64" i="42"/>
  <c r="T64" i="42"/>
  <c r="U64" i="42"/>
  <c r="V64" i="42"/>
  <c r="W64" i="42"/>
  <c r="X64" i="42"/>
  <c r="Y64" i="42"/>
  <c r="Z64" i="42"/>
  <c r="AA64" i="42"/>
  <c r="AI65" i="42"/>
  <c r="AI66" i="42"/>
  <c r="C67" i="42"/>
  <c r="AI67" i="42" s="1"/>
  <c r="D67" i="42"/>
  <c r="E67" i="42"/>
  <c r="F67" i="42"/>
  <c r="G67" i="42"/>
  <c r="H67" i="42"/>
  <c r="I67" i="42"/>
  <c r="J67" i="42"/>
  <c r="K67" i="42"/>
  <c r="L67" i="42"/>
  <c r="M67" i="42"/>
  <c r="N67" i="42"/>
  <c r="O67" i="42"/>
  <c r="P67" i="42"/>
  <c r="Q67" i="42"/>
  <c r="R67" i="42"/>
  <c r="S67" i="42"/>
  <c r="T67" i="42"/>
  <c r="U67" i="42"/>
  <c r="V67" i="42"/>
  <c r="W67" i="42"/>
  <c r="AI68" i="42"/>
  <c r="AI69" i="42"/>
  <c r="B70" i="42"/>
  <c r="D70" i="42"/>
  <c r="D79" i="42" s="1"/>
  <c r="E70" i="42"/>
  <c r="F70" i="42"/>
  <c r="G70" i="42"/>
  <c r="H70" i="42"/>
  <c r="I70" i="42"/>
  <c r="J70" i="42"/>
  <c r="K70" i="42"/>
  <c r="L70" i="42"/>
  <c r="P70" i="42"/>
  <c r="Q70" i="42"/>
  <c r="R70" i="42"/>
  <c r="S70" i="42"/>
  <c r="T70" i="42"/>
  <c r="U70" i="42"/>
  <c r="V70" i="42"/>
  <c r="W70" i="42"/>
  <c r="X70" i="42"/>
  <c r="Y70" i="42"/>
  <c r="Z70" i="42"/>
  <c r="AA70" i="42"/>
  <c r="AB70" i="42"/>
  <c r="AC70" i="42"/>
  <c r="AD70" i="42"/>
  <c r="AE70" i="42"/>
  <c r="AF70" i="42"/>
  <c r="M71" i="42"/>
  <c r="M70" i="42" s="1"/>
  <c r="N71" i="42"/>
  <c r="N70" i="42" s="1"/>
  <c r="N79" i="42" s="1"/>
  <c r="O71" i="42"/>
  <c r="AH71" i="42" s="1"/>
  <c r="AI72" i="42"/>
  <c r="AI73" i="42"/>
  <c r="AI74" i="42"/>
  <c r="C75" i="42"/>
  <c r="D75" i="42"/>
  <c r="E75" i="42"/>
  <c r="F75" i="42"/>
  <c r="G75" i="42"/>
  <c r="H75" i="42"/>
  <c r="H79" i="42" s="1"/>
  <c r="I75" i="42"/>
  <c r="J75" i="42"/>
  <c r="K75" i="42"/>
  <c r="L75" i="42"/>
  <c r="L79" i="42" s="1"/>
  <c r="M75" i="42"/>
  <c r="N75" i="42"/>
  <c r="O75" i="42"/>
  <c r="P75" i="42"/>
  <c r="P79" i="42" s="1"/>
  <c r="AI75" i="42"/>
  <c r="AI76" i="42"/>
  <c r="B77" i="42"/>
  <c r="AI77" i="42" s="1"/>
  <c r="D77" i="42"/>
  <c r="E77" i="42"/>
  <c r="F77" i="42"/>
  <c r="G77" i="42"/>
  <c r="H77" i="42"/>
  <c r="I77" i="42"/>
  <c r="J77" i="42"/>
  <c r="K77" i="42"/>
  <c r="L77" i="42"/>
  <c r="M77" i="42"/>
  <c r="AI78" i="42"/>
  <c r="C79" i="42"/>
  <c r="E79" i="42"/>
  <c r="F79" i="42"/>
  <c r="G79" i="42"/>
  <c r="I79" i="42"/>
  <c r="J79" i="42"/>
  <c r="K79" i="42"/>
  <c r="Q79" i="42"/>
  <c r="R79" i="42"/>
  <c r="S79" i="42"/>
  <c r="T79" i="42"/>
  <c r="U79" i="42"/>
  <c r="V79" i="42"/>
  <c r="W79" i="42"/>
  <c r="X79" i="42"/>
  <c r="Y79" i="42"/>
  <c r="Z79" i="42"/>
  <c r="AA79" i="42"/>
  <c r="AB79" i="42"/>
  <c r="AC79" i="42"/>
  <c r="AD79" i="42"/>
  <c r="AE79" i="42"/>
  <c r="AF79" i="42"/>
  <c r="AG79" i="42"/>
  <c r="I29" i="45" l="1"/>
  <c r="I6" i="45"/>
  <c r="I11" i="45"/>
  <c r="I2" i="45"/>
  <c r="I14" i="45"/>
  <c r="I15" i="45"/>
  <c r="I19" i="45"/>
  <c r="I4" i="45"/>
  <c r="I30" i="45"/>
  <c r="I27" i="45"/>
  <c r="I18" i="45"/>
  <c r="I5" i="45"/>
  <c r="I9" i="45"/>
  <c r="I3" i="45"/>
  <c r="I13" i="45"/>
  <c r="I25" i="45"/>
  <c r="I12" i="45"/>
  <c r="I16" i="45"/>
  <c r="I7" i="45"/>
  <c r="I21" i="45"/>
  <c r="I23" i="45"/>
  <c r="I8" i="45"/>
  <c r="I24" i="45"/>
  <c r="I26" i="45"/>
  <c r="I17" i="45"/>
  <c r="J29" i="45"/>
  <c r="J9" i="45"/>
  <c r="J14" i="45"/>
  <c r="J27" i="45"/>
  <c r="J3" i="45"/>
  <c r="J12" i="45"/>
  <c r="J28" i="45"/>
  <c r="J19" i="45"/>
  <c r="J15" i="45"/>
  <c r="J13" i="45"/>
  <c r="J7" i="45"/>
  <c r="J4" i="45"/>
  <c r="J17" i="45"/>
  <c r="J18" i="45"/>
  <c r="J10" i="45"/>
  <c r="J6" i="45"/>
  <c r="J2" i="45"/>
  <c r="J22" i="45"/>
  <c r="J16" i="45"/>
  <c r="J11" i="45"/>
  <c r="J26" i="45"/>
  <c r="I22" i="45"/>
  <c r="I28" i="45"/>
  <c r="J8" i="45"/>
  <c r="J5" i="45"/>
  <c r="J25" i="45"/>
  <c r="J30" i="45"/>
  <c r="J21" i="45"/>
  <c r="K29" i="45"/>
  <c r="K16" i="45"/>
  <c r="K13" i="45"/>
  <c r="K14" i="45"/>
  <c r="K8" i="45"/>
  <c r="K25" i="45"/>
  <c r="K12" i="45"/>
  <c r="K3" i="45"/>
  <c r="K5" i="45"/>
  <c r="K9" i="45"/>
  <c r="K4" i="45"/>
  <c r="K15" i="45"/>
  <c r="K18" i="45"/>
  <c r="K20" i="45"/>
  <c r="K6" i="45"/>
  <c r="K22" i="45"/>
  <c r="K17" i="45"/>
  <c r="K2" i="45"/>
  <c r="K27" i="45"/>
  <c r="K26" i="45"/>
  <c r="K19" i="45"/>
  <c r="K11" i="45"/>
  <c r="K7" i="45"/>
  <c r="K10" i="45"/>
  <c r="J20" i="45"/>
  <c r="K24" i="45"/>
  <c r="J23" i="45"/>
  <c r="I20" i="45"/>
  <c r="K30" i="45"/>
  <c r="K28" i="45"/>
  <c r="K21" i="45"/>
  <c r="I10" i="45"/>
  <c r="J24" i="45"/>
  <c r="AI71" i="42"/>
  <c r="AH70" i="42"/>
  <c r="AH79" i="42" s="1"/>
  <c r="B79" i="42"/>
  <c r="M15" i="42"/>
  <c r="M79" i="42" s="1"/>
  <c r="O70" i="42"/>
  <c r="O79" i="42" s="1"/>
  <c r="L10" i="45" l="1"/>
  <c r="L28" i="45"/>
  <c r="L26" i="45"/>
  <c r="L21" i="45"/>
  <c r="L25" i="45"/>
  <c r="L5" i="45"/>
  <c r="L4" i="45"/>
  <c r="L2" i="45"/>
  <c r="L22" i="45"/>
  <c r="L24" i="45"/>
  <c r="L7" i="45"/>
  <c r="L13" i="45"/>
  <c r="L18" i="45"/>
  <c r="L19" i="45"/>
  <c r="L11" i="45"/>
  <c r="L8" i="45"/>
  <c r="L16" i="45"/>
  <c r="L3" i="45"/>
  <c r="L27" i="45"/>
  <c r="L15" i="45"/>
  <c r="L6" i="45"/>
  <c r="L20" i="45"/>
  <c r="L17" i="45"/>
  <c r="M17" i="45" s="1"/>
  <c r="L23" i="45"/>
  <c r="L12" i="45"/>
  <c r="M12" i="45" s="1"/>
  <c r="L9" i="45"/>
  <c r="L30" i="45"/>
  <c r="L14" i="45"/>
  <c r="L29" i="45"/>
  <c r="M29" i="45" s="1"/>
  <c r="AI70" i="42"/>
  <c r="AI15" i="42"/>
  <c r="AI79" i="42" s="1"/>
  <c r="M3" i="45" l="1"/>
  <c r="M19" i="45"/>
  <c r="M24" i="45"/>
  <c r="M14" i="45"/>
  <c r="M23" i="45"/>
  <c r="M6" i="45"/>
  <c r="M16" i="45"/>
  <c r="M18" i="45"/>
  <c r="M22" i="45"/>
  <c r="M25" i="45"/>
  <c r="M21" i="45"/>
  <c r="M10" i="45"/>
  <c r="M30" i="45"/>
  <c r="M15" i="45"/>
  <c r="M8" i="45"/>
  <c r="M13" i="45"/>
  <c r="M2" i="45"/>
  <c r="M9" i="45"/>
  <c r="M20" i="45"/>
  <c r="M27" i="45"/>
  <c r="M11" i="45"/>
  <c r="M7" i="45"/>
  <c r="M4" i="45"/>
  <c r="M26" i="45"/>
  <c r="M5" i="45"/>
  <c r="M28" i="45"/>
  <c r="D98" i="37"/>
  <c r="D45" i="37"/>
  <c r="D72" i="37"/>
  <c r="D174" i="37"/>
  <c r="D73" i="37"/>
  <c r="D24" i="37"/>
  <c r="D111" i="37"/>
  <c r="D23" i="37"/>
  <c r="D22" i="37"/>
  <c r="D96" i="37"/>
  <c r="D31" i="37"/>
  <c r="D74" i="37"/>
  <c r="D148" i="37"/>
  <c r="D75" i="37"/>
  <c r="D70" i="37"/>
  <c r="D137" i="37"/>
  <c r="D130" i="37"/>
  <c r="D112" i="37"/>
  <c r="D192" i="37"/>
  <c r="D99" i="37"/>
  <c r="D147" i="37"/>
  <c r="D53" i="37"/>
  <c r="D128" i="37"/>
  <c r="D169" i="37"/>
  <c r="D29" i="37"/>
  <c r="D118" i="37"/>
  <c r="D168" i="37"/>
  <c r="D121" i="37"/>
  <c r="D122" i="37"/>
  <c r="D171" i="37"/>
  <c r="D119" i="37"/>
  <c r="D123" i="37"/>
  <c r="D131" i="37"/>
  <c r="D16" i="37"/>
  <c r="D48" i="37"/>
  <c r="D30" i="37"/>
  <c r="D136" i="37"/>
  <c r="D63" i="37"/>
  <c r="D76" i="37"/>
  <c r="D9" i="37"/>
  <c r="D135" i="37"/>
  <c r="D138" i="37"/>
  <c r="D77" i="37"/>
  <c r="D56" i="37"/>
  <c r="D115" i="37"/>
  <c r="D78" i="37"/>
  <c r="D79" i="37"/>
  <c r="D139" i="37"/>
  <c r="D195" i="37"/>
  <c r="D80" i="37"/>
  <c r="D51" i="37"/>
  <c r="D12" i="37"/>
  <c r="D33" i="37"/>
  <c r="D32" i="37"/>
  <c r="D189" i="37"/>
  <c r="D196" i="37"/>
  <c r="D133" i="37"/>
  <c r="D175" i="37"/>
  <c r="D41" i="37"/>
  <c r="D127" i="37"/>
  <c r="D187" i="37"/>
  <c r="D97" i="37"/>
  <c r="D166" i="37"/>
  <c r="D160" i="37"/>
  <c r="D190" i="37"/>
  <c r="D167" i="37"/>
  <c r="D81" i="37"/>
  <c r="D34" i="37"/>
  <c r="D39" i="37"/>
  <c r="D182" i="37"/>
  <c r="D183" i="37"/>
  <c r="D103" i="37"/>
  <c r="D194" i="37"/>
  <c r="D114" i="37"/>
  <c r="D140" i="37"/>
  <c r="D15" i="37"/>
  <c r="D64" i="37"/>
  <c r="D55" i="37"/>
  <c r="D35" i="37"/>
  <c r="D71" i="37"/>
  <c r="D82" i="37"/>
  <c r="D83" i="37"/>
  <c r="D84" i="37"/>
  <c r="D49" i="37"/>
  <c r="D141" i="37"/>
  <c r="D26" i="37"/>
  <c r="D69" i="37"/>
  <c r="D176" i="37"/>
  <c r="D142" i="37"/>
  <c r="D124" i="37"/>
  <c r="D170" i="37"/>
  <c r="D177" i="37"/>
  <c r="D146" i="37"/>
  <c r="D36" i="37"/>
  <c r="D85" i="37"/>
  <c r="D178" i="37"/>
  <c r="D173" i="37"/>
  <c r="D161" i="37"/>
  <c r="D13" i="37"/>
  <c r="D67" i="37"/>
  <c r="D54" i="37"/>
  <c r="D25" i="37"/>
  <c r="D86" i="37"/>
  <c r="D52" i="37"/>
  <c r="D143" i="37"/>
  <c r="D87" i="37"/>
  <c r="D62" i="37"/>
  <c r="D132" i="37"/>
  <c r="D20" i="37"/>
  <c r="D180" i="37"/>
  <c r="D144" i="37"/>
  <c r="D37" i="37"/>
  <c r="D88" i="37"/>
  <c r="D14" i="37"/>
  <c r="D191" i="37"/>
  <c r="D197" i="37"/>
  <c r="D44" i="37"/>
  <c r="D89" i="37"/>
  <c r="D172" i="37"/>
  <c r="D11" i="37"/>
  <c r="D113" i="37"/>
  <c r="D117" i="37"/>
  <c r="D108" i="37"/>
  <c r="D107" i="37"/>
  <c r="D109" i="37"/>
  <c r="D120" i="37"/>
  <c r="D46" i="37"/>
  <c r="D105" i="37"/>
  <c r="D150" i="37"/>
  <c r="D17" i="37"/>
  <c r="D106" i="37"/>
  <c r="D102" i="37"/>
  <c r="D28" i="37"/>
  <c r="D149" i="37"/>
  <c r="D100" i="37"/>
  <c r="D110" i="37"/>
  <c r="D6" i="37"/>
  <c r="D101" i="37"/>
  <c r="D104" i="37"/>
  <c r="D18" i="37"/>
  <c r="D90" i="37"/>
  <c r="D159" i="37"/>
  <c r="D163" i="37"/>
  <c r="D157" i="37"/>
  <c r="D158" i="37"/>
  <c r="D156" i="37"/>
  <c r="D164" i="37"/>
  <c r="D162" i="37"/>
  <c r="D165" i="37"/>
  <c r="D57" i="37"/>
  <c r="D91" i="37"/>
  <c r="D145" i="37"/>
  <c r="D68" i="37"/>
  <c r="D43" i="37"/>
  <c r="D7" i="37"/>
  <c r="D8" i="37"/>
  <c r="D151" i="37"/>
  <c r="D188" i="37"/>
  <c r="D186" i="37"/>
  <c r="D154" i="37"/>
  <c r="D152" i="37"/>
  <c r="D153" i="37"/>
  <c r="D155" i="37"/>
  <c r="D38" i="37"/>
  <c r="D184" i="37"/>
  <c r="D185" i="37"/>
  <c r="D60" i="37"/>
  <c r="D59" i="37"/>
  <c r="D40" i="37"/>
  <c r="D10" i="37"/>
  <c r="D66" i="37"/>
  <c r="D181" i="37"/>
  <c r="D50" i="37"/>
  <c r="D27" i="37"/>
  <c r="D47" i="37"/>
  <c r="D19" i="37"/>
  <c r="D129" i="37"/>
  <c r="D179" i="37"/>
  <c r="D65" i="37"/>
  <c r="D92" i="37"/>
  <c r="D93" i="37"/>
  <c r="D94" i="37"/>
  <c r="D61" i="37"/>
  <c r="D95" i="37"/>
  <c r="D21" i="37"/>
  <c r="D116" i="37"/>
  <c r="D134" i="37"/>
  <c r="D42" i="37"/>
  <c r="D58" i="37"/>
  <c r="D126" i="37"/>
  <c r="D125" i="37"/>
  <c r="D198" i="37"/>
  <c r="D193" i="37"/>
  <c r="C61" i="35" l="1"/>
  <c r="D68" i="35"/>
  <c r="C68" i="35"/>
  <c r="D164" i="35"/>
  <c r="C164" i="35"/>
  <c r="D39" i="35"/>
  <c r="C39" i="35"/>
  <c r="D38" i="35"/>
  <c r="C38" i="35"/>
  <c r="D165" i="35"/>
  <c r="C165" i="35"/>
  <c r="D130" i="35"/>
  <c r="C130" i="35"/>
  <c r="D137" i="35"/>
  <c r="C137" i="35"/>
  <c r="C53" i="35"/>
  <c r="D79" i="35"/>
  <c r="C79" i="35"/>
  <c r="D6" i="35"/>
  <c r="C6" i="35"/>
  <c r="D76" i="35"/>
  <c r="C76" i="35"/>
  <c r="D186" i="35"/>
  <c r="C186" i="35"/>
  <c r="D129" i="35"/>
  <c r="C129" i="35"/>
  <c r="D16" i="35"/>
  <c r="C16" i="35"/>
  <c r="D113" i="35"/>
  <c r="C113" i="35"/>
  <c r="D86" i="35"/>
  <c r="C86" i="35"/>
  <c r="D194" i="35"/>
  <c r="C194" i="35"/>
  <c r="D77" i="35"/>
  <c r="C77" i="35"/>
  <c r="D98" i="35"/>
  <c r="C98" i="35"/>
  <c r="D195" i="35"/>
  <c r="C195" i="35"/>
  <c r="D44" i="35"/>
  <c r="C44" i="35"/>
  <c r="D102" i="35"/>
  <c r="C102" i="35"/>
  <c r="D43" i="35"/>
  <c r="C43" i="35"/>
  <c r="D83" i="35"/>
  <c r="C83" i="35"/>
  <c r="D121" i="35"/>
  <c r="C121" i="35"/>
  <c r="D106" i="35"/>
  <c r="C106" i="35"/>
  <c r="D110" i="35"/>
  <c r="C110" i="35"/>
  <c r="D163" i="35"/>
  <c r="C163" i="35"/>
  <c r="D35" i="35"/>
  <c r="C35" i="35"/>
  <c r="D156" i="35"/>
  <c r="C156" i="35"/>
  <c r="D10" i="35"/>
  <c r="C10" i="35"/>
  <c r="D94" i="35"/>
  <c r="C94" i="35"/>
  <c r="D24" i="35"/>
  <c r="C24" i="35"/>
  <c r="D198" i="35"/>
  <c r="C198" i="35"/>
  <c r="D123" i="35"/>
  <c r="C123" i="35"/>
  <c r="D47" i="35"/>
  <c r="C47" i="35"/>
  <c r="D84" i="35"/>
  <c r="C84" i="35"/>
  <c r="D199" i="35"/>
  <c r="C199" i="35"/>
  <c r="D64" i="35"/>
  <c r="C64" i="35"/>
  <c r="D134" i="35"/>
  <c r="C134" i="35"/>
  <c r="D55" i="35"/>
  <c r="C55" i="35"/>
  <c r="D135" i="35"/>
  <c r="C135" i="35"/>
  <c r="C178" i="35"/>
  <c r="D26" i="35"/>
  <c r="C26" i="35"/>
  <c r="D112" i="35"/>
  <c r="C112" i="35"/>
  <c r="D170" i="35"/>
  <c r="C170" i="35"/>
  <c r="D116" i="35"/>
  <c r="C116" i="35"/>
  <c r="D169" i="35"/>
  <c r="C169" i="35"/>
  <c r="D57" i="35"/>
  <c r="C57" i="35"/>
  <c r="D125" i="35"/>
  <c r="C125" i="35"/>
  <c r="D179" i="35"/>
  <c r="C179" i="35"/>
  <c r="D101" i="35"/>
  <c r="C101" i="35"/>
  <c r="D52" i="35"/>
  <c r="C52" i="35"/>
  <c r="D140" i="35"/>
  <c r="C140" i="35"/>
  <c r="D100" i="35"/>
  <c r="C100" i="35"/>
  <c r="D34" i="35"/>
  <c r="C34" i="35"/>
  <c r="C15" i="35"/>
  <c r="D190" i="35"/>
  <c r="C190" i="35"/>
  <c r="D197" i="35"/>
  <c r="C197" i="35"/>
  <c r="D75" i="35"/>
  <c r="C75" i="35"/>
  <c r="D152" i="35"/>
  <c r="C152" i="35"/>
  <c r="D174" i="35"/>
  <c r="C174" i="35"/>
  <c r="D33" i="35"/>
  <c r="C33" i="35"/>
  <c r="C111" i="35"/>
  <c r="D95" i="35"/>
  <c r="C95" i="35"/>
  <c r="D32" i="35"/>
  <c r="C32" i="35"/>
  <c r="D175" i="35"/>
  <c r="C175" i="35"/>
  <c r="D183" i="35"/>
  <c r="C183" i="35"/>
  <c r="D72" i="35"/>
  <c r="C72" i="35"/>
  <c r="D70" i="35"/>
  <c r="C70" i="35"/>
  <c r="D148" i="35"/>
  <c r="C148" i="35"/>
  <c r="D138" i="35"/>
  <c r="C138" i="35"/>
  <c r="C127" i="35"/>
  <c r="C20" i="35"/>
  <c r="D42" i="35"/>
  <c r="C42" i="35"/>
  <c r="D122" i="35"/>
  <c r="C122" i="35"/>
  <c r="C87" i="35"/>
  <c r="D12" i="35"/>
  <c r="C12" i="35"/>
  <c r="C71" i="35"/>
  <c r="D128" i="35"/>
  <c r="C128" i="35"/>
  <c r="D118" i="35"/>
  <c r="C118" i="35"/>
  <c r="C36" i="35"/>
  <c r="D107" i="35"/>
  <c r="C107" i="35"/>
  <c r="D136" i="35"/>
  <c r="C136" i="35"/>
  <c r="D185" i="35"/>
  <c r="C185" i="35"/>
  <c r="C181" i="35"/>
  <c r="D154" i="35"/>
  <c r="C154" i="35"/>
  <c r="C144" i="35"/>
  <c r="D78" i="35"/>
  <c r="C78" i="35"/>
  <c r="D29" i="35"/>
  <c r="C29" i="35"/>
  <c r="C91" i="35"/>
  <c r="D171" i="35"/>
  <c r="C171" i="35"/>
  <c r="D41" i="35"/>
  <c r="C41" i="35"/>
  <c r="D159" i="35"/>
  <c r="C159" i="35"/>
  <c r="D150" i="35"/>
  <c r="C150" i="35"/>
  <c r="D60" i="35"/>
  <c r="C60" i="35"/>
  <c r="C14" i="35"/>
  <c r="D46" i="35"/>
  <c r="C46" i="35"/>
  <c r="D19" i="35"/>
  <c r="C19" i="35"/>
  <c r="D59" i="35"/>
  <c r="C59" i="35"/>
  <c r="D23" i="35"/>
  <c r="C23" i="35"/>
  <c r="D108" i="35"/>
  <c r="C108" i="35"/>
  <c r="D27" i="35"/>
  <c r="C27" i="35"/>
  <c r="C132" i="35"/>
  <c r="C73" i="35"/>
  <c r="C189" i="35"/>
  <c r="D58" i="35"/>
  <c r="C58" i="35"/>
  <c r="D103" i="35"/>
  <c r="C103" i="35"/>
  <c r="C142" i="35"/>
  <c r="C143" i="35"/>
  <c r="D69" i="35"/>
  <c r="C69" i="35"/>
  <c r="D8" i="35"/>
  <c r="C8" i="35"/>
  <c r="D74" i="35"/>
  <c r="C74" i="35"/>
  <c r="D192" i="35"/>
  <c r="C192" i="35"/>
  <c r="C153" i="35"/>
  <c r="C54" i="35"/>
  <c r="C188" i="35"/>
  <c r="D145" i="35"/>
  <c r="C145" i="35"/>
  <c r="D187" i="35"/>
  <c r="C187" i="35"/>
  <c r="D28" i="35"/>
  <c r="C28" i="35"/>
  <c r="D49" i="35"/>
  <c r="C49" i="35"/>
  <c r="D40" i="35"/>
  <c r="C40" i="35"/>
  <c r="D13" i="35"/>
  <c r="C13" i="35"/>
  <c r="C160" i="35"/>
  <c r="D31" i="35"/>
  <c r="C31" i="35"/>
  <c r="C191" i="35"/>
  <c r="D65" i="35"/>
  <c r="C65" i="35"/>
  <c r="D99" i="35"/>
  <c r="C99" i="35"/>
  <c r="D157" i="35"/>
  <c r="C157" i="35"/>
  <c r="D115" i="35"/>
  <c r="C115" i="35"/>
  <c r="D184" i="35"/>
  <c r="C184" i="35"/>
  <c r="D139" i="35"/>
  <c r="C139" i="35"/>
  <c r="C45" i="35"/>
  <c r="D104" i="35"/>
  <c r="C104" i="35"/>
  <c r="D21" i="35"/>
  <c r="C21" i="35"/>
  <c r="C22" i="35"/>
  <c r="C162" i="35"/>
  <c r="D25" i="35"/>
  <c r="C25" i="35"/>
  <c r="C96" i="35"/>
  <c r="C167" i="35"/>
  <c r="D93" i="35"/>
  <c r="C93" i="35"/>
  <c r="D97" i="35"/>
  <c r="C97" i="35"/>
  <c r="C82" i="35"/>
  <c r="C17" i="35"/>
  <c r="D176" i="35"/>
  <c r="C176" i="35"/>
  <c r="D168" i="35"/>
  <c r="C168" i="35"/>
  <c r="D114" i="35"/>
  <c r="C114" i="35"/>
  <c r="C88" i="35"/>
  <c r="C173" i="35"/>
  <c r="C63" i="35"/>
  <c r="D92" i="35"/>
  <c r="C92" i="35"/>
  <c r="C18" i="35"/>
  <c r="D80" i="35"/>
  <c r="C80" i="35"/>
  <c r="C126" i="35"/>
  <c r="D177" i="35"/>
  <c r="C177" i="35"/>
  <c r="C155" i="35"/>
  <c r="C67" i="35"/>
  <c r="D90" i="35"/>
  <c r="C90" i="35"/>
  <c r="D120" i="35"/>
  <c r="C120" i="35"/>
  <c r="C30" i="35"/>
  <c r="D182" i="35"/>
  <c r="C182" i="35"/>
  <c r="D149" i="35"/>
  <c r="C149" i="35"/>
  <c r="D56" i="35"/>
  <c r="C56" i="35"/>
  <c r="D7" i="35"/>
  <c r="C7" i="35"/>
  <c r="D11" i="35"/>
  <c r="C11" i="35"/>
  <c r="C172" i="35"/>
  <c r="C146" i="35"/>
  <c r="D147" i="35"/>
  <c r="C147" i="35"/>
  <c r="C81" i="35"/>
  <c r="C161" i="35"/>
  <c r="C117" i="35"/>
  <c r="C48" i="35"/>
  <c r="C51" i="35"/>
  <c r="C141" i="35"/>
  <c r="C105" i="35"/>
  <c r="C66" i="35"/>
  <c r="D180" i="35"/>
  <c r="C180" i="35"/>
  <c r="D196" i="35"/>
  <c r="C196" i="35"/>
  <c r="D119" i="35"/>
  <c r="C119" i="35"/>
  <c r="D151" i="35"/>
  <c r="C151" i="35"/>
  <c r="D85" i="35"/>
  <c r="C85" i="35"/>
  <c r="C89" i="35"/>
  <c r="D158" i="35"/>
  <c r="C158" i="35"/>
  <c r="C50" i="35"/>
  <c r="D37" i="35"/>
  <c r="C37" i="35"/>
  <c r="C9" i="35"/>
  <c r="C133" i="35"/>
  <c r="D193" i="35"/>
  <c r="C193" i="35"/>
  <c r="D109" i="35"/>
  <c r="C109" i="35"/>
  <c r="D62" i="35"/>
  <c r="C62" i="35"/>
  <c r="C107" i="32" l="1"/>
  <c r="C108" i="32"/>
  <c r="C190" i="32"/>
  <c r="C109" i="32"/>
  <c r="C9" i="32"/>
  <c r="C105" i="32"/>
  <c r="C10" i="32"/>
  <c r="C11" i="32"/>
  <c r="C189" i="32"/>
  <c r="C47" i="32"/>
  <c r="C102" i="32"/>
  <c r="C103" i="32"/>
  <c r="C147" i="32"/>
  <c r="C104" i="32"/>
  <c r="C12" i="32"/>
  <c r="C101" i="32"/>
  <c r="C13" i="32"/>
  <c r="C177" i="32"/>
  <c r="C14" i="32"/>
  <c r="C98" i="32"/>
  <c r="C175" i="32"/>
  <c r="C176" i="32"/>
  <c r="C99" i="32"/>
  <c r="C100" i="32"/>
  <c r="C48" i="32"/>
  <c r="C15" i="32"/>
  <c r="C179" i="32"/>
  <c r="C180" i="32"/>
  <c r="C137" i="32"/>
  <c r="C16" i="32"/>
  <c r="C97" i="32"/>
  <c r="C17" i="32"/>
  <c r="C94" i="32"/>
  <c r="C95" i="32"/>
  <c r="C143" i="32"/>
  <c r="C96" i="32"/>
  <c r="C18" i="32"/>
  <c r="C142" i="32"/>
  <c r="C90" i="32"/>
  <c r="C178" i="32"/>
  <c r="C91" i="32"/>
  <c r="C92" i="32"/>
  <c r="C93" i="32"/>
  <c r="C182" i="32"/>
  <c r="C51" i="32"/>
  <c r="C181" i="32"/>
  <c r="C88" i="32"/>
  <c r="C141" i="32"/>
  <c r="C89" i="32"/>
  <c r="C184" i="32"/>
  <c r="C19" i="32"/>
  <c r="C136" i="32"/>
  <c r="C120" i="32"/>
  <c r="C183" i="32"/>
  <c r="C121" i="32"/>
  <c r="C140" i="32"/>
  <c r="C20" i="32"/>
  <c r="C117" i="32"/>
  <c r="C118" i="32"/>
  <c r="C186" i="32"/>
  <c r="C187" i="32"/>
  <c r="C188" i="32"/>
  <c r="C119" i="32"/>
  <c r="C185" i="32"/>
  <c r="C21" i="32"/>
  <c r="C125" i="32"/>
  <c r="C45" i="32"/>
  <c r="C165" i="32"/>
  <c r="C166" i="32"/>
  <c r="C122" i="32"/>
  <c r="C123" i="32"/>
  <c r="C146" i="32"/>
  <c r="C124" i="32"/>
  <c r="C50" i="32"/>
  <c r="C46" i="32"/>
  <c r="C127" i="32"/>
  <c r="C128" i="32"/>
  <c r="C129" i="32"/>
  <c r="C22" i="32"/>
  <c r="C23" i="32"/>
  <c r="C126" i="32"/>
  <c r="C49" i="32"/>
  <c r="C24" i="32"/>
  <c r="C168" i="32"/>
  <c r="C169" i="32"/>
  <c r="C145" i="32"/>
  <c r="C130" i="32"/>
  <c r="C131" i="32"/>
  <c r="C144" i="32"/>
  <c r="C167" i="32"/>
  <c r="C132" i="32"/>
  <c r="C170" i="32"/>
  <c r="C133" i="32"/>
  <c r="C25" i="32"/>
  <c r="C174" i="32"/>
  <c r="C44" i="32"/>
  <c r="C173" i="32"/>
  <c r="C26" i="32"/>
  <c r="C58" i="32"/>
  <c r="C59" i="32"/>
  <c r="C60" i="32"/>
  <c r="C61" i="32"/>
  <c r="C27" i="32"/>
  <c r="C172" i="32"/>
  <c r="C56" i="32"/>
  <c r="C57" i="32"/>
  <c r="C28" i="32"/>
  <c r="C171" i="32"/>
  <c r="C54" i="32"/>
  <c r="C55" i="32"/>
  <c r="C29" i="32"/>
  <c r="C30" i="32"/>
  <c r="C42" i="32"/>
  <c r="C139" i="32"/>
  <c r="C160" i="32"/>
  <c r="C64" i="32"/>
  <c r="C65" i="32"/>
  <c r="C66" i="32"/>
  <c r="C67" i="32"/>
  <c r="C161" i="32"/>
  <c r="C43" i="32"/>
  <c r="C134" i="32"/>
  <c r="C62" i="32"/>
  <c r="C63" i="32"/>
  <c r="C31" i="32"/>
  <c r="C162" i="32"/>
  <c r="C32" i="32"/>
  <c r="C163" i="32"/>
  <c r="C33" i="32"/>
  <c r="C164" i="32"/>
  <c r="C135" i="32"/>
  <c r="C34" i="32"/>
  <c r="C83" i="32"/>
  <c r="C84" i="32"/>
  <c r="C85" i="32"/>
  <c r="C86" i="32"/>
  <c r="C151" i="32"/>
  <c r="C87" i="32"/>
  <c r="C152" i="32"/>
  <c r="C35" i="32"/>
  <c r="C36" i="32"/>
  <c r="C155" i="32"/>
  <c r="C138" i="32"/>
  <c r="C153" i="32"/>
  <c r="C154" i="32"/>
  <c r="C79" i="32"/>
  <c r="C80" i="32"/>
  <c r="C81" i="32"/>
  <c r="C82" i="32"/>
  <c r="C37" i="32"/>
  <c r="C38" i="32"/>
  <c r="C74" i="32"/>
  <c r="C75" i="32"/>
  <c r="C76" i="32"/>
  <c r="C77" i="32"/>
  <c r="C78" i="32"/>
  <c r="C156" i="32"/>
  <c r="C39" i="32"/>
  <c r="C53" i="32"/>
  <c r="C157" i="32"/>
  <c r="C158" i="32"/>
  <c r="C40" i="32"/>
  <c r="C159" i="32"/>
  <c r="C68" i="32"/>
  <c r="C69" i="32"/>
  <c r="C70" i="32"/>
  <c r="C71" i="32"/>
  <c r="C72" i="32"/>
  <c r="C73" i="32"/>
  <c r="C41" i="32"/>
  <c r="C52" i="32"/>
  <c r="C4" i="32"/>
  <c r="C116" i="32"/>
  <c r="C195" i="32"/>
  <c r="C5" i="32"/>
  <c r="C194" i="32"/>
  <c r="C150" i="32"/>
  <c r="C6" i="32"/>
  <c r="C113" i="32"/>
  <c r="C114" i="32"/>
  <c r="C115" i="32"/>
  <c r="C149" i="32"/>
  <c r="C193" i="32"/>
  <c r="C7" i="32"/>
  <c r="C192" i="32"/>
  <c r="C110" i="32"/>
  <c r="C191" i="32"/>
  <c r="C111" i="32"/>
  <c r="C112" i="32"/>
  <c r="C148" i="32"/>
  <c r="C8" i="32"/>
  <c r="C106" i="32"/>
  <c r="C3" i="32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4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8" i="20"/>
  <c r="S89" i="20"/>
  <c r="S90" i="20"/>
  <c r="S91" i="20"/>
  <c r="S92" i="20"/>
  <c r="S93" i="20"/>
  <c r="S94" i="20"/>
  <c r="S95" i="20"/>
  <c r="S96" i="20"/>
  <c r="S97" i="20"/>
  <c r="S98" i="20"/>
  <c r="S99" i="20"/>
  <c r="S100" i="20"/>
  <c r="S101" i="20"/>
  <c r="S102" i="20"/>
  <c r="S103" i="20"/>
  <c r="S104" i="20"/>
  <c r="S105" i="20"/>
  <c r="S106" i="20"/>
  <c r="S107" i="20"/>
  <c r="S108" i="20"/>
  <c r="S109" i="20"/>
  <c r="S110" i="20"/>
  <c r="S111" i="20"/>
  <c r="S112" i="20"/>
  <c r="S113" i="20"/>
  <c r="S114" i="20"/>
  <c r="S115" i="20"/>
  <c r="S116" i="20"/>
  <c r="S117" i="20"/>
  <c r="S118" i="20"/>
  <c r="S119" i="20"/>
  <c r="S120" i="20"/>
  <c r="S121" i="20"/>
  <c r="S122" i="20"/>
  <c r="S123" i="20"/>
  <c r="S124" i="20"/>
  <c r="S125" i="20"/>
  <c r="S126" i="20"/>
  <c r="S127" i="20"/>
  <c r="S128" i="20"/>
  <c r="S129" i="20"/>
  <c r="S130" i="20"/>
  <c r="S131" i="20"/>
  <c r="S132" i="20"/>
  <c r="S133" i="20"/>
  <c r="S134" i="20"/>
  <c r="S135" i="20"/>
  <c r="S136" i="20"/>
  <c r="S137" i="20"/>
  <c r="S138" i="20"/>
  <c r="S139" i="20"/>
  <c r="S140" i="20"/>
  <c r="S141" i="20"/>
  <c r="S142" i="20"/>
  <c r="S143" i="20"/>
  <c r="S144" i="20"/>
  <c r="S145" i="20"/>
  <c r="S146" i="20"/>
  <c r="S147" i="20"/>
  <c r="S148" i="20"/>
  <c r="S149" i="20"/>
  <c r="S150" i="20"/>
  <c r="S151" i="20"/>
  <c r="S152" i="20"/>
  <c r="S153" i="20"/>
  <c r="S154" i="20"/>
  <c r="S155" i="20"/>
  <c r="S156" i="20"/>
  <c r="S157" i="20"/>
  <c r="S158" i="20"/>
  <c r="S159" i="20"/>
  <c r="S160" i="20"/>
  <c r="S161" i="20"/>
  <c r="S162" i="20"/>
  <c r="S163" i="20"/>
  <c r="S164" i="20"/>
  <c r="S165" i="20"/>
  <c r="S166" i="20"/>
  <c r="S167" i="20"/>
  <c r="S168" i="20"/>
  <c r="S169" i="20"/>
  <c r="S170" i="20"/>
  <c r="S171" i="20"/>
  <c r="S172" i="20"/>
  <c r="S173" i="20"/>
  <c r="S174" i="20"/>
  <c r="S175" i="20"/>
  <c r="S176" i="20"/>
  <c r="S177" i="20"/>
  <c r="S178" i="20"/>
  <c r="S179" i="20"/>
  <c r="S180" i="20"/>
  <c r="S181" i="20"/>
  <c r="S182" i="20"/>
  <c r="S183" i="20"/>
  <c r="S184" i="20"/>
  <c r="S185" i="20"/>
  <c r="S186" i="20"/>
  <c r="S187" i="20"/>
  <c r="S188" i="20"/>
  <c r="S189" i="20"/>
  <c r="S190" i="20"/>
  <c r="S191" i="20"/>
  <c r="S192" i="20"/>
  <c r="S193" i="20"/>
  <c r="S194" i="20"/>
  <c r="S195" i="20"/>
  <c r="S196" i="20"/>
  <c r="S197" i="20"/>
  <c r="S198" i="20"/>
  <c r="S6" i="20"/>
  <c r="A3" i="32" l="1"/>
  <c r="A4" i="32"/>
  <c r="A116" i="32"/>
  <c r="A195" i="32"/>
  <c r="A5" i="32"/>
  <c r="A194" i="32"/>
  <c r="A150" i="32"/>
  <c r="A6" i="32"/>
  <c r="A113" i="32"/>
  <c r="A114" i="32"/>
  <c r="A115" i="32"/>
  <c r="A149" i="32"/>
  <c r="A193" i="32"/>
  <c r="A7" i="32"/>
  <c r="A192" i="32"/>
  <c r="A110" i="32"/>
  <c r="A191" i="32"/>
  <c r="A111" i="32"/>
  <c r="A112" i="32"/>
  <c r="A148" i="32"/>
  <c r="A8" i="32"/>
  <c r="A106" i="32"/>
  <c r="A107" i="32"/>
  <c r="A108" i="32"/>
  <c r="A190" i="32"/>
  <c r="A109" i="32"/>
  <c r="A9" i="32"/>
  <c r="A105" i="32"/>
  <c r="A10" i="32"/>
  <c r="A11" i="32"/>
  <c r="A189" i="32"/>
  <c r="A47" i="32"/>
  <c r="A102" i="32"/>
  <c r="A103" i="32"/>
  <c r="A147" i="32"/>
  <c r="A104" i="32"/>
  <c r="A12" i="32"/>
  <c r="A101" i="32"/>
  <c r="A13" i="32"/>
  <c r="A177" i="32"/>
  <c r="A14" i="32"/>
  <c r="A98" i="32"/>
  <c r="A175" i="32"/>
  <c r="A176" i="32"/>
  <c r="A99" i="32"/>
  <c r="A100" i="32"/>
  <c r="A48" i="32"/>
  <c r="A15" i="32"/>
  <c r="A179" i="32"/>
  <c r="A180" i="32"/>
  <c r="A137" i="32"/>
  <c r="A16" i="32"/>
  <c r="A97" i="32"/>
  <c r="A17" i="32"/>
  <c r="A94" i="32"/>
  <c r="A95" i="32"/>
  <c r="A143" i="32"/>
  <c r="A96" i="32"/>
  <c r="A18" i="32"/>
  <c r="A142" i="32"/>
  <c r="A90" i="32"/>
  <c r="A178" i="32"/>
  <c r="A91" i="32"/>
  <c r="A92" i="32"/>
  <c r="A93" i="32"/>
  <c r="A182" i="32"/>
  <c r="A51" i="32"/>
  <c r="A181" i="32"/>
  <c r="A88" i="32"/>
  <c r="A141" i="32"/>
  <c r="A89" i="32"/>
  <c r="A184" i="32"/>
  <c r="A19" i="32"/>
  <c r="A136" i="32"/>
  <c r="A120" i="32"/>
  <c r="A183" i="32"/>
  <c r="A121" i="32"/>
  <c r="A140" i="32"/>
  <c r="A20" i="32"/>
  <c r="A117" i="32"/>
  <c r="A118" i="32"/>
  <c r="A186" i="32"/>
  <c r="A187" i="32"/>
  <c r="A188" i="32"/>
  <c r="A119" i="32"/>
  <c r="A185" i="32"/>
  <c r="A21" i="32"/>
  <c r="A125" i="32"/>
  <c r="A45" i="32"/>
  <c r="A165" i="32"/>
  <c r="A166" i="32"/>
  <c r="A122" i="32"/>
  <c r="A123" i="32"/>
  <c r="A146" i="32"/>
  <c r="A124" i="32"/>
  <c r="A50" i="32"/>
  <c r="A46" i="32"/>
  <c r="A127" i="32"/>
  <c r="A128" i="32"/>
  <c r="A129" i="32"/>
  <c r="A22" i="32"/>
  <c r="A23" i="32"/>
  <c r="A126" i="32"/>
  <c r="A49" i="32"/>
  <c r="A24" i="32"/>
  <c r="A168" i="32"/>
  <c r="A169" i="32"/>
  <c r="A145" i="32"/>
  <c r="A130" i="32"/>
  <c r="A131" i="32"/>
  <c r="A144" i="32"/>
  <c r="A167" i="32"/>
  <c r="A132" i="32"/>
  <c r="A170" i="32"/>
  <c r="A133" i="32"/>
  <c r="A25" i="32"/>
  <c r="A174" i="32"/>
  <c r="A44" i="32"/>
  <c r="A173" i="32"/>
  <c r="A26" i="32"/>
  <c r="A58" i="32"/>
  <c r="A59" i="32"/>
  <c r="A60" i="32"/>
  <c r="A61" i="32"/>
  <c r="A27" i="32"/>
  <c r="A172" i="32"/>
  <c r="A56" i="32"/>
  <c r="A57" i="32"/>
  <c r="A28" i="32"/>
  <c r="A171" i="32"/>
  <c r="A54" i="32"/>
  <c r="A55" i="32"/>
  <c r="A29" i="32"/>
  <c r="A30" i="32"/>
  <c r="A42" i="32"/>
  <c r="A139" i="32"/>
  <c r="A160" i="32"/>
  <c r="A64" i="32"/>
  <c r="A65" i="32"/>
  <c r="A66" i="32"/>
  <c r="A67" i="32"/>
  <c r="A161" i="32"/>
  <c r="A43" i="32"/>
  <c r="A134" i="32"/>
  <c r="A62" i="32"/>
  <c r="A63" i="32"/>
  <c r="A31" i="32"/>
  <c r="A162" i="32"/>
  <c r="A32" i="32"/>
  <c r="A163" i="32"/>
  <c r="A33" i="32"/>
  <c r="A164" i="32"/>
  <c r="A135" i="32"/>
  <c r="A34" i="32"/>
  <c r="A83" i="32"/>
  <c r="A84" i="32"/>
  <c r="A85" i="32"/>
  <c r="A86" i="32"/>
  <c r="A151" i="32"/>
  <c r="A87" i="32"/>
  <c r="A152" i="32"/>
  <c r="A35" i="32"/>
  <c r="A36" i="32"/>
  <c r="A155" i="32"/>
  <c r="A138" i="32"/>
  <c r="A153" i="32"/>
  <c r="A154" i="32"/>
  <c r="A79" i="32"/>
  <c r="A80" i="32"/>
  <c r="A81" i="32"/>
  <c r="A82" i="32"/>
  <c r="A37" i="32"/>
  <c r="A38" i="32"/>
  <c r="A74" i="32"/>
  <c r="A75" i="32"/>
  <c r="A76" i="32"/>
  <c r="A77" i="32"/>
  <c r="A78" i="32"/>
  <c r="A156" i="32"/>
  <c r="A39" i="32"/>
  <c r="A53" i="32"/>
  <c r="A157" i="32"/>
  <c r="A158" i="32"/>
  <c r="A40" i="32"/>
  <c r="A159" i="32"/>
  <c r="A68" i="32"/>
  <c r="A69" i="32"/>
  <c r="A70" i="32"/>
  <c r="A71" i="32"/>
  <c r="A72" i="32"/>
  <c r="A73" i="32"/>
  <c r="A41" i="32"/>
  <c r="A52" i="32"/>
  <c r="F44" i="20" l="1"/>
  <c r="G44" i="20"/>
  <c r="B70" i="24" l="1"/>
  <c r="C70" i="24"/>
  <c r="B9" i="24"/>
  <c r="C9" i="24"/>
  <c r="B73" i="24"/>
  <c r="C73" i="24"/>
  <c r="B8" i="24"/>
  <c r="C8" i="24"/>
  <c r="B78" i="24"/>
  <c r="C78" i="24"/>
  <c r="B89" i="24"/>
  <c r="C89" i="24"/>
  <c r="B38" i="24"/>
  <c r="C38" i="24"/>
  <c r="B68" i="24"/>
  <c r="C68" i="24"/>
  <c r="B62" i="24"/>
  <c r="C62" i="24"/>
  <c r="B44" i="24"/>
  <c r="C44" i="24"/>
  <c r="B51" i="24"/>
  <c r="C51" i="24"/>
  <c r="B34" i="24"/>
  <c r="C34" i="24"/>
  <c r="B45" i="24"/>
  <c r="C45" i="24"/>
  <c r="B42" i="24"/>
  <c r="C42" i="24"/>
  <c r="B6" i="24"/>
  <c r="C6" i="24"/>
  <c r="B3" i="24"/>
  <c r="C3" i="24"/>
  <c r="B48" i="24"/>
  <c r="C48" i="24"/>
  <c r="B36" i="24"/>
  <c r="C36" i="24"/>
  <c r="B22" i="24"/>
  <c r="C22" i="24"/>
  <c r="B37" i="24"/>
  <c r="C37" i="24"/>
  <c r="B46" i="24"/>
  <c r="C46" i="24"/>
  <c r="B84" i="24"/>
  <c r="C84" i="24"/>
  <c r="B54" i="24"/>
  <c r="C54" i="24"/>
  <c r="B10" i="24"/>
  <c r="C10" i="24"/>
  <c r="B7" i="24"/>
  <c r="C7" i="24"/>
  <c r="B72" i="24"/>
  <c r="C72" i="24"/>
  <c r="B69" i="24"/>
  <c r="C69" i="24"/>
  <c r="B53" i="24"/>
  <c r="C53" i="24"/>
  <c r="B19" i="24"/>
  <c r="C19" i="24"/>
  <c r="B31" i="24"/>
  <c r="C31" i="24"/>
  <c r="B25" i="24"/>
  <c r="C25" i="24"/>
  <c r="B82" i="24"/>
  <c r="C82" i="24"/>
  <c r="B16" i="24"/>
  <c r="C16" i="24"/>
  <c r="B23" i="24"/>
  <c r="C23" i="24"/>
  <c r="B83" i="24"/>
  <c r="C83" i="24"/>
  <c r="B88" i="24"/>
  <c r="C88" i="24"/>
  <c r="B59" i="24"/>
  <c r="C59" i="24"/>
  <c r="B65" i="24"/>
  <c r="C65" i="24"/>
  <c r="B13" i="24"/>
  <c r="C13" i="24"/>
  <c r="B63" i="24"/>
  <c r="C63" i="24"/>
  <c r="B14" i="24"/>
  <c r="C14" i="24"/>
  <c r="B30" i="24"/>
  <c r="C30" i="24"/>
  <c r="B66" i="24"/>
  <c r="C66" i="24"/>
  <c r="B87" i="24"/>
  <c r="C87" i="24"/>
  <c r="B43" i="24"/>
  <c r="C43" i="24"/>
  <c r="B29" i="24"/>
  <c r="C29" i="24"/>
  <c r="B77" i="24"/>
  <c r="C77" i="24"/>
  <c r="B55" i="24"/>
  <c r="C55" i="24"/>
  <c r="B71" i="24"/>
  <c r="C71" i="24"/>
  <c r="B27" i="24"/>
  <c r="C27" i="24"/>
  <c r="B61" i="24"/>
  <c r="C61" i="24"/>
  <c r="B52" i="24"/>
  <c r="C52" i="24"/>
  <c r="B56" i="24"/>
  <c r="C56" i="24"/>
  <c r="B49" i="24"/>
  <c r="C49" i="24"/>
  <c r="B15" i="24"/>
  <c r="C15" i="24"/>
  <c r="B5" i="24"/>
  <c r="C5" i="24"/>
  <c r="B17" i="24"/>
  <c r="C17" i="24"/>
  <c r="B20" i="24"/>
  <c r="C20" i="24"/>
  <c r="B58" i="24"/>
  <c r="C58" i="24"/>
  <c r="B47" i="24"/>
  <c r="C47" i="24"/>
  <c r="B86" i="24"/>
  <c r="C86" i="24"/>
  <c r="B74" i="24"/>
  <c r="C74" i="24"/>
  <c r="B39" i="24"/>
  <c r="C39" i="24"/>
  <c r="B50" i="24"/>
  <c r="C50" i="24"/>
  <c r="B79" i="24"/>
  <c r="C79" i="24"/>
  <c r="B32" i="24"/>
  <c r="C32" i="24"/>
  <c r="B4" i="24"/>
  <c r="C4" i="24"/>
  <c r="B41" i="24"/>
  <c r="C41" i="24"/>
  <c r="B11" i="24"/>
  <c r="C11" i="24"/>
  <c r="B75" i="24"/>
  <c r="C75" i="24"/>
  <c r="B76" i="24"/>
  <c r="C76" i="24"/>
  <c r="B40" i="24"/>
  <c r="C40" i="24"/>
  <c r="B64" i="24"/>
  <c r="C64" i="24"/>
  <c r="B81" i="24"/>
  <c r="C81" i="24"/>
  <c r="B67" i="24"/>
  <c r="C67" i="24"/>
  <c r="B35" i="24"/>
  <c r="C35" i="24"/>
  <c r="B24" i="24"/>
  <c r="C24" i="24"/>
  <c r="B85" i="24"/>
  <c r="C85" i="24"/>
  <c r="B18" i="24"/>
  <c r="C18" i="24"/>
  <c r="B57" i="24"/>
  <c r="C57" i="24"/>
  <c r="B80" i="24"/>
  <c r="C80" i="24"/>
  <c r="B26" i="24"/>
  <c r="C26" i="24"/>
  <c r="B28" i="24"/>
  <c r="C28" i="24"/>
  <c r="B21" i="24"/>
  <c r="C21" i="24"/>
  <c r="B60" i="24"/>
  <c r="C60" i="24"/>
  <c r="B33" i="24"/>
  <c r="C33" i="24"/>
  <c r="H53" i="20" l="1"/>
  <c r="H21" i="20"/>
  <c r="H6" i="20"/>
  <c r="H38" i="20"/>
  <c r="H64" i="20"/>
  <c r="H168" i="20"/>
  <c r="H102" i="20"/>
  <c r="H98" i="20"/>
  <c r="H154" i="20"/>
  <c r="H177" i="20"/>
  <c r="H178" i="20"/>
  <c r="H62" i="20"/>
  <c r="H76" i="20"/>
  <c r="H116" i="20"/>
  <c r="H185" i="20"/>
  <c r="H61" i="20"/>
  <c r="H44" i="20"/>
  <c r="H197" i="20"/>
  <c r="H113" i="20"/>
  <c r="H130" i="20"/>
  <c r="H94" i="20"/>
  <c r="H10" i="20"/>
  <c r="H189" i="20"/>
  <c r="H121" i="20"/>
  <c r="H173" i="20"/>
  <c r="H137" i="20"/>
  <c r="H148" i="20"/>
  <c r="H195" i="20"/>
  <c r="H35" i="20"/>
  <c r="H34" i="20"/>
  <c r="H39" i="20"/>
  <c r="H47" i="20"/>
  <c r="H32" i="20"/>
  <c r="H78" i="20"/>
  <c r="H107" i="20"/>
  <c r="H28" i="20"/>
  <c r="H63" i="20"/>
  <c r="H57" i="20"/>
  <c r="H134" i="20"/>
  <c r="H37" i="20"/>
  <c r="H90" i="20"/>
  <c r="H41" i="20"/>
  <c r="H145" i="20"/>
  <c r="H151" i="20"/>
  <c r="H13" i="20"/>
  <c r="H167" i="20"/>
  <c r="H123" i="20"/>
  <c r="H160" i="20"/>
  <c r="H140" i="20"/>
  <c r="H65" i="20"/>
  <c r="H175" i="20"/>
  <c r="H152" i="20"/>
  <c r="H170" i="20"/>
  <c r="H118" i="20"/>
  <c r="H163" i="20"/>
  <c r="H68" i="20"/>
  <c r="H114" i="20"/>
  <c r="H74" i="20"/>
  <c r="H23" i="20"/>
  <c r="H16" i="20"/>
  <c r="H138" i="20"/>
  <c r="H183" i="20"/>
  <c r="H70" i="20"/>
  <c r="H17" i="20"/>
  <c r="H42" i="20"/>
  <c r="H92" i="20"/>
  <c r="H7" i="20"/>
  <c r="H141" i="20"/>
  <c r="H12" i="20"/>
  <c r="H191" i="20"/>
  <c r="H115" i="20"/>
  <c r="H182" i="20"/>
  <c r="H165" i="20"/>
  <c r="H146" i="20"/>
  <c r="H82" i="20"/>
  <c r="H120" i="20"/>
  <c r="H139" i="20"/>
  <c r="H104" i="20"/>
  <c r="H46" i="20"/>
  <c r="H132" i="20"/>
  <c r="H31" i="20"/>
  <c r="H99" i="20"/>
  <c r="H86" i="20"/>
  <c r="H125" i="20"/>
  <c r="H192" i="20"/>
  <c r="H193" i="20"/>
  <c r="H85" i="20"/>
  <c r="H60" i="20"/>
  <c r="H128" i="20"/>
  <c r="H15" i="20"/>
  <c r="H66" i="20"/>
  <c r="H133" i="20"/>
  <c r="H176" i="20"/>
  <c r="H161" i="20"/>
  <c r="H105" i="20"/>
  <c r="H127" i="20" l="1"/>
  <c r="H136" i="20"/>
  <c r="H51" i="20"/>
  <c r="H143" i="20"/>
  <c r="H14" i="20"/>
  <c r="H162" i="20"/>
  <c r="H126" i="20"/>
  <c r="H103" i="20"/>
  <c r="H50" i="20"/>
  <c r="H180" i="20"/>
  <c r="H26" i="20"/>
  <c r="H27" i="20"/>
  <c r="H8" i="20"/>
  <c r="H69" i="20"/>
  <c r="H196" i="20"/>
  <c r="H159" i="20"/>
  <c r="H58" i="20"/>
  <c r="H40" i="20"/>
  <c r="H29" i="20"/>
  <c r="H108" i="20"/>
  <c r="H144" i="20"/>
  <c r="H80" i="20"/>
  <c r="H59" i="20"/>
  <c r="H100" i="20"/>
  <c r="H75" i="20"/>
  <c r="H194" i="20"/>
  <c r="H150" i="20"/>
  <c r="H181" i="20"/>
  <c r="H179" i="20"/>
  <c r="H110" i="20"/>
  <c r="H84" i="20"/>
  <c r="H19" i="20"/>
  <c r="H156" i="20"/>
  <c r="H174" i="20"/>
  <c r="H24" i="20"/>
  <c r="H129" i="20"/>
  <c r="H83" i="20"/>
  <c r="H33" i="20"/>
  <c r="H106" i="20"/>
  <c r="H43" i="20"/>
  <c r="H93" i="20"/>
  <c r="H25" i="20"/>
  <c r="H97" i="20"/>
  <c r="D5" i="22" l="1"/>
  <c r="E5" i="22"/>
  <c r="F5" i="22"/>
  <c r="G5" i="22"/>
  <c r="H5" i="22"/>
  <c r="I5" i="22"/>
  <c r="J5" i="22"/>
  <c r="K5" i="22"/>
  <c r="D7" i="22"/>
  <c r="E7" i="22"/>
  <c r="F7" i="22"/>
  <c r="G7" i="22"/>
  <c r="H7" i="22"/>
  <c r="I7" i="22"/>
  <c r="J7" i="22"/>
  <c r="K7" i="22"/>
  <c r="D9" i="22"/>
  <c r="E9" i="22"/>
  <c r="F9" i="22"/>
  <c r="G9" i="22"/>
  <c r="H9" i="22"/>
  <c r="I9" i="22"/>
  <c r="J9" i="22"/>
  <c r="K9" i="22"/>
  <c r="D10" i="22"/>
  <c r="E10" i="22"/>
  <c r="F10" i="22"/>
  <c r="G10" i="22"/>
  <c r="H10" i="22"/>
  <c r="I10" i="22"/>
  <c r="J10" i="22"/>
  <c r="K10" i="22"/>
  <c r="D11" i="22"/>
  <c r="E11" i="22"/>
  <c r="F11" i="22"/>
  <c r="G11" i="22"/>
  <c r="H11" i="22"/>
  <c r="I11" i="22"/>
  <c r="J11" i="22"/>
  <c r="K11" i="22"/>
  <c r="D12" i="22"/>
  <c r="E12" i="22"/>
  <c r="F12" i="22"/>
  <c r="G12" i="22"/>
  <c r="H12" i="22"/>
  <c r="I12" i="22"/>
  <c r="J12" i="22"/>
  <c r="K12" i="22"/>
  <c r="D16" i="22"/>
  <c r="E16" i="22"/>
  <c r="F16" i="22"/>
  <c r="G16" i="22"/>
  <c r="H16" i="22"/>
  <c r="I16" i="22"/>
  <c r="J16" i="22"/>
  <c r="K16" i="22"/>
  <c r="D17" i="22"/>
  <c r="E17" i="22"/>
  <c r="F17" i="22"/>
  <c r="G17" i="22"/>
  <c r="H17" i="22"/>
  <c r="I17" i="22"/>
  <c r="J17" i="22"/>
  <c r="K17" i="22"/>
  <c r="D19" i="22"/>
  <c r="E19" i="22"/>
  <c r="F19" i="22"/>
  <c r="G19" i="22"/>
  <c r="H19" i="22"/>
  <c r="I19" i="22"/>
  <c r="J19" i="22"/>
  <c r="K19" i="22"/>
  <c r="D20" i="22"/>
  <c r="E20" i="22"/>
  <c r="F20" i="22"/>
  <c r="G20" i="22"/>
  <c r="H20" i="22"/>
  <c r="I20" i="22"/>
  <c r="J20" i="22"/>
  <c r="K20" i="22"/>
  <c r="D23" i="22"/>
  <c r="E23" i="22"/>
  <c r="F23" i="22"/>
  <c r="G23" i="22"/>
  <c r="H23" i="22"/>
  <c r="I23" i="22"/>
  <c r="J23" i="22"/>
  <c r="K23" i="22"/>
  <c r="D24" i="22"/>
  <c r="E24" i="22"/>
  <c r="F24" i="22"/>
  <c r="G24" i="22"/>
  <c r="H24" i="22"/>
  <c r="I24" i="22"/>
  <c r="J24" i="22"/>
  <c r="K24" i="22"/>
  <c r="D25" i="22"/>
  <c r="E25" i="22"/>
  <c r="F25" i="22"/>
  <c r="G25" i="22"/>
  <c r="H25" i="22"/>
  <c r="I25" i="22"/>
  <c r="J25" i="22"/>
  <c r="K25" i="22"/>
  <c r="D26" i="22"/>
  <c r="E26" i="22"/>
  <c r="F26" i="22"/>
  <c r="G26" i="22"/>
  <c r="H26" i="22"/>
  <c r="I26" i="22"/>
  <c r="J26" i="22"/>
  <c r="K26" i="22"/>
  <c r="D28" i="22"/>
  <c r="E28" i="22"/>
  <c r="F28" i="22"/>
  <c r="G28" i="22"/>
  <c r="H28" i="22"/>
  <c r="I28" i="22"/>
  <c r="J28" i="22"/>
  <c r="K28" i="22"/>
  <c r="D29" i="22"/>
  <c r="E29" i="22"/>
  <c r="F29" i="22"/>
  <c r="G29" i="22"/>
  <c r="H29" i="22"/>
  <c r="I29" i="22"/>
  <c r="J29" i="22"/>
  <c r="K29" i="22"/>
  <c r="D30" i="22"/>
  <c r="E30" i="22"/>
  <c r="F30" i="22"/>
  <c r="G30" i="22"/>
  <c r="H30" i="22"/>
  <c r="I30" i="22"/>
  <c r="J30" i="22"/>
  <c r="K30" i="22"/>
  <c r="D31" i="22"/>
  <c r="E31" i="22"/>
  <c r="F31" i="22"/>
  <c r="G31" i="22"/>
  <c r="H31" i="22"/>
  <c r="I31" i="22"/>
  <c r="J31" i="22"/>
  <c r="K31" i="22"/>
  <c r="D32" i="22"/>
  <c r="E32" i="22"/>
  <c r="F32" i="22"/>
  <c r="G32" i="22"/>
  <c r="H32" i="22"/>
  <c r="I32" i="22"/>
  <c r="J32" i="22"/>
  <c r="K32" i="22"/>
  <c r="D34" i="22"/>
  <c r="E34" i="22"/>
  <c r="F34" i="22"/>
  <c r="G34" i="22"/>
  <c r="H34" i="22"/>
  <c r="I34" i="22"/>
  <c r="J34" i="22"/>
  <c r="K34" i="22"/>
  <c r="D35" i="22"/>
  <c r="E35" i="22"/>
  <c r="F35" i="22"/>
  <c r="G35" i="22"/>
  <c r="H35" i="22"/>
  <c r="I35" i="22"/>
  <c r="J35" i="22"/>
  <c r="K35" i="22"/>
  <c r="H4" i="22"/>
  <c r="I4" i="22"/>
  <c r="J4" i="22"/>
  <c r="K4" i="22"/>
  <c r="H6" i="22"/>
  <c r="I6" i="22"/>
  <c r="J6" i="22"/>
  <c r="K6" i="22"/>
  <c r="H8" i="22"/>
  <c r="I8" i="22"/>
  <c r="J8" i="22"/>
  <c r="K8" i="22"/>
  <c r="H14" i="22"/>
  <c r="I14" i="22"/>
  <c r="J14" i="22"/>
  <c r="K14" i="22"/>
  <c r="H15" i="22"/>
  <c r="I15" i="22"/>
  <c r="J15" i="22"/>
  <c r="K15" i="22"/>
  <c r="H18" i="22"/>
  <c r="I18" i="22"/>
  <c r="J18" i="22"/>
  <c r="K18" i="22"/>
  <c r="H21" i="22"/>
  <c r="I21" i="22"/>
  <c r="J21" i="22"/>
  <c r="K21" i="22"/>
  <c r="H27" i="22"/>
  <c r="I27" i="22"/>
  <c r="J27" i="22"/>
  <c r="K27" i="22"/>
  <c r="H33" i="22"/>
  <c r="I33" i="22"/>
  <c r="J33" i="22"/>
  <c r="K33" i="22"/>
  <c r="D36" i="22"/>
  <c r="E36" i="22"/>
  <c r="F36" i="22"/>
  <c r="G36" i="22"/>
  <c r="H36" i="22"/>
  <c r="I36" i="22"/>
  <c r="J36" i="22"/>
  <c r="K36" i="22"/>
  <c r="D37" i="22"/>
  <c r="E37" i="22"/>
  <c r="F37" i="22"/>
  <c r="G37" i="22"/>
  <c r="H37" i="22"/>
  <c r="I37" i="22"/>
  <c r="J37" i="22"/>
  <c r="K37" i="22"/>
  <c r="D38" i="22"/>
  <c r="E38" i="22"/>
  <c r="F38" i="22"/>
  <c r="G38" i="22"/>
  <c r="H38" i="22"/>
  <c r="I38" i="22"/>
  <c r="J38" i="22"/>
  <c r="K38" i="22"/>
  <c r="D13" i="22"/>
  <c r="E13" i="22"/>
  <c r="F13" i="22"/>
  <c r="G13" i="22"/>
  <c r="L38" i="22" l="1"/>
  <c r="L37" i="22"/>
  <c r="L36" i="22"/>
  <c r="L33" i="22"/>
  <c r="L27" i="22"/>
  <c r="L21" i="22"/>
  <c r="L18" i="22"/>
  <c r="L15" i="22"/>
  <c r="L14" i="22"/>
  <c r="L8" i="22"/>
  <c r="L6" i="22"/>
  <c r="L35" i="22"/>
  <c r="L34" i="22"/>
  <c r="L32" i="22"/>
  <c r="L31" i="22"/>
  <c r="L30" i="22"/>
  <c r="L29" i="22"/>
  <c r="L28" i="22"/>
  <c r="L26" i="22"/>
  <c r="L25" i="22"/>
  <c r="L24" i="22"/>
  <c r="L23" i="22"/>
  <c r="L20" i="22"/>
  <c r="L19" i="22"/>
  <c r="L17" i="22"/>
  <c r="L16" i="22"/>
  <c r="L12" i="22"/>
  <c r="L11" i="22"/>
  <c r="L10" i="22"/>
  <c r="L9" i="22"/>
  <c r="L7" i="22"/>
  <c r="L5" i="22"/>
  <c r="E2" i="2"/>
  <c r="F3" i="2"/>
  <c r="T7" i="20" s="1"/>
  <c r="F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T19" i="20" s="1"/>
  <c r="F20" i="2"/>
  <c r="F21" i="2"/>
  <c r="F22" i="2"/>
  <c r="F23" i="2"/>
  <c r="F24" i="2"/>
  <c r="F25" i="2"/>
  <c r="F26" i="2"/>
  <c r="F27" i="2"/>
  <c r="T21" i="20" s="1"/>
  <c r="F28" i="2"/>
  <c r="T53" i="20" s="1"/>
  <c r="F29" i="2"/>
  <c r="F30" i="2"/>
  <c r="F31" i="2"/>
  <c r="F32" i="2"/>
  <c r="T25" i="20" s="1"/>
  <c r="F33" i="2"/>
  <c r="F34" i="2"/>
  <c r="F35" i="2"/>
  <c r="F36" i="2"/>
  <c r="F37" i="2"/>
  <c r="F38" i="2"/>
  <c r="T42" i="20" s="1"/>
  <c r="F39" i="2"/>
  <c r="F40" i="2"/>
  <c r="F41" i="2"/>
  <c r="F42" i="2"/>
  <c r="F43" i="2"/>
  <c r="F44" i="2"/>
  <c r="F45" i="2"/>
  <c r="T28" i="20" s="1"/>
  <c r="F46" i="2"/>
  <c r="F47" i="2"/>
  <c r="F48" i="2"/>
  <c r="F50" i="2"/>
  <c r="F51" i="2"/>
  <c r="F52" i="2"/>
  <c r="T33" i="20" s="1"/>
  <c r="F53" i="2"/>
  <c r="F54" i="2"/>
  <c r="F55" i="2"/>
  <c r="F56" i="2"/>
  <c r="F57" i="2"/>
  <c r="F58" i="2"/>
  <c r="F59" i="2"/>
  <c r="F60" i="2"/>
  <c r="T47" i="20" s="1"/>
  <c r="F61" i="2"/>
  <c r="T30" i="20" s="1"/>
  <c r="F62" i="2"/>
  <c r="T32" i="20" s="1"/>
  <c r="F63" i="2"/>
  <c r="T9" i="20" s="1"/>
  <c r="F64" i="2"/>
  <c r="F65" i="2"/>
  <c r="T35" i="20" s="1"/>
  <c r="F66" i="2"/>
  <c r="T13" i="20" s="1"/>
  <c r="F67" i="2"/>
  <c r="T11" i="20" s="1"/>
  <c r="F68" i="2"/>
  <c r="T18" i="20" s="1"/>
  <c r="F69" i="2"/>
  <c r="T20" i="20" s="1"/>
  <c r="F70" i="2"/>
  <c r="F71" i="2"/>
  <c r="T22" i="20" s="1"/>
  <c r="F72" i="2"/>
  <c r="T43" i="20" s="1"/>
  <c r="F73" i="2"/>
  <c r="T36" i="20" s="1"/>
  <c r="F74" i="2"/>
  <c r="T31" i="20" s="1"/>
  <c r="F75" i="2"/>
  <c r="F76" i="2"/>
  <c r="T177" i="20" s="1"/>
  <c r="F77" i="2"/>
  <c r="T45" i="20" s="1"/>
  <c r="F78" i="2"/>
  <c r="T40" i="20" s="1"/>
  <c r="F79" i="2"/>
  <c r="T48" i="20" s="1"/>
  <c r="F80" i="2"/>
  <c r="T16" i="20" s="1"/>
  <c r="F81" i="2"/>
  <c r="T65" i="20" s="1"/>
  <c r="F82" i="2"/>
  <c r="T83" i="20" s="1"/>
  <c r="F83" i="2"/>
  <c r="T49" i="20" s="1"/>
  <c r="F84" i="2"/>
  <c r="T52" i="20" s="1"/>
  <c r="F85" i="2"/>
  <c r="T54" i="20" s="1"/>
  <c r="F86" i="2"/>
  <c r="T90" i="20" s="1"/>
  <c r="F87" i="2"/>
  <c r="T55" i="20" s="1"/>
  <c r="F88" i="2"/>
  <c r="F89" i="2"/>
  <c r="F90" i="2"/>
  <c r="T67" i="20" s="1"/>
  <c r="F91" i="2"/>
  <c r="T71" i="20" s="1"/>
  <c r="F92" i="2"/>
  <c r="T72" i="20" s="1"/>
  <c r="F93" i="2"/>
  <c r="F94" i="2"/>
  <c r="F95" i="2"/>
  <c r="T73" i="20" s="1"/>
  <c r="F96" i="2"/>
  <c r="T146" i="20" s="1"/>
  <c r="F97" i="2"/>
  <c r="T77" i="20" s="1"/>
  <c r="F98" i="2"/>
  <c r="T81" i="20" s="1"/>
  <c r="F99" i="2"/>
  <c r="F100" i="2"/>
  <c r="T39" i="20" s="1"/>
  <c r="F101" i="2"/>
  <c r="T66" i="20" s="1"/>
  <c r="F102" i="2"/>
  <c r="F103" i="2"/>
  <c r="F104" i="2"/>
  <c r="F105" i="2"/>
  <c r="T87" i="20" s="1"/>
  <c r="F106" i="2"/>
  <c r="T74" i="20" s="1"/>
  <c r="F107" i="2"/>
  <c r="T88" i="20" s="1"/>
  <c r="F108" i="2"/>
  <c r="T89" i="20" s="1"/>
  <c r="F109" i="2"/>
  <c r="T91" i="20" s="1"/>
  <c r="F110" i="2"/>
  <c r="T27" i="20" s="1"/>
  <c r="F111" i="2"/>
  <c r="F112" i="2"/>
  <c r="T95" i="20" s="1"/>
  <c r="F113" i="2"/>
  <c r="T96" i="20" s="1"/>
  <c r="F114" i="2"/>
  <c r="F115" i="2"/>
  <c r="T101" i="20" s="1"/>
  <c r="F116" i="2"/>
  <c r="F117" i="2"/>
  <c r="T104" i="20" s="1"/>
  <c r="F118" i="2"/>
  <c r="T10" i="20" s="1"/>
  <c r="F119" i="2"/>
  <c r="T109" i="20" s="1"/>
  <c r="F120" i="2"/>
  <c r="T111" i="20" s="1"/>
  <c r="F121" i="2"/>
  <c r="F122" i="2"/>
  <c r="F123" i="2"/>
  <c r="F124" i="2"/>
  <c r="T75" i="20" s="1"/>
  <c r="F125" i="2"/>
  <c r="T57" i="20" s="1"/>
  <c r="F126" i="2"/>
  <c r="T113" i="20" s="1"/>
  <c r="F127" i="2"/>
  <c r="T112" i="20" s="1"/>
  <c r="F128" i="2"/>
  <c r="T29" i="20" s="1"/>
  <c r="F129" i="2"/>
  <c r="F130" i="2"/>
  <c r="F131" i="2"/>
  <c r="T117" i="20" s="1"/>
  <c r="F132" i="2"/>
  <c r="T15" i="20" s="1"/>
  <c r="F133" i="2"/>
  <c r="T86" i="20" s="1"/>
  <c r="F134" i="2"/>
  <c r="T100" i="20" s="1"/>
  <c r="F135" i="2"/>
  <c r="F136" i="2"/>
  <c r="T119" i="20" s="1"/>
  <c r="F137" i="2"/>
  <c r="T124" i="20" s="1"/>
  <c r="F138" i="2"/>
  <c r="T131" i="20" s="1"/>
  <c r="F139" i="2"/>
  <c r="T68" i="20" s="1"/>
  <c r="F140" i="2"/>
  <c r="T84" i="20" s="1"/>
  <c r="F141" i="2"/>
  <c r="T58" i="20" s="1"/>
  <c r="F143" i="2"/>
  <c r="T135" i="20" s="1"/>
  <c r="F144" i="2"/>
  <c r="T142" i="20" s="1"/>
  <c r="F145" i="2"/>
  <c r="T97" i="20" s="1"/>
  <c r="F146" i="2"/>
  <c r="T24" i="20" s="1"/>
  <c r="F147" i="2"/>
  <c r="T38" i="20" s="1"/>
  <c r="F148" i="2"/>
  <c r="T80" i="20" s="1"/>
  <c r="F149" i="2"/>
  <c r="T147" i="20" s="1"/>
  <c r="F150" i="2"/>
  <c r="T51" i="20" s="1"/>
  <c r="F151" i="2"/>
  <c r="T153" i="20" s="1"/>
  <c r="F152" i="2"/>
  <c r="T118" i="20" s="1"/>
  <c r="F153" i="2"/>
  <c r="T155" i="20" s="1"/>
  <c r="F154" i="2"/>
  <c r="T125" i="20" s="1"/>
  <c r="F155" i="2"/>
  <c r="F156" i="2"/>
  <c r="T44" i="20" s="1"/>
  <c r="F157" i="2"/>
  <c r="T82" i="20" s="1"/>
  <c r="F158" i="2"/>
  <c r="T120" i="20" s="1"/>
  <c r="F159" i="2"/>
  <c r="T128" i="20" s="1"/>
  <c r="F160" i="2"/>
  <c r="T157" i="20" s="1"/>
  <c r="F161" i="2"/>
  <c r="T148" i="20" s="1"/>
  <c r="F162" i="2"/>
  <c r="T164" i="20" s="1"/>
  <c r="F163" i="2"/>
  <c r="T23" i="20" s="1"/>
  <c r="F164" i="2"/>
  <c r="T127" i="20" s="1"/>
  <c r="F165" i="2"/>
  <c r="T64" i="20" s="1"/>
  <c r="F166" i="2"/>
  <c r="T166" i="20" s="1"/>
  <c r="F167" i="2"/>
  <c r="T171" i="20" s="1"/>
  <c r="F168" i="2"/>
  <c r="T172" i="20" s="1"/>
  <c r="F169" i="2"/>
  <c r="F170" i="2"/>
  <c r="F171" i="2"/>
  <c r="T156" i="20" s="1"/>
  <c r="F172" i="2"/>
  <c r="F174" i="2"/>
  <c r="T99" i="20" s="1"/>
  <c r="F175" i="2"/>
  <c r="T8" i="20" s="1"/>
  <c r="F176" i="2"/>
  <c r="T170" i="20" s="1"/>
  <c r="F177" i="2"/>
  <c r="T17" i="20" s="1"/>
  <c r="F178" i="2"/>
  <c r="T14" i="20" s="1"/>
  <c r="F179" i="2"/>
  <c r="T150" i="20" s="1"/>
  <c r="F180" i="2"/>
  <c r="T103" i="20" s="1"/>
  <c r="F181" i="2"/>
  <c r="T136" i="20" s="1"/>
  <c r="F182" i="2"/>
  <c r="T186" i="20" s="1"/>
  <c r="F183" i="2"/>
  <c r="T187" i="20" s="1"/>
  <c r="F184" i="2"/>
  <c r="T188" i="20" s="1"/>
  <c r="F185" i="2"/>
  <c r="T133" i="20" s="1"/>
  <c r="F186" i="2"/>
  <c r="T190" i="20" s="1"/>
  <c r="F187" i="2"/>
  <c r="T115" i="20" s="1"/>
  <c r="F188" i="2"/>
  <c r="T141" i="20" s="1"/>
  <c r="F189" i="2"/>
  <c r="T168" i="20" s="1"/>
  <c r="F190" i="2"/>
  <c r="T60" i="20" s="1"/>
  <c r="F191" i="2"/>
  <c r="T12" i="20" s="1"/>
  <c r="F192" i="2"/>
  <c r="T130" i="20" s="1"/>
  <c r="F193" i="2"/>
  <c r="T138" i="20" s="1"/>
  <c r="F194" i="2"/>
  <c r="T198" i="20" s="1"/>
  <c r="F2" i="2"/>
  <c r="T70" i="20" s="1"/>
  <c r="E3" i="2"/>
  <c r="E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R162" i="20" s="1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D10" i="20"/>
  <c r="D7" i="20"/>
  <c r="D9" i="20"/>
  <c r="D187" i="20"/>
  <c r="D12" i="20"/>
  <c r="D13" i="20"/>
  <c r="D11" i="20"/>
  <c r="D14" i="20"/>
  <c r="D15" i="20"/>
  <c r="D16" i="20"/>
  <c r="D33" i="20"/>
  <c r="D22" i="20"/>
  <c r="D24" i="20"/>
  <c r="D32" i="20"/>
  <c r="D19" i="20"/>
  <c r="D31" i="20"/>
  <c r="D18" i="20"/>
  <c r="D17" i="20"/>
  <c r="D27" i="20"/>
  <c r="D21" i="20"/>
  <c r="D23" i="20"/>
  <c r="D26" i="20"/>
  <c r="D29" i="20"/>
  <c r="D20" i="20"/>
  <c r="D30" i="20"/>
  <c r="D25" i="20"/>
  <c r="D28" i="20"/>
  <c r="D38" i="20"/>
  <c r="D36" i="20"/>
  <c r="D172" i="20"/>
  <c r="D40" i="20"/>
  <c r="D41" i="20"/>
  <c r="D47" i="20"/>
  <c r="D35" i="20"/>
  <c r="D53" i="20"/>
  <c r="D44" i="20"/>
  <c r="D45" i="20"/>
  <c r="D42" i="20"/>
  <c r="D43" i="20"/>
  <c r="D37" i="20"/>
  <c r="D46" i="20"/>
  <c r="D49" i="20"/>
  <c r="D50" i="20"/>
  <c r="D51" i="20"/>
  <c r="D71" i="20"/>
  <c r="D55" i="20"/>
  <c r="D56" i="20"/>
  <c r="D54" i="20"/>
  <c r="D57" i="20"/>
  <c r="D8" i="20"/>
  <c r="D58" i="20"/>
  <c r="D59" i="20"/>
  <c r="D62" i="20"/>
  <c r="D166" i="20"/>
  <c r="D63" i="20"/>
  <c r="D64" i="20"/>
  <c r="D66" i="20"/>
  <c r="D65" i="20"/>
  <c r="D67" i="20"/>
  <c r="D116" i="20"/>
  <c r="D68" i="20"/>
  <c r="D188" i="20"/>
  <c r="D70" i="20"/>
  <c r="D72" i="20"/>
  <c r="D76" i="20"/>
  <c r="D69" i="20"/>
  <c r="D77" i="20"/>
  <c r="D61" i="20"/>
  <c r="D73" i="20"/>
  <c r="D74" i="20"/>
  <c r="D75" i="20"/>
  <c r="D78" i="20"/>
  <c r="D80" i="20"/>
  <c r="D48" i="20"/>
  <c r="D79" i="20"/>
  <c r="D81" i="20"/>
  <c r="D84" i="20"/>
  <c r="D83" i="20"/>
  <c r="D87" i="20"/>
  <c r="D85" i="20"/>
  <c r="D86" i="20"/>
  <c r="D82" i="20"/>
  <c r="D88" i="20"/>
  <c r="D89" i="20"/>
  <c r="D90" i="20"/>
  <c r="D92" i="20"/>
  <c r="D91" i="20"/>
  <c r="D93" i="20"/>
  <c r="D94" i="20"/>
  <c r="D97" i="20"/>
  <c r="D34" i="20"/>
  <c r="D95" i="20"/>
  <c r="D149" i="20"/>
  <c r="D144" i="20"/>
  <c r="D96" i="20"/>
  <c r="D98" i="20"/>
  <c r="D100" i="20"/>
  <c r="D102" i="20"/>
  <c r="D103" i="20"/>
  <c r="D150" i="20"/>
  <c r="D167" i="20"/>
  <c r="D101" i="20"/>
  <c r="D104" i="20"/>
  <c r="D105" i="20"/>
  <c r="D99" i="20"/>
  <c r="D120" i="20"/>
  <c r="D117" i="20"/>
  <c r="D145" i="20"/>
  <c r="D106" i="20"/>
  <c r="D109" i="20"/>
  <c r="D115" i="20"/>
  <c r="D112" i="20"/>
  <c r="D176" i="20"/>
  <c r="D110" i="20"/>
  <c r="D111" i="20"/>
  <c r="D122" i="20"/>
  <c r="D119" i="20"/>
  <c r="D118" i="20"/>
  <c r="D121" i="20"/>
  <c r="D113" i="20"/>
  <c r="D114" i="20"/>
  <c r="D107" i="20"/>
  <c r="D108" i="20"/>
  <c r="D123" i="20"/>
  <c r="D129" i="20"/>
  <c r="D130" i="20"/>
  <c r="D128" i="20"/>
  <c r="D131" i="20"/>
  <c r="D126" i="20"/>
  <c r="D132" i="20"/>
  <c r="D125" i="20"/>
  <c r="D124" i="20"/>
  <c r="D127" i="20"/>
  <c r="D133" i="20"/>
  <c r="D134" i="20"/>
  <c r="D136" i="20"/>
  <c r="D139" i="20"/>
  <c r="D140" i="20"/>
  <c r="D135" i="20"/>
  <c r="D137" i="20"/>
  <c r="D141" i="20"/>
  <c r="D52" i="20"/>
  <c r="D142" i="20"/>
  <c r="D138" i="20"/>
  <c r="D143" i="20"/>
  <c r="D146" i="20"/>
  <c r="D147" i="20"/>
  <c r="D148" i="20"/>
  <c r="D155" i="20"/>
  <c r="D168" i="20"/>
  <c r="D156" i="20"/>
  <c r="D160" i="20"/>
  <c r="D163" i="20"/>
  <c r="D159" i="20"/>
  <c r="D60" i="20"/>
  <c r="D153" i="20"/>
  <c r="D164" i="20"/>
  <c r="D157" i="20"/>
  <c r="D154" i="20"/>
  <c r="D169" i="20"/>
  <c r="D161" i="20"/>
  <c r="D162" i="20"/>
  <c r="D171" i="20"/>
  <c r="D170" i="20"/>
  <c r="D158" i="20"/>
  <c r="D173" i="20"/>
  <c r="D39" i="20"/>
  <c r="D178" i="20"/>
  <c r="D175" i="20"/>
  <c r="D174" i="20"/>
  <c r="D183" i="20"/>
  <c r="D177" i="20"/>
  <c r="D179" i="20"/>
  <c r="D180" i="20"/>
  <c r="D181" i="20"/>
  <c r="D182" i="20"/>
  <c r="D184" i="20"/>
  <c r="D189" i="20"/>
  <c r="D185" i="20"/>
  <c r="D186" i="20"/>
  <c r="D191" i="20"/>
  <c r="D190" i="20"/>
  <c r="D192" i="20"/>
  <c r="D151" i="20"/>
  <c r="D194" i="20"/>
  <c r="D195" i="20"/>
  <c r="D193" i="20"/>
  <c r="D152" i="20"/>
  <c r="D196" i="20"/>
  <c r="D165" i="20"/>
  <c r="D197" i="20"/>
  <c r="D198" i="20"/>
  <c r="D6" i="20"/>
  <c r="R143" i="20" l="1"/>
  <c r="T185" i="20"/>
  <c r="T161" i="20"/>
  <c r="T137" i="20"/>
  <c r="T176" i="20"/>
  <c r="T175" i="20"/>
  <c r="T179" i="20"/>
  <c r="T110" i="20"/>
  <c r="T189" i="20"/>
  <c r="T163" i="20"/>
  <c r="T105" i="20"/>
  <c r="T191" i="20"/>
  <c r="T159" i="20"/>
  <c r="T169" i="20"/>
  <c r="T139" i="20"/>
  <c r="T92" i="20"/>
  <c r="T184" i="20"/>
  <c r="T140" i="20"/>
  <c r="T56" i="20"/>
  <c r="T62" i="20"/>
  <c r="T152" i="20"/>
  <c r="T50" i="20"/>
  <c r="T134" i="20"/>
  <c r="T6" i="20"/>
  <c r="T145" i="20"/>
  <c r="T196" i="20"/>
  <c r="T34" i="20"/>
  <c r="T37" i="20"/>
  <c r="T121" i="20"/>
  <c r="T59" i="20"/>
  <c r="T197" i="20"/>
  <c r="T98" i="20"/>
  <c r="T46" i="20"/>
  <c r="T93" i="20"/>
  <c r="T116" i="20"/>
  <c r="T173" i="20"/>
  <c r="R7" i="20"/>
  <c r="T162" i="20"/>
  <c r="T182" i="20"/>
  <c r="T181" i="20"/>
  <c r="T195" i="20"/>
  <c r="T144" i="20"/>
  <c r="T192" i="20"/>
  <c r="T183" i="20"/>
  <c r="T180" i="20"/>
  <c r="T108" i="20"/>
  <c r="T167" i="20"/>
  <c r="T151" i="20"/>
  <c r="T107" i="20"/>
  <c r="T154" i="20"/>
  <c r="T114" i="20"/>
  <c r="T69" i="20"/>
  <c r="T123" i="20"/>
  <c r="T85" i="20"/>
  <c r="T122" i="20"/>
  <c r="T158" i="20"/>
  <c r="T63" i="20"/>
  <c r="T149" i="20"/>
  <c r="T143" i="20"/>
  <c r="T106" i="20"/>
  <c r="T79" i="20"/>
  <c r="T129" i="20"/>
  <c r="T78" i="20"/>
  <c r="T94" i="20"/>
  <c r="T126" i="20"/>
  <c r="T174" i="20"/>
  <c r="T26" i="20"/>
  <c r="T61" i="20"/>
  <c r="T165" i="20"/>
  <c r="T76" i="20"/>
  <c r="T41" i="20"/>
  <c r="T132" i="20"/>
  <c r="T178" i="20"/>
  <c r="T193" i="20"/>
  <c r="T194" i="20"/>
  <c r="R102" i="20"/>
  <c r="R160" i="20"/>
  <c r="T102" i="20"/>
  <c r="T160" i="20"/>
  <c r="R128" i="20"/>
  <c r="R70" i="20"/>
  <c r="R198" i="20"/>
  <c r="R12" i="20"/>
  <c r="R60" i="20"/>
  <c r="R115" i="20"/>
  <c r="R133" i="20"/>
  <c r="R136" i="20"/>
  <c r="R14" i="20"/>
  <c r="R17" i="20"/>
  <c r="R170" i="20"/>
  <c r="R8" i="20"/>
  <c r="R182" i="20"/>
  <c r="R156" i="20"/>
  <c r="R181" i="20"/>
  <c r="R185" i="20"/>
  <c r="R120" i="20"/>
  <c r="R82" i="20"/>
  <c r="R44" i="20"/>
  <c r="R161" i="20"/>
  <c r="R118" i="20"/>
  <c r="R58" i="20"/>
  <c r="R84" i="20"/>
  <c r="R68" i="20"/>
  <c r="R195" i="20"/>
  <c r="R100" i="20"/>
  <c r="R86" i="20"/>
  <c r="R15" i="20"/>
  <c r="R113" i="20"/>
  <c r="R57" i="20"/>
  <c r="R75" i="20"/>
  <c r="R176" i="20"/>
  <c r="R175" i="20"/>
  <c r="R179" i="20"/>
  <c r="R180" i="20"/>
  <c r="R74" i="20"/>
  <c r="R110" i="20"/>
  <c r="R108" i="20"/>
  <c r="R189" i="20"/>
  <c r="R146" i="20"/>
  <c r="R107" i="20"/>
  <c r="R105" i="20"/>
  <c r="R90" i="20"/>
  <c r="R83" i="20"/>
  <c r="R65" i="20"/>
  <c r="R16" i="20"/>
  <c r="R40" i="20"/>
  <c r="R177" i="20"/>
  <c r="R31" i="20"/>
  <c r="R191" i="20"/>
  <c r="R159" i="20"/>
  <c r="R139" i="20"/>
  <c r="R123" i="20"/>
  <c r="R92" i="20"/>
  <c r="R85" i="20"/>
  <c r="R28" i="20"/>
  <c r="R106" i="20"/>
  <c r="R42" i="20"/>
  <c r="R50" i="20"/>
  <c r="R53" i="20"/>
  <c r="R21" i="20"/>
  <c r="R126" i="20"/>
  <c r="R174" i="20"/>
  <c r="R59" i="20"/>
  <c r="R41" i="20"/>
  <c r="R46" i="20"/>
  <c r="R93" i="20"/>
  <c r="R173" i="20"/>
  <c r="R194" i="20"/>
  <c r="R190" i="20"/>
  <c r="R188" i="20"/>
  <c r="R187" i="20"/>
  <c r="R186" i="20"/>
  <c r="R172" i="20"/>
  <c r="R171" i="20"/>
  <c r="R166" i="20"/>
  <c r="R164" i="20"/>
  <c r="R157" i="20"/>
  <c r="R155" i="20"/>
  <c r="R153" i="20"/>
  <c r="R147" i="20"/>
  <c r="R142" i="20"/>
  <c r="R135" i="20"/>
  <c r="R131" i="20"/>
  <c r="R124" i="20"/>
  <c r="R119" i="20"/>
  <c r="R117" i="20"/>
  <c r="R112" i="20"/>
  <c r="R111" i="20"/>
  <c r="R109" i="20"/>
  <c r="R101" i="20"/>
  <c r="R96" i="20"/>
  <c r="R95" i="20"/>
  <c r="R91" i="20"/>
  <c r="R89" i="20"/>
  <c r="R88" i="20"/>
  <c r="R87" i="20"/>
  <c r="R81" i="20"/>
  <c r="R77" i="20"/>
  <c r="R73" i="20"/>
  <c r="R72" i="20"/>
  <c r="R71" i="20"/>
  <c r="R67" i="20"/>
  <c r="R55" i="20"/>
  <c r="R54" i="20"/>
  <c r="R52" i="20"/>
  <c r="R49" i="20"/>
  <c r="R48" i="20"/>
  <c r="R45" i="20"/>
  <c r="R36" i="20"/>
  <c r="R22" i="20"/>
  <c r="R20" i="20"/>
  <c r="R18" i="20"/>
  <c r="R11" i="20"/>
  <c r="R9" i="20"/>
  <c r="R30" i="20"/>
  <c r="R169" i="20"/>
  <c r="R122" i="20"/>
  <c r="R184" i="20"/>
  <c r="R158" i="20"/>
  <c r="R149" i="20"/>
  <c r="R56" i="20"/>
  <c r="R62" i="20"/>
  <c r="R79" i="20"/>
  <c r="R6" i="20"/>
  <c r="R25" i="20"/>
  <c r="R121" i="20"/>
  <c r="R61" i="20"/>
  <c r="R165" i="20"/>
  <c r="R76" i="20"/>
  <c r="R178" i="20"/>
  <c r="R116" i="20"/>
  <c r="R98" i="20"/>
  <c r="R94" i="20"/>
  <c r="R64" i="20"/>
  <c r="R10" i="20"/>
  <c r="R103" i="20"/>
  <c r="R125" i="20"/>
  <c r="R97" i="20"/>
  <c r="R33" i="20"/>
  <c r="R69" i="20"/>
  <c r="R154" i="20"/>
  <c r="R104" i="20"/>
  <c r="R148" i="20"/>
  <c r="R151" i="20"/>
  <c r="R150" i="20"/>
  <c r="R152" i="20"/>
  <c r="R168" i="20"/>
  <c r="R167" i="20"/>
  <c r="R163" i="20"/>
  <c r="R140" i="20"/>
  <c r="R19" i="20"/>
  <c r="R27" i="20"/>
  <c r="R99" i="20"/>
  <c r="R43" i="20"/>
  <c r="R47" i="20"/>
  <c r="R193" i="20"/>
  <c r="R63" i="20"/>
  <c r="R114" i="20"/>
  <c r="R39" i="20"/>
  <c r="R23" i="20"/>
  <c r="R183" i="20"/>
  <c r="R29" i="20"/>
  <c r="R66" i="20"/>
  <c r="R196" i="20"/>
  <c r="R197" i="20"/>
  <c r="R38" i="20"/>
  <c r="R35" i="20"/>
  <c r="R34" i="20"/>
  <c r="R132" i="20"/>
  <c r="R37" i="20"/>
  <c r="R32" i="20"/>
  <c r="R192" i="20"/>
  <c r="R51" i="20"/>
  <c r="R80" i="20"/>
  <c r="R127" i="20"/>
  <c r="R24" i="20"/>
  <c r="R13" i="20"/>
  <c r="R129" i="20"/>
  <c r="R130" i="20"/>
  <c r="R137" i="20"/>
  <c r="R134" i="20"/>
  <c r="R145" i="20"/>
  <c r="R78" i="20"/>
  <c r="R138" i="20"/>
  <c r="R144" i="20"/>
  <c r="R141" i="20"/>
  <c r="R26" i="20"/>
  <c r="C159" i="20"/>
  <c r="E159" i="20"/>
  <c r="C177" i="20"/>
  <c r="E177" i="20"/>
  <c r="C15" i="20"/>
  <c r="E15" i="20"/>
  <c r="C126" i="20"/>
  <c r="E126" i="20"/>
  <c r="C28" i="20"/>
  <c r="E28" i="20"/>
  <c r="C145" i="20"/>
  <c r="E145" i="20"/>
  <c r="C92" i="20"/>
  <c r="E92" i="20"/>
  <c r="C162" i="20"/>
  <c r="E162" i="20"/>
  <c r="C161" i="20"/>
  <c r="E161" i="20"/>
  <c r="C82" i="20"/>
  <c r="E82" i="20"/>
  <c r="C185" i="20"/>
  <c r="E185" i="20"/>
  <c r="C100" i="20"/>
  <c r="E100" i="20"/>
  <c r="C176" i="20"/>
  <c r="E176" i="20"/>
  <c r="C191" i="20"/>
  <c r="E191" i="20"/>
  <c r="C74" i="20"/>
  <c r="E74" i="20"/>
  <c r="C136" i="20"/>
  <c r="E136" i="20"/>
  <c r="C182" i="20"/>
  <c r="E182" i="20"/>
  <c r="C195" i="20"/>
  <c r="E195" i="20"/>
  <c r="C107" i="20"/>
  <c r="E107" i="20"/>
  <c r="C58" i="20"/>
  <c r="E58" i="20"/>
  <c r="C115" i="20"/>
  <c r="E115" i="20"/>
  <c r="C60" i="20"/>
  <c r="E60" i="20"/>
  <c r="C78" i="20"/>
  <c r="E78" i="20"/>
  <c r="C42" i="20"/>
  <c r="E42" i="20"/>
  <c r="C181" i="20"/>
  <c r="E181" i="20"/>
  <c r="C194" i="20"/>
  <c r="E194" i="20"/>
  <c r="C21" i="20"/>
  <c r="E21" i="20"/>
  <c r="C110" i="20"/>
  <c r="E110" i="20"/>
  <c r="C57" i="20"/>
  <c r="E57" i="20"/>
  <c r="C138" i="20"/>
  <c r="E138" i="20"/>
  <c r="C156" i="20"/>
  <c r="E156" i="20"/>
  <c r="C180" i="20"/>
  <c r="E180" i="20"/>
  <c r="C128" i="20"/>
  <c r="E128" i="20"/>
  <c r="C120" i="20"/>
  <c r="E120" i="20"/>
  <c r="C85" i="20"/>
  <c r="E85" i="20"/>
  <c r="C7" i="20"/>
  <c r="E7" i="20"/>
  <c r="C146" i="20"/>
  <c r="E146" i="20"/>
  <c r="C59" i="20"/>
  <c r="E59" i="20"/>
  <c r="C179" i="20"/>
  <c r="E179" i="20"/>
  <c r="C189" i="20"/>
  <c r="E189" i="20"/>
  <c r="C174" i="20"/>
  <c r="E174" i="20"/>
  <c r="C16" i="20"/>
  <c r="E16" i="20"/>
  <c r="C90" i="20"/>
  <c r="E90" i="20"/>
  <c r="C118" i="20"/>
  <c r="E118" i="20"/>
  <c r="C129" i="20"/>
  <c r="E129" i="20"/>
  <c r="C108" i="20"/>
  <c r="E108" i="20"/>
  <c r="C50" i="20"/>
  <c r="E50" i="20"/>
  <c r="C93" i="20"/>
  <c r="E93" i="20"/>
  <c r="C144" i="20"/>
  <c r="E144" i="20"/>
  <c r="C41" i="20"/>
  <c r="E41" i="20"/>
  <c r="C175" i="20"/>
  <c r="E175" i="20"/>
  <c r="C139" i="20"/>
  <c r="E139" i="20"/>
  <c r="C26" i="20"/>
  <c r="E26" i="20"/>
  <c r="C8" i="20"/>
  <c r="E8" i="20"/>
  <c r="C106" i="20"/>
  <c r="E106" i="20"/>
  <c r="C130" i="20"/>
  <c r="E130" i="20"/>
  <c r="C160" i="20"/>
  <c r="E160" i="20"/>
  <c r="C86" i="20"/>
  <c r="E86" i="20"/>
  <c r="C173" i="20"/>
  <c r="E173" i="20"/>
  <c r="C80" i="20"/>
  <c r="E80" i="20"/>
  <c r="C44" i="20"/>
  <c r="E44" i="20"/>
  <c r="I44" i="20" s="1"/>
  <c r="C68" i="20"/>
  <c r="E68" i="20"/>
  <c r="C13" i="20"/>
  <c r="E13" i="20"/>
  <c r="C31" i="20"/>
  <c r="E31" i="20"/>
  <c r="C137" i="20"/>
  <c r="E137" i="20"/>
  <c r="C32" i="20"/>
  <c r="E32" i="20"/>
  <c r="C84" i="20"/>
  <c r="E84" i="20"/>
  <c r="C143" i="20"/>
  <c r="E143" i="20"/>
  <c r="C53" i="20"/>
  <c r="E53" i="20"/>
  <c r="C24" i="20"/>
  <c r="E24" i="20"/>
  <c r="C192" i="20"/>
  <c r="E192" i="20"/>
  <c r="C133" i="20"/>
  <c r="E133" i="20"/>
  <c r="C197" i="20"/>
  <c r="E197" i="20"/>
  <c r="C34" i="20"/>
  <c r="E34" i="20"/>
  <c r="C35" i="20"/>
  <c r="E35" i="20"/>
  <c r="C39" i="20"/>
  <c r="E39" i="20"/>
  <c r="C134" i="20"/>
  <c r="E134" i="20"/>
  <c r="C196" i="20"/>
  <c r="E196" i="20"/>
  <c r="C38" i="20"/>
  <c r="E38" i="20"/>
  <c r="C70" i="20"/>
  <c r="E70" i="20"/>
  <c r="C150" i="20"/>
  <c r="E150" i="20"/>
  <c r="C168" i="20"/>
  <c r="E168" i="20"/>
  <c r="C152" i="20"/>
  <c r="E152" i="20"/>
  <c r="C154" i="20"/>
  <c r="E154" i="20"/>
  <c r="C127" i="20"/>
  <c r="E127" i="20"/>
  <c r="C163" i="20"/>
  <c r="E163" i="20"/>
  <c r="C66" i="20"/>
  <c r="E66" i="20"/>
  <c r="C27" i="20"/>
  <c r="E27" i="20"/>
  <c r="C14" i="20"/>
  <c r="E14" i="20"/>
  <c r="C29" i="20"/>
  <c r="E29" i="20"/>
  <c r="C69" i="20"/>
  <c r="E69" i="20"/>
  <c r="C151" i="20"/>
  <c r="E151" i="20"/>
  <c r="C19" i="20"/>
  <c r="E19" i="20"/>
  <c r="C33" i="20"/>
  <c r="E33" i="20"/>
  <c r="C105" i="20"/>
  <c r="E105" i="20"/>
  <c r="C132" i="20"/>
  <c r="E132" i="20"/>
  <c r="C125" i="20"/>
  <c r="E125" i="20"/>
  <c r="C167" i="20"/>
  <c r="E167" i="20"/>
  <c r="C104" i="20"/>
  <c r="E104" i="20"/>
  <c r="C63" i="20"/>
  <c r="E63" i="20"/>
  <c r="C51" i="20"/>
  <c r="E51" i="20"/>
  <c r="C10" i="20"/>
  <c r="E10" i="20"/>
  <c r="C64" i="20"/>
  <c r="E64" i="20"/>
  <c r="C76" i="20"/>
  <c r="E76" i="20"/>
  <c r="C178" i="20"/>
  <c r="E178" i="20"/>
  <c r="C114" i="20"/>
  <c r="E114" i="20"/>
  <c r="C23" i="20"/>
  <c r="E23" i="20"/>
  <c r="C47" i="20"/>
  <c r="E47" i="20"/>
  <c r="C98" i="20"/>
  <c r="E98" i="20"/>
  <c r="C103" i="20"/>
  <c r="E103" i="20"/>
  <c r="C193" i="20"/>
  <c r="E193" i="20"/>
  <c r="C43" i="20"/>
  <c r="E43" i="20"/>
  <c r="C183" i="20"/>
  <c r="E183" i="20"/>
  <c r="C97" i="20"/>
  <c r="E97" i="20"/>
  <c r="C165" i="20"/>
  <c r="E165" i="20"/>
  <c r="C6" i="20"/>
  <c r="E6" i="20"/>
  <c r="C121" i="20"/>
  <c r="E121" i="20"/>
  <c r="C79" i="20"/>
  <c r="E79" i="20"/>
  <c r="C61" i="20"/>
  <c r="E61" i="20"/>
  <c r="C56" i="20"/>
  <c r="E56" i="20"/>
  <c r="C149" i="20"/>
  <c r="E149" i="20"/>
  <c r="C158" i="20"/>
  <c r="E158" i="20"/>
  <c r="C184" i="20"/>
  <c r="E184" i="20"/>
  <c r="I184" i="20" s="1"/>
  <c r="C122" i="20"/>
  <c r="E122" i="20"/>
  <c r="I122" i="20" s="1"/>
  <c r="C169" i="20"/>
  <c r="E169" i="20"/>
  <c r="I169" i="20" s="1"/>
  <c r="C30" i="20"/>
  <c r="E30" i="20"/>
  <c r="I30" i="20" s="1"/>
  <c r="C17" i="20"/>
  <c r="E17" i="20"/>
  <c r="I17" i="20" s="1"/>
  <c r="C9" i="20"/>
  <c r="E9" i="20"/>
  <c r="I9" i="20" s="1"/>
  <c r="C11" i="20"/>
  <c r="E11" i="20"/>
  <c r="I11" i="20" s="1"/>
  <c r="C12" i="20"/>
  <c r="E12" i="20"/>
  <c r="I12" i="20" s="1"/>
  <c r="C18" i="20"/>
  <c r="E18" i="20"/>
  <c r="I18" i="20" s="1"/>
  <c r="C20" i="20"/>
  <c r="E20" i="20"/>
  <c r="I20" i="20" s="1"/>
  <c r="C22" i="20"/>
  <c r="E22" i="20"/>
  <c r="I22" i="20" s="1"/>
  <c r="C25" i="20"/>
  <c r="E25" i="20"/>
  <c r="I25" i="20" s="1"/>
  <c r="C36" i="20"/>
  <c r="E36" i="20"/>
  <c r="I36" i="20" s="1"/>
  <c r="C37" i="20"/>
  <c r="E37" i="20"/>
  <c r="I37" i="20" s="1"/>
  <c r="C40" i="20"/>
  <c r="E40" i="20"/>
  <c r="I40" i="20" s="1"/>
  <c r="C45" i="20"/>
  <c r="E45" i="20"/>
  <c r="I45" i="20" s="1"/>
  <c r="C48" i="20"/>
  <c r="E48" i="20"/>
  <c r="I48" i="20" s="1"/>
  <c r="C49" i="20"/>
  <c r="E49" i="20"/>
  <c r="I49" i="20" s="1"/>
  <c r="C52" i="20"/>
  <c r="E52" i="20"/>
  <c r="I52" i="20" s="1"/>
  <c r="C54" i="20"/>
  <c r="E54" i="20"/>
  <c r="I54" i="20" s="1"/>
  <c r="C55" i="20"/>
  <c r="E55" i="20"/>
  <c r="I55" i="20" s="1"/>
  <c r="C62" i="20"/>
  <c r="E62" i="20"/>
  <c r="I62" i="20" s="1"/>
  <c r="C65" i="20"/>
  <c r="E65" i="20"/>
  <c r="I65" i="20" s="1"/>
  <c r="C67" i="20"/>
  <c r="E67" i="20"/>
  <c r="I67" i="20" s="1"/>
  <c r="C71" i="20"/>
  <c r="E71" i="20"/>
  <c r="I71" i="20" s="1"/>
  <c r="C72" i="20"/>
  <c r="E72" i="20"/>
  <c r="I72" i="20" s="1"/>
  <c r="C73" i="20"/>
  <c r="E73" i="20"/>
  <c r="I73" i="20" s="1"/>
  <c r="C75" i="20"/>
  <c r="E75" i="20"/>
  <c r="I75" i="20" s="1"/>
  <c r="C77" i="20"/>
  <c r="E77" i="20"/>
  <c r="I77" i="20" s="1"/>
  <c r="C81" i="20"/>
  <c r="E81" i="20"/>
  <c r="I81" i="20" s="1"/>
  <c r="C83" i="20"/>
  <c r="E83" i="20"/>
  <c r="I83" i="20" s="1"/>
  <c r="C87" i="20"/>
  <c r="E87" i="20"/>
  <c r="I87" i="20" s="1"/>
  <c r="C88" i="20"/>
  <c r="E88" i="20"/>
  <c r="I88" i="20" s="1"/>
  <c r="C89" i="20"/>
  <c r="E89" i="20"/>
  <c r="I89" i="20" s="1"/>
  <c r="C91" i="20"/>
  <c r="E91" i="20"/>
  <c r="I91" i="20" s="1"/>
  <c r="C94" i="20"/>
  <c r="E94" i="20"/>
  <c r="I94" i="20" s="1"/>
  <c r="C95" i="20"/>
  <c r="E95" i="20"/>
  <c r="I95" i="20" s="1"/>
  <c r="C96" i="20"/>
  <c r="E96" i="20"/>
  <c r="I96" i="20" s="1"/>
  <c r="C99" i="20"/>
  <c r="E99" i="20"/>
  <c r="I99" i="20" s="1"/>
  <c r="C101" i="20"/>
  <c r="E101" i="20"/>
  <c r="I101" i="20" s="1"/>
  <c r="C102" i="20"/>
  <c r="E102" i="20"/>
  <c r="I102" i="20" s="1"/>
  <c r="C109" i="20"/>
  <c r="E109" i="20"/>
  <c r="I109" i="20" s="1"/>
  <c r="C111" i="20"/>
  <c r="E111" i="20"/>
  <c r="I111" i="20" s="1"/>
  <c r="C112" i="20"/>
  <c r="E112" i="20"/>
  <c r="I112" i="20" s="1"/>
  <c r="C113" i="20"/>
  <c r="E113" i="20"/>
  <c r="I113" i="20" s="1"/>
  <c r="C116" i="20"/>
  <c r="E116" i="20"/>
  <c r="I116" i="20" s="1"/>
  <c r="C117" i="20"/>
  <c r="E117" i="20"/>
  <c r="I117" i="20" s="1"/>
  <c r="C119" i="20"/>
  <c r="E119" i="20"/>
  <c r="I119" i="20" s="1"/>
  <c r="C123" i="20"/>
  <c r="E123" i="20"/>
  <c r="I123" i="20" s="1"/>
  <c r="C124" i="20"/>
  <c r="E124" i="20"/>
  <c r="I124" i="20" s="1"/>
  <c r="C131" i="20"/>
  <c r="E131" i="20"/>
  <c r="I131" i="20" s="1"/>
  <c r="C135" i="20"/>
  <c r="E135" i="20"/>
  <c r="I135" i="20" s="1"/>
  <c r="C140" i="20"/>
  <c r="E140" i="20"/>
  <c r="I140" i="20" s="1"/>
  <c r="C141" i="20"/>
  <c r="E141" i="20"/>
  <c r="I141" i="20" s="1"/>
  <c r="C142" i="20"/>
  <c r="E142" i="20"/>
  <c r="I142" i="20" s="1"/>
  <c r="C147" i="20"/>
  <c r="E147" i="20"/>
  <c r="I147" i="20" s="1"/>
  <c r="C148" i="20"/>
  <c r="E148" i="20"/>
  <c r="I148" i="20" s="1"/>
  <c r="C153" i="20"/>
  <c r="E153" i="20"/>
  <c r="I153" i="20" s="1"/>
  <c r="C155" i="20"/>
  <c r="E155" i="20"/>
  <c r="I155" i="20" s="1"/>
  <c r="C157" i="20"/>
  <c r="E157" i="20"/>
  <c r="I157" i="20" s="1"/>
  <c r="C164" i="20"/>
  <c r="E164" i="20"/>
  <c r="I164" i="20" s="1"/>
  <c r="C166" i="20"/>
  <c r="E166" i="20"/>
  <c r="I166" i="20" s="1"/>
  <c r="C170" i="20"/>
  <c r="E170" i="20"/>
  <c r="I170" i="20" s="1"/>
  <c r="C171" i="20"/>
  <c r="E171" i="20"/>
  <c r="I171" i="20" s="1"/>
  <c r="C172" i="20"/>
  <c r="E172" i="20"/>
  <c r="I172" i="20" s="1"/>
  <c r="C186" i="20"/>
  <c r="E186" i="20"/>
  <c r="I186" i="20" s="1"/>
  <c r="C187" i="20"/>
  <c r="E187" i="20"/>
  <c r="I187" i="20" s="1"/>
  <c r="C188" i="20"/>
  <c r="E188" i="20"/>
  <c r="I188" i="20" s="1"/>
  <c r="C190" i="20"/>
  <c r="E190" i="20"/>
  <c r="I190" i="20" s="1"/>
  <c r="C198" i="20"/>
  <c r="E198" i="20"/>
  <c r="I198" i="20" s="1"/>
  <c r="C46" i="20"/>
  <c r="E46" i="20"/>
  <c r="F157" i="32" l="1"/>
  <c r="I157" i="32" s="1"/>
  <c r="K157" i="32" s="1"/>
  <c r="L157" i="32" s="1"/>
  <c r="F156" i="32"/>
  <c r="I156" i="32" s="1"/>
  <c r="K156" i="32" s="1"/>
  <c r="L156" i="32" s="1"/>
  <c r="F53" i="32"/>
  <c r="I53" i="32" s="1"/>
  <c r="K53" i="32" s="1"/>
  <c r="L53" i="32" s="1"/>
  <c r="F158" i="32"/>
  <c r="I158" i="32" s="1"/>
  <c r="K158" i="32" s="1"/>
  <c r="L158" i="32" s="1"/>
  <c r="F159" i="32"/>
  <c r="I159" i="32" s="1"/>
  <c r="K159" i="32" s="1"/>
  <c r="L159" i="32" s="1"/>
  <c r="F49" i="32"/>
  <c r="I49" i="32" s="1"/>
  <c r="K49" i="32" s="1"/>
  <c r="L49" i="32" s="1"/>
  <c r="F184" i="32"/>
  <c r="I184" i="32" s="1"/>
  <c r="K184" i="32" s="1"/>
  <c r="L184" i="32" s="1"/>
  <c r="F143" i="32"/>
  <c r="I143" i="32" s="1"/>
  <c r="K143" i="32" s="1"/>
  <c r="L143" i="32" s="1"/>
  <c r="F175" i="32"/>
  <c r="I175" i="32" s="1"/>
  <c r="K175" i="32" s="1"/>
  <c r="L175" i="32" s="1"/>
  <c r="F190" i="32"/>
  <c r="I190" i="32" s="1"/>
  <c r="K190" i="32" s="1"/>
  <c r="L190" i="32" s="1"/>
  <c r="F44" i="32"/>
  <c r="I44" i="32" s="1"/>
  <c r="K44" i="32" s="1"/>
  <c r="L44" i="32" s="1"/>
  <c r="F187" i="32"/>
  <c r="I187" i="32" s="1"/>
  <c r="K187" i="32" s="1"/>
  <c r="L187" i="32" s="1"/>
  <c r="F51" i="32"/>
  <c r="I51" i="32" s="1"/>
  <c r="K51" i="32" s="1"/>
  <c r="L51" i="32" s="1"/>
  <c r="F189" i="32"/>
  <c r="I189" i="32" s="1"/>
  <c r="K189" i="32" s="1"/>
  <c r="L189" i="32" s="1"/>
  <c r="F193" i="32"/>
  <c r="I193" i="32" s="1"/>
  <c r="K193" i="32" s="1"/>
  <c r="L193" i="32" s="1"/>
  <c r="F52" i="32"/>
  <c r="I52" i="32" s="1"/>
  <c r="K52" i="32" s="1"/>
  <c r="L52" i="32" s="1"/>
  <c r="F155" i="32"/>
  <c r="I155" i="32" s="1"/>
  <c r="K155" i="32" s="1"/>
  <c r="L155" i="32" s="1"/>
  <c r="F162" i="32"/>
  <c r="I162" i="32" s="1"/>
  <c r="K162" i="32" s="1"/>
  <c r="L162" i="32" s="1"/>
  <c r="F174" i="32"/>
  <c r="I174" i="32" s="1"/>
  <c r="K174" i="32" s="1"/>
  <c r="L174" i="32" s="1"/>
  <c r="F185" i="32"/>
  <c r="I185" i="32" s="1"/>
  <c r="K185" i="32" s="1"/>
  <c r="L185" i="32" s="1"/>
  <c r="F141" i="32"/>
  <c r="I141" i="32" s="1"/>
  <c r="K141" i="32" s="1"/>
  <c r="L141" i="32" s="1"/>
  <c r="F179" i="32"/>
  <c r="I179" i="32" s="1"/>
  <c r="K179" i="32" s="1"/>
  <c r="L179" i="32" s="1"/>
  <c r="F148" i="32"/>
  <c r="I148" i="32" s="1"/>
  <c r="K148" i="32" s="1"/>
  <c r="L148" i="32" s="1"/>
  <c r="F151" i="32"/>
  <c r="I151" i="32" s="1"/>
  <c r="K151" i="32" s="1"/>
  <c r="L151" i="32" s="1"/>
  <c r="F43" i="32"/>
  <c r="I43" i="32" s="1"/>
  <c r="K43" i="32" s="1"/>
  <c r="L43" i="32" s="1"/>
  <c r="F167" i="32"/>
  <c r="I167" i="32" s="1"/>
  <c r="K167" i="32" s="1"/>
  <c r="L167" i="32" s="1"/>
  <c r="F46" i="32"/>
  <c r="I46" i="32" s="1"/>
  <c r="K46" i="32" s="1"/>
  <c r="L46" i="32" s="1"/>
  <c r="F138" i="32"/>
  <c r="I138" i="32" s="1"/>
  <c r="K138" i="32" s="1"/>
  <c r="L138" i="32" s="1"/>
  <c r="F153" i="32"/>
  <c r="I153" i="32" s="1"/>
  <c r="K153" i="32" s="1"/>
  <c r="L153" i="32" s="1"/>
  <c r="F163" i="32"/>
  <c r="I163" i="32" s="1"/>
  <c r="K163" i="32" s="1"/>
  <c r="L163" i="32" s="1"/>
  <c r="F188" i="32"/>
  <c r="I188" i="32" s="1"/>
  <c r="K188" i="32" s="1"/>
  <c r="L188" i="32" s="1"/>
  <c r="F181" i="32"/>
  <c r="I181" i="32" s="1"/>
  <c r="K181" i="32" s="1"/>
  <c r="L181" i="32" s="1"/>
  <c r="F177" i="32"/>
  <c r="I177" i="32" s="1"/>
  <c r="K177" i="32" s="1"/>
  <c r="L177" i="32" s="1"/>
  <c r="F150" i="32"/>
  <c r="I150" i="32" s="1"/>
  <c r="K150" i="32" s="1"/>
  <c r="L150" i="32" s="1"/>
  <c r="F170" i="32"/>
  <c r="I170" i="32" s="1"/>
  <c r="K170" i="32" s="1"/>
  <c r="L170" i="32" s="1"/>
  <c r="F186" i="32"/>
  <c r="I186" i="32" s="1"/>
  <c r="K186" i="32" s="1"/>
  <c r="L186" i="32" s="1"/>
  <c r="F182" i="32"/>
  <c r="I182" i="32" s="1"/>
  <c r="K182" i="32" s="1"/>
  <c r="L182" i="32" s="1"/>
  <c r="F171" i="32"/>
  <c r="I171" i="32" s="1"/>
  <c r="K171" i="32" s="1"/>
  <c r="L171" i="32" s="1"/>
  <c r="F144" i="32"/>
  <c r="I144" i="32" s="1"/>
  <c r="K144" i="32" s="1"/>
  <c r="L144" i="32" s="1"/>
  <c r="F50" i="32"/>
  <c r="I50" i="32" s="1"/>
  <c r="K50" i="32" s="1"/>
  <c r="L50" i="32" s="1"/>
  <c r="F195" i="32"/>
  <c r="I195" i="32" s="1"/>
  <c r="K195" i="32" s="1"/>
  <c r="L195" i="32" s="1"/>
  <c r="F169" i="32"/>
  <c r="I169" i="32" s="1"/>
  <c r="K169" i="32" s="1"/>
  <c r="L169" i="32" s="1"/>
  <c r="F166" i="32"/>
  <c r="I166" i="32" s="1"/>
  <c r="K166" i="32" s="1"/>
  <c r="L166" i="32" s="1"/>
  <c r="F13" i="32"/>
  <c r="I13" i="32" s="1"/>
  <c r="K13" i="32" s="1"/>
  <c r="L13" i="32" s="1"/>
  <c r="F194" i="32"/>
  <c r="I194" i="32" s="1"/>
  <c r="K194" i="32" s="1"/>
  <c r="L194" i="32" s="1"/>
  <c r="F146" i="32"/>
  <c r="I146" i="32" s="1"/>
  <c r="K146" i="32" s="1"/>
  <c r="L146" i="32" s="1"/>
  <c r="F140" i="32"/>
  <c r="I140" i="32" s="1"/>
  <c r="K140" i="32" s="1"/>
  <c r="L140" i="32" s="1"/>
  <c r="F178" i="32"/>
  <c r="I178" i="32" s="1"/>
  <c r="K178" i="32" s="1"/>
  <c r="L178" i="32" s="1"/>
  <c r="F154" i="32"/>
  <c r="I154" i="32" s="1"/>
  <c r="K154" i="32" s="1"/>
  <c r="L154" i="32" s="1"/>
  <c r="F42" i="32"/>
  <c r="I42" i="32" s="1"/>
  <c r="K42" i="32" s="1"/>
  <c r="L42" i="32" s="1"/>
  <c r="F173" i="32"/>
  <c r="I173" i="32" s="1"/>
  <c r="K173" i="32" s="1"/>
  <c r="L173" i="32" s="1"/>
  <c r="F45" i="32"/>
  <c r="I45" i="32" s="1"/>
  <c r="K45" i="32" s="1"/>
  <c r="L45" i="32" s="1"/>
  <c r="F176" i="32"/>
  <c r="I176" i="32" s="1"/>
  <c r="K176" i="32" s="1"/>
  <c r="L176" i="32" s="1"/>
  <c r="F149" i="32"/>
  <c r="I149" i="32" s="1"/>
  <c r="K149" i="32" s="1"/>
  <c r="L149" i="32" s="1"/>
  <c r="F161" i="32"/>
  <c r="I161" i="32" s="1"/>
  <c r="K161" i="32" s="1"/>
  <c r="L161" i="32" s="1"/>
  <c r="F172" i="32"/>
  <c r="I172" i="32" s="1"/>
  <c r="K172" i="32" s="1"/>
  <c r="L172" i="32" s="1"/>
  <c r="F145" i="32"/>
  <c r="I145" i="32" s="1"/>
  <c r="K145" i="32" s="1"/>
  <c r="L145" i="32" s="1"/>
  <c r="F183" i="32"/>
  <c r="I183" i="32" s="1"/>
  <c r="K183" i="32" s="1"/>
  <c r="L183" i="32" s="1"/>
  <c r="F142" i="32"/>
  <c r="I142" i="32" s="1"/>
  <c r="K142" i="32" s="1"/>
  <c r="L142" i="32" s="1"/>
  <c r="F48" i="32"/>
  <c r="I48" i="32" s="1"/>
  <c r="K48" i="32" s="1"/>
  <c r="L48" i="32" s="1"/>
  <c r="F47" i="32"/>
  <c r="I47" i="32" s="1"/>
  <c r="K47" i="32" s="1"/>
  <c r="L47" i="32" s="1"/>
  <c r="F152" i="32"/>
  <c r="I152" i="32" s="1"/>
  <c r="K152" i="32" s="1"/>
  <c r="L152" i="32" s="1"/>
  <c r="F160" i="32"/>
  <c r="I160" i="32" s="1"/>
  <c r="K160" i="32" s="1"/>
  <c r="L160" i="32" s="1"/>
  <c r="F180" i="32"/>
  <c r="I180" i="32" s="1"/>
  <c r="K180" i="32" s="1"/>
  <c r="L180" i="32" s="1"/>
  <c r="F147" i="32"/>
  <c r="I147" i="32" s="1"/>
  <c r="K147" i="32" s="1"/>
  <c r="L147" i="32" s="1"/>
  <c r="F191" i="32"/>
  <c r="I191" i="32" s="1"/>
  <c r="K191" i="32" s="1"/>
  <c r="L191" i="32" s="1"/>
  <c r="F164" i="32"/>
  <c r="I164" i="32" s="1"/>
  <c r="K164" i="32" s="1"/>
  <c r="L164" i="32" s="1"/>
  <c r="F139" i="32"/>
  <c r="I139" i="32" s="1"/>
  <c r="K139" i="32" s="1"/>
  <c r="L139" i="32" s="1"/>
  <c r="F168" i="32"/>
  <c r="I168" i="32" s="1"/>
  <c r="K168" i="32" s="1"/>
  <c r="L168" i="32" s="1"/>
  <c r="F165" i="32"/>
  <c r="I165" i="32" s="1"/>
  <c r="K165" i="32" s="1"/>
  <c r="L165" i="32" s="1"/>
  <c r="F192" i="32"/>
  <c r="I192" i="32" s="1"/>
  <c r="K192" i="32" s="1"/>
  <c r="L192" i="32" s="1"/>
  <c r="F6" i="20"/>
  <c r="G6" i="20" l="1"/>
  <c r="I6" i="20" s="1"/>
  <c r="F3" i="32" s="1"/>
  <c r="I3" i="32" s="1"/>
  <c r="K3" i="32" s="1"/>
  <c r="L3" i="32" s="1"/>
  <c r="F27" i="20"/>
  <c r="F23" i="20"/>
  <c r="F29" i="20"/>
  <c r="F28" i="20"/>
  <c r="F41" i="20"/>
  <c r="F35" i="20"/>
  <c r="F43" i="20"/>
  <c r="F50" i="20"/>
  <c r="F56" i="20"/>
  <c r="F8" i="20"/>
  <c r="F59" i="20"/>
  <c r="F64" i="20"/>
  <c r="F68" i="20"/>
  <c r="F76" i="20"/>
  <c r="F61" i="20"/>
  <c r="F78" i="20"/>
  <c r="F79" i="20"/>
  <c r="F85" i="20"/>
  <c r="F82" i="20"/>
  <c r="F92" i="20"/>
  <c r="F97" i="20"/>
  <c r="F149" i="20"/>
  <c r="F98" i="20"/>
  <c r="F103" i="20"/>
  <c r="F167" i="20"/>
  <c r="F105" i="20"/>
  <c r="F145" i="20"/>
  <c r="F115" i="20"/>
  <c r="F110" i="20"/>
  <c r="F118" i="20"/>
  <c r="F114" i="20"/>
  <c r="F108" i="20"/>
  <c r="F130" i="20"/>
  <c r="F126" i="20"/>
  <c r="F125" i="20"/>
  <c r="F133" i="20"/>
  <c r="F136" i="20"/>
  <c r="F137" i="20"/>
  <c r="F143" i="20"/>
  <c r="F168" i="20"/>
  <c r="F160" i="20"/>
  <c r="F159" i="20"/>
  <c r="F154" i="20"/>
  <c r="F161" i="20"/>
  <c r="F158" i="20"/>
  <c r="F39" i="20"/>
  <c r="F175" i="20"/>
  <c r="F183" i="20"/>
  <c r="F179" i="20"/>
  <c r="F181" i="20"/>
  <c r="F185" i="20"/>
  <c r="F192" i="20"/>
  <c r="F194" i="20"/>
  <c r="F193" i="20"/>
  <c r="F196" i="20"/>
  <c r="F197" i="20"/>
  <c r="F7" i="20"/>
  <c r="F14" i="20"/>
  <c r="F16" i="20"/>
  <c r="F19" i="20"/>
  <c r="G10" i="20"/>
  <c r="G7" i="20"/>
  <c r="G13" i="20"/>
  <c r="G14" i="20"/>
  <c r="G15" i="20"/>
  <c r="G16" i="20"/>
  <c r="G33" i="20"/>
  <c r="G24" i="20"/>
  <c r="G32" i="20"/>
  <c r="G19" i="20"/>
  <c r="G31" i="20"/>
  <c r="G27" i="20"/>
  <c r="G21" i="20"/>
  <c r="G23" i="20"/>
  <c r="G26" i="20"/>
  <c r="G29" i="20"/>
  <c r="G28" i="20"/>
  <c r="G38" i="20"/>
  <c r="G41" i="20"/>
  <c r="G47" i="20"/>
  <c r="G35" i="20"/>
  <c r="G53" i="20"/>
  <c r="G42" i="20"/>
  <c r="G43" i="20"/>
  <c r="G46" i="20"/>
  <c r="G50" i="20"/>
  <c r="G51" i="20"/>
  <c r="G56" i="20"/>
  <c r="G57" i="20"/>
  <c r="G8" i="20"/>
  <c r="G58" i="20"/>
  <c r="G59" i="20"/>
  <c r="G63" i="20"/>
  <c r="G64" i="20"/>
  <c r="G66" i="20"/>
  <c r="G68" i="20"/>
  <c r="G70" i="20"/>
  <c r="G76" i="20"/>
  <c r="G69" i="20"/>
  <c r="G61" i="20"/>
  <c r="G74" i="20"/>
  <c r="G78" i="20"/>
  <c r="G80" i="20"/>
  <c r="G79" i="20"/>
  <c r="G84" i="20"/>
  <c r="G85" i="20"/>
  <c r="G86" i="20"/>
  <c r="G82" i="20"/>
  <c r="G90" i="20"/>
  <c r="G92" i="20"/>
  <c r="G93" i="20"/>
  <c r="G97" i="20"/>
  <c r="G34" i="20"/>
  <c r="G149" i="20"/>
  <c r="G144" i="20"/>
  <c r="G98" i="20"/>
  <c r="G100" i="20"/>
  <c r="G103" i="20"/>
  <c r="G150" i="20"/>
  <c r="G167" i="20"/>
  <c r="G104" i="20"/>
  <c r="G105" i="20"/>
  <c r="G120" i="20"/>
  <c r="G145" i="20"/>
  <c r="G106" i="20"/>
  <c r="G115" i="20"/>
  <c r="G176" i="20"/>
  <c r="G110" i="20"/>
  <c r="G118" i="20"/>
  <c r="G121" i="20"/>
  <c r="G114" i="20"/>
  <c r="G107" i="20"/>
  <c r="G108" i="20"/>
  <c r="G129" i="20"/>
  <c r="G130" i="20"/>
  <c r="G128" i="20"/>
  <c r="G126" i="20"/>
  <c r="G132" i="20"/>
  <c r="G125" i="20"/>
  <c r="G127" i="20"/>
  <c r="G133" i="20"/>
  <c r="G134" i="20"/>
  <c r="G136" i="20"/>
  <c r="G139" i="20"/>
  <c r="G137" i="20"/>
  <c r="G138" i="20"/>
  <c r="G143" i="20"/>
  <c r="G146" i="20"/>
  <c r="G168" i="20"/>
  <c r="G156" i="20"/>
  <c r="G160" i="20"/>
  <c r="G163" i="20"/>
  <c r="G159" i="20"/>
  <c r="G60" i="20"/>
  <c r="G154" i="20"/>
  <c r="G161" i="20"/>
  <c r="G162" i="20"/>
  <c r="G158" i="20"/>
  <c r="G173" i="20"/>
  <c r="G39" i="20"/>
  <c r="G178" i="20"/>
  <c r="G175" i="20"/>
  <c r="G174" i="20"/>
  <c r="G183" i="20"/>
  <c r="G177" i="20"/>
  <c r="G179" i="20"/>
  <c r="G180" i="20"/>
  <c r="G181" i="20"/>
  <c r="G182" i="20"/>
  <c r="G189" i="20"/>
  <c r="G185" i="20"/>
  <c r="G191" i="20"/>
  <c r="G192" i="20"/>
  <c r="G151" i="20"/>
  <c r="G194" i="20"/>
  <c r="G195" i="20"/>
  <c r="G193" i="20"/>
  <c r="G152" i="20"/>
  <c r="G196" i="20"/>
  <c r="G165" i="20"/>
  <c r="G197" i="20"/>
  <c r="F24" i="20"/>
  <c r="I24" i="20" s="1"/>
  <c r="F112" i="32" s="1"/>
  <c r="I112" i="32" s="1"/>
  <c r="K112" i="32" s="1"/>
  <c r="L112" i="32" s="1"/>
  <c r="F21" i="20"/>
  <c r="I21" i="20" s="1"/>
  <c r="F110" i="32" s="1"/>
  <c r="I110" i="32" s="1"/>
  <c r="K110" i="32" s="1"/>
  <c r="L110" i="32" s="1"/>
  <c r="F26" i="20"/>
  <c r="F38" i="20"/>
  <c r="F47" i="20"/>
  <c r="I47" i="20" s="1"/>
  <c r="F98" i="32" s="1"/>
  <c r="I98" i="32" s="1"/>
  <c r="K98" i="32" s="1"/>
  <c r="L98" i="32" s="1"/>
  <c r="F53" i="20"/>
  <c r="F42" i="20"/>
  <c r="F46" i="20"/>
  <c r="I46" i="20" s="1"/>
  <c r="F14" i="32" s="1"/>
  <c r="I14" i="32" s="1"/>
  <c r="K14" i="32" s="1"/>
  <c r="L14" i="32" s="1"/>
  <c r="F51" i="20"/>
  <c r="F57" i="20"/>
  <c r="I57" i="20" s="1"/>
  <c r="F16" i="32" s="1"/>
  <c r="I16" i="32" s="1"/>
  <c r="K16" i="32" s="1"/>
  <c r="L16" i="32" s="1"/>
  <c r="F58" i="20"/>
  <c r="F63" i="20"/>
  <c r="I63" i="20" s="1"/>
  <c r="F96" i="32" s="1"/>
  <c r="I96" i="32" s="1"/>
  <c r="K96" i="32" s="1"/>
  <c r="L96" i="32" s="1"/>
  <c r="F66" i="20"/>
  <c r="F70" i="20"/>
  <c r="I70" i="20" s="1"/>
  <c r="F93" i="32" s="1"/>
  <c r="I93" i="32" s="1"/>
  <c r="K93" i="32" s="1"/>
  <c r="L93" i="32" s="1"/>
  <c r="F69" i="20"/>
  <c r="F74" i="20"/>
  <c r="I74" i="20" s="1"/>
  <c r="F88" i="32" s="1"/>
  <c r="I88" i="32" s="1"/>
  <c r="K88" i="32" s="1"/>
  <c r="L88" i="32" s="1"/>
  <c r="F80" i="20"/>
  <c r="F84" i="20"/>
  <c r="I84" i="20" s="1"/>
  <c r="F20" i="32" s="1"/>
  <c r="I20" i="32" s="1"/>
  <c r="K20" i="32" s="1"/>
  <c r="L20" i="32" s="1"/>
  <c r="F86" i="20"/>
  <c r="F90" i="20"/>
  <c r="I90" i="20" s="1"/>
  <c r="F119" i="32" s="1"/>
  <c r="I119" i="32" s="1"/>
  <c r="K119" i="32" s="1"/>
  <c r="L119" i="32" s="1"/>
  <c r="F93" i="20"/>
  <c r="F34" i="20"/>
  <c r="I34" i="20" s="1"/>
  <c r="F10" i="32" s="1"/>
  <c r="I10" i="32" s="1"/>
  <c r="F144" i="20"/>
  <c r="F100" i="20"/>
  <c r="I100" i="20" s="1"/>
  <c r="F124" i="32" s="1"/>
  <c r="I124" i="32" s="1"/>
  <c r="K124" i="32" s="1"/>
  <c r="L124" i="32" s="1"/>
  <c r="F150" i="20"/>
  <c r="F104" i="20"/>
  <c r="I104" i="20" s="1"/>
  <c r="F128" i="32" s="1"/>
  <c r="I128" i="32" s="1"/>
  <c r="K128" i="32" s="1"/>
  <c r="L128" i="32" s="1"/>
  <c r="F120" i="20"/>
  <c r="F106" i="20"/>
  <c r="I106" i="20" s="1"/>
  <c r="F22" i="32" s="1"/>
  <c r="I22" i="32" s="1"/>
  <c r="K22" i="32" s="1"/>
  <c r="L22" i="32" s="1"/>
  <c r="F176" i="20"/>
  <c r="F121" i="20"/>
  <c r="F107" i="20"/>
  <c r="I107" i="20" s="1"/>
  <c r="F23" i="32" s="1"/>
  <c r="I23" i="32" s="1"/>
  <c r="K23" i="32" s="1"/>
  <c r="L23" i="32" s="1"/>
  <c r="F129" i="20"/>
  <c r="F128" i="20"/>
  <c r="I128" i="20" s="1"/>
  <c r="F60" i="32" s="1"/>
  <c r="I60" i="32" s="1"/>
  <c r="K60" i="32" s="1"/>
  <c r="L60" i="32" s="1"/>
  <c r="F132" i="20"/>
  <c r="F127" i="20"/>
  <c r="I127" i="20" s="1"/>
  <c r="F59" i="32" s="1"/>
  <c r="I59" i="32" s="1"/>
  <c r="K59" i="32" s="1"/>
  <c r="L59" i="32" s="1"/>
  <c r="F134" i="20"/>
  <c r="F139" i="20"/>
  <c r="I139" i="20" s="1"/>
  <c r="F30" i="32" s="1"/>
  <c r="I30" i="32" s="1"/>
  <c r="K30" i="32" s="1"/>
  <c r="L30" i="32" s="1"/>
  <c r="F138" i="20"/>
  <c r="F146" i="20"/>
  <c r="I146" i="20" s="1"/>
  <c r="F67" i="32" s="1"/>
  <c r="I67" i="32" s="1"/>
  <c r="K67" i="32" s="1"/>
  <c r="L67" i="32" s="1"/>
  <c r="F156" i="20"/>
  <c r="F163" i="20"/>
  <c r="I163" i="20" s="1"/>
  <c r="F86" i="32" s="1"/>
  <c r="I86" i="32" s="1"/>
  <c r="K86" i="32" s="1"/>
  <c r="L86" i="32" s="1"/>
  <c r="F60" i="20"/>
  <c r="F162" i="20"/>
  <c r="F173" i="20"/>
  <c r="F178" i="20"/>
  <c r="I178" i="20" s="1"/>
  <c r="F38" i="32" s="1"/>
  <c r="I38" i="32" s="1"/>
  <c r="K38" i="32" s="1"/>
  <c r="L38" i="32" s="1"/>
  <c r="F174" i="20"/>
  <c r="I174" i="20" s="1"/>
  <c r="F80" i="32" s="1"/>
  <c r="I80" i="32" s="1"/>
  <c r="K80" i="32" s="1"/>
  <c r="L80" i="32" s="1"/>
  <c r="F177" i="20"/>
  <c r="F180" i="20"/>
  <c r="F182" i="20"/>
  <c r="I182" i="20" s="1"/>
  <c r="F77" i="32" s="1"/>
  <c r="I77" i="32" s="1"/>
  <c r="K77" i="32" s="1"/>
  <c r="L77" i="32" s="1"/>
  <c r="F189" i="20"/>
  <c r="F191" i="20"/>
  <c r="I191" i="20" s="1"/>
  <c r="F68" i="32" s="1"/>
  <c r="I68" i="32" s="1"/>
  <c r="K68" i="32" s="1"/>
  <c r="L68" i="32" s="1"/>
  <c r="F151" i="20"/>
  <c r="F195" i="20"/>
  <c r="I195" i="20" s="1"/>
  <c r="F72" i="32" s="1"/>
  <c r="I72" i="32" s="1"/>
  <c r="K72" i="32" s="1"/>
  <c r="L72" i="32" s="1"/>
  <c r="F152" i="20"/>
  <c r="F165" i="20"/>
  <c r="I165" i="20" s="1"/>
  <c r="F87" i="32" s="1"/>
  <c r="I87" i="32" s="1"/>
  <c r="K87" i="32" s="1"/>
  <c r="L87" i="32" s="1"/>
  <c r="I177" i="20" l="1"/>
  <c r="F37" i="32" s="1"/>
  <c r="I37" i="32" s="1"/>
  <c r="K37" i="32" s="1"/>
  <c r="L37" i="32" s="1"/>
  <c r="I162" i="20"/>
  <c r="F85" i="32" s="1"/>
  <c r="I85" i="32" s="1"/>
  <c r="K85" i="32" s="1"/>
  <c r="L85" i="32" s="1"/>
  <c r="I176" i="20"/>
  <c r="F82" i="32" s="1"/>
  <c r="I82" i="32" s="1"/>
  <c r="K82" i="32" s="1"/>
  <c r="L82" i="32" s="1"/>
  <c r="I150" i="20"/>
  <c r="F62" i="32" s="1"/>
  <c r="I62" i="32" s="1"/>
  <c r="K62" i="32" s="1"/>
  <c r="L62" i="32" s="1"/>
  <c r="I93" i="20"/>
  <c r="F125" i="32" s="1"/>
  <c r="I125" i="32" s="1"/>
  <c r="K125" i="32" s="1"/>
  <c r="L125" i="32" s="1"/>
  <c r="I80" i="20"/>
  <c r="F120" i="32" s="1"/>
  <c r="I120" i="32" s="1"/>
  <c r="K120" i="32" s="1"/>
  <c r="L120" i="32" s="1"/>
  <c r="I66" i="20"/>
  <c r="F90" i="32" s="1"/>
  <c r="I90" i="32" s="1"/>
  <c r="K90" i="32" s="1"/>
  <c r="L90" i="32" s="1"/>
  <c r="I51" i="20"/>
  <c r="F100" i="32" s="1"/>
  <c r="I100" i="32" s="1"/>
  <c r="K100" i="32" s="1"/>
  <c r="L100" i="32" s="1"/>
  <c r="I180" i="20"/>
  <c r="F75" i="32" s="1"/>
  <c r="I75" i="32" s="1"/>
  <c r="K75" i="32" s="1"/>
  <c r="L75" i="32" s="1"/>
  <c r="I173" i="20"/>
  <c r="F79" i="32" s="1"/>
  <c r="I79" i="32" s="1"/>
  <c r="K79" i="32" s="1"/>
  <c r="L79" i="32" s="1"/>
  <c r="I120" i="20"/>
  <c r="F133" i="32" s="1"/>
  <c r="I133" i="32" s="1"/>
  <c r="K133" i="32" s="1"/>
  <c r="L133" i="32" s="1"/>
  <c r="I144" i="20"/>
  <c r="F65" i="32" s="1"/>
  <c r="I65" i="32" s="1"/>
  <c r="K65" i="32" s="1"/>
  <c r="L65" i="32" s="1"/>
  <c r="I86" i="20"/>
  <c r="F118" i="32" s="1"/>
  <c r="I118" i="32" s="1"/>
  <c r="K118" i="32" s="1"/>
  <c r="L118" i="32" s="1"/>
  <c r="I69" i="20"/>
  <c r="F92" i="32" s="1"/>
  <c r="I92" i="32" s="1"/>
  <c r="K92" i="32" s="1"/>
  <c r="L92" i="32" s="1"/>
  <c r="I58" i="20"/>
  <c r="F97" i="32" s="1"/>
  <c r="I97" i="32" s="1"/>
  <c r="K97" i="32" s="1"/>
  <c r="L97" i="32" s="1"/>
  <c r="I42" i="20"/>
  <c r="F12" i="32" s="1"/>
  <c r="I12" i="32" s="1"/>
  <c r="K12" i="32" s="1"/>
  <c r="L12" i="32" s="1"/>
  <c r="I26" i="20"/>
  <c r="F8" i="32" s="1"/>
  <c r="I8" i="32" s="1"/>
  <c r="K8" i="32" s="1"/>
  <c r="L8" i="32" s="1"/>
  <c r="I151" i="20"/>
  <c r="F63" i="32" s="1"/>
  <c r="I63" i="32" s="1"/>
  <c r="K63" i="32" s="1"/>
  <c r="L63" i="32" s="1"/>
  <c r="I134" i="20"/>
  <c r="F28" i="32" s="1"/>
  <c r="I28" i="32" s="1"/>
  <c r="K28" i="32" s="1"/>
  <c r="L28" i="32" s="1"/>
  <c r="I152" i="20"/>
  <c r="F31" i="32" s="1"/>
  <c r="I31" i="32" s="1"/>
  <c r="K31" i="32" s="1"/>
  <c r="L31" i="32" s="1"/>
  <c r="I189" i="20"/>
  <c r="F40" i="32" s="1"/>
  <c r="I40" i="32" s="1"/>
  <c r="K40" i="32" s="1"/>
  <c r="L40" i="32" s="1"/>
  <c r="I60" i="20"/>
  <c r="F94" i="32" s="1"/>
  <c r="I94" i="32" s="1"/>
  <c r="K94" i="32" s="1"/>
  <c r="L94" i="32" s="1"/>
  <c r="I138" i="20"/>
  <c r="F29" i="32" s="1"/>
  <c r="I29" i="32" s="1"/>
  <c r="K29" i="32" s="1"/>
  <c r="L29" i="32" s="1"/>
  <c r="I132" i="20"/>
  <c r="F56" i="32" s="1"/>
  <c r="I56" i="32" s="1"/>
  <c r="K56" i="32" s="1"/>
  <c r="L56" i="32" s="1"/>
  <c r="I121" i="20"/>
  <c r="F25" i="32" s="1"/>
  <c r="I25" i="32" s="1"/>
  <c r="K25" i="32" s="1"/>
  <c r="L25" i="32" s="1"/>
  <c r="I53" i="20"/>
  <c r="F15" i="32" s="1"/>
  <c r="I15" i="32" s="1"/>
  <c r="K15" i="32" s="1"/>
  <c r="L15" i="32" s="1"/>
  <c r="I38" i="20"/>
  <c r="F102" i="32" s="1"/>
  <c r="I102" i="32" s="1"/>
  <c r="K102" i="32" s="1"/>
  <c r="L102" i="32" s="1"/>
  <c r="I156" i="20"/>
  <c r="F33" i="32" s="1"/>
  <c r="I33" i="32" s="1"/>
  <c r="K33" i="32" s="1"/>
  <c r="L33" i="32" s="1"/>
  <c r="I129" i="20"/>
  <c r="F61" i="32" s="1"/>
  <c r="I61" i="32" s="1"/>
  <c r="K61" i="32" s="1"/>
  <c r="L61" i="32" s="1"/>
  <c r="K10" i="32"/>
  <c r="L10" i="32" s="1"/>
  <c r="I16" i="20"/>
  <c r="F115" i="32" s="1"/>
  <c r="I115" i="32" s="1"/>
  <c r="K115" i="32" s="1"/>
  <c r="L115" i="32" s="1"/>
  <c r="I196" i="20"/>
  <c r="F73" i="32" s="1"/>
  <c r="I73" i="32" s="1"/>
  <c r="K73" i="32" s="1"/>
  <c r="L73" i="32" s="1"/>
  <c r="I185" i="20"/>
  <c r="F39" i="32" s="1"/>
  <c r="I39" i="32" s="1"/>
  <c r="K39" i="32" s="1"/>
  <c r="L39" i="32" s="1"/>
  <c r="I175" i="20"/>
  <c r="F81" i="32" s="1"/>
  <c r="I81" i="32" s="1"/>
  <c r="K81" i="32" s="1"/>
  <c r="L81" i="32" s="1"/>
  <c r="I154" i="20"/>
  <c r="F32" i="32" s="1"/>
  <c r="I32" i="32" s="1"/>
  <c r="K32" i="32" s="1"/>
  <c r="L32" i="32" s="1"/>
  <c r="I143" i="20"/>
  <c r="F64" i="32" s="1"/>
  <c r="I64" i="32" s="1"/>
  <c r="K64" i="32" s="1"/>
  <c r="L64" i="32" s="1"/>
  <c r="I125" i="20"/>
  <c r="F26" i="32" s="1"/>
  <c r="I26" i="32" s="1"/>
  <c r="K26" i="32" s="1"/>
  <c r="L26" i="32" s="1"/>
  <c r="I114" i="20"/>
  <c r="F130" i="32" s="1"/>
  <c r="I130" i="32" s="1"/>
  <c r="K130" i="32" s="1"/>
  <c r="L130" i="32" s="1"/>
  <c r="I145" i="20"/>
  <c r="F66" i="32" s="1"/>
  <c r="I66" i="32" s="1"/>
  <c r="K66" i="32" s="1"/>
  <c r="L66" i="32" s="1"/>
  <c r="I98" i="20"/>
  <c r="F123" i="32" s="1"/>
  <c r="I123" i="32" s="1"/>
  <c r="K123" i="32" s="1"/>
  <c r="L123" i="32" s="1"/>
  <c r="I82" i="20"/>
  <c r="F121" i="32" s="1"/>
  <c r="I121" i="32" s="1"/>
  <c r="K121" i="32" s="1"/>
  <c r="L121" i="32" s="1"/>
  <c r="I61" i="20"/>
  <c r="F95" i="32" s="1"/>
  <c r="I95" i="32" s="1"/>
  <c r="K95" i="32" s="1"/>
  <c r="L95" i="32" s="1"/>
  <c r="I59" i="20"/>
  <c r="F17" i="32" s="1"/>
  <c r="I17" i="32" s="1"/>
  <c r="K17" i="32" s="1"/>
  <c r="L17" i="32" s="1"/>
  <c r="I43" i="20"/>
  <c r="F101" i="32" s="1"/>
  <c r="I101" i="32" s="1"/>
  <c r="K101" i="32" s="1"/>
  <c r="L101" i="32" s="1"/>
  <c r="I29" i="20"/>
  <c r="F108" i="32" s="1"/>
  <c r="I108" i="32" s="1"/>
  <c r="K108" i="32" s="1"/>
  <c r="L108" i="32" s="1"/>
  <c r="I14" i="20"/>
  <c r="F113" i="32" s="1"/>
  <c r="I113" i="32" s="1"/>
  <c r="K113" i="32" s="1"/>
  <c r="L113" i="32" s="1"/>
  <c r="I193" i="20"/>
  <c r="F70" i="32" s="1"/>
  <c r="I70" i="32" s="1"/>
  <c r="K70" i="32" s="1"/>
  <c r="L70" i="32" s="1"/>
  <c r="I181" i="20"/>
  <c r="F76" i="32" s="1"/>
  <c r="I76" i="32" s="1"/>
  <c r="K76" i="32" s="1"/>
  <c r="L76" i="32" s="1"/>
  <c r="I39" i="20"/>
  <c r="F103" i="32" s="1"/>
  <c r="I103" i="32" s="1"/>
  <c r="K103" i="32" s="1"/>
  <c r="L103" i="32" s="1"/>
  <c r="I159" i="20"/>
  <c r="F34" i="32" s="1"/>
  <c r="I34" i="32" s="1"/>
  <c r="K34" i="32" s="1"/>
  <c r="L34" i="32" s="1"/>
  <c r="I137" i="20"/>
  <c r="F55" i="32" s="1"/>
  <c r="I55" i="32" s="1"/>
  <c r="K55" i="32" s="1"/>
  <c r="L55" i="32" s="1"/>
  <c r="I126" i="20"/>
  <c r="F58" i="32" s="1"/>
  <c r="I58" i="32" s="1"/>
  <c r="K58" i="32" s="1"/>
  <c r="L58" i="32" s="1"/>
  <c r="I118" i="20"/>
  <c r="F132" i="32" s="1"/>
  <c r="I132" i="32" s="1"/>
  <c r="K132" i="32" s="1"/>
  <c r="L132" i="32" s="1"/>
  <c r="I105" i="20"/>
  <c r="F129" i="32" s="1"/>
  <c r="I129" i="32" s="1"/>
  <c r="K129" i="32" s="1"/>
  <c r="L129" i="32" s="1"/>
  <c r="I149" i="20"/>
  <c r="F134" i="32" s="1"/>
  <c r="I134" i="32" s="1"/>
  <c r="K134" i="32" s="1"/>
  <c r="L134" i="32" s="1"/>
  <c r="I85" i="20"/>
  <c r="F117" i="32" s="1"/>
  <c r="I117" i="32" s="1"/>
  <c r="K117" i="32" s="1"/>
  <c r="L117" i="32" s="1"/>
  <c r="I76" i="20"/>
  <c r="F89" i="32" s="1"/>
  <c r="I89" i="32" s="1"/>
  <c r="K89" i="32" s="1"/>
  <c r="L89" i="32" s="1"/>
  <c r="I8" i="20"/>
  <c r="F116" i="32" s="1"/>
  <c r="I116" i="32" s="1"/>
  <c r="K116" i="32" s="1"/>
  <c r="L116" i="32" s="1"/>
  <c r="I35" i="20"/>
  <c r="F11" i="32" s="1"/>
  <c r="I11" i="32" s="1"/>
  <c r="K11" i="32" s="1"/>
  <c r="L11" i="32" s="1"/>
  <c r="I23" i="20"/>
  <c r="F111" i="32" s="1"/>
  <c r="I111" i="32" s="1"/>
  <c r="K111" i="32" s="1"/>
  <c r="L111" i="32" s="1"/>
  <c r="I7" i="20"/>
  <c r="F4" i="32" s="1"/>
  <c r="I4" i="32" s="1"/>
  <c r="K4" i="32" s="1"/>
  <c r="L4" i="32" s="1"/>
  <c r="I194" i="20"/>
  <c r="F71" i="32" s="1"/>
  <c r="I71" i="32" s="1"/>
  <c r="K71" i="32" s="1"/>
  <c r="L71" i="32" s="1"/>
  <c r="I179" i="20"/>
  <c r="F74" i="32" s="1"/>
  <c r="I74" i="32" s="1"/>
  <c r="K74" i="32" s="1"/>
  <c r="L74" i="32" s="1"/>
  <c r="I158" i="20"/>
  <c r="F135" i="32" s="1"/>
  <c r="I135" i="32" s="1"/>
  <c r="K135" i="32" s="1"/>
  <c r="L135" i="32" s="1"/>
  <c r="I160" i="20"/>
  <c r="F83" i="32" s="1"/>
  <c r="I83" i="32" s="1"/>
  <c r="K83" i="32" s="1"/>
  <c r="L83" i="32" s="1"/>
  <c r="I136" i="20"/>
  <c r="F54" i="32" s="1"/>
  <c r="I54" i="32" s="1"/>
  <c r="K54" i="32" s="1"/>
  <c r="L54" i="32" s="1"/>
  <c r="I130" i="20"/>
  <c r="F27" i="32" s="1"/>
  <c r="I27" i="32" s="1"/>
  <c r="K27" i="32" s="1"/>
  <c r="L27" i="32" s="1"/>
  <c r="I110" i="20"/>
  <c r="F24" i="32" s="1"/>
  <c r="I24" i="32" s="1"/>
  <c r="K24" i="32" s="1"/>
  <c r="L24" i="32" s="1"/>
  <c r="I167" i="20"/>
  <c r="F35" i="32" s="1"/>
  <c r="I35" i="32" s="1"/>
  <c r="K35" i="32" s="1"/>
  <c r="L35" i="32" s="1"/>
  <c r="I97" i="20"/>
  <c r="F122" i="32" s="1"/>
  <c r="I122" i="32" s="1"/>
  <c r="K122" i="32" s="1"/>
  <c r="L122" i="32" s="1"/>
  <c r="I79" i="20"/>
  <c r="F136" i="32" s="1"/>
  <c r="I136" i="32" s="1"/>
  <c r="K136" i="32" s="1"/>
  <c r="L136" i="32" s="1"/>
  <c r="I68" i="20"/>
  <c r="F91" i="32" s="1"/>
  <c r="I91" i="32" s="1"/>
  <c r="K91" i="32" s="1"/>
  <c r="L91" i="32" s="1"/>
  <c r="I56" i="20"/>
  <c r="F137" i="32" s="1"/>
  <c r="I137" i="32" s="1"/>
  <c r="K137" i="32" s="1"/>
  <c r="L137" i="32" s="1"/>
  <c r="I41" i="20"/>
  <c r="F104" i="32" s="1"/>
  <c r="I104" i="32" s="1"/>
  <c r="K104" i="32" s="1"/>
  <c r="L104" i="32" s="1"/>
  <c r="I27" i="20"/>
  <c r="F106" i="32" s="1"/>
  <c r="I106" i="32" s="1"/>
  <c r="K106" i="32" s="1"/>
  <c r="L106" i="32" s="1"/>
  <c r="I19" i="20"/>
  <c r="F7" i="32" s="1"/>
  <c r="I7" i="32" s="1"/>
  <c r="K7" i="32" s="1"/>
  <c r="L7" i="32" s="1"/>
  <c r="I197" i="20"/>
  <c r="F41" i="32" s="1"/>
  <c r="I41" i="32" s="1"/>
  <c r="K41" i="32" s="1"/>
  <c r="L41" i="32" s="1"/>
  <c r="I192" i="20"/>
  <c r="F69" i="32" s="1"/>
  <c r="I69" i="32" s="1"/>
  <c r="K69" i="32" s="1"/>
  <c r="L69" i="32" s="1"/>
  <c r="I183" i="20"/>
  <c r="F78" i="32" s="1"/>
  <c r="I78" i="32" s="1"/>
  <c r="K78" i="32" s="1"/>
  <c r="L78" i="32" s="1"/>
  <c r="I161" i="20"/>
  <c r="F84" i="32" s="1"/>
  <c r="I84" i="32" s="1"/>
  <c r="K84" i="32" s="1"/>
  <c r="L84" i="32" s="1"/>
  <c r="I168" i="20"/>
  <c r="F36" i="32" s="1"/>
  <c r="I36" i="32" s="1"/>
  <c r="K36" i="32" s="1"/>
  <c r="L36" i="32" s="1"/>
  <c r="I133" i="20"/>
  <c r="F57" i="32" s="1"/>
  <c r="I57" i="32" s="1"/>
  <c r="K57" i="32" s="1"/>
  <c r="L57" i="32" s="1"/>
  <c r="I108" i="20"/>
  <c r="F126" i="32" s="1"/>
  <c r="I126" i="32" s="1"/>
  <c r="K126" i="32" s="1"/>
  <c r="L126" i="32" s="1"/>
  <c r="I115" i="20"/>
  <c r="F131" i="32" s="1"/>
  <c r="I131" i="32" s="1"/>
  <c r="K131" i="32" s="1"/>
  <c r="L131" i="32" s="1"/>
  <c r="I103" i="20"/>
  <c r="F127" i="32" s="1"/>
  <c r="I127" i="32" s="1"/>
  <c r="K127" i="32" s="1"/>
  <c r="L127" i="32" s="1"/>
  <c r="I92" i="20"/>
  <c r="F21" i="32" s="1"/>
  <c r="I21" i="32" s="1"/>
  <c r="K21" i="32" s="1"/>
  <c r="L21" i="32" s="1"/>
  <c r="I78" i="20"/>
  <c r="F19" i="32" s="1"/>
  <c r="I19" i="32" s="1"/>
  <c r="K19" i="32" s="1"/>
  <c r="L19" i="32" s="1"/>
  <c r="I64" i="20"/>
  <c r="F18" i="32" s="1"/>
  <c r="I18" i="32" s="1"/>
  <c r="K18" i="32" s="1"/>
  <c r="L18" i="32" s="1"/>
  <c r="I50" i="20"/>
  <c r="F99" i="32" s="1"/>
  <c r="I99" i="32" s="1"/>
  <c r="K99" i="32" s="1"/>
  <c r="L99" i="32" s="1"/>
  <c r="I28" i="20"/>
  <c r="F107" i="32" s="1"/>
  <c r="I107" i="32" s="1"/>
  <c r="K107" i="32" s="1"/>
  <c r="L107" i="32" s="1"/>
  <c r="F31" i="20"/>
  <c r="I31" i="20" s="1"/>
  <c r="F109" i="32" s="1"/>
  <c r="I109" i="32" s="1"/>
  <c r="K109" i="32" s="1"/>
  <c r="L109" i="32" s="1"/>
  <c r="F32" i="20"/>
  <c r="I32" i="20" s="1"/>
  <c r="F9" i="32" s="1"/>
  <c r="I9" i="32" s="1"/>
  <c r="K9" i="32" s="1"/>
  <c r="L9" i="32" s="1"/>
  <c r="F33" i="20"/>
  <c r="I33" i="20" s="1"/>
  <c r="F105" i="32" s="1"/>
  <c r="I105" i="32" s="1"/>
  <c r="K105" i="32" s="1"/>
  <c r="L105" i="32" s="1"/>
  <c r="F15" i="20"/>
  <c r="F13" i="20"/>
  <c r="I13" i="20" s="1"/>
  <c r="F6" i="32" s="1"/>
  <c r="I6" i="32" s="1"/>
  <c r="K6" i="32" s="1"/>
  <c r="L6" i="32" s="1"/>
  <c r="F10" i="20"/>
  <c r="I10" i="20" s="1"/>
  <c r="F5" i="32" s="1"/>
  <c r="I5" i="32" s="1"/>
  <c r="K5" i="32" s="1"/>
  <c r="L5" i="32" s="1"/>
  <c r="I15" i="20" l="1"/>
  <c r="F114" i="32" s="1"/>
  <c r="I114" i="32" s="1"/>
  <c r="K114" i="32" s="1"/>
  <c r="L114" i="32" s="1"/>
  <c r="M114" i="32" s="1"/>
  <c r="M31" i="32" l="1"/>
  <c r="M124" i="32"/>
  <c r="M163" i="32"/>
  <c r="M32" i="32"/>
  <c r="M5" i="32"/>
  <c r="M53" i="32"/>
  <c r="M73" i="32"/>
  <c r="M80" i="32"/>
  <c r="M152" i="32"/>
  <c r="M39" i="32"/>
  <c r="M93" i="32"/>
  <c r="M172" i="32"/>
  <c r="M16" i="32"/>
  <c r="M37" i="32"/>
  <c r="M183" i="32"/>
  <c r="M55" i="32"/>
  <c r="M38" i="32"/>
  <c r="M188" i="32"/>
  <c r="M76" i="32"/>
  <c r="M86" i="32"/>
  <c r="M193" i="32"/>
  <c r="M103" i="32"/>
  <c r="M98" i="32"/>
  <c r="M141" i="32"/>
  <c r="M112" i="32"/>
  <c r="M60" i="32"/>
  <c r="M92" i="32"/>
  <c r="M44" i="32"/>
  <c r="M27" i="32"/>
  <c r="M28" i="32"/>
  <c r="M142" i="32"/>
  <c r="M135" i="32"/>
  <c r="M61" i="32"/>
  <c r="M166" i="32"/>
  <c r="M83" i="32"/>
  <c r="M68" i="32"/>
  <c r="M154" i="32"/>
  <c r="M187" i="32"/>
  <c r="M144" i="32"/>
  <c r="M126" i="32"/>
  <c r="M133" i="32"/>
  <c r="M52" i="32"/>
  <c r="M84" i="32"/>
  <c r="M65" i="32"/>
  <c r="M192" i="32"/>
  <c r="M36" i="32"/>
  <c r="M138" i="32"/>
  <c r="M156" i="32"/>
  <c r="M116" i="32"/>
  <c r="M107" i="32"/>
  <c r="M95" i="32"/>
  <c r="M104" i="32"/>
  <c r="M29" i="32"/>
  <c r="M120" i="32"/>
  <c r="M14" i="32"/>
  <c r="M3" i="32"/>
  <c r="M195" i="32"/>
  <c r="M168" i="32"/>
  <c r="M179" i="32"/>
  <c r="M42" i="32"/>
  <c r="M66" i="32"/>
  <c r="M134" i="32"/>
  <c r="M136" i="32"/>
  <c r="M19" i="32"/>
  <c r="M40" i="32"/>
  <c r="M82" i="32"/>
  <c r="M119" i="32"/>
  <c r="M97" i="32"/>
  <c r="M189" i="32"/>
  <c r="M169" i="32"/>
  <c r="M165" i="32"/>
  <c r="M148" i="32"/>
  <c r="M64" i="32"/>
  <c r="M58" i="32"/>
  <c r="M24" i="32"/>
  <c r="M131" i="32"/>
  <c r="M25" i="32"/>
  <c r="M62" i="32"/>
  <c r="M88" i="32"/>
  <c r="M12" i="32"/>
  <c r="M139" i="32"/>
  <c r="M167" i="32"/>
  <c r="M149" i="32"/>
  <c r="M184" i="32"/>
  <c r="M26" i="32"/>
  <c r="M132" i="32"/>
  <c r="M35" i="32"/>
  <c r="M127" i="32"/>
  <c r="M72" i="32"/>
  <c r="M79" i="32"/>
  <c r="M59" i="32"/>
  <c r="M170" i="32"/>
  <c r="M160" i="32"/>
  <c r="M185" i="32"/>
  <c r="M178" i="32"/>
  <c r="M51" i="32"/>
  <c r="M113" i="32"/>
  <c r="M71" i="32"/>
  <c r="M69" i="32"/>
  <c r="M9" i="32"/>
  <c r="M50" i="32"/>
  <c r="M159" i="32"/>
  <c r="M177" i="32"/>
  <c r="M47" i="32"/>
  <c r="M17" i="32"/>
  <c r="M11" i="32"/>
  <c r="M106" i="32"/>
  <c r="M109" i="32"/>
  <c r="M56" i="32"/>
  <c r="M90" i="32"/>
  <c r="M102" i="32"/>
  <c r="M48" i="32"/>
  <c r="M43" i="32"/>
  <c r="M176" i="32"/>
  <c r="M49" i="32"/>
  <c r="M150" i="32"/>
  <c r="M123" i="32"/>
  <c r="M117" i="32"/>
  <c r="M91" i="32"/>
  <c r="M18" i="32"/>
  <c r="M20" i="32"/>
  <c r="M100" i="32"/>
  <c r="M87" i="32"/>
  <c r="M13" i="32"/>
  <c r="M175" i="32"/>
  <c r="M182" i="32"/>
  <c r="M147" i="32"/>
  <c r="M162" i="32"/>
  <c r="M121" i="32"/>
  <c r="M89" i="32"/>
  <c r="M137" i="32"/>
  <c r="M99" i="32"/>
  <c r="M30" i="32"/>
  <c r="M22" i="32"/>
  <c r="M118" i="32"/>
  <c r="M146" i="32"/>
  <c r="M180" i="32"/>
  <c r="M46" i="32"/>
  <c r="M161" i="32"/>
  <c r="M81" i="32"/>
  <c r="M34" i="32"/>
  <c r="M54" i="32"/>
  <c r="M57" i="32"/>
  <c r="M10" i="32"/>
  <c r="M77" i="32"/>
  <c r="M33" i="32"/>
  <c r="M23" i="32"/>
  <c r="M174" i="32"/>
  <c r="M140" i="32"/>
  <c r="M158" i="32"/>
  <c r="M181" i="32"/>
  <c r="M115" i="32"/>
  <c r="M70" i="32"/>
  <c r="M74" i="32"/>
  <c r="M78" i="32"/>
  <c r="M6" i="32"/>
  <c r="M15" i="32"/>
  <c r="M63" i="32"/>
  <c r="M85" i="32"/>
  <c r="M164" i="32"/>
  <c r="M151" i="32"/>
  <c r="M45" i="32"/>
  <c r="M155" i="32"/>
  <c r="M194" i="32"/>
  <c r="M101" i="32"/>
  <c r="M111" i="32"/>
  <c r="M7" i="32"/>
  <c r="M105" i="32"/>
  <c r="M110" i="32"/>
  <c r="M75" i="32"/>
  <c r="M67" i="32"/>
  <c r="M173" i="32"/>
  <c r="M143" i="32"/>
  <c r="M186" i="32"/>
  <c r="M157" i="32"/>
  <c r="M153" i="32"/>
  <c r="M108" i="32"/>
  <c r="M4" i="32"/>
  <c r="M41" i="32"/>
  <c r="M128" i="32"/>
  <c r="M125" i="32"/>
  <c r="M96" i="32"/>
  <c r="M8" i="32"/>
  <c r="M145" i="32"/>
  <c r="M190" i="32"/>
  <c r="M171" i="32"/>
  <c r="M191" i="32"/>
  <c r="M130" i="32"/>
  <c r="M129" i="32"/>
  <c r="M122" i="32"/>
  <c r="M21" i="32"/>
  <c r="M94" i="32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C5" i="20" l="1"/>
  <c r="E5" i="20"/>
  <c r="C4" i="20"/>
  <c r="C199" i="20"/>
  <c r="G5" i="20"/>
  <c r="F5" i="20"/>
  <c r="D5" i="20"/>
  <c r="D199" i="20"/>
  <c r="D4" i="20"/>
  <c r="F4" i="20"/>
  <c r="F199" i="20"/>
  <c r="E4" i="20"/>
  <c r="E199" i="20"/>
  <c r="H5" i="20"/>
  <c r="G4" i="20"/>
  <c r="G199" i="20"/>
  <c r="H4" i="20"/>
  <c r="H199" i="20"/>
  <c r="I199" i="20" l="1"/>
  <c r="N114" i="20"/>
  <c r="N185" i="20"/>
  <c r="N186" i="20"/>
  <c r="N160" i="20"/>
  <c r="N87" i="20"/>
  <c r="N39" i="20"/>
  <c r="N105" i="20"/>
  <c r="N161" i="20"/>
  <c r="N55" i="20"/>
  <c r="N76" i="20"/>
  <c r="N182" i="20"/>
  <c r="N47" i="20"/>
  <c r="N29" i="20"/>
  <c r="N34" i="20"/>
  <c r="N194" i="20"/>
  <c r="N123" i="20"/>
  <c r="N25" i="20"/>
  <c r="N174" i="20"/>
  <c r="N66" i="20"/>
  <c r="N193" i="20"/>
  <c r="N16" i="20"/>
  <c r="N93" i="20"/>
  <c r="N57" i="20"/>
  <c r="N23" i="20"/>
  <c r="N45" i="20"/>
  <c r="N64" i="20"/>
  <c r="N98" i="20"/>
  <c r="N31" i="20"/>
  <c r="N54" i="20"/>
  <c r="N71" i="20"/>
  <c r="N132" i="20"/>
  <c r="N117" i="20"/>
  <c r="N50" i="20"/>
  <c r="N152" i="20"/>
  <c r="N35" i="20"/>
  <c r="N36" i="20"/>
  <c r="N196" i="20"/>
  <c r="N40" i="20"/>
  <c r="N52" i="20"/>
  <c r="N85" i="20"/>
  <c r="N130" i="20"/>
  <c r="N92" i="20"/>
  <c r="N121" i="20"/>
  <c r="N167" i="20"/>
  <c r="N156" i="20"/>
  <c r="N136" i="20"/>
  <c r="N95" i="20"/>
  <c r="N80" i="20"/>
  <c r="N168" i="20"/>
  <c r="N8" i="20"/>
  <c r="N138" i="20"/>
  <c r="N118" i="20"/>
  <c r="N181" i="20"/>
  <c r="N115" i="20"/>
  <c r="N17" i="20"/>
  <c r="N59" i="20"/>
  <c r="N134" i="20"/>
  <c r="N61" i="20"/>
  <c r="N12" i="20"/>
  <c r="N197" i="20"/>
  <c r="N143" i="20"/>
  <c r="N149" i="20"/>
  <c r="N86" i="20"/>
  <c r="N163" i="20"/>
  <c r="N109" i="20"/>
  <c r="N162" i="20"/>
  <c r="N128" i="20"/>
  <c r="N191" i="20"/>
  <c r="N81" i="20"/>
  <c r="N148" i="20"/>
  <c r="N83" i="20"/>
  <c r="N107" i="20"/>
  <c r="N24" i="20"/>
  <c r="N131" i="20"/>
  <c r="N150" i="20"/>
  <c r="N70" i="20"/>
  <c r="N179" i="20"/>
  <c r="N15" i="20"/>
  <c r="N119" i="20"/>
  <c r="N198" i="20"/>
  <c r="N103" i="20"/>
  <c r="N42" i="20"/>
  <c r="N58" i="20"/>
  <c r="N94" i="20"/>
  <c r="N144" i="20"/>
  <c r="N169" i="20"/>
  <c r="N135" i="20"/>
  <c r="N184" i="20"/>
  <c r="N99" i="20"/>
  <c r="N33" i="20"/>
  <c r="N110" i="20"/>
  <c r="N18" i="20"/>
  <c r="N116" i="20"/>
  <c r="N9" i="20"/>
  <c r="N20" i="20"/>
  <c r="N192" i="20"/>
  <c r="N180" i="20"/>
  <c r="N124" i="20"/>
  <c r="N46" i="20"/>
  <c r="N48" i="20"/>
  <c r="N122" i="20"/>
  <c r="N10" i="20"/>
  <c r="N44" i="20"/>
  <c r="N41" i="20"/>
  <c r="N13" i="20"/>
  <c r="N127" i="20"/>
  <c r="N38" i="20"/>
  <c r="N68" i="20"/>
  <c r="N125" i="20"/>
  <c r="N82" i="20"/>
  <c r="N133" i="20"/>
  <c r="N88" i="20"/>
  <c r="N67" i="20"/>
  <c r="N28" i="20"/>
  <c r="N43" i="20"/>
  <c r="N104" i="20"/>
  <c r="N101" i="20"/>
  <c r="N74" i="20"/>
  <c r="N188" i="20"/>
  <c r="N100" i="20"/>
  <c r="N153" i="20"/>
  <c r="N183" i="20"/>
  <c r="N7" i="20"/>
  <c r="N189" i="20"/>
  <c r="N63" i="20"/>
  <c r="N21" i="20"/>
  <c r="N170" i="20"/>
  <c r="N62" i="20"/>
  <c r="N56" i="20"/>
  <c r="N89" i="20"/>
  <c r="N73" i="20"/>
  <c r="N60" i="20"/>
  <c r="N195" i="20"/>
  <c r="N19" i="20"/>
  <c r="N120" i="20"/>
  <c r="N14" i="20"/>
  <c r="N187" i="20"/>
  <c r="N72" i="20"/>
  <c r="N137" i="20"/>
  <c r="N190" i="20"/>
  <c r="N111" i="20"/>
  <c r="N129" i="20"/>
  <c r="N141" i="20"/>
  <c r="N147" i="20"/>
  <c r="N142" i="20"/>
  <c r="N26" i="20"/>
  <c r="N53" i="20"/>
  <c r="N32" i="20"/>
  <c r="N49" i="20"/>
  <c r="N176" i="20"/>
  <c r="N37" i="20"/>
  <c r="N6" i="20"/>
  <c r="N158" i="20"/>
  <c r="N96" i="20"/>
  <c r="N51" i="20"/>
  <c r="N113" i="20"/>
  <c r="N175" i="20"/>
  <c r="N177" i="20"/>
  <c r="N139" i="20"/>
  <c r="N157" i="20"/>
  <c r="N146" i="20"/>
  <c r="N65" i="20"/>
  <c r="N79" i="20"/>
  <c r="N154" i="20"/>
  <c r="N164" i="20"/>
  <c r="N151" i="20"/>
  <c r="N126" i="20"/>
  <c r="N77" i="20"/>
  <c r="N22" i="20"/>
  <c r="N97" i="20"/>
  <c r="N173" i="20"/>
  <c r="N11" i="20"/>
  <c r="N27" i="20"/>
  <c r="N165" i="20"/>
  <c r="N159" i="20"/>
  <c r="N172" i="20"/>
  <c r="N106" i="20"/>
  <c r="N91" i="20"/>
  <c r="N140" i="20"/>
  <c r="N112" i="20"/>
  <c r="N69" i="20"/>
  <c r="N90" i="20"/>
  <c r="N166" i="20"/>
  <c r="N171" i="20"/>
  <c r="N108" i="20"/>
  <c r="N30" i="20"/>
  <c r="N178" i="20"/>
  <c r="N75" i="20"/>
  <c r="N102" i="20"/>
  <c r="N145" i="20"/>
  <c r="N78" i="20"/>
  <c r="N84" i="20"/>
  <c r="N155" i="20"/>
  <c r="J170" i="20"/>
  <c r="J56" i="20"/>
  <c r="J175" i="20"/>
  <c r="J43" i="20"/>
  <c r="J65" i="20"/>
  <c r="J24" i="20"/>
  <c r="J113" i="20"/>
  <c r="J57" i="20"/>
  <c r="J155" i="20"/>
  <c r="J63" i="20"/>
  <c r="J159" i="20"/>
  <c r="J149" i="20"/>
  <c r="J87" i="20"/>
  <c r="J80" i="20"/>
  <c r="J49" i="20"/>
  <c r="J32" i="20"/>
  <c r="J95" i="20"/>
  <c r="J92" i="20"/>
  <c r="J18" i="20"/>
  <c r="J138" i="20"/>
  <c r="J116" i="20"/>
  <c r="J6" i="20"/>
  <c r="J48" i="20"/>
  <c r="J164" i="20"/>
  <c r="J96" i="20"/>
  <c r="J75" i="20"/>
  <c r="J17" i="20"/>
  <c r="J146" i="20"/>
  <c r="J192" i="20"/>
  <c r="J184" i="20"/>
  <c r="J131" i="20"/>
  <c r="J190" i="20"/>
  <c r="J135" i="20"/>
  <c r="J78" i="20"/>
  <c r="J119" i="20"/>
  <c r="J35" i="20"/>
  <c r="J198" i="20"/>
  <c r="J133" i="20"/>
  <c r="J10" i="20"/>
  <c r="J38" i="20"/>
  <c r="J137" i="20"/>
  <c r="J157" i="20"/>
  <c r="J47" i="20"/>
  <c r="J81" i="20"/>
  <c r="J165" i="20"/>
  <c r="J189" i="20"/>
  <c r="J128" i="20"/>
  <c r="J41" i="20"/>
  <c r="J176" i="20"/>
  <c r="J73" i="20"/>
  <c r="J79" i="20"/>
  <c r="J179" i="20"/>
  <c r="J145" i="20"/>
  <c r="J183" i="20"/>
  <c r="J143" i="20"/>
  <c r="J88" i="20"/>
  <c r="J120" i="20"/>
  <c r="J85" i="20"/>
  <c r="J70" i="20"/>
  <c r="J102" i="20"/>
  <c r="J187" i="20"/>
  <c r="J7" i="20"/>
  <c r="J59" i="20"/>
  <c r="J168" i="20"/>
  <c r="J44" i="20"/>
  <c r="J100" i="20"/>
  <c r="J186" i="20"/>
  <c r="J83" i="20"/>
  <c r="J94" i="20"/>
  <c r="J12" i="20"/>
  <c r="J15" i="20"/>
  <c r="J142" i="20"/>
  <c r="J61" i="20"/>
  <c r="J11" i="20"/>
  <c r="J150" i="20"/>
  <c r="J185" i="20"/>
  <c r="J194" i="20"/>
  <c r="J123" i="20"/>
  <c r="J158" i="20"/>
  <c r="J196" i="20"/>
  <c r="J152" i="20"/>
  <c r="J13" i="20"/>
  <c r="J140" i="20"/>
  <c r="J166" i="20"/>
  <c r="J53" i="20"/>
  <c r="J9" i="20"/>
  <c r="J21" i="20"/>
  <c r="J126" i="20"/>
  <c r="J45" i="20"/>
  <c r="J114" i="20"/>
  <c r="J68" i="20"/>
  <c r="J154" i="20"/>
  <c r="J30" i="20"/>
  <c r="J124" i="20"/>
  <c r="J101" i="20"/>
  <c r="J46" i="20"/>
  <c r="J136" i="20"/>
  <c r="J69" i="20"/>
  <c r="J67" i="20"/>
  <c r="J121" i="20"/>
  <c r="J151" i="20"/>
  <c r="J153" i="20"/>
  <c r="J127" i="20"/>
  <c r="J26" i="20"/>
  <c r="J169" i="20"/>
  <c r="J54" i="20"/>
  <c r="J195" i="20"/>
  <c r="J27" i="20"/>
  <c r="J20" i="20"/>
  <c r="J106" i="20"/>
  <c r="J160" i="20"/>
  <c r="J182" i="20"/>
  <c r="J161" i="20"/>
  <c r="J112" i="20"/>
  <c r="J180" i="20"/>
  <c r="J36" i="20"/>
  <c r="J98" i="20"/>
  <c r="J178" i="20"/>
  <c r="J191" i="20"/>
  <c r="J117" i="20"/>
  <c r="J174" i="20"/>
  <c r="J40" i="20"/>
  <c r="J64" i="20"/>
  <c r="J107" i="20"/>
  <c r="J90" i="20"/>
  <c r="J132" i="20"/>
  <c r="J22" i="20"/>
  <c r="J91" i="20"/>
  <c r="J129" i="20"/>
  <c r="J156" i="20"/>
  <c r="J148" i="20"/>
  <c r="J122" i="20"/>
  <c r="J50" i="20"/>
  <c r="J29" i="20"/>
  <c r="J104" i="20"/>
  <c r="J19" i="20"/>
  <c r="J130" i="20"/>
  <c r="J74" i="20"/>
  <c r="J25" i="20"/>
  <c r="J77" i="20"/>
  <c r="J66" i="20"/>
  <c r="J28" i="20"/>
  <c r="J39" i="20"/>
  <c r="J193" i="20"/>
  <c r="J55" i="20"/>
  <c r="J177" i="20"/>
  <c r="J76" i="20"/>
  <c r="J171" i="20"/>
  <c r="J42" i="20"/>
  <c r="J141" i="20"/>
  <c r="J89" i="20"/>
  <c r="J93" i="20"/>
  <c r="J86" i="20"/>
  <c r="J110" i="20"/>
  <c r="J147" i="20"/>
  <c r="J99" i="20"/>
  <c r="J162" i="20"/>
  <c r="J111" i="20"/>
  <c r="J125" i="20"/>
  <c r="J105" i="20"/>
  <c r="J139" i="20"/>
  <c r="J16" i="20"/>
  <c r="J33" i="20"/>
  <c r="J163" i="20"/>
  <c r="J97" i="20"/>
  <c r="J14" i="20"/>
  <c r="J62" i="20"/>
  <c r="J115" i="20"/>
  <c r="J134" i="20"/>
  <c r="J173" i="20"/>
  <c r="J167" i="20"/>
  <c r="J37" i="20"/>
  <c r="J109" i="20"/>
  <c r="J60" i="20"/>
  <c r="J172" i="20"/>
  <c r="J51" i="20"/>
  <c r="J103" i="20"/>
  <c r="J197" i="20"/>
  <c r="J144" i="20"/>
  <c r="J23" i="20"/>
  <c r="J72" i="20"/>
  <c r="J82" i="20"/>
  <c r="J181" i="20"/>
  <c r="J52" i="20"/>
  <c r="J108" i="20"/>
  <c r="J31" i="20"/>
  <c r="J34" i="20"/>
  <c r="J58" i="20"/>
  <c r="J188" i="20"/>
  <c r="J118" i="20"/>
  <c r="J71" i="20"/>
  <c r="J84" i="20"/>
  <c r="J8" i="20"/>
  <c r="M61" i="20"/>
  <c r="M58" i="20"/>
  <c r="M171" i="20"/>
  <c r="M72" i="20"/>
  <c r="M107" i="20"/>
  <c r="M32" i="20"/>
  <c r="M39" i="20"/>
  <c r="M111" i="20"/>
  <c r="M106" i="20"/>
  <c r="M145" i="20"/>
  <c r="M136" i="20"/>
  <c r="M84" i="20"/>
  <c r="M184" i="20"/>
  <c r="M53" i="20"/>
  <c r="M42" i="20"/>
  <c r="M189" i="20"/>
  <c r="M41" i="20"/>
  <c r="M11" i="20"/>
  <c r="M104" i="20"/>
  <c r="M154" i="20"/>
  <c r="M105" i="20"/>
  <c r="M73" i="20"/>
  <c r="M12" i="20"/>
  <c r="M177" i="20"/>
  <c r="M47" i="20"/>
  <c r="M70" i="20"/>
  <c r="M166" i="20"/>
  <c r="M44" i="20"/>
  <c r="M81" i="20"/>
  <c r="M137" i="20"/>
  <c r="M129" i="20"/>
  <c r="M187" i="20"/>
  <c r="M68" i="20"/>
  <c r="M158" i="20"/>
  <c r="M116" i="20"/>
  <c r="M93" i="20"/>
  <c r="M60" i="20"/>
  <c r="M172" i="20"/>
  <c r="M139" i="20"/>
  <c r="M14" i="20"/>
  <c r="M165" i="20"/>
  <c r="M113" i="20"/>
  <c r="M192" i="20"/>
  <c r="M62" i="20"/>
  <c r="M175" i="20"/>
  <c r="M9" i="20"/>
  <c r="M59" i="20"/>
  <c r="M138" i="20"/>
  <c r="M170" i="20"/>
  <c r="M155" i="20"/>
  <c r="M115" i="20"/>
  <c r="M182" i="20"/>
  <c r="M85" i="20"/>
  <c r="M38" i="20"/>
  <c r="M49" i="20"/>
  <c r="M126" i="20"/>
  <c r="M176" i="20"/>
  <c r="M6" i="20"/>
  <c r="M94" i="20"/>
  <c r="M56" i="20"/>
  <c r="M178" i="20"/>
  <c r="M151" i="20"/>
  <c r="M163" i="20"/>
  <c r="M15" i="20"/>
  <c r="M112" i="20"/>
  <c r="M194" i="20"/>
  <c r="M90" i="20"/>
  <c r="M197" i="20"/>
  <c r="M76" i="20"/>
  <c r="M132" i="20"/>
  <c r="M119" i="20"/>
  <c r="M51" i="20"/>
  <c r="M195" i="20"/>
  <c r="M160" i="20"/>
  <c r="M87" i="20"/>
  <c r="M108" i="20"/>
  <c r="M36" i="20"/>
  <c r="M54" i="20"/>
  <c r="M22" i="20"/>
  <c r="M167" i="20"/>
  <c r="M99" i="20"/>
  <c r="M144" i="20"/>
  <c r="M152" i="20"/>
  <c r="M130" i="20"/>
  <c r="M150" i="20"/>
  <c r="M109" i="20"/>
  <c r="M191" i="20"/>
  <c r="M10" i="20"/>
  <c r="M96" i="20"/>
  <c r="M82" i="20"/>
  <c r="M143" i="20"/>
  <c r="M159" i="20"/>
  <c r="M188" i="20"/>
  <c r="M63" i="20"/>
  <c r="M190" i="20"/>
  <c r="M43" i="20"/>
  <c r="M78" i="20"/>
  <c r="M147" i="20"/>
  <c r="M7" i="20"/>
  <c r="M16" i="20"/>
  <c r="M161" i="20"/>
  <c r="M24" i="20"/>
  <c r="M103" i="20"/>
  <c r="M89" i="20"/>
  <c r="M162" i="20"/>
  <c r="M48" i="20"/>
  <c r="M186" i="20"/>
  <c r="M83" i="20"/>
  <c r="M91" i="20"/>
  <c r="M29" i="20"/>
  <c r="M27" i="20"/>
  <c r="M40" i="20"/>
  <c r="M140" i="20"/>
  <c r="M98" i="20"/>
  <c r="M8" i="20"/>
  <c r="M149" i="20"/>
  <c r="M55" i="20"/>
  <c r="M64" i="20"/>
  <c r="M92" i="20"/>
  <c r="M198" i="20"/>
  <c r="M77" i="20"/>
  <c r="M69" i="20"/>
  <c r="M18" i="20"/>
  <c r="M128" i="20"/>
  <c r="M142" i="20"/>
  <c r="M114" i="20"/>
  <c r="M121" i="20"/>
  <c r="M196" i="20"/>
  <c r="M80" i="20"/>
  <c r="M131" i="20"/>
  <c r="M34" i="20"/>
  <c r="M164" i="20"/>
  <c r="M67" i="20"/>
  <c r="M52" i="20"/>
  <c r="M30" i="20"/>
  <c r="M97" i="20"/>
  <c r="M101" i="20"/>
  <c r="M46" i="20"/>
  <c r="M169" i="20"/>
  <c r="M26" i="20"/>
  <c r="M45" i="20"/>
  <c r="M173" i="20"/>
  <c r="M183" i="20"/>
  <c r="M127" i="20"/>
  <c r="M120" i="20"/>
  <c r="M168" i="20"/>
  <c r="M35" i="20"/>
  <c r="M65" i="20"/>
  <c r="M57" i="20"/>
  <c r="M79" i="20"/>
  <c r="M19" i="20"/>
  <c r="M179" i="20"/>
  <c r="M100" i="20"/>
  <c r="M74" i="20"/>
  <c r="M23" i="20"/>
  <c r="M146" i="20"/>
  <c r="M20" i="20"/>
  <c r="M125" i="20"/>
  <c r="M21" i="20"/>
  <c r="M86" i="20"/>
  <c r="M28" i="20"/>
  <c r="M25" i="20"/>
  <c r="M33" i="20"/>
  <c r="M37" i="20"/>
  <c r="M122" i="20"/>
  <c r="M71" i="20"/>
  <c r="M31" i="20"/>
  <c r="M117" i="20"/>
  <c r="M134" i="20"/>
  <c r="M118" i="20"/>
  <c r="M148" i="20"/>
  <c r="M180" i="20"/>
  <c r="M124" i="20"/>
  <c r="M95" i="20"/>
  <c r="M102" i="20"/>
  <c r="M133" i="20"/>
  <c r="M135" i="20"/>
  <c r="M141" i="20"/>
  <c r="M17" i="20"/>
  <c r="M75" i="20"/>
  <c r="M156" i="20"/>
  <c r="M110" i="20"/>
  <c r="M157" i="20"/>
  <c r="M66" i="20"/>
  <c r="M13" i="20"/>
  <c r="M193" i="20"/>
  <c r="M88" i="20"/>
  <c r="M50" i="20"/>
  <c r="M185" i="20"/>
  <c r="M153" i="20"/>
  <c r="M174" i="20"/>
  <c r="M123" i="20"/>
  <c r="M181" i="20"/>
  <c r="O8" i="20"/>
  <c r="O136" i="20"/>
  <c r="O137" i="20"/>
  <c r="O144" i="20"/>
  <c r="O94" i="20"/>
  <c r="O76" i="20"/>
  <c r="O157" i="20"/>
  <c r="O83" i="20"/>
  <c r="O65" i="20"/>
  <c r="O190" i="20"/>
  <c r="O84" i="20"/>
  <c r="O127" i="20"/>
  <c r="O103" i="20"/>
  <c r="O36" i="20"/>
  <c r="O117" i="20"/>
  <c r="O119" i="20"/>
  <c r="O139" i="20"/>
  <c r="O29" i="20"/>
  <c r="O145" i="20"/>
  <c r="O31" i="20"/>
  <c r="O194" i="20"/>
  <c r="O143" i="20"/>
  <c r="O33" i="20"/>
  <c r="O112" i="20"/>
  <c r="O181" i="20"/>
  <c r="O163" i="20"/>
  <c r="O195" i="20"/>
  <c r="O116" i="20"/>
  <c r="O13" i="20"/>
  <c r="O160" i="20"/>
  <c r="O92" i="20"/>
  <c r="O166" i="20"/>
  <c r="O91" i="20"/>
  <c r="O28" i="20"/>
  <c r="O37" i="20"/>
  <c r="O180" i="20"/>
  <c r="O106" i="20"/>
  <c r="O30" i="20"/>
  <c r="O105" i="20"/>
  <c r="O110" i="20"/>
  <c r="O99" i="20"/>
  <c r="O123" i="20"/>
  <c r="O90" i="20"/>
  <c r="O55" i="20"/>
  <c r="O72" i="20"/>
  <c r="O133" i="20"/>
  <c r="O196" i="20"/>
  <c r="O24" i="20"/>
  <c r="O96" i="20"/>
  <c r="O73" i="20"/>
  <c r="O192" i="20"/>
  <c r="O44" i="20"/>
  <c r="O42" i="20"/>
  <c r="O152" i="20"/>
  <c r="O159" i="20"/>
  <c r="O191" i="20"/>
  <c r="O67" i="20"/>
  <c r="O85" i="20"/>
  <c r="O50" i="20"/>
  <c r="O25" i="20"/>
  <c r="O20" i="20"/>
  <c r="O62" i="20"/>
  <c r="O104" i="20"/>
  <c r="O7" i="20"/>
  <c r="O154" i="20"/>
  <c r="O6" i="20"/>
  <c r="O78" i="20"/>
  <c r="O138" i="20"/>
  <c r="O26" i="20"/>
  <c r="O34" i="20"/>
  <c r="O66" i="20"/>
  <c r="O102" i="20"/>
  <c r="O189" i="20"/>
  <c r="O49" i="20"/>
  <c r="O184" i="20"/>
  <c r="O14" i="20"/>
  <c r="O51" i="20"/>
  <c r="O113" i="20"/>
  <c r="O109" i="20"/>
  <c r="O79" i="20"/>
  <c r="O93" i="20"/>
  <c r="O124" i="20"/>
  <c r="O132" i="20"/>
  <c r="O126" i="20"/>
  <c r="O74" i="20"/>
  <c r="O129" i="20"/>
  <c r="O122" i="20"/>
  <c r="O198" i="20"/>
  <c r="O111" i="20"/>
  <c r="O115" i="20"/>
  <c r="O80" i="20"/>
  <c r="O21" i="20"/>
  <c r="O82" i="20"/>
  <c r="O188" i="20"/>
  <c r="O10" i="20"/>
  <c r="O197" i="20"/>
  <c r="O32" i="20"/>
  <c r="O23" i="20"/>
  <c r="O164" i="20"/>
  <c r="O147" i="20"/>
  <c r="O18" i="20"/>
  <c r="O130" i="20"/>
  <c r="O70" i="20"/>
  <c r="O71" i="20"/>
  <c r="O150" i="20"/>
  <c r="O59" i="20"/>
  <c r="O179" i="20"/>
  <c r="O174" i="20"/>
  <c r="O87" i="20"/>
  <c r="O134" i="20"/>
  <c r="O27" i="20"/>
  <c r="O22" i="20"/>
  <c r="O135" i="20"/>
  <c r="O41" i="20"/>
  <c r="O100" i="20"/>
  <c r="O168" i="20"/>
  <c r="O38" i="20"/>
  <c r="O173" i="20"/>
  <c r="O182" i="20"/>
  <c r="O175" i="20"/>
  <c r="O193" i="20"/>
  <c r="O52" i="20"/>
  <c r="O57" i="20"/>
  <c r="O121" i="20"/>
  <c r="O63" i="20"/>
  <c r="O88" i="20"/>
  <c r="O162" i="20"/>
  <c r="O101" i="20"/>
  <c r="O107" i="20"/>
  <c r="O45" i="20"/>
  <c r="O155" i="20"/>
  <c r="O114" i="20"/>
  <c r="O61" i="20"/>
  <c r="O47" i="20"/>
  <c r="O176" i="20"/>
  <c r="O95" i="20"/>
  <c r="O19" i="20"/>
  <c r="O170" i="20"/>
  <c r="O178" i="20"/>
  <c r="O53" i="20"/>
  <c r="O177" i="20"/>
  <c r="O165" i="20"/>
  <c r="O9" i="20"/>
  <c r="O58" i="20"/>
  <c r="O153" i="20"/>
  <c r="O131" i="20"/>
  <c r="O43" i="20"/>
  <c r="O187" i="20"/>
  <c r="O183" i="20"/>
  <c r="O77" i="20"/>
  <c r="O89" i="20"/>
  <c r="O39" i="20"/>
  <c r="O48" i="20"/>
  <c r="O16" i="20"/>
  <c r="O11" i="20"/>
  <c r="O15" i="20"/>
  <c r="O64" i="20"/>
  <c r="O68" i="20"/>
  <c r="O97" i="20"/>
  <c r="O69" i="20"/>
  <c r="O128" i="20"/>
  <c r="O158" i="20"/>
  <c r="O140" i="20"/>
  <c r="O108" i="20"/>
  <c r="O17" i="20"/>
  <c r="O185" i="20"/>
  <c r="O12" i="20"/>
  <c r="O120" i="20"/>
  <c r="O98" i="20"/>
  <c r="O40" i="20"/>
  <c r="O186" i="20"/>
  <c r="O146" i="20"/>
  <c r="O151" i="20"/>
  <c r="O54" i="20"/>
  <c r="O60" i="20"/>
  <c r="O156" i="20"/>
  <c r="O46" i="20"/>
  <c r="O169" i="20"/>
  <c r="O172" i="20"/>
  <c r="O125" i="20"/>
  <c r="O81" i="20"/>
  <c r="O171" i="20"/>
  <c r="O149" i="20"/>
  <c r="O75" i="20"/>
  <c r="O167" i="20"/>
  <c r="O141" i="20"/>
  <c r="O35" i="20"/>
  <c r="O148" i="20"/>
  <c r="O118" i="20"/>
  <c r="O86" i="20"/>
  <c r="O142" i="20"/>
  <c r="O161" i="20"/>
  <c r="O56" i="20"/>
  <c r="K163" i="20"/>
  <c r="K105" i="20"/>
  <c r="K99" i="20"/>
  <c r="K89" i="20"/>
  <c r="K132" i="20"/>
  <c r="K120" i="20"/>
  <c r="K178" i="20"/>
  <c r="K26" i="20"/>
  <c r="K16" i="20"/>
  <c r="K149" i="20"/>
  <c r="K122" i="20"/>
  <c r="K113" i="20"/>
  <c r="K162" i="20"/>
  <c r="K94" i="20"/>
  <c r="K150" i="20"/>
  <c r="K75" i="20"/>
  <c r="K61" i="20"/>
  <c r="K15" i="20"/>
  <c r="K167" i="20"/>
  <c r="K33" i="20"/>
  <c r="K161" i="20"/>
  <c r="K6" i="20"/>
  <c r="K53" i="20"/>
  <c r="K100" i="20"/>
  <c r="K135" i="20"/>
  <c r="K158" i="20"/>
  <c r="K24" i="20"/>
  <c r="K32" i="20"/>
  <c r="K69" i="20"/>
  <c r="K35" i="20"/>
  <c r="K19" i="20"/>
  <c r="K51" i="20"/>
  <c r="K195" i="20"/>
  <c r="K76" i="20"/>
  <c r="K68" i="20"/>
  <c r="K194" i="20"/>
  <c r="K47" i="20"/>
  <c r="K166" i="20"/>
  <c r="K186" i="20"/>
  <c r="K136" i="20"/>
  <c r="K43" i="20"/>
  <c r="K155" i="20"/>
  <c r="K107" i="20"/>
  <c r="K62" i="20"/>
  <c r="K64" i="20"/>
  <c r="K40" i="20"/>
  <c r="K58" i="20"/>
  <c r="K20" i="20"/>
  <c r="K196" i="20"/>
  <c r="K114" i="20"/>
  <c r="K168" i="20"/>
  <c r="K188" i="20"/>
  <c r="K63" i="20"/>
  <c r="K116" i="20"/>
  <c r="K8" i="20"/>
  <c r="K87" i="20"/>
  <c r="K109" i="20"/>
  <c r="K36" i="20"/>
  <c r="K153" i="20"/>
  <c r="K55" i="20"/>
  <c r="K146" i="20"/>
  <c r="K191" i="20"/>
  <c r="K164" i="20"/>
  <c r="K37" i="20"/>
  <c r="K175" i="20"/>
  <c r="K156" i="20"/>
  <c r="K174" i="20"/>
  <c r="K181" i="20"/>
  <c r="K90" i="20"/>
  <c r="K131" i="20"/>
  <c r="K172" i="20"/>
  <c r="K118" i="20"/>
  <c r="K56" i="20"/>
  <c r="K145" i="20"/>
  <c r="K138" i="20"/>
  <c r="K108" i="20"/>
  <c r="K25" i="20"/>
  <c r="K48" i="20"/>
  <c r="K12" i="20"/>
  <c r="K123" i="20"/>
  <c r="K74" i="20"/>
  <c r="K86" i="20"/>
  <c r="K112" i="20"/>
  <c r="K85" i="20"/>
  <c r="K179" i="20"/>
  <c r="K187" i="20"/>
  <c r="K134" i="20"/>
  <c r="K72" i="20"/>
  <c r="K152" i="20"/>
  <c r="K169" i="20"/>
  <c r="K133" i="20"/>
  <c r="K110" i="20"/>
  <c r="K14" i="20"/>
  <c r="K7" i="20"/>
  <c r="K28" i="20"/>
  <c r="K60" i="20"/>
  <c r="K66" i="20"/>
  <c r="K59" i="20"/>
  <c r="K34" i="20"/>
  <c r="K31" i="20"/>
  <c r="K45" i="20"/>
  <c r="K143" i="20"/>
  <c r="K103" i="20"/>
  <c r="K148" i="20"/>
  <c r="K165" i="20"/>
  <c r="K67" i="20"/>
  <c r="K27" i="20"/>
  <c r="K98" i="20"/>
  <c r="K197" i="20"/>
  <c r="K65" i="20"/>
  <c r="K124" i="20"/>
  <c r="K111" i="20"/>
  <c r="K54" i="20"/>
  <c r="K185" i="20"/>
  <c r="K57" i="20"/>
  <c r="K95" i="20"/>
  <c r="K117" i="20"/>
  <c r="K137" i="20"/>
  <c r="K80" i="20"/>
  <c r="K46" i="20"/>
  <c r="K144" i="20"/>
  <c r="K18" i="20"/>
  <c r="K182" i="20"/>
  <c r="K52" i="20"/>
  <c r="K140" i="20"/>
  <c r="K180" i="20"/>
  <c r="K10" i="20"/>
  <c r="K141" i="20"/>
  <c r="K126" i="20"/>
  <c r="K49" i="20"/>
  <c r="K106" i="20"/>
  <c r="K183" i="20"/>
  <c r="K23" i="20"/>
  <c r="K22" i="20"/>
  <c r="K160" i="20"/>
  <c r="K83" i="20"/>
  <c r="K139" i="20"/>
  <c r="K11" i="20"/>
  <c r="K151" i="20"/>
  <c r="K125" i="20"/>
  <c r="K121" i="20"/>
  <c r="K13" i="20"/>
  <c r="K84" i="20"/>
  <c r="K198" i="20"/>
  <c r="K142" i="20"/>
  <c r="K73" i="20"/>
  <c r="K50" i="20"/>
  <c r="K130" i="20"/>
  <c r="K39" i="20"/>
  <c r="K102" i="20"/>
  <c r="K159" i="20"/>
  <c r="K192" i="20"/>
  <c r="K38" i="20"/>
  <c r="K170" i="20"/>
  <c r="K93" i="20"/>
  <c r="K147" i="20"/>
  <c r="K42" i="20"/>
  <c r="K189" i="20"/>
  <c r="K79" i="20"/>
  <c r="K78" i="20"/>
  <c r="K190" i="20"/>
  <c r="K21" i="20"/>
  <c r="K9" i="20"/>
  <c r="K96" i="20"/>
  <c r="K193" i="20"/>
  <c r="K29" i="20"/>
  <c r="K92" i="20"/>
  <c r="K30" i="20"/>
  <c r="K127" i="20"/>
  <c r="K77" i="20"/>
  <c r="K171" i="20"/>
  <c r="K17" i="20"/>
  <c r="K44" i="20"/>
  <c r="K119" i="20"/>
  <c r="K70" i="20"/>
  <c r="K176" i="20"/>
  <c r="K81" i="20"/>
  <c r="K41" i="20"/>
  <c r="K128" i="20"/>
  <c r="K129" i="20"/>
  <c r="K101" i="20"/>
  <c r="K177" i="20"/>
  <c r="K91" i="20"/>
  <c r="K154" i="20"/>
  <c r="K104" i="20"/>
  <c r="K82" i="20"/>
  <c r="K173" i="20"/>
  <c r="K97" i="20"/>
  <c r="K71" i="20"/>
  <c r="K157" i="20"/>
  <c r="K115" i="20"/>
  <c r="K88" i="20"/>
  <c r="K184" i="20"/>
  <c r="L124" i="20"/>
  <c r="L18" i="20"/>
  <c r="L125" i="20"/>
  <c r="L14" i="20"/>
  <c r="L183" i="20"/>
  <c r="L92" i="20"/>
  <c r="L82" i="20"/>
  <c r="L44" i="20"/>
  <c r="L120" i="20"/>
  <c r="L73" i="20"/>
  <c r="L170" i="20"/>
  <c r="L80" i="20"/>
  <c r="L173" i="20"/>
  <c r="L48" i="20"/>
  <c r="L77" i="20"/>
  <c r="L23" i="20"/>
  <c r="L177" i="20"/>
  <c r="L69" i="20"/>
  <c r="L16" i="20"/>
  <c r="L19" i="20"/>
  <c r="L91" i="20"/>
  <c r="L81" i="20"/>
  <c r="L129" i="20"/>
  <c r="L164" i="20"/>
  <c r="L158" i="20"/>
  <c r="L70" i="20"/>
  <c r="L157" i="20"/>
  <c r="L31" i="20"/>
  <c r="L20" i="20"/>
  <c r="L104" i="20"/>
  <c r="L140" i="20"/>
  <c r="L54" i="20"/>
  <c r="L94" i="20"/>
  <c r="L190" i="20"/>
  <c r="L152" i="20"/>
  <c r="L63" i="20"/>
  <c r="L99" i="20"/>
  <c r="L179" i="20"/>
  <c r="L171" i="20"/>
  <c r="L17" i="20"/>
  <c r="L138" i="20"/>
  <c r="L21" i="20"/>
  <c r="L98" i="20"/>
  <c r="L71" i="20"/>
  <c r="L145" i="20"/>
  <c r="L195" i="20"/>
  <c r="L194" i="20"/>
  <c r="L57" i="20"/>
  <c r="L11" i="20"/>
  <c r="L101" i="20"/>
  <c r="L148" i="20"/>
  <c r="L68" i="20"/>
  <c r="L41" i="20"/>
  <c r="L88" i="20"/>
  <c r="L196" i="20"/>
  <c r="L107" i="20"/>
  <c r="L193" i="20"/>
  <c r="L147" i="20"/>
  <c r="L167" i="20"/>
  <c r="L108" i="20"/>
  <c r="L139" i="20"/>
  <c r="L137" i="20"/>
  <c r="L185" i="20"/>
  <c r="L52" i="20"/>
  <c r="L121" i="20"/>
  <c r="L89" i="20"/>
  <c r="L115" i="20"/>
  <c r="L13" i="20"/>
  <c r="L85" i="20"/>
  <c r="L110" i="20"/>
  <c r="L118" i="20"/>
  <c r="L197" i="20"/>
  <c r="L15" i="20"/>
  <c r="L189" i="20"/>
  <c r="L165" i="20"/>
  <c r="L65" i="20"/>
  <c r="L67" i="20"/>
  <c r="L150" i="20"/>
  <c r="L182" i="20"/>
  <c r="L32" i="20"/>
  <c r="L153" i="20"/>
  <c r="L61" i="20"/>
  <c r="L96" i="20"/>
  <c r="L84" i="20"/>
  <c r="L30" i="20"/>
  <c r="L10" i="20"/>
  <c r="L149" i="20"/>
  <c r="L111" i="20"/>
  <c r="L156" i="20"/>
  <c r="L42" i="20"/>
  <c r="L46" i="20"/>
  <c r="L45" i="20"/>
  <c r="L76" i="20"/>
  <c r="L192" i="20"/>
  <c r="L178" i="20"/>
  <c r="L40" i="20"/>
  <c r="L75" i="20"/>
  <c r="L180" i="20"/>
  <c r="L126" i="20"/>
  <c r="L109" i="20"/>
  <c r="L74" i="20"/>
  <c r="L113" i="20"/>
  <c r="L6" i="20"/>
  <c r="L127" i="20"/>
  <c r="L161" i="20"/>
  <c r="L184" i="20"/>
  <c r="L79" i="20"/>
  <c r="L172" i="20"/>
  <c r="L146" i="20"/>
  <c r="L22" i="20"/>
  <c r="L27" i="20"/>
  <c r="L9" i="20"/>
  <c r="L43" i="20"/>
  <c r="L56" i="20"/>
  <c r="L144" i="20"/>
  <c r="L35" i="20"/>
  <c r="L176" i="20"/>
  <c r="L78" i="20"/>
  <c r="L53" i="20"/>
  <c r="L123" i="20"/>
  <c r="L64" i="20"/>
  <c r="L187" i="20"/>
  <c r="L58" i="20"/>
  <c r="L112" i="20"/>
  <c r="L36" i="20"/>
  <c r="L117" i="20"/>
  <c r="L90" i="20"/>
  <c r="L95" i="20"/>
  <c r="L168" i="20"/>
  <c r="L181" i="20"/>
  <c r="L59" i="20"/>
  <c r="L155" i="20"/>
  <c r="L8" i="20"/>
  <c r="L143" i="20"/>
  <c r="L166" i="20"/>
  <c r="L50" i="20"/>
  <c r="L159" i="20"/>
  <c r="L102" i="20"/>
  <c r="L47" i="20"/>
  <c r="L122" i="20"/>
  <c r="L169" i="20"/>
  <c r="L186" i="20"/>
  <c r="L83" i="20"/>
  <c r="L26" i="20"/>
  <c r="L160" i="20"/>
  <c r="L66" i="20"/>
  <c r="L134" i="20"/>
  <c r="L7" i="20"/>
  <c r="L86" i="20"/>
  <c r="L175" i="20"/>
  <c r="L93" i="20"/>
  <c r="L114" i="20"/>
  <c r="L34" i="20"/>
  <c r="L116" i="20"/>
  <c r="L119" i="20"/>
  <c r="L29" i="20"/>
  <c r="L103" i="20"/>
  <c r="L25" i="20"/>
  <c r="L131" i="20"/>
  <c r="L28" i="20"/>
  <c r="L135" i="20"/>
  <c r="L128" i="20"/>
  <c r="L106" i="20"/>
  <c r="L198" i="20"/>
  <c r="L141" i="20"/>
  <c r="L162" i="20"/>
  <c r="L142" i="20"/>
  <c r="L163" i="20"/>
  <c r="L49" i="20"/>
  <c r="L55" i="20"/>
  <c r="L33" i="20"/>
  <c r="L174" i="20"/>
  <c r="L51" i="20"/>
  <c r="L188" i="20"/>
  <c r="L130" i="20"/>
  <c r="L132" i="20"/>
  <c r="L154" i="20"/>
  <c r="L191" i="20"/>
  <c r="L105" i="20"/>
  <c r="L38" i="20"/>
  <c r="L136" i="20"/>
  <c r="L87" i="20"/>
  <c r="L24" i="20"/>
  <c r="L72" i="20"/>
  <c r="L39" i="20"/>
  <c r="L100" i="20"/>
  <c r="L62" i="20"/>
  <c r="L151" i="20"/>
  <c r="L37" i="20"/>
  <c r="L133" i="20"/>
  <c r="L97" i="20"/>
  <c r="L60" i="20"/>
  <c r="L12" i="20"/>
  <c r="P6" i="20" l="1"/>
  <c r="P171" i="20"/>
  <c r="P71" i="20"/>
  <c r="P34" i="20"/>
  <c r="P181" i="20"/>
  <c r="P144" i="20"/>
  <c r="P172" i="20"/>
  <c r="P167" i="20"/>
  <c r="P62" i="20"/>
  <c r="P33" i="20"/>
  <c r="P125" i="20"/>
  <c r="P147" i="20"/>
  <c r="P89" i="20"/>
  <c r="P76" i="20"/>
  <c r="P39" i="20"/>
  <c r="P25" i="20"/>
  <c r="P104" i="20"/>
  <c r="P148" i="20"/>
  <c r="P22" i="20"/>
  <c r="P64" i="20"/>
  <c r="P191" i="20"/>
  <c r="P180" i="20"/>
  <c r="P160" i="20"/>
  <c r="P195" i="20"/>
  <c r="P127" i="20"/>
  <c r="P67" i="20"/>
  <c r="P101" i="20"/>
  <c r="P68" i="20"/>
  <c r="P21" i="20"/>
  <c r="P140" i="20"/>
  <c r="P158" i="20"/>
  <c r="P150" i="20"/>
  <c r="P15" i="20"/>
  <c r="P186" i="20"/>
  <c r="P59" i="20"/>
  <c r="P70" i="20"/>
  <c r="P143" i="20"/>
  <c r="P79" i="20"/>
  <c r="P128" i="20"/>
  <c r="P47" i="20"/>
  <c r="P10" i="20"/>
  <c r="P119" i="20"/>
  <c r="P131" i="20"/>
  <c r="P17" i="20"/>
  <c r="P48" i="20"/>
  <c r="P18" i="20"/>
  <c r="P49" i="20"/>
  <c r="P159" i="20"/>
  <c r="P113" i="20"/>
  <c r="P175" i="20"/>
  <c r="P118" i="20"/>
  <c r="P31" i="20"/>
  <c r="P82" i="20"/>
  <c r="P197" i="20"/>
  <c r="P60" i="20"/>
  <c r="P173" i="20"/>
  <c r="P14" i="20"/>
  <c r="P16" i="20"/>
  <c r="P111" i="20"/>
  <c r="P110" i="20"/>
  <c r="P141" i="20"/>
  <c r="P177" i="20"/>
  <c r="P28" i="20"/>
  <c r="P74" i="20"/>
  <c r="P29" i="20"/>
  <c r="P156" i="20"/>
  <c r="P132" i="20"/>
  <c r="P40" i="20"/>
  <c r="P178" i="20"/>
  <c r="P112" i="20"/>
  <c r="P106" i="20"/>
  <c r="P54" i="20"/>
  <c r="P153" i="20"/>
  <c r="P69" i="20"/>
  <c r="P124" i="20"/>
  <c r="P114" i="20"/>
  <c r="P9" i="20"/>
  <c r="P13" i="20"/>
  <c r="P123" i="20"/>
  <c r="P11" i="20"/>
  <c r="P12" i="20"/>
  <c r="P100" i="20"/>
  <c r="P7" i="20"/>
  <c r="P85" i="20"/>
  <c r="P183" i="20"/>
  <c r="P73" i="20"/>
  <c r="P189" i="20"/>
  <c r="P157" i="20"/>
  <c r="P133" i="20"/>
  <c r="P78" i="20"/>
  <c r="P184" i="20"/>
  <c r="P75" i="20"/>
  <c r="P92" i="20"/>
  <c r="P80" i="20"/>
  <c r="P63" i="20"/>
  <c r="P24" i="20"/>
  <c r="P56" i="20"/>
  <c r="P8" i="20"/>
  <c r="P188" i="20"/>
  <c r="P108" i="20"/>
  <c r="P72" i="20"/>
  <c r="P103" i="20"/>
  <c r="P109" i="20"/>
  <c r="P134" i="20"/>
  <c r="P97" i="20"/>
  <c r="P139" i="20"/>
  <c r="P162" i="20"/>
  <c r="P86" i="20"/>
  <c r="P42" i="20"/>
  <c r="P55" i="20"/>
  <c r="P66" i="20"/>
  <c r="P130" i="20"/>
  <c r="P50" i="20"/>
  <c r="P129" i="20"/>
  <c r="P90" i="20"/>
  <c r="P174" i="20"/>
  <c r="P98" i="20"/>
  <c r="P161" i="20"/>
  <c r="P20" i="20"/>
  <c r="P169" i="20"/>
  <c r="P151" i="20"/>
  <c r="P136" i="20"/>
  <c r="P30" i="20"/>
  <c r="P45" i="20"/>
  <c r="P53" i="20"/>
  <c r="P152" i="20"/>
  <c r="P194" i="20"/>
  <c r="P61" i="20"/>
  <c r="P94" i="20"/>
  <c r="P44" i="20"/>
  <c r="P187" i="20"/>
  <c r="P120" i="20"/>
  <c r="P145" i="20"/>
  <c r="P176" i="20"/>
  <c r="P165" i="20"/>
  <c r="P137" i="20"/>
  <c r="P198" i="20"/>
  <c r="P135" i="20"/>
  <c r="P192" i="20"/>
  <c r="P96" i="20"/>
  <c r="P116" i="20"/>
  <c r="P95" i="20"/>
  <c r="P87" i="20"/>
  <c r="P155" i="20"/>
  <c r="P65" i="20"/>
  <c r="P170" i="20"/>
  <c r="P84" i="20"/>
  <c r="P58" i="20"/>
  <c r="P52" i="20"/>
  <c r="P23" i="20"/>
  <c r="P51" i="20"/>
  <c r="P37" i="20"/>
  <c r="P115" i="20"/>
  <c r="P163" i="20"/>
  <c r="P105" i="20"/>
  <c r="P99" i="20"/>
  <c r="P93" i="20"/>
  <c r="P193" i="20"/>
  <c r="P77" i="20"/>
  <c r="P19" i="20"/>
  <c r="P122" i="20"/>
  <c r="P91" i="20"/>
  <c r="P107" i="20"/>
  <c r="P117" i="20"/>
  <c r="P36" i="20"/>
  <c r="P182" i="20"/>
  <c r="P27" i="20"/>
  <c r="P26" i="20"/>
  <c r="P121" i="20"/>
  <c r="P46" i="20"/>
  <c r="P154" i="20"/>
  <c r="P126" i="20"/>
  <c r="P166" i="20"/>
  <c r="P196" i="20"/>
  <c r="P185" i="20"/>
  <c r="P142" i="20"/>
  <c r="P83" i="20"/>
  <c r="P168" i="20"/>
  <c r="P102" i="20"/>
  <c r="P88" i="20"/>
  <c r="P179" i="20"/>
  <c r="P41" i="20"/>
  <c r="P81" i="20"/>
  <c r="P38" i="20"/>
  <c r="P35" i="20"/>
  <c r="P190" i="20"/>
  <c r="P146" i="20"/>
  <c r="P164" i="20"/>
  <c r="P138" i="20"/>
  <c r="P32" i="20"/>
  <c r="P149" i="20"/>
  <c r="P57" i="20"/>
  <c r="P43" i="20"/>
  <c r="Q168" i="20" l="1"/>
  <c r="Q163" i="20"/>
  <c r="Q43" i="20"/>
  <c r="Q83" i="20"/>
  <c r="Q122" i="20"/>
  <c r="Q65" i="20"/>
  <c r="Q94" i="20"/>
  <c r="Q50" i="20"/>
  <c r="Q56" i="20"/>
  <c r="Q100" i="20"/>
  <c r="Q156" i="20"/>
  <c r="Q175" i="20"/>
  <c r="Q79" i="20"/>
  <c r="Q186" i="20"/>
  <c r="Q180" i="20"/>
  <c r="Q148" i="20"/>
  <c r="Q144" i="20"/>
  <c r="Q171" i="20"/>
  <c r="P202" i="20"/>
  <c r="Q202" i="20" s="1"/>
  <c r="P201" i="20"/>
  <c r="Q201" i="20" s="1"/>
  <c r="Q197" i="20" l="1"/>
  <c r="Q73" i="20"/>
  <c r="Q98" i="20"/>
  <c r="Q52" i="20"/>
  <c r="Q179" i="20"/>
  <c r="P200" i="20"/>
  <c r="Q200" i="20" s="1"/>
  <c r="Q33" i="20"/>
  <c r="Q67" i="20"/>
  <c r="Q119" i="20"/>
  <c r="Q16" i="20"/>
  <c r="Q69" i="20"/>
  <c r="Q78" i="20"/>
  <c r="Q97" i="20"/>
  <c r="Q151" i="20"/>
  <c r="Q198" i="20"/>
  <c r="Q115" i="20"/>
  <c r="Q121" i="20"/>
  <c r="Q35" i="20"/>
  <c r="Q95" i="20"/>
  <c r="Q182" i="20"/>
  <c r="Q185" i="20"/>
  <c r="Q125" i="20"/>
  <c r="Q101" i="20"/>
  <c r="Q131" i="20"/>
  <c r="Q111" i="20"/>
  <c r="Q124" i="20"/>
  <c r="Q184" i="20"/>
  <c r="Q139" i="20"/>
  <c r="Q136" i="20"/>
  <c r="Q23" i="20"/>
  <c r="Q154" i="20"/>
  <c r="Q147" i="20"/>
  <c r="Q68" i="20"/>
  <c r="Q17" i="20"/>
  <c r="Q110" i="20"/>
  <c r="Q114" i="20"/>
  <c r="Q75" i="20"/>
  <c r="Q199" i="20"/>
  <c r="Q20" i="20"/>
  <c r="Q165" i="20"/>
  <c r="Q51" i="20"/>
  <c r="Q27" i="20"/>
  <c r="Q89" i="20"/>
  <c r="Q21" i="20"/>
  <c r="Q48" i="20"/>
  <c r="Q141" i="20"/>
  <c r="Q9" i="20"/>
  <c r="Q6" i="20"/>
  <c r="Q86" i="20"/>
  <c r="Q45" i="20"/>
  <c r="Q96" i="20"/>
  <c r="Q99" i="20"/>
  <c r="Q126" i="20"/>
  <c r="Q164" i="20"/>
  <c r="Q76" i="20"/>
  <c r="Q140" i="20"/>
  <c r="Q18" i="20"/>
  <c r="Q177" i="20"/>
  <c r="Q13" i="20"/>
  <c r="Q92" i="20"/>
  <c r="Q42" i="20"/>
  <c r="Q53" i="20"/>
  <c r="Q116" i="20"/>
  <c r="Q93" i="20"/>
  <c r="Q166" i="20"/>
  <c r="Q138" i="20"/>
  <c r="Q170" i="20"/>
  <c r="Q196" i="20"/>
  <c r="Q146" i="20"/>
  <c r="Q39" i="20"/>
  <c r="Q158" i="20"/>
  <c r="Q49" i="20"/>
  <c r="Q28" i="20"/>
  <c r="Q123" i="20"/>
  <c r="Q80" i="20"/>
  <c r="Q55" i="20"/>
  <c r="Q152" i="20"/>
  <c r="Q91" i="20"/>
  <c r="Q149" i="20"/>
  <c r="Q25" i="20"/>
  <c r="Q150" i="20"/>
  <c r="Q159" i="20"/>
  <c r="Q74" i="20"/>
  <c r="Q11" i="20"/>
  <c r="Q63" i="20"/>
  <c r="Q162" i="20"/>
  <c r="Q30" i="20"/>
  <c r="Q192" i="20"/>
  <c r="Q105" i="20"/>
  <c r="Q81" i="20"/>
  <c r="Q104" i="20"/>
  <c r="Q15" i="20"/>
  <c r="Q113" i="20"/>
  <c r="Q29" i="20"/>
  <c r="Q12" i="20"/>
  <c r="Q24" i="20"/>
  <c r="Q130" i="20"/>
  <c r="Q61" i="20"/>
  <c r="Q155" i="20"/>
  <c r="Q19" i="20"/>
  <c r="Q142" i="20"/>
  <c r="Q57" i="20"/>
  <c r="Q71" i="20"/>
  <c r="Q22" i="20"/>
  <c r="Q59" i="20"/>
  <c r="Q118" i="20"/>
  <c r="Q132" i="20"/>
  <c r="Q7" i="20"/>
  <c r="Q8" i="20"/>
  <c r="Q129" i="20"/>
  <c r="Q44" i="20"/>
  <c r="Q46" i="20"/>
  <c r="Q34" i="20"/>
  <c r="Q64" i="20"/>
  <c r="Q70" i="20"/>
  <c r="Q31" i="20"/>
  <c r="Q40" i="20"/>
  <c r="Q85" i="20"/>
  <c r="Q188" i="20"/>
  <c r="Q66" i="20"/>
  <c r="Q194" i="20"/>
  <c r="Q87" i="20"/>
  <c r="Q77" i="20"/>
  <c r="Q181" i="20"/>
  <c r="Q191" i="20"/>
  <c r="Q143" i="20"/>
  <c r="Q82" i="20"/>
  <c r="Q178" i="20"/>
  <c r="Q183" i="20"/>
  <c r="Q108" i="20"/>
  <c r="Q174" i="20"/>
  <c r="Q120" i="20"/>
  <c r="Q58" i="20"/>
  <c r="Q117" i="20"/>
  <c r="Q88" i="20"/>
  <c r="Q32" i="20"/>
  <c r="Q112" i="20"/>
  <c r="Q72" i="20"/>
  <c r="Q145" i="20"/>
  <c r="Q36" i="20"/>
  <c r="Q176" i="20"/>
  <c r="Q193" i="20"/>
  <c r="Q190" i="20"/>
  <c r="Q172" i="20"/>
  <c r="Q160" i="20"/>
  <c r="Q128" i="20"/>
  <c r="Q60" i="20"/>
  <c r="Q106" i="20"/>
  <c r="Q189" i="20"/>
  <c r="Q103" i="20"/>
  <c r="Q161" i="20"/>
  <c r="Q135" i="20"/>
  <c r="Q41" i="20"/>
  <c r="Q167" i="20"/>
  <c r="Q195" i="20"/>
  <c r="Q47" i="20"/>
  <c r="Q173" i="20"/>
  <c r="Q54" i="20"/>
  <c r="Q157" i="20"/>
  <c r="Q109" i="20"/>
  <c r="Q90" i="20"/>
  <c r="Q187" i="20"/>
  <c r="Q84" i="20"/>
  <c r="Q107" i="20"/>
  <c r="Q62" i="20"/>
  <c r="Q127" i="20"/>
  <c r="Q10" i="20"/>
  <c r="Q14" i="20"/>
  <c r="Q153" i="20"/>
  <c r="Q133" i="20"/>
  <c r="Q134" i="20"/>
  <c r="Q169" i="20"/>
  <c r="Q137" i="20"/>
  <c r="Q37" i="20"/>
  <c r="Q26" i="20"/>
  <c r="Q38" i="20"/>
  <c r="Q102" i="20"/>
  <c r="H4" i="52" l="1"/>
  <c r="I7" i="35" s="1"/>
  <c r="H20" i="52"/>
  <c r="I23" i="35" s="1"/>
  <c r="H36" i="52"/>
  <c r="I39" i="35" s="1"/>
  <c r="H52" i="52"/>
  <c r="I55" i="35" s="1"/>
  <c r="H68" i="52"/>
  <c r="I71" i="35" s="1"/>
  <c r="H84" i="52"/>
  <c r="I87" i="35" s="1"/>
  <c r="H100" i="52"/>
  <c r="I103" i="35" s="1"/>
  <c r="H116" i="52"/>
  <c r="I119" i="35" s="1"/>
  <c r="H132" i="52"/>
  <c r="I135" i="35" s="1"/>
  <c r="H148" i="52"/>
  <c r="I151" i="35" s="1"/>
  <c r="H164" i="52"/>
  <c r="I167" i="35" s="1"/>
  <c r="H180" i="52"/>
  <c r="I183" i="35" s="1"/>
  <c r="H13" i="52"/>
  <c r="I16" i="35" s="1"/>
  <c r="H29" i="52"/>
  <c r="I32" i="35" s="1"/>
  <c r="H45" i="52"/>
  <c r="I48" i="35" s="1"/>
  <c r="H61" i="52"/>
  <c r="I64" i="35" s="1"/>
  <c r="H77" i="52"/>
  <c r="I80" i="35" s="1"/>
  <c r="H93" i="52"/>
  <c r="I96" i="35" s="1"/>
  <c r="H109" i="52"/>
  <c r="I112" i="35" s="1"/>
  <c r="H125" i="52"/>
  <c r="I128" i="35" s="1"/>
  <c r="H141" i="52"/>
  <c r="I144" i="35" s="1"/>
  <c r="H157" i="52"/>
  <c r="I160" i="35" s="1"/>
  <c r="H173" i="52"/>
  <c r="I176" i="35" s="1"/>
  <c r="H189" i="52"/>
  <c r="I192" i="35" s="1"/>
  <c r="H106" i="52"/>
  <c r="I109" i="35" s="1"/>
  <c r="H130" i="52"/>
  <c r="I133" i="35" s="1"/>
  <c r="H154" i="52"/>
  <c r="I157" i="35" s="1"/>
  <c r="H174" i="52"/>
  <c r="I177" i="35" s="1"/>
  <c r="H155" i="52"/>
  <c r="I158" i="35" s="1"/>
  <c r="H188" i="52"/>
  <c r="I191" i="35" s="1"/>
  <c r="H14" i="52"/>
  <c r="I17" i="35" s="1"/>
  <c r="H30" i="52"/>
  <c r="I33" i="35" s="1"/>
  <c r="H46" i="52"/>
  <c r="I49" i="35" s="1"/>
  <c r="H62" i="52"/>
  <c r="I65" i="35" s="1"/>
  <c r="H78" i="52"/>
  <c r="I81" i="35" s="1"/>
  <c r="H98" i="52"/>
  <c r="I101" i="35" s="1"/>
  <c r="H134" i="52"/>
  <c r="I137" i="35" s="1"/>
  <c r="H186" i="52"/>
  <c r="I189" i="35" s="1"/>
  <c r="H191" i="52"/>
  <c r="I194" i="35" s="1"/>
  <c r="H15" i="52"/>
  <c r="I18" i="35" s="1"/>
  <c r="H31" i="52"/>
  <c r="I34" i="35" s="1"/>
  <c r="H47" i="52"/>
  <c r="I50" i="35" s="1"/>
  <c r="H63" i="52"/>
  <c r="I66" i="35" s="1"/>
  <c r="H79" i="52"/>
  <c r="I82" i="35" s="1"/>
  <c r="H95" i="52"/>
  <c r="I98" i="35" s="1"/>
  <c r="H111" i="52"/>
  <c r="I114" i="35" s="1"/>
  <c r="H127" i="52"/>
  <c r="I130" i="35" s="1"/>
  <c r="H143" i="52"/>
  <c r="I146" i="35" s="1"/>
  <c r="H175" i="52"/>
  <c r="I178" i="35" s="1"/>
  <c r="H19" i="52"/>
  <c r="I22" i="35" s="1"/>
  <c r="H35" i="52"/>
  <c r="I38" i="35" s="1"/>
  <c r="H51" i="52"/>
  <c r="I54" i="35" s="1"/>
  <c r="H83" i="52"/>
  <c r="I86" i="35" s="1"/>
  <c r="H99" i="52"/>
  <c r="I102" i="35" s="1"/>
  <c r="H131" i="52"/>
  <c r="I134" i="35" s="1"/>
  <c r="H147" i="52"/>
  <c r="I150" i="35" s="1"/>
  <c r="H166" i="52"/>
  <c r="I169" i="35" s="1"/>
  <c r="H7" i="52"/>
  <c r="I10" i="35" s="1"/>
  <c r="H39" i="52"/>
  <c r="I42" i="35" s="1"/>
  <c r="H87" i="52"/>
  <c r="I90" i="35" s="1"/>
  <c r="H103" i="52"/>
  <c r="I106" i="35" s="1"/>
  <c r="H151" i="52"/>
  <c r="I154" i="35" s="1"/>
  <c r="H183" i="52"/>
  <c r="I186" i="35" s="1"/>
  <c r="H43" i="52"/>
  <c r="I46" i="35" s="1"/>
  <c r="H59" i="52"/>
  <c r="I62" i="35" s="1"/>
  <c r="H123" i="52"/>
  <c r="I126" i="35" s="1"/>
  <c r="H8" i="52"/>
  <c r="I11" i="35" s="1"/>
  <c r="H24" i="52"/>
  <c r="I27" i="35" s="1"/>
  <c r="H40" i="52"/>
  <c r="I43" i="35" s="1"/>
  <c r="H56" i="52"/>
  <c r="I59" i="35" s="1"/>
  <c r="H72" i="52"/>
  <c r="I75" i="35" s="1"/>
  <c r="H88" i="52"/>
  <c r="I91" i="35" s="1"/>
  <c r="H104" i="52"/>
  <c r="I107" i="35" s="1"/>
  <c r="H120" i="52"/>
  <c r="I123" i="35" s="1"/>
  <c r="H136" i="52"/>
  <c r="I139" i="35" s="1"/>
  <c r="H152" i="52"/>
  <c r="I155" i="35" s="1"/>
  <c r="H168" i="52"/>
  <c r="I171" i="35" s="1"/>
  <c r="H192" i="52"/>
  <c r="I195" i="35" s="1"/>
  <c r="H17" i="52"/>
  <c r="I20" i="35" s="1"/>
  <c r="H33" i="52"/>
  <c r="I36" i="35" s="1"/>
  <c r="H49" i="52"/>
  <c r="I52" i="35" s="1"/>
  <c r="H65" i="52"/>
  <c r="I68" i="35" s="1"/>
  <c r="H81" i="52"/>
  <c r="I84" i="35" s="1"/>
  <c r="H97" i="52"/>
  <c r="I100" i="35" s="1"/>
  <c r="H113" i="52"/>
  <c r="I116" i="35" s="1"/>
  <c r="H129" i="52"/>
  <c r="I132" i="35" s="1"/>
  <c r="H145" i="52"/>
  <c r="I148" i="35" s="1"/>
  <c r="H161" i="52"/>
  <c r="I164" i="35" s="1"/>
  <c r="H177" i="52"/>
  <c r="I180" i="35" s="1"/>
  <c r="H193" i="52"/>
  <c r="I196" i="35" s="1"/>
  <c r="H110" i="52"/>
  <c r="I113" i="35" s="1"/>
  <c r="H138" i="52"/>
  <c r="I141" i="35" s="1"/>
  <c r="H158" i="52"/>
  <c r="I161" i="35" s="1"/>
  <c r="H182" i="52"/>
  <c r="I185" i="35" s="1"/>
  <c r="H167" i="52"/>
  <c r="I170" i="35" s="1"/>
  <c r="H196" i="52"/>
  <c r="I199" i="35" s="1"/>
  <c r="H18" i="52"/>
  <c r="I21" i="35" s="1"/>
  <c r="H34" i="52"/>
  <c r="I37" i="35" s="1"/>
  <c r="H50" i="52"/>
  <c r="I53" i="35" s="1"/>
  <c r="H66" i="52"/>
  <c r="I69" i="35" s="1"/>
  <c r="H82" i="52"/>
  <c r="I85" i="35" s="1"/>
  <c r="H102" i="52"/>
  <c r="I105" i="35" s="1"/>
  <c r="H150" i="52"/>
  <c r="I153" i="35" s="1"/>
  <c r="H159" i="52"/>
  <c r="I162" i="35" s="1"/>
  <c r="H184" i="52"/>
  <c r="I187" i="35" s="1"/>
  <c r="H67" i="52"/>
  <c r="I70" i="35" s="1"/>
  <c r="H115" i="52"/>
  <c r="I118" i="35" s="1"/>
  <c r="H187" i="52"/>
  <c r="I190" i="35" s="1"/>
  <c r="H171" i="52"/>
  <c r="I174" i="35" s="1"/>
  <c r="H71" i="52"/>
  <c r="I74" i="35" s="1"/>
  <c r="H135" i="52"/>
  <c r="I138" i="35" s="1"/>
  <c r="H75" i="52"/>
  <c r="I78" i="35" s="1"/>
  <c r="H12" i="52"/>
  <c r="I15" i="35" s="1"/>
  <c r="H28" i="52"/>
  <c r="I31" i="35" s="1"/>
  <c r="H44" i="52"/>
  <c r="I47" i="35" s="1"/>
  <c r="H60" i="52"/>
  <c r="I63" i="35" s="1"/>
  <c r="H76" i="52"/>
  <c r="I79" i="35" s="1"/>
  <c r="H92" i="52"/>
  <c r="I95" i="35" s="1"/>
  <c r="H108" i="52"/>
  <c r="I111" i="35" s="1"/>
  <c r="H124" i="52"/>
  <c r="I127" i="35" s="1"/>
  <c r="H140" i="52"/>
  <c r="I143" i="35" s="1"/>
  <c r="H156" i="52"/>
  <c r="I159" i="35" s="1"/>
  <c r="H172" i="52"/>
  <c r="I175" i="35" s="1"/>
  <c r="H5" i="52"/>
  <c r="I8" i="35" s="1"/>
  <c r="H21" i="52"/>
  <c r="I24" i="35" s="1"/>
  <c r="H37" i="52"/>
  <c r="I40" i="35" s="1"/>
  <c r="H53" i="52"/>
  <c r="I56" i="35" s="1"/>
  <c r="H69" i="52"/>
  <c r="I72" i="35" s="1"/>
  <c r="H85" i="52"/>
  <c r="I88" i="35" s="1"/>
  <c r="H101" i="52"/>
  <c r="I104" i="35" s="1"/>
  <c r="H117" i="52"/>
  <c r="I120" i="35" s="1"/>
  <c r="H133" i="52"/>
  <c r="I136" i="35" s="1"/>
  <c r="H149" i="52"/>
  <c r="I152" i="35" s="1"/>
  <c r="H165" i="52"/>
  <c r="I168" i="35" s="1"/>
  <c r="H181" i="52"/>
  <c r="I184" i="35" s="1"/>
  <c r="H3" i="52"/>
  <c r="I6" i="35" s="1"/>
  <c r="H118" i="52"/>
  <c r="I121" i="35" s="1"/>
  <c r="H142" i="52"/>
  <c r="I145" i="35" s="1"/>
  <c r="H162" i="52"/>
  <c r="I165" i="35" s="1"/>
  <c r="H190" i="52"/>
  <c r="I193" i="35" s="1"/>
  <c r="H179" i="52"/>
  <c r="I182" i="35" s="1"/>
  <c r="H6" i="52"/>
  <c r="I9" i="35" s="1"/>
  <c r="H22" i="52"/>
  <c r="I25" i="35" s="1"/>
  <c r="H38" i="52"/>
  <c r="I41" i="35" s="1"/>
  <c r="H54" i="52"/>
  <c r="I57" i="35" s="1"/>
  <c r="H70" i="52"/>
  <c r="I73" i="35" s="1"/>
  <c r="H86" i="52"/>
  <c r="I89" i="35" s="1"/>
  <c r="H114" i="52"/>
  <c r="I117" i="35" s="1"/>
  <c r="H23" i="52"/>
  <c r="I26" i="35" s="1"/>
  <c r="H55" i="52"/>
  <c r="I58" i="35" s="1"/>
  <c r="H119" i="52"/>
  <c r="I122" i="35" s="1"/>
  <c r="H27" i="52"/>
  <c r="I30" i="35" s="1"/>
  <c r="H107" i="52"/>
  <c r="I110" i="35" s="1"/>
  <c r="H163" i="52"/>
  <c r="I166" i="35" s="1"/>
  <c r="H16" i="52"/>
  <c r="I19" i="35" s="1"/>
  <c r="H32" i="52"/>
  <c r="I35" i="35" s="1"/>
  <c r="H48" i="52"/>
  <c r="I51" i="35" s="1"/>
  <c r="H64" i="52"/>
  <c r="I67" i="35" s="1"/>
  <c r="H80" i="52"/>
  <c r="I83" i="35" s="1"/>
  <c r="H96" i="52"/>
  <c r="I99" i="35" s="1"/>
  <c r="H112" i="52"/>
  <c r="I115" i="35" s="1"/>
  <c r="H128" i="52"/>
  <c r="I131" i="35" s="1"/>
  <c r="H144" i="52"/>
  <c r="I147" i="35" s="1"/>
  <c r="H160" i="52"/>
  <c r="I163" i="35" s="1"/>
  <c r="H176" i="52"/>
  <c r="I179" i="35" s="1"/>
  <c r="H9" i="52"/>
  <c r="I12" i="35" s="1"/>
  <c r="H25" i="52"/>
  <c r="I28" i="35" s="1"/>
  <c r="H41" i="52"/>
  <c r="I44" i="35" s="1"/>
  <c r="H57" i="52"/>
  <c r="I60" i="35" s="1"/>
  <c r="H73" i="52"/>
  <c r="I76" i="35" s="1"/>
  <c r="H89" i="52"/>
  <c r="I92" i="35" s="1"/>
  <c r="H105" i="52"/>
  <c r="I108" i="35" s="1"/>
  <c r="H121" i="52"/>
  <c r="I124" i="35" s="1"/>
  <c r="H137" i="52"/>
  <c r="I140" i="35" s="1"/>
  <c r="H153" i="52"/>
  <c r="I156" i="35" s="1"/>
  <c r="H169" i="52"/>
  <c r="I172" i="35" s="1"/>
  <c r="H185" i="52"/>
  <c r="I188" i="35" s="1"/>
  <c r="H94" i="52"/>
  <c r="I97" i="35" s="1"/>
  <c r="H122" i="52"/>
  <c r="I125" i="35" s="1"/>
  <c r="H146" i="52"/>
  <c r="I149" i="35" s="1"/>
  <c r="H170" i="52"/>
  <c r="I173" i="35" s="1"/>
  <c r="H194" i="52"/>
  <c r="I197" i="35" s="1"/>
  <c r="H195" i="52"/>
  <c r="I198" i="35" s="1"/>
  <c r="H10" i="52"/>
  <c r="I13" i="35" s="1"/>
  <c r="H26" i="52"/>
  <c r="I29" i="35" s="1"/>
  <c r="H42" i="52"/>
  <c r="I45" i="35" s="1"/>
  <c r="H58" i="52"/>
  <c r="I61" i="35" s="1"/>
  <c r="H74" i="52"/>
  <c r="I77" i="35" s="1"/>
  <c r="H90" i="52"/>
  <c r="I93" i="35" s="1"/>
  <c r="H126" i="52"/>
  <c r="I129" i="35" s="1"/>
  <c r="H178" i="52"/>
  <c r="I181" i="35" s="1"/>
  <c r="H11" i="52"/>
  <c r="I14" i="35" s="1"/>
  <c r="H91" i="52"/>
  <c r="I94" i="35" s="1"/>
  <c r="H139" i="52"/>
  <c r="I142" i="35" s="1"/>
  <c r="I200" i="35" l="1"/>
  <c r="I201" i="35"/>
  <c r="I202" i="35"/>
  <c r="I203" i="35"/>
  <c r="I204" i="35"/>
  <c r="I205" i="35"/>
  <c r="F204" i="35"/>
  <c r="F200" i="35"/>
  <c r="F202" i="35"/>
  <c r="F205" i="35"/>
  <c r="F203" i="35"/>
  <c r="F201" i="35"/>
  <c r="F5" i="35"/>
  <c r="K164" i="35" l="1"/>
  <c r="N164" i="35" s="1"/>
  <c r="K176" i="35"/>
  <c r="N176" i="35" s="1"/>
  <c r="K112" i="35"/>
  <c r="N112" i="35" s="1"/>
  <c r="K84" i="35"/>
  <c r="N84" i="35" s="1"/>
  <c r="K68" i="35"/>
  <c r="N68" i="35" s="1"/>
  <c r="K52" i="35"/>
  <c r="N52" i="35" s="1"/>
  <c r="K20" i="35"/>
  <c r="N20" i="35" s="1"/>
  <c r="K108" i="35"/>
  <c r="N108" i="35" s="1"/>
  <c r="K198" i="35"/>
  <c r="N198" i="35" s="1"/>
  <c r="K182" i="35"/>
  <c r="N182" i="35" s="1"/>
  <c r="K166" i="35"/>
  <c r="N166" i="35" s="1"/>
  <c r="K134" i="35"/>
  <c r="N134" i="35" s="1"/>
  <c r="K118" i="35"/>
  <c r="N118" i="35" s="1"/>
  <c r="K86" i="35"/>
  <c r="N86" i="35" s="1"/>
  <c r="K70" i="35"/>
  <c r="N70" i="35" s="1"/>
  <c r="K38" i="35"/>
  <c r="N38" i="35" s="1"/>
  <c r="K89" i="35"/>
  <c r="N89" i="35" s="1"/>
  <c r="K73" i="35"/>
  <c r="N73" i="35" s="1"/>
  <c r="K41" i="35"/>
  <c r="N41" i="35" s="1"/>
  <c r="K195" i="35"/>
  <c r="N195" i="35" s="1"/>
  <c r="K163" i="35"/>
  <c r="N163" i="35" s="1"/>
  <c r="K131" i="35"/>
  <c r="N131" i="35" s="1"/>
  <c r="K115" i="35"/>
  <c r="N115" i="35" s="1"/>
  <c r="K67" i="35"/>
  <c r="N67" i="35" s="1"/>
  <c r="K148" i="35"/>
  <c r="N148" i="35" s="1"/>
  <c r="K160" i="35"/>
  <c r="N160" i="35" s="1"/>
  <c r="K6" i="35"/>
  <c r="K136" i="35"/>
  <c r="N136" i="35" s="1"/>
  <c r="K104" i="35"/>
  <c r="N104" i="35" s="1"/>
  <c r="K80" i="35"/>
  <c r="N80" i="35" s="1"/>
  <c r="K64" i="35"/>
  <c r="N64" i="35" s="1"/>
  <c r="K48" i="35"/>
  <c r="N48" i="35" s="1"/>
  <c r="K32" i="35"/>
  <c r="N32" i="35" s="1"/>
  <c r="K16" i="35"/>
  <c r="N16" i="35" s="1"/>
  <c r="K188" i="35"/>
  <c r="N188" i="35" s="1"/>
  <c r="K132" i="35"/>
  <c r="N132" i="35" s="1"/>
  <c r="K100" i="35"/>
  <c r="N100" i="35" s="1"/>
  <c r="K194" i="35"/>
  <c r="N194" i="35" s="1"/>
  <c r="K178" i="35"/>
  <c r="N178" i="35" s="1"/>
  <c r="K162" i="35"/>
  <c r="N162" i="35" s="1"/>
  <c r="K146" i="35"/>
  <c r="N146" i="35" s="1"/>
  <c r="K130" i="35"/>
  <c r="N130" i="35" s="1"/>
  <c r="K114" i="35"/>
  <c r="N114" i="35" s="1"/>
  <c r="K98" i="35"/>
  <c r="N98" i="35" s="1"/>
  <c r="K82" i="35"/>
  <c r="N82" i="35" s="1"/>
  <c r="K66" i="35"/>
  <c r="N66" i="35" s="1"/>
  <c r="K50" i="35"/>
  <c r="N50" i="35" s="1"/>
  <c r="K34" i="35"/>
  <c r="N34" i="35" s="1"/>
  <c r="K18" i="35"/>
  <c r="N18" i="35" s="1"/>
  <c r="K197" i="35"/>
  <c r="N197" i="35" s="1"/>
  <c r="K181" i="35"/>
  <c r="N181" i="35" s="1"/>
  <c r="K165" i="35"/>
  <c r="N165" i="35" s="1"/>
  <c r="K149" i="35"/>
  <c r="N149" i="35" s="1"/>
  <c r="K133" i="35"/>
  <c r="N133" i="35" s="1"/>
  <c r="K117" i="35"/>
  <c r="N117" i="35" s="1"/>
  <c r="K101" i="35"/>
  <c r="N101" i="35" s="1"/>
  <c r="K85" i="35"/>
  <c r="N85" i="35" s="1"/>
  <c r="K69" i="35"/>
  <c r="N69" i="35" s="1"/>
  <c r="K53" i="35"/>
  <c r="N53" i="35" s="1"/>
  <c r="K37" i="35"/>
  <c r="N37" i="35" s="1"/>
  <c r="K21" i="35"/>
  <c r="N21" i="35" s="1"/>
  <c r="K191" i="35"/>
  <c r="N191" i="35" s="1"/>
  <c r="K175" i="35"/>
  <c r="N175" i="35" s="1"/>
  <c r="K159" i="35"/>
  <c r="N159" i="35" s="1"/>
  <c r="K143" i="35"/>
  <c r="N143" i="35" s="1"/>
  <c r="K127" i="35"/>
  <c r="N127" i="35" s="1"/>
  <c r="K111" i="35"/>
  <c r="N111" i="35" s="1"/>
  <c r="K95" i="35"/>
  <c r="N95" i="35" s="1"/>
  <c r="K79" i="35"/>
  <c r="N79" i="35" s="1"/>
  <c r="K63" i="35"/>
  <c r="N63" i="35" s="1"/>
  <c r="K47" i="35"/>
  <c r="N47" i="35" s="1"/>
  <c r="K31" i="35"/>
  <c r="N31" i="35" s="1"/>
  <c r="K15" i="35"/>
  <c r="N15" i="35" s="1"/>
  <c r="K121" i="35"/>
  <c r="N121" i="35" s="1"/>
  <c r="K25" i="35"/>
  <c r="N25" i="35" s="1"/>
  <c r="K147" i="35"/>
  <c r="N147" i="35" s="1"/>
  <c r="K83" i="35"/>
  <c r="N83" i="35" s="1"/>
  <c r="K35" i="35"/>
  <c r="N35" i="35" s="1"/>
  <c r="K196" i="35"/>
  <c r="N196" i="35" s="1"/>
  <c r="K140" i="35"/>
  <c r="N140" i="35" s="1"/>
  <c r="K180" i="35"/>
  <c r="N180" i="35" s="1"/>
  <c r="K128" i="35"/>
  <c r="N128" i="35" s="1"/>
  <c r="K96" i="35"/>
  <c r="N96" i="35" s="1"/>
  <c r="K76" i="35"/>
  <c r="N76" i="35" s="1"/>
  <c r="K60" i="35"/>
  <c r="N60" i="35" s="1"/>
  <c r="K44" i="35"/>
  <c r="N44" i="35" s="1"/>
  <c r="K28" i="35"/>
  <c r="N28" i="35" s="1"/>
  <c r="K12" i="35"/>
  <c r="N12" i="35" s="1"/>
  <c r="K172" i="35"/>
  <c r="N172" i="35" s="1"/>
  <c r="K124" i="35"/>
  <c r="N124" i="35" s="1"/>
  <c r="K88" i="35"/>
  <c r="N88" i="35" s="1"/>
  <c r="K190" i="35"/>
  <c r="N190" i="35" s="1"/>
  <c r="K174" i="35"/>
  <c r="N174" i="35" s="1"/>
  <c r="K158" i="35"/>
  <c r="N158" i="35" s="1"/>
  <c r="K142" i="35"/>
  <c r="N142" i="35" s="1"/>
  <c r="K126" i="35"/>
  <c r="N126" i="35" s="1"/>
  <c r="K110" i="35"/>
  <c r="N110" i="35" s="1"/>
  <c r="K94" i="35"/>
  <c r="N94" i="35" s="1"/>
  <c r="K78" i="35"/>
  <c r="N78" i="35" s="1"/>
  <c r="K62" i="35"/>
  <c r="N62" i="35" s="1"/>
  <c r="K46" i="35"/>
  <c r="N46" i="35" s="1"/>
  <c r="K30" i="35"/>
  <c r="N30" i="35" s="1"/>
  <c r="K14" i="35"/>
  <c r="N14" i="35" s="1"/>
  <c r="K193" i="35"/>
  <c r="N193" i="35" s="1"/>
  <c r="K177" i="35"/>
  <c r="N177" i="35" s="1"/>
  <c r="K161" i="35"/>
  <c r="N161" i="35" s="1"/>
  <c r="K145" i="35"/>
  <c r="N145" i="35" s="1"/>
  <c r="K129" i="35"/>
  <c r="N129" i="35" s="1"/>
  <c r="K113" i="35"/>
  <c r="N113" i="35" s="1"/>
  <c r="K97" i="35"/>
  <c r="N97" i="35" s="1"/>
  <c r="K81" i="35"/>
  <c r="N81" i="35" s="1"/>
  <c r="K65" i="35"/>
  <c r="N65" i="35" s="1"/>
  <c r="K49" i="35"/>
  <c r="N49" i="35" s="1"/>
  <c r="K33" i="35"/>
  <c r="N33" i="35" s="1"/>
  <c r="K17" i="35"/>
  <c r="N17" i="35" s="1"/>
  <c r="K187" i="35"/>
  <c r="N187" i="35" s="1"/>
  <c r="K171" i="35"/>
  <c r="N171" i="35" s="1"/>
  <c r="K155" i="35"/>
  <c r="N155" i="35" s="1"/>
  <c r="K139" i="35"/>
  <c r="N139" i="35" s="1"/>
  <c r="K123" i="35"/>
  <c r="N123" i="35" s="1"/>
  <c r="K107" i="35"/>
  <c r="N107" i="35" s="1"/>
  <c r="K91" i="35"/>
  <c r="N91" i="35" s="1"/>
  <c r="K75" i="35"/>
  <c r="N75" i="35" s="1"/>
  <c r="K59" i="35"/>
  <c r="N59" i="35" s="1"/>
  <c r="K43" i="35"/>
  <c r="N43" i="35" s="1"/>
  <c r="K27" i="35"/>
  <c r="N27" i="35" s="1"/>
  <c r="K11" i="35"/>
  <c r="N11" i="35" s="1"/>
  <c r="K185" i="35"/>
  <c r="N185" i="35" s="1"/>
  <c r="K169" i="35"/>
  <c r="N169" i="35" s="1"/>
  <c r="K153" i="35"/>
  <c r="N153" i="35" s="1"/>
  <c r="K137" i="35"/>
  <c r="N137" i="35" s="1"/>
  <c r="K105" i="35"/>
  <c r="N105" i="35" s="1"/>
  <c r="K57" i="35"/>
  <c r="N57" i="35" s="1"/>
  <c r="K9" i="35"/>
  <c r="N9" i="35" s="1"/>
  <c r="K179" i="35"/>
  <c r="N179" i="35" s="1"/>
  <c r="K99" i="35"/>
  <c r="N99" i="35" s="1"/>
  <c r="K51" i="35"/>
  <c r="N51" i="35" s="1"/>
  <c r="K19" i="35"/>
  <c r="N19" i="35" s="1"/>
  <c r="K184" i="35"/>
  <c r="N184" i="35" s="1"/>
  <c r="K192" i="35"/>
  <c r="N192" i="35" s="1"/>
  <c r="K168" i="35"/>
  <c r="N168" i="35" s="1"/>
  <c r="K120" i="35"/>
  <c r="N120" i="35" s="1"/>
  <c r="K92" i="35"/>
  <c r="N92" i="35" s="1"/>
  <c r="K72" i="35"/>
  <c r="N72" i="35" s="1"/>
  <c r="K56" i="35"/>
  <c r="N56" i="35" s="1"/>
  <c r="K40" i="35"/>
  <c r="N40" i="35" s="1"/>
  <c r="K24" i="35"/>
  <c r="N24" i="35" s="1"/>
  <c r="K8" i="35"/>
  <c r="N8" i="35" s="1"/>
  <c r="K156" i="35"/>
  <c r="N156" i="35" s="1"/>
  <c r="K116" i="35"/>
  <c r="N116" i="35" s="1"/>
  <c r="K186" i="35"/>
  <c r="N186" i="35" s="1"/>
  <c r="K170" i="35"/>
  <c r="N170" i="35" s="1"/>
  <c r="K154" i="35"/>
  <c r="N154" i="35" s="1"/>
  <c r="K138" i="35"/>
  <c r="N138" i="35" s="1"/>
  <c r="K122" i="35"/>
  <c r="N122" i="35" s="1"/>
  <c r="K106" i="35"/>
  <c r="N106" i="35" s="1"/>
  <c r="K90" i="35"/>
  <c r="N90" i="35" s="1"/>
  <c r="K74" i="35"/>
  <c r="N74" i="35" s="1"/>
  <c r="K58" i="35"/>
  <c r="N58" i="35" s="1"/>
  <c r="K42" i="35"/>
  <c r="N42" i="35" s="1"/>
  <c r="K26" i="35"/>
  <c r="N26" i="35" s="1"/>
  <c r="K10" i="35"/>
  <c r="N10" i="35" s="1"/>
  <c r="K189" i="35"/>
  <c r="N189" i="35" s="1"/>
  <c r="K173" i="35"/>
  <c r="N173" i="35" s="1"/>
  <c r="K157" i="35"/>
  <c r="N157" i="35" s="1"/>
  <c r="K141" i="35"/>
  <c r="N141" i="35" s="1"/>
  <c r="K125" i="35"/>
  <c r="N125" i="35" s="1"/>
  <c r="K109" i="35"/>
  <c r="N109" i="35" s="1"/>
  <c r="K93" i="35"/>
  <c r="N93" i="35" s="1"/>
  <c r="K77" i="35"/>
  <c r="N77" i="35" s="1"/>
  <c r="K61" i="35"/>
  <c r="N61" i="35" s="1"/>
  <c r="K45" i="35"/>
  <c r="N45" i="35" s="1"/>
  <c r="K29" i="35"/>
  <c r="N29" i="35" s="1"/>
  <c r="K13" i="35"/>
  <c r="N13" i="35" s="1"/>
  <c r="K199" i="35"/>
  <c r="N199" i="35" s="1"/>
  <c r="K183" i="35"/>
  <c r="N183" i="35" s="1"/>
  <c r="K167" i="35"/>
  <c r="N167" i="35" s="1"/>
  <c r="K151" i="35"/>
  <c r="N151" i="35" s="1"/>
  <c r="K135" i="35"/>
  <c r="N135" i="35" s="1"/>
  <c r="K119" i="35"/>
  <c r="N119" i="35" s="1"/>
  <c r="K103" i="35"/>
  <c r="N103" i="35" s="1"/>
  <c r="K87" i="35"/>
  <c r="N87" i="35" s="1"/>
  <c r="K71" i="35"/>
  <c r="N71" i="35" s="1"/>
  <c r="K55" i="35"/>
  <c r="N55" i="35" s="1"/>
  <c r="K39" i="35"/>
  <c r="N39" i="35" s="1"/>
  <c r="K23" i="35"/>
  <c r="N23" i="35" s="1"/>
  <c r="K7" i="35"/>
  <c r="N7" i="35" s="1"/>
  <c r="K152" i="35"/>
  <c r="N152" i="35" s="1"/>
  <c r="K36" i="35"/>
  <c r="N36" i="35" s="1"/>
  <c r="K144" i="35"/>
  <c r="N144" i="35" s="1"/>
  <c r="K150" i="35"/>
  <c r="N150" i="35" s="1"/>
  <c r="K102" i="35"/>
  <c r="N102" i="35" s="1"/>
  <c r="K54" i="35"/>
  <c r="N54" i="35" s="1"/>
  <c r="K22" i="35"/>
  <c r="N22" i="35" s="1"/>
  <c r="K200" i="35" l="1"/>
  <c r="K202" i="35"/>
  <c r="K204" i="35"/>
  <c r="K201" i="35"/>
  <c r="K203" i="35"/>
  <c r="K205" i="35"/>
  <c r="N6" i="35"/>
  <c r="N201" i="35"/>
  <c r="O150" i="35"/>
  <c r="O187" i="35"/>
  <c r="O127" i="35"/>
  <c r="O61" i="35"/>
  <c r="O185" i="35"/>
  <c r="O191" i="35"/>
  <c r="O143" i="35"/>
  <c r="O6" i="35"/>
  <c r="O102" i="35"/>
  <c r="O152" i="35"/>
  <c r="O183" i="35"/>
  <c r="O45" i="35"/>
  <c r="O173" i="35"/>
  <c r="O42" i="35"/>
  <c r="O106" i="35"/>
  <c r="O170" i="35"/>
  <c r="O8" i="35"/>
  <c r="O72" i="35"/>
  <c r="O99" i="35"/>
  <c r="O105" i="35"/>
  <c r="O59" i="35"/>
  <c r="O123" i="35"/>
  <c r="O65" i="35"/>
  <c r="O129" i="35"/>
  <c r="O193" i="35"/>
  <c r="O62" i="35"/>
  <c r="O126" i="35"/>
  <c r="O190" i="35"/>
  <c r="O12" i="35"/>
  <c r="O76" i="35"/>
  <c r="O140" i="35"/>
  <c r="O147" i="35"/>
  <c r="O31" i="35"/>
  <c r="O95" i="35"/>
  <c r="O159" i="35"/>
  <c r="O37" i="35"/>
  <c r="O101" i="35"/>
  <c r="O165" i="35"/>
  <c r="O98" i="35"/>
  <c r="O132" i="35"/>
  <c r="O48" i="35"/>
  <c r="O136" i="35"/>
  <c r="O67" i="35"/>
  <c r="O38" i="35"/>
  <c r="O134" i="35"/>
  <c r="O108" i="35"/>
  <c r="O84" i="35"/>
  <c r="O195" i="35"/>
  <c r="O71" i="35"/>
  <c r="O125" i="35"/>
  <c r="O58" i="35"/>
  <c r="O24" i="35"/>
  <c r="O92" i="35"/>
  <c r="O184" i="35"/>
  <c r="O179" i="35"/>
  <c r="O137" i="35"/>
  <c r="O11" i="35"/>
  <c r="O75" i="35"/>
  <c r="O139" i="35"/>
  <c r="O17" i="35"/>
  <c r="O81" i="35"/>
  <c r="O145" i="35"/>
  <c r="O14" i="35"/>
  <c r="O78" i="35"/>
  <c r="O142" i="35"/>
  <c r="O88" i="35"/>
  <c r="O28" i="35"/>
  <c r="O96" i="35"/>
  <c r="O196" i="35"/>
  <c r="O25" i="35"/>
  <c r="O47" i="35"/>
  <c r="O111" i="35"/>
  <c r="O175" i="35"/>
  <c r="O53" i="35"/>
  <c r="O117" i="35"/>
  <c r="O181" i="35"/>
  <c r="O50" i="35"/>
  <c r="O178" i="35"/>
  <c r="O188" i="35"/>
  <c r="O64" i="35"/>
  <c r="O115" i="35"/>
  <c r="O41" i="35"/>
  <c r="O70" i="35"/>
  <c r="O166" i="35"/>
  <c r="O20" i="35"/>
  <c r="O112" i="35"/>
  <c r="O119" i="35"/>
  <c r="O34" i="35"/>
  <c r="O7" i="35"/>
  <c r="O189" i="35"/>
  <c r="O122" i="35"/>
  <c r="O154" i="35"/>
  <c r="O109" i="35"/>
  <c r="O22" i="35"/>
  <c r="O144" i="35"/>
  <c r="O23" i="35"/>
  <c r="O87" i="35"/>
  <c r="O151" i="35"/>
  <c r="O13" i="35"/>
  <c r="O77" i="35"/>
  <c r="O141" i="35"/>
  <c r="O10" i="35"/>
  <c r="O138" i="35"/>
  <c r="O116" i="35"/>
  <c r="O120" i="35"/>
  <c r="O19" i="35"/>
  <c r="O9" i="35"/>
  <c r="O153" i="35"/>
  <c r="O27" i="35"/>
  <c r="O155" i="35"/>
  <c r="O33" i="35"/>
  <c r="O97" i="35"/>
  <c r="O161" i="35"/>
  <c r="O30" i="35"/>
  <c r="O94" i="35"/>
  <c r="O158" i="35"/>
  <c r="O124" i="35"/>
  <c r="O44" i="35"/>
  <c r="O128" i="35"/>
  <c r="O35" i="35"/>
  <c r="O63" i="35"/>
  <c r="O69" i="35"/>
  <c r="O133" i="35"/>
  <c r="O197" i="35"/>
  <c r="O66" i="35"/>
  <c r="O130" i="35"/>
  <c r="O194" i="35"/>
  <c r="O16" i="35"/>
  <c r="O80" i="35"/>
  <c r="O160" i="35"/>
  <c r="O131" i="35"/>
  <c r="O73" i="35"/>
  <c r="O86" i="35"/>
  <c r="O182" i="35"/>
  <c r="O52" i="35"/>
  <c r="O176" i="35"/>
  <c r="O32" i="35"/>
  <c r="O192" i="35"/>
  <c r="O199" i="35"/>
  <c r="O186" i="35"/>
  <c r="O40" i="35"/>
  <c r="O110" i="35"/>
  <c r="O180" i="35"/>
  <c r="O162" i="35"/>
  <c r="O164" i="35"/>
  <c r="O74" i="35"/>
  <c r="O114" i="35"/>
  <c r="O121" i="35"/>
  <c r="O107" i="35"/>
  <c r="O91" i="35"/>
  <c r="O54" i="35"/>
  <c r="O36" i="35"/>
  <c r="O39" i="35"/>
  <c r="O103" i="35"/>
  <c r="O167" i="35"/>
  <c r="O29" i="35"/>
  <c r="O93" i="35"/>
  <c r="O157" i="35"/>
  <c r="O26" i="35"/>
  <c r="O90" i="35"/>
  <c r="O156" i="35"/>
  <c r="O56" i="35"/>
  <c r="O168" i="35"/>
  <c r="O51" i="35"/>
  <c r="O57" i="35"/>
  <c r="O43" i="35"/>
  <c r="O171" i="35"/>
  <c r="O49" i="35"/>
  <c r="O113" i="35"/>
  <c r="O177" i="35"/>
  <c r="O46" i="35"/>
  <c r="O174" i="35"/>
  <c r="O172" i="35"/>
  <c r="O60" i="35"/>
  <c r="O83" i="35"/>
  <c r="O15" i="35"/>
  <c r="O79" i="35"/>
  <c r="O21" i="35"/>
  <c r="O85" i="35"/>
  <c r="O149" i="35"/>
  <c r="O82" i="35"/>
  <c r="O146" i="35"/>
  <c r="O100" i="35"/>
  <c r="O104" i="35"/>
  <c r="O148" i="35"/>
  <c r="O163" i="35"/>
  <c r="O89" i="35"/>
  <c r="O118" i="35"/>
  <c r="O198" i="35"/>
  <c r="O68" i="35"/>
  <c r="N203" i="35" l="1"/>
  <c r="N200" i="35"/>
  <c r="N204" i="35"/>
  <c r="N202" i="35"/>
  <c r="N205" i="35"/>
  <c r="O55" i="35"/>
  <c r="O169" i="35"/>
  <c r="O18" i="35"/>
  <c r="O135" i="35"/>
</calcChain>
</file>

<file path=xl/sharedStrings.xml><?xml version="1.0" encoding="utf-8"?>
<sst xmlns="http://schemas.openxmlformats.org/spreadsheetml/2006/main" count="10924" uniqueCount="923">
  <si>
    <t>AFG</t>
  </si>
  <si>
    <t>AGO</t>
  </si>
  <si>
    <t>ALB</t>
  </si>
  <si>
    <t>AND</t>
  </si>
  <si>
    <t>ARE</t>
  </si>
  <si>
    <t>ARG</t>
  </si>
  <si>
    <t>ARM</t>
  </si>
  <si>
    <t>ATG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</si>
  <si>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</si>
  <si>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</si>
  <si>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</si>
  <si>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</si>
  <si>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</si>
  <si>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</si>
  <si>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</si>
  <si>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</si>
  <si>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</si>
  <si>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</si>
  <si>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</si>
  <si>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</si>
  <si>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</si>
  <si>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</si>
  <si>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</si>
  <si>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</si>
  <si>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</si>
  <si>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</si>
  <si>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</si>
  <si>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</si>
  <si>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</si>
  <si>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</si>
  <si>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</si>
  <si>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</si>
  <si>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</si>
  <si>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</si>
  <si>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</si>
  <si>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</si>
  <si>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</si>
  <si>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</si>
  <si>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</si>
  <si>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</si>
  <si>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</si>
  <si>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</si>
  <si>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</si>
  <si>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</si>
  <si>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</si>
  <si>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</si>
  <si>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</si>
  <si>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</si>
  <si>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</si>
  <si>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</si>
  <si>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</si>
  <si>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</si>
  <si>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</si>
  <si>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</si>
  <si>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</si>
  <si>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</si>
  <si>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</si>
  <si>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</si>
  <si>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</si>
  <si>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</si>
  <si>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FSM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</si>
  <si>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</si>
  <si>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</si>
  <si>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</si>
  <si>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</si>
  <si>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</si>
  <si>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</si>
  <si>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</si>
  <si>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</si>
  <si>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</si>
  <si>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</si>
  <si>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</si>
  <si>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</si>
  <si>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</si>
  <si>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</si>
  <si>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</si>
  <si>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</si>
  <si>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</si>
  <si>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</si>
  <si>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</si>
  <si>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</si>
  <si>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</si>
  <si>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</si>
  <si>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</si>
  <si>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</si>
  <si>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</si>
  <si>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</si>
  <si>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</si>
  <si>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</si>
  <si>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</si>
  <si>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</si>
  <si>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</si>
  <si>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</si>
  <si>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</si>
  <si>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</si>
  <si>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</si>
  <si>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</si>
  <si>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</si>
  <si>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</si>
  <si>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</si>
  <si>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</si>
  <si>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LKA</t>
  </si>
  <si>
    <t>LSO</t>
  </si>
  <si>
    <t>LTU</t>
  </si>
  <si>
    <t>LUX</t>
  </si>
  <si>
    <t>LVA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</si>
  <si>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</si>
  <si>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</si>
  <si>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</si>
  <si>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</si>
  <si>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</si>
  <si>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</si>
  <si>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</si>
  <si>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</si>
  <si>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</si>
  <si>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</si>
  <si>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</si>
  <si>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</si>
  <si>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</si>
  <si>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</si>
  <si>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</si>
  <si>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</si>
  <si>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</si>
  <si>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</si>
  <si>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</si>
  <si>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</si>
  <si>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</si>
  <si>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</si>
  <si>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</si>
  <si>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</si>
  <si>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</si>
  <si>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</si>
  <si>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</si>
  <si>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</si>
  <si>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</si>
  <si>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</si>
  <si>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</si>
  <si>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</si>
  <si>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</si>
  <si>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</si>
  <si>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</si>
  <si>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</si>
  <si>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PRK</t>
  </si>
  <si>
    <t>PRT</t>
  </si>
  <si>
    <t>PRY</t>
  </si>
  <si>
    <t>QAT</t>
  </si>
  <si>
    <t>ROU</t>
  </si>
  <si>
    <t>RUS</t>
  </si>
  <si>
    <t>RWA</t>
  </si>
  <si>
    <t>SAU</t>
  </si>
  <si>
    <t>SDN</t>
  </si>
  <si>
    <t>SEN</t>
  </si>
  <si>
    <t>SGP</t>
  </si>
  <si>
    <t>SLB</t>
  </si>
  <si>
    <t>SLE</t>
  </si>
  <si>
    <t>SLV</t>
  </si>
  <si>
    <t>SMR</t>
  </si>
  <si>
    <t>SOM</t>
  </si>
  <si>
    <t>SRB</t>
  </si>
  <si>
    <t>STP</t>
  </si>
  <si>
    <t>SUR</t>
  </si>
  <si>
    <t>SVK</t>
  </si>
  <si>
    <t>SVN</t>
  </si>
  <si>
    <t>SWE</t>
  </si>
  <si>
    <t>SWZ</t>
  </si>
  <si>
    <t>SYC</t>
  </si>
  <si>
    <t>SYR</t>
  </si>
  <si>
    <t>TCD</t>
  </si>
  <si>
    <t>TGO</t>
  </si>
  <si>
    <t>THA</t>
  </si>
  <si>
    <t>TJK</t>
  </si>
  <si>
    <t>TKM</t>
  </si>
  <si>
    <t>TLS</t>
  </si>
  <si>
    <t>TON</t>
  </si>
  <si>
    <t>TTO</t>
  </si>
  <si>
    <t>TUN</t>
  </si>
  <si>
    <t>TUR</t>
  </si>
  <si>
    <t>TUV</t>
  </si>
  <si>
    <t>TZA</t>
  </si>
  <si>
    <t>UGA</t>
  </si>
  <si>
    <t>UKR</t>
  </si>
  <si>
    <t>URY</t>
  </si>
  <si>
    <t>USA</t>
  </si>
  <si>
    <t>UZB</t>
  </si>
  <si>
    <t>VCT</t>
  </si>
  <si>
    <t>VEN</t>
  </si>
  <si>
    <t>VNM</t>
  </si>
  <si>
    <t>VUT</t>
  </si>
  <si>
    <t>WSM</t>
  </si>
  <si>
    <t>YEM</t>
  </si>
  <si>
    <t>ZAF</t>
  </si>
  <si>
    <t>ZMB</t>
  </si>
  <si>
    <t>ZWE</t>
  </si>
  <si>
    <t>Country</t>
  </si>
  <si>
    <t>recipient</t>
  </si>
  <si>
    <t>ISO_code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</si>
  <si>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</si>
  <si>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</si>
  <si>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</si>
  <si>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</si>
  <si>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</si>
  <si>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</si>
  <si>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</si>
  <si>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</si>
  <si>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</si>
  <si>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</si>
  <si>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</si>
  <si>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</si>
  <si>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</si>
  <si>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</si>
  <si>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</si>
  <si>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</si>
  <si>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</si>
  <si>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</si>
  <si>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</si>
  <si>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</si>
  <si>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</si>
  <si>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</si>
  <si>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</si>
  <si>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</si>
  <si>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</si>
  <si>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</si>
  <si>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</si>
  <si>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</si>
  <si>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</si>
  <si>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</si>
  <si>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</si>
  <si>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</si>
  <si>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</si>
  <si>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</si>
  <si>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</si>
  <si>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</si>
  <si>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</si>
  <si>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</si>
  <si>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</si>
  <si>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</si>
  <si>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</si>
  <si>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</si>
  <si>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</si>
  <si>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</si>
  <si>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 Republic</t>
  </si>
  <si>
    <t>Côte d'Ivoire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</si>
  <si>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</si>
  <si>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</si>
  <si>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</si>
  <si>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</si>
  <si>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</si>
  <si>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</si>
  <si>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</si>
  <si>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</si>
  <si>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</si>
  <si>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</si>
  <si>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</si>
  <si>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</si>
  <si>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</si>
  <si>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</si>
  <si>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</si>
  <si>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</si>
  <si>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</si>
  <si>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</si>
  <si>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</si>
  <si>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</si>
  <si>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</si>
  <si>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</si>
  <si>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</si>
  <si>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</si>
  <si>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</si>
  <si>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</si>
  <si>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</si>
  <si>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</si>
  <si>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</si>
  <si>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</si>
  <si>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</si>
  <si>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</si>
  <si>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</si>
  <si>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</si>
  <si>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</si>
  <si>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</si>
  <si>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</si>
  <si>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</si>
  <si>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</si>
  <si>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</si>
  <si>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</si>
  <si>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</si>
  <si>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</si>
  <si>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</si>
  <si>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</si>
  <si>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</si>
  <si>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</si>
  <si>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</si>
  <si>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</si>
  <si>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</si>
  <si>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</si>
  <si>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</si>
  <si>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</si>
  <si>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</si>
  <si>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</si>
  <si>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</si>
  <si>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</si>
  <si>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</si>
  <si>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</si>
  <si>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</si>
  <si>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</si>
  <si>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</si>
  <si>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</si>
  <si>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</si>
  <si>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</si>
  <si>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</si>
  <si>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</si>
  <si>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</si>
  <si>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</si>
  <si>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</si>
  <si>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</si>
  <si>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</si>
  <si>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</si>
  <si>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</si>
  <si>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</si>
  <si>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</si>
  <si>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</si>
  <si>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</si>
  <si>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</si>
  <si>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</si>
  <si>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</si>
  <si>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</si>
  <si>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</si>
  <si>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</si>
  <si>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</si>
  <si>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</si>
  <si>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</si>
  <si>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</si>
  <si>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</si>
  <si>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</si>
  <si>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</si>
  <si>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</si>
  <si>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</si>
  <si>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</si>
  <si>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</si>
  <si>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</si>
  <si>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</si>
  <si>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</si>
  <si>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</si>
  <si>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</si>
  <si>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</si>
  <si>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</si>
  <si>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</si>
  <si>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</si>
  <si>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</si>
  <si>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</si>
  <si>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</si>
  <si>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</si>
  <si>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</si>
  <si>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</si>
  <si>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</si>
  <si>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</si>
  <si>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</si>
  <si>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</si>
  <si>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</si>
  <si>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</si>
  <si>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</si>
  <si>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</si>
  <si>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</si>
  <si>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</si>
  <si>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</si>
  <si>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</si>
  <si>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</si>
  <si>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</si>
  <si>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</si>
  <si>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</si>
  <si>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</si>
  <si>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</si>
  <si>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</si>
  <si>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</si>
  <si>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</si>
  <si>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</si>
  <si>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</si>
  <si>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</si>
  <si>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</si>
  <si>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</si>
  <si>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</si>
  <si>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Republic of Tanzania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</si>
  <si>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</si>
  <si>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</si>
  <si>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</si>
  <si>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</si>
  <si>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</si>
  <si>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</si>
  <si>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</si>
  <si>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</si>
  <si>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Average</t>
  </si>
  <si>
    <t>&lt;60%</t>
  </si>
  <si>
    <t>60%-85%</t>
  </si>
  <si>
    <t>&gt;85%</t>
  </si>
  <si>
    <t>code</t>
  </si>
  <si>
    <t>Code</t>
  </si>
  <si>
    <t>United States</t>
  </si>
  <si>
    <t>United States + The Bill &amp; Melinda Gates foundation</t>
  </si>
  <si>
    <t>EC+ La Caixa Foundation</t>
  </si>
  <si>
    <t>ECT</t>
  </si>
  <si>
    <t>Range</t>
  </si>
  <si>
    <t>Variables as a percentage of maximum values</t>
  </si>
  <si>
    <t xml:space="preserve">Vaccines expenditure as a percentage of Health expenditure </t>
  </si>
  <si>
    <t xml:space="preserve">Vaccines expenditure as a  percentage of GDP </t>
  </si>
  <si>
    <t>Description</t>
  </si>
  <si>
    <t>GATES_USA</t>
  </si>
  <si>
    <t>European Commission (EC)</t>
  </si>
  <si>
    <t>Other private (excluding La Caixa Foundation and the Bill &amp; Melinda Gates Foundation)</t>
  </si>
  <si>
    <t>The Bill &amp; Melinda Gates foundation</t>
  </si>
  <si>
    <t>La Caixa Foundation</t>
  </si>
  <si>
    <t xml:space="preserve">His Highness Sheikh Mohammed bin Zayed Al Nahyan </t>
  </si>
  <si>
    <t>Percentage of periods with more than 85 coverage (1980-2010)</t>
  </si>
  <si>
    <t>Average coverage (1980-2010)</t>
  </si>
  <si>
    <t>Average 1980-2010</t>
  </si>
  <si>
    <t>DIMENSION 1: OWN VACCINATION PERFORMANCE</t>
  </si>
  <si>
    <t>DIMENSION 2: OWN VACCINATION FINANCING</t>
  </si>
  <si>
    <t># of periods &gt;.85</t>
  </si>
  <si>
    <t>% of periods</t>
  </si>
  <si>
    <t>Health expenditure as a percentage of GDP (2010)</t>
  </si>
  <si>
    <t>Tanzania</t>
  </si>
  <si>
    <t>Rank</t>
  </si>
  <si>
    <t>DTP-3 Coverage (2010)</t>
  </si>
  <si>
    <t>Average2</t>
  </si>
  <si>
    <t>Rank2</t>
  </si>
  <si>
    <t>iso_code</t>
  </si>
  <si>
    <t xml:space="preserve">. </t>
  </si>
  <si>
    <t># of periods with data</t>
  </si>
  <si>
    <t>PPP VACCINE SPENDING (over pop 0-5)</t>
  </si>
  <si>
    <t>Percentage of immunization spending financed using Government funds (2010)</t>
  </si>
  <si>
    <t>Max</t>
  </si>
  <si>
    <t>iso code</t>
  </si>
  <si>
    <t>Line item in the national budget for purchase of vaccines and injection supliers</t>
  </si>
  <si>
    <t xml:space="preserve"> Line item in the national budget for purchase of vaccines used in routine immunizations  and injection supplies (syringes, needles, sharp boxes) for routine immunizations  (Yes on bouth=1, Yes on only one=0.5) </t>
  </si>
  <si>
    <t>Media</t>
  </si>
  <si>
    <t>income_group</t>
  </si>
  <si>
    <t>inc_group</t>
  </si>
  <si>
    <t>ABW</t>
  </si>
  <si>
    <t>High income: nonOECD</t>
  </si>
  <si>
    <t>ADO</t>
  </si>
  <si>
    <t>Low income</t>
  </si>
  <si>
    <t>Lower middle income</t>
  </si>
  <si>
    <t>Upper middle income</t>
  </si>
  <si>
    <t>ANT</t>
  </si>
  <si>
    <t>ARB</t>
  </si>
  <si>
    <t>Aggregates</t>
  </si>
  <si>
    <t>ASM</t>
  </si>
  <si>
    <t>High income: OECD</t>
  </si>
  <si>
    <t>BMU</t>
  </si>
  <si>
    <t>CHI</t>
  </si>
  <si>
    <t>CYM</t>
  </si>
  <si>
    <t>EAP</t>
  </si>
  <si>
    <t>EAS</t>
  </si>
  <si>
    <t>ECA</t>
  </si>
  <si>
    <t>ECS</t>
  </si>
  <si>
    <t>EMU</t>
  </si>
  <si>
    <t>EUU</t>
  </si>
  <si>
    <t>FRO</t>
  </si>
  <si>
    <t>GIB</t>
  </si>
  <si>
    <t>GRL</t>
  </si>
  <si>
    <t>GUM</t>
  </si>
  <si>
    <t>HIC</t>
  </si>
  <si>
    <t>HKG</t>
  </si>
  <si>
    <t>HPC</t>
  </si>
  <si>
    <t>IMY</t>
  </si>
  <si>
    <t>KSV</t>
  </si>
  <si>
    <t>LAC</t>
  </si>
  <si>
    <t>LCN</t>
  </si>
  <si>
    <t>LDC</t>
  </si>
  <si>
    <t>LIC</t>
  </si>
  <si>
    <t>LIE</t>
  </si>
  <si>
    <t>LMC</t>
  </si>
  <si>
    <t>LMY</t>
  </si>
  <si>
    <t>MAC</t>
  </si>
  <si>
    <t>MEA</t>
  </si>
  <si>
    <t>MIC</t>
  </si>
  <si>
    <t>MNA</t>
  </si>
  <si>
    <t>MNP</t>
  </si>
  <si>
    <t>MYT</t>
  </si>
  <si>
    <t>NAC</t>
  </si>
  <si>
    <t>NCL</t>
  </si>
  <si>
    <t>NOC</t>
  </si>
  <si>
    <t>OEC</t>
  </si>
  <si>
    <t>OED</t>
  </si>
  <si>
    <t>PRI</t>
  </si>
  <si>
    <t>PYF</t>
  </si>
  <si>
    <t>ROM</t>
  </si>
  <si>
    <t>SAS</t>
  </si>
  <si>
    <t>SSA</t>
  </si>
  <si>
    <t>SSF</t>
  </si>
  <si>
    <t>TCA</t>
  </si>
  <si>
    <t>TMP</t>
  </si>
  <si>
    <t>UMC</t>
  </si>
  <si>
    <t>VIR</t>
  </si>
  <si>
    <t>WBG</t>
  </si>
  <si>
    <t>WLD</t>
  </si>
  <si>
    <t>ZAR</t>
  </si>
  <si>
    <t>ISO_code Corregido</t>
  </si>
  <si>
    <t>country_name</t>
  </si>
  <si>
    <t>Aruba</t>
  </si>
  <si>
    <t>Netherlands Antilles</t>
  </si>
  <si>
    <t>Arab League states</t>
  </si>
  <si>
    <t>American Samoa</t>
  </si>
  <si>
    <t>Bahamas, The</t>
  </si>
  <si>
    <t>Bermuda</t>
  </si>
  <si>
    <t>Bolivia</t>
  </si>
  <si>
    <t>Channel Islands</t>
  </si>
  <si>
    <t>Congo, Rep.</t>
  </si>
  <si>
    <t>Cayman Islands</t>
  </si>
  <si>
    <t>East Asia &amp; Pacific</t>
  </si>
  <si>
    <t>East Asia &amp; Pacific (all income levels)</t>
  </si>
  <si>
    <t>Europe &amp; Central Asia</t>
  </si>
  <si>
    <t>Europe &amp; Central Asia (all income levels)</t>
  </si>
  <si>
    <t>Egypt, Arab Rep.</t>
  </si>
  <si>
    <t>Euro area</t>
  </si>
  <si>
    <t>European Union</t>
  </si>
  <si>
    <t>Faeroe Islands</t>
  </si>
  <si>
    <t>Micronesia, Fed. Sts.</t>
  </si>
  <si>
    <t>Gibraltar</t>
  </si>
  <si>
    <t>Gambia, The</t>
  </si>
  <si>
    <t>Greenland</t>
  </si>
  <si>
    <t>Guam</t>
  </si>
  <si>
    <t>High income</t>
  </si>
  <si>
    <t>Hong Kong SAR, China</t>
  </si>
  <si>
    <t>Heavily indebted poor countries (HIPC)</t>
  </si>
  <si>
    <t>Isle of Man</t>
  </si>
  <si>
    <t>Iran, Islamic Rep.</t>
  </si>
  <si>
    <t>Kyrgyz Republic</t>
  </si>
  <si>
    <t>St. Kitts and Nevis</t>
  </si>
  <si>
    <t>Korea, Rep.</t>
  </si>
  <si>
    <t>Kosovo</t>
  </si>
  <si>
    <t>Latin America &amp; Caribbean</t>
  </si>
  <si>
    <t>Lao PDR</t>
  </si>
  <si>
    <t>Libya</t>
  </si>
  <si>
    <t>St. Lucia</t>
  </si>
  <si>
    <t>Latin America &amp; Caribbean (all income levels)</t>
  </si>
  <si>
    <t>Least developed countries: UN classification</t>
  </si>
  <si>
    <t>Liechtenstein</t>
  </si>
  <si>
    <t>Low &amp; middle income</t>
  </si>
  <si>
    <t>Macao SAR, China</t>
  </si>
  <si>
    <t>Moldova</t>
  </si>
  <si>
    <t>Middle East &amp; North Africa (all income levels)</t>
  </si>
  <si>
    <t>Middle income</t>
  </si>
  <si>
    <t>Macedonia, FYR</t>
  </si>
  <si>
    <t>Middle East &amp; North Africa</t>
  </si>
  <si>
    <t>Northern Mariana Islands</t>
  </si>
  <si>
    <t>Mayotte</t>
  </si>
  <si>
    <t>North America</t>
  </si>
  <si>
    <t>New Caledonia</t>
  </si>
  <si>
    <t>OECD members</t>
  </si>
  <si>
    <t>Puerto Rico</t>
  </si>
  <si>
    <t>Korea, Dem. Rep.</t>
  </si>
  <si>
    <t>French Polynesia</t>
  </si>
  <si>
    <t>South Asia</t>
  </si>
  <si>
    <t>Sub-Saharan Africa</t>
  </si>
  <si>
    <t>Sub-Saharan Africa (all income levels)</t>
  </si>
  <si>
    <t>São Tomé and Principe</t>
  </si>
  <si>
    <t>Slovak Republic</t>
  </si>
  <si>
    <t>Turks and Caicos Islands</t>
  </si>
  <si>
    <t>St. Vincent and the Grenadines</t>
  </si>
  <si>
    <t>Venezuela, RB</t>
  </si>
  <si>
    <t>Virgin Islands (U.S.)</t>
  </si>
  <si>
    <t>Vietnam</t>
  </si>
  <si>
    <t>West Bank and Gaza</t>
  </si>
  <si>
    <t>World</t>
  </si>
  <si>
    <t>Yemen, Rep.</t>
  </si>
  <si>
    <t>Congo, Dem. Rep.</t>
  </si>
  <si>
    <t>Income group</t>
  </si>
  <si>
    <t>The Netherlands</t>
  </si>
  <si>
    <t>EC</t>
  </si>
  <si>
    <t>L_C</t>
  </si>
  <si>
    <t>N/D</t>
  </si>
  <si>
    <t>GATES</t>
  </si>
  <si>
    <t>Contributions R&amp;D (2008) (US$ millons)</t>
  </si>
  <si>
    <t>Contributions R&amp;D (2007) (US$ millons)</t>
  </si>
  <si>
    <t>Contributions R&amp;D (2009) (US$ millons)</t>
  </si>
  <si>
    <t>Contributions R&amp;D (2010) (US$ millons)</t>
  </si>
  <si>
    <t>HHS</t>
  </si>
  <si>
    <t>CUW</t>
  </si>
  <si>
    <t>SXM</t>
  </si>
  <si>
    <t>SSD</t>
  </si>
  <si>
    <t>MAF</t>
  </si>
  <si>
    <t>Total</t>
  </si>
  <si>
    <t>income group</t>
  </si>
  <si>
    <t>Congo Democratic Republic</t>
  </si>
  <si>
    <t>Ratio q5 to q1</t>
  </si>
  <si>
    <t>Quintile 5 (wealthiest)</t>
    <phoneticPr fontId="11" type="noConversion"/>
  </si>
  <si>
    <t>Quintile 4</t>
    <phoneticPr fontId="11" type="noConversion"/>
  </si>
  <si>
    <t>Quintile 3</t>
    <phoneticPr fontId="11" type="noConversion"/>
  </si>
  <si>
    <t>Quintile 2</t>
    <phoneticPr fontId="11" type="noConversion"/>
  </si>
  <si>
    <t>Quintile 1 (poorest)</t>
    <phoneticPr fontId="11" type="noConversion"/>
  </si>
  <si>
    <t>Country</t>
    <phoneticPr fontId="11" type="noConversion"/>
  </si>
  <si>
    <t>DPT 3 Vaccination by quintile for children ages 12-23 months data.</t>
  </si>
  <si>
    <t>Source: Own calculation on Health Nutrition and Population Statistics by Wealth Quintile database</t>
  </si>
  <si>
    <t>No vaccinations</t>
  </si>
  <si>
    <t>Measles</t>
  </si>
  <si>
    <t>DPT 3</t>
  </si>
  <si>
    <t>BCG</t>
  </si>
  <si>
    <t>All vaccinations</t>
  </si>
  <si>
    <t>Quintile 5 (Highest)</t>
  </si>
  <si>
    <t>Quintile 4</t>
  </si>
  <si>
    <t>Quintile 3</t>
  </si>
  <si>
    <t>Quintile 2</t>
  </si>
  <si>
    <t>Quintile 1 (Lowest)</t>
  </si>
  <si>
    <t>Vaccine</t>
  </si>
  <si>
    <t>Quintile</t>
  </si>
  <si>
    <t>Variation coefficient</t>
  </si>
  <si>
    <t>Standard deviation</t>
  </si>
  <si>
    <t>Median</t>
  </si>
  <si>
    <t>Upper middle</t>
  </si>
  <si>
    <t>Lower middle</t>
  </si>
  <si>
    <t>Income Group</t>
  </si>
  <si>
    <t>Infection</t>
  </si>
  <si>
    <t>Diphteria</t>
  </si>
  <si>
    <t>Malaria</t>
  </si>
  <si>
    <t>Mumps</t>
  </si>
  <si>
    <t>Pertussis</t>
  </si>
  <si>
    <t>Polio</t>
  </si>
  <si>
    <t>Rubella</t>
  </si>
  <si>
    <t>Smallpox</t>
  </si>
  <si>
    <t>80-99</t>
  </si>
  <si>
    <t>83-94</t>
  </si>
  <si>
    <t>75-86</t>
  </si>
  <si>
    <t>92-94</t>
  </si>
  <si>
    <t>80-86</t>
  </si>
  <si>
    <t>83-85</t>
  </si>
  <si>
    <t>80-85</t>
  </si>
  <si>
    <t>Herd immunity rate (%)</t>
  </si>
  <si>
    <t>Number of missing observations</t>
  </si>
  <si>
    <t>DHS Dummy</t>
  </si>
  <si>
    <t>Total fields</t>
  </si>
  <si>
    <t>Negative trans</t>
  </si>
  <si>
    <t>% of missing</t>
  </si>
  <si>
    <t>Average of 2</t>
  </si>
  <si>
    <t>Ranking</t>
  </si>
  <si>
    <t>From MEASURE DHS and IHME</t>
  </si>
  <si>
    <t>The Republic of South Sudan became an independent state on 9 July 2011. It has not yet been classified for lending.</t>
  </si>
  <si>
    <t>became special municipalities of the Netherlands.</t>
  </si>
  <si>
    <t>Netherlands Antilles ceased to exist on 10 October 2010. Curaçao and Sint Maarten became countries within the Kingdom of the Netherlands. Bonaire, St. Eustatius and Saba</t>
  </si>
  <si>
    <t>Fed. Sts. to IDA; effective 1 July 2011; 18 July 2011 revision: Sri Lanka changed to Blend; 10 November 2011 revision: Tuvalu added to IDA.</t>
  </si>
  <si>
    <t>Note: Income classifications set on 1 July 2011 remain in effect until 1 July 2012. 6 July 2011 revision: Lending status for Azerbaijan changed to IBRD; Marshall Islands and Micronesia,</t>
  </si>
  <si>
    <t>eligible for IDA loans because of their low per capita incomes but are also eligible for IBRD loans because they are financially creditworthy.</t>
  </si>
  <si>
    <t>concessional—interest-free loans and grants for programs aimed at boosting economic growth and improving living conditions. IBRD loans are noncessional. Blend countries are</t>
  </si>
  <si>
    <t>Lending category: IDA countries are those that had a per capita income in 2010 of less than $1,175 and lack the financial ability to borrow from IBRD. IDA loans are deeply</t>
  </si>
  <si>
    <t>or that other economies have reached a preferred or final stage of development. Classification by income does not necessarily reflect development status.</t>
  </si>
  <si>
    <t>sometimes referred to as developing economies. The use of the term is convenient; it is not intended to imply that all economies in the group are experiencing similar development</t>
  </si>
  <si>
    <t>Geographic classifications and data reported for geographic regions are for low-income and middle-income economies only. Low-income and middle-income economies are</t>
  </si>
  <si>
    <t>lower middle income, $1,006–3,975; upper middle income, $3,976–12,275; and high income, $12,276 or more. Other analytical groups based on geographic regions are also used.</t>
  </si>
  <si>
    <t>divided among income groups according to 2010 gross national income (GNI) per capita, calculated using the World Bank Atlas method. The groups are: low income, $1,005 or less;</t>
  </si>
  <si>
    <t>This table classifies all World Bank member economies, and all other economies with populations of more than 30,000. For operational and analytical purposes, economies are</t>
  </si>
  <si>
    <t>Latin America &amp; the Caribbean (all income levels)</t>
  </si>
  <si>
    <t>Arab World</t>
  </si>
  <si>
    <t xml:space="preserve">  High income: nonOECD</t>
  </si>
  <si>
    <t xml:space="preserve">  High income: OECD</t>
  </si>
  <si>
    <t xml:space="preserve">  Euro area</t>
  </si>
  <si>
    <t xml:space="preserve">  Sub-Saharan Africa</t>
  </si>
  <si>
    <t xml:space="preserve">  South Asia</t>
  </si>
  <si>
    <t xml:space="preserve">  Middle East &amp; North Africa</t>
  </si>
  <si>
    <t xml:space="preserve">  Latin America &amp; Caribbean</t>
  </si>
  <si>
    <t xml:space="preserve">  Europe &amp; Central Asia</t>
  </si>
  <si>
    <t xml:space="preserve">  East Asia &amp; Pacific</t>
  </si>
  <si>
    <t xml:space="preserve">  Upper middle income</t>
  </si>
  <si>
    <t xml:space="preserve">  Lower middle income</t>
  </si>
  <si>
    <t/>
  </si>
  <si>
    <t>Blend</t>
  </si>
  <si>
    <t>HIPC</t>
  </si>
  <si>
    <t>IDA</t>
  </si>
  <si>
    <t>..</t>
  </si>
  <si>
    <t>IBRD</t>
  </si>
  <si>
    <t>St. Martin (French part)</t>
  </si>
  <si>
    <t>South Sudan</t>
  </si>
  <si>
    <t>Sint Maarten (Dutch part)</t>
  </si>
  <si>
    <t>Curaçao</t>
  </si>
  <si>
    <t>Other</t>
  </si>
  <si>
    <t>Lending category</t>
  </si>
  <si>
    <t>Region</t>
  </si>
  <si>
    <t>Economy</t>
  </si>
  <si>
    <t xml:space="preserve"> </t>
  </si>
  <si>
    <t>(Bold indicates a change of classification)</t>
  </si>
  <si>
    <r>
      <t xml:space="preserve">World Bank list of economies </t>
    </r>
    <r>
      <rPr>
        <b/>
        <i/>
        <sz val="12"/>
        <rFont val="Arial"/>
        <family val="2"/>
      </rPr>
      <t>(April 2012)</t>
    </r>
  </si>
  <si>
    <t>REGIONS</t>
  </si>
  <si>
    <t>region</t>
  </si>
  <si>
    <t>FYR Macedonia</t>
  </si>
  <si>
    <t>DIMENSION 2:</t>
  </si>
  <si>
    <t>N</t>
  </si>
  <si>
    <t>Mean</t>
  </si>
  <si>
    <t>Standard Deviation</t>
  </si>
  <si>
    <t>DR Congo</t>
  </si>
  <si>
    <t>% of immunization spending financed using Government funds (2010)</t>
  </si>
  <si>
    <t>used in routine immunizations  and injection supplies (syringes, needles, sharp boxes) for routine immunizations  (Yes on bouth=1, Yes on only one=0.5</t>
  </si>
  <si>
    <t xml:space="preserve">Line item in the national budget for purchase of vaccines* </t>
  </si>
  <si>
    <t>Health expenditure as a % of GDP (2010)</t>
  </si>
  <si>
    <t xml:space="preserve">Vaccines expenditure as % of Health expenditure </t>
  </si>
  <si>
    <t>Vaccine Spending PPP, ages 0-5</t>
  </si>
  <si>
    <t xml:space="preserve">Vaccines expenditure as a  % of GDP </t>
  </si>
  <si>
    <t>GDP</t>
  </si>
  <si>
    <t>Total indicator</t>
  </si>
  <si>
    <t>Direct Funding annualy (2000-2019)</t>
  </si>
  <si>
    <t>IFFIM annualy (2006-2030)</t>
  </si>
  <si>
    <t>AMC annualy (2009-2020)</t>
  </si>
  <si>
    <t>Total Gavi Alliance annualy</t>
  </si>
  <si>
    <t xml:space="preserve">Note: All 2000-2011 contributions are recorded in US dollars at the actual exchange rates for the day of cash received.  All 2012-2031 pledges are expressed in US dollars at 10 June 2011 exchange rates.  </t>
  </si>
  <si>
    <t>Grand Total</t>
  </si>
  <si>
    <t>Direct Contribution</t>
  </si>
  <si>
    <t>Other Private Donors</t>
  </si>
  <si>
    <t>United States of America</t>
  </si>
  <si>
    <t>IFFIm</t>
  </si>
  <si>
    <t>AMC</t>
  </si>
  <si>
    <t>Matching Fund</t>
  </si>
  <si>
    <t xml:space="preserve">Sweden </t>
  </si>
  <si>
    <t>Russia</t>
  </si>
  <si>
    <t>"la Caixa" Foundation</t>
  </si>
  <si>
    <t>JP Morgan</t>
  </si>
  <si>
    <t>His Highness Sheikh Mohammed bin Zayed Al Nahyan</t>
  </si>
  <si>
    <t xml:space="preserve">Children’s Investment Fund Foundation </t>
  </si>
  <si>
    <t>Bill &amp; Melinda Gates Foundation</t>
  </si>
  <si>
    <t>Anglo American plc</t>
  </si>
  <si>
    <t>Absolute Return for Kids (ARK)</t>
  </si>
  <si>
    <t>2011-2015 unallocated Matching Fund</t>
  </si>
  <si>
    <t>Pledges</t>
  </si>
  <si>
    <t>Contributions</t>
  </si>
  <si>
    <t>US$ millions</t>
  </si>
  <si>
    <t>GAVI Alliance:  Donor Contributions 2000-2031</t>
  </si>
  <si>
    <t>European Commission</t>
  </si>
  <si>
    <t>Subtotal:</t>
  </si>
  <si>
    <t>Other Donor Countries</t>
  </si>
  <si>
    <t>Brunei Darussalem</t>
  </si>
  <si>
    <t>Private Sector/Non-Governmental Donors</t>
  </si>
  <si>
    <t>Bill &amp; Melinda Gates Foundation 3, 4</t>
  </si>
  <si>
    <t>Rotary International3</t>
  </si>
  <si>
    <t>UN Foundation</t>
  </si>
  <si>
    <t>Sanofi Pasteur/IFPMA</t>
  </si>
  <si>
    <t>Crown Prince of Abu Dhabi</t>
  </si>
  <si>
    <t>Rotary International/UNF Private Sector Campaign</t>
  </si>
  <si>
    <t>American Red Cross</t>
  </si>
  <si>
    <t>Google Foundation/Matching Grant</t>
  </si>
  <si>
    <t>International Federation of Red Cross and Red Crescent</t>
  </si>
  <si>
    <t>Societies</t>
  </si>
  <si>
    <t>OPEC Fund for International Development</t>
  </si>
  <si>
    <t>De Beers</t>
  </si>
  <si>
    <t>Other5</t>
  </si>
  <si>
    <t>Wyeth</t>
  </si>
  <si>
    <t>Shinnyo-en</t>
  </si>
  <si>
    <t>UAE Red Crescent Society</t>
  </si>
  <si>
    <t>Multilateral Sector</t>
  </si>
  <si>
    <t>World Bank Credits to India</t>
  </si>
  <si>
    <t>World Bank Investment Partnership for Polio6</t>
  </si>
  <si>
    <t>GAVI/IFFIm7</t>
  </si>
  <si>
    <t>WHO (incl. impact of reduced PSC)8</t>
  </si>
  <si>
    <t>UNICEF Regular and Other Resources9</t>
  </si>
  <si>
    <t>Japan International Cooperation Agency (JICA) ODA</t>
  </si>
  <si>
    <t>Loan Conversion10</t>
  </si>
  <si>
    <t>Oil for Food Programme</t>
  </si>
  <si>
    <t>World Bank Grant - Afghanistan</t>
  </si>
  <si>
    <t>Central Emergency Response Fund (CERF)</t>
  </si>
  <si>
    <t>World Bank Grant - Democratic Republic of Congo</t>
  </si>
  <si>
    <t>Inter-American Bank</t>
  </si>
  <si>
    <t>African Development Bank</t>
  </si>
  <si>
    <t>Common Humanitarian Fund (South Sudan)</t>
  </si>
  <si>
    <t>Islamic Development Bank</t>
  </si>
  <si>
    <t>OCHA</t>
  </si>
  <si>
    <t>Domestic Resources</t>
  </si>
  <si>
    <t>India (12 -13 projected)</t>
  </si>
  <si>
    <t>Bangladesh HNPSP Pooled Funds</t>
  </si>
  <si>
    <t>Congo, Republic of</t>
  </si>
  <si>
    <t>Total Funds11</t>
  </si>
  <si>
    <t>Average 2007-2011</t>
  </si>
  <si>
    <t>times 1b</t>
  </si>
  <si>
    <t>Islamic Republic of Afghanistan</t>
  </si>
  <si>
    <t>The Bahamas</t>
  </si>
  <si>
    <t>Democratic Republic of Congo</t>
  </si>
  <si>
    <t>Republic of Congo</t>
  </si>
  <si>
    <t>The Gambia</t>
  </si>
  <si>
    <t>Hong Kong SAR</t>
  </si>
  <si>
    <t>Islamic Republic of Iran</t>
  </si>
  <si>
    <t>Korea</t>
  </si>
  <si>
    <t>Former Yugoslav Republic of Macedonia</t>
  </si>
  <si>
    <t>São Tomé and Príncipe</t>
  </si>
  <si>
    <t>Taiwan Province of China</t>
  </si>
  <si>
    <t>Democratic Republic of Timor-Leste</t>
  </si>
  <si>
    <t>Venezuela</t>
  </si>
  <si>
    <t>Republic of Yemen</t>
  </si>
  <si>
    <t>International Monetary Fund, World Economic Outlook Database, April 2012</t>
  </si>
  <si>
    <t>average</t>
  </si>
  <si>
    <t>average R&amp;D millions</t>
  </si>
  <si>
    <t>AVERAGE GDP (2007-2012)</t>
  </si>
  <si>
    <t>AVERAGE R&amp;D</t>
  </si>
  <si>
    <t>AVERAGE GAVI</t>
  </si>
  <si>
    <t>AVERAGE GPEI</t>
  </si>
  <si>
    <t>R&amp;D / GDP</t>
  </si>
  <si>
    <t>GAVI/GDP</t>
  </si>
  <si>
    <t>GPEI/GDP</t>
  </si>
  <si>
    <t>R&amp;D MAX</t>
  </si>
  <si>
    <t>GAVI MAX</t>
  </si>
  <si>
    <t>GPEI MAX</t>
  </si>
  <si>
    <t>AVERAGE</t>
  </si>
  <si>
    <t>RANK</t>
  </si>
  <si>
    <t>MAX</t>
  </si>
  <si>
    <t>Average1</t>
  </si>
  <si>
    <t>TOTALAVERAGE</t>
  </si>
  <si>
    <t>mean</t>
  </si>
  <si>
    <t>sample</t>
  </si>
  <si>
    <t>stdev</t>
  </si>
  <si>
    <t>Score</t>
  </si>
  <si>
    <t>Average Contributions to R&amp;D; 2007-2012, USD</t>
  </si>
  <si>
    <t>Average Contributions to GPEI; 2007-2012, USD</t>
  </si>
  <si>
    <t>Average Contributions to GAVI; 2007-2012, USD</t>
  </si>
  <si>
    <t>Component</t>
  </si>
  <si>
    <t>Difference</t>
  </si>
  <si>
    <t>Proportion</t>
  </si>
  <si>
    <t>Cumulative</t>
  </si>
  <si>
    <t>Comp1</t>
  </si>
  <si>
    <t>Comp2</t>
  </si>
  <si>
    <t>Comp3</t>
  </si>
  <si>
    <t>Eigenvalue</t>
  </si>
  <si>
    <t>Principal Components Analysis for Two Dimensions</t>
  </si>
  <si>
    <t>Unexplained</t>
  </si>
  <si>
    <t xml:space="preserve">Principal components/correlation  </t>
  </si>
  <si>
    <t>Principal components (eigenvectors)</t>
  </si>
  <si>
    <t>Component 1</t>
  </si>
  <si>
    <t>Variable</t>
  </si>
  <si>
    <t>Dimension 1. Own Vaccination Performance</t>
  </si>
  <si>
    <t># of components</t>
  </si>
  <si>
    <t>Trace</t>
  </si>
  <si>
    <t>Rho</t>
  </si>
  <si>
    <t>Dimension 2. Own Vaccination Financing</t>
  </si>
  <si>
    <t>Component 2</t>
  </si>
  <si>
    <t>PPP vaccine spending (over pop 0-5)</t>
  </si>
  <si>
    <t>Percentage of immunization spending financed using government funds (2010)</t>
  </si>
  <si>
    <t>Rate of change</t>
  </si>
  <si>
    <t>…</t>
  </si>
  <si>
    <t>Top 20</t>
  </si>
  <si>
    <t>Bottom 20</t>
  </si>
  <si>
    <t>WHO_REGION</t>
  </si>
  <si>
    <t>Cname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</si>
  <si>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</si>
  <si>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</si>
  <si>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</si>
  <si>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</si>
  <si>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</si>
  <si>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</si>
  <si>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</si>
  <si>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</si>
  <si>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</si>
  <si>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</si>
  <si>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</si>
  <si>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</si>
  <si>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</si>
  <si>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</si>
  <si>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</si>
  <si>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</si>
  <si>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</si>
  <si>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</si>
  <si>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</si>
  <si>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</si>
  <si>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</si>
  <si>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</si>
  <si>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</si>
  <si>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</si>
  <si>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</si>
  <si>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</si>
  <si>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</si>
  <si>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</si>
  <si>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</si>
  <si>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</si>
  <si>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</si>
  <si>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EMR</t>
  </si>
  <si>
    <t>DTP3</t>
  </si>
  <si>
    <t>EUR</t>
  </si>
  <si>
    <t>AFR</t>
  </si>
  <si>
    <t>AMR</t>
  </si>
  <si>
    <t>WPR</t>
  </si>
  <si>
    <t>Bahamas (the)</t>
  </si>
  <si>
    <t>SEAR</t>
  </si>
  <si>
    <t>Central African Republic (the)</t>
  </si>
  <si>
    <t>Comoros (the)</t>
  </si>
  <si>
    <t>Congo (the)</t>
  </si>
  <si>
    <t>Czech Republic (the)</t>
  </si>
  <si>
    <t>Democratic People's Republic of Korea (the)</t>
  </si>
  <si>
    <t>Democratic Republic of the Congo (the)</t>
  </si>
  <si>
    <t>Dominican Republic (the)</t>
  </si>
  <si>
    <t>Gambia (the)</t>
  </si>
  <si>
    <t>Lao People's Democratic Republic (the)</t>
  </si>
  <si>
    <t>Marshall Islands (the)</t>
  </si>
  <si>
    <t>Netherlands (the)</t>
  </si>
  <si>
    <t>Niger (the)</t>
  </si>
  <si>
    <t>Philippines (the)</t>
  </si>
  <si>
    <t>Russian Federation (the)</t>
  </si>
  <si>
    <t>Sudan (the)</t>
  </si>
  <si>
    <t>Syrian Arab Republic (the)</t>
  </si>
  <si>
    <t>United Arab Emirates (the)</t>
  </si>
  <si>
    <t>United Kingdom of Great Britain and Northern Ireland (the)</t>
  </si>
  <si>
    <t>United States of America (the)</t>
  </si>
  <si>
    <t>Average coverage (1980-2011)</t>
  </si>
  <si>
    <t>NOTE: VALUES IN BOLD ARE % FROM LAST AVAILABLE YEAR</t>
  </si>
  <si>
    <t>DTP-3 Coverage (Last Available &amp; 2011)</t>
  </si>
  <si>
    <t>Periods &gt;.90 Coverage</t>
  </si>
  <si>
    <t>Percentage of periods with more than 90% Coverage (1980-2011)</t>
  </si>
  <si>
    <t>%Periods &gt;.90 Coverage</t>
  </si>
  <si>
    <t>Missing observations for DTP coverage</t>
  </si>
  <si>
    <t># Missing Years</t>
  </si>
  <si>
    <t>INDICATORS</t>
  </si>
  <si>
    <t># of missing fields, Dimension 2</t>
  </si>
  <si>
    <t># of missing fields, Dimension 1</t>
  </si>
  <si>
    <t>% of missing fields, Dim 2</t>
  </si>
  <si>
    <t>% of missing fields, Dim 1</t>
  </si>
  <si>
    <t>Divides number of missing years by 32, # of years</t>
  </si>
  <si>
    <t>ISO Code</t>
  </si>
  <si>
    <t>Income group, 2011</t>
  </si>
  <si>
    <t>SHARE OF MAX VALUES</t>
  </si>
  <si>
    <t>MAXIMUM VALUES</t>
  </si>
  <si>
    <t>Min</t>
  </si>
  <si>
    <t>St Dev</t>
  </si>
  <si>
    <t>who_region</t>
  </si>
  <si>
    <t>cname</t>
  </si>
  <si>
    <t>categorysort</t>
  </si>
  <si>
    <t>indicator</t>
  </si>
  <si>
    <t>yr2011</t>
  </si>
  <si>
    <t>yr2010</t>
  </si>
  <si>
    <t>yr2009</t>
  </si>
  <si>
    <t>% of districts &gt;=90% DTP3 coverage</t>
  </si>
  <si>
    <t>Share of districts with &gt;90% DTP-3 Coverage (Average of 2009-2011)</t>
  </si>
  <si>
    <t>Percentage of vaccine spending financed by gov't</t>
  </si>
  <si>
    <t>MYP+Costing</t>
  </si>
  <si>
    <t>TAG</t>
  </si>
  <si>
    <t>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</si>
</sst>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 * #,##0_ ;_ * \-#,##0_ ;_ * &quot;-&quot;??_ ;_ @_ "/>
    <numFmt numFmtId="167" formatCode="_(* #,##0_);_(* \(#,##0\);_(* &quot;-&quot;??_);_(@_)"/>
    <numFmt numFmtId="168" formatCode="0.0"/>
    <numFmt numFmtId="169" formatCode="#,##0.0"/>
    <numFmt numFmtId="170" formatCode="[$-F800]dddd\,\ mmmm\ dd\,\ yyyy"/>
    <numFmt numFmtId="171" formatCode="0.000"/>
  </numFmts>
  <fonts count="7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</font>
    <font>
      <b/>
      <sz val="8"/>
      <color rgb="FFFF0000"/>
      <name val="Calibri"/>
      <family val="2"/>
    </font>
    <font>
      <sz val="10"/>
      <color rgb="FFFF0000"/>
      <name val="Arial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Calibri"/>
      <family val="2"/>
    </font>
    <font>
      <sz val="10"/>
      <name val="Courier"/>
      <family val="3"/>
    </font>
    <font>
      <sz val="8"/>
      <name val="Arial"/>
      <family val="2"/>
    </font>
    <font>
      <sz val="8.5"/>
      <name val="Arial"/>
      <family val="2"/>
    </font>
    <font>
      <sz val="8.5"/>
      <name val="Courier"/>
      <family val="3"/>
    </font>
    <font>
      <b/>
      <sz val="8.5"/>
      <name val="Arial"/>
      <family val="2"/>
    </font>
    <font>
      <b/>
      <sz val="8.5"/>
      <name val="Courier"/>
      <family val="3"/>
    </font>
    <font>
      <i/>
      <sz val="8.5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9"/>
      <color rgb="FF999999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indexed="8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3B79"/>
        <bgColor rgb="FF000000"/>
      </patternFill>
    </fill>
    <fill>
      <patternFill patternType="solid">
        <fgColor rgb="FF51A025"/>
        <bgColor rgb="FF000000"/>
      </patternFill>
    </fill>
    <fill>
      <patternFill patternType="solid">
        <fgColor rgb="FFB3071B"/>
        <bgColor rgb="FF000000"/>
      </patternFill>
    </fill>
    <fill>
      <patternFill patternType="solid">
        <fgColor rgb="FF6B065A"/>
        <bgColor rgb="FF000000"/>
      </patternFill>
    </fill>
    <fill>
      <patternFill patternType="solid">
        <fgColor rgb="FFB8B9BB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DashDot">
        <color indexed="64"/>
      </right>
      <top/>
      <bottom style="thin">
        <color theme="4" tint="-0.24994659260841701"/>
      </bottom>
      <diagonal/>
    </border>
    <border>
      <left/>
      <right style="mediumDashDot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0" fontId="26" fillId="0" borderId="0"/>
    <xf numFmtId="0" fontId="27" fillId="0" borderId="0"/>
    <xf numFmtId="0" fontId="30" fillId="0" borderId="0"/>
    <xf numFmtId="0" fontId="46" fillId="0" borderId="0"/>
    <xf numFmtId="0" fontId="21" fillId="0" borderId="0"/>
    <xf numFmtId="0" fontId="27" fillId="0" borderId="0"/>
  </cellStyleXfs>
  <cellXfs count="329">
    <xf numFmtId="0" fontId="0" fillId="0" borderId="0" xfId="0"/>
    <xf numFmtId="0" fontId="21" fillId="0" borderId="0" xfId="43"/>
    <xf numFmtId="0" fontId="0" fillId="0" borderId="10" xfId="0" applyBorder="1"/>
    <xf numFmtId="0" fontId="21" fillId="0" borderId="10" xfId="43" applyBorder="1"/>
    <xf numFmtId="43" fontId="0" fillId="0" borderId="0" xfId="44" applyFont="1"/>
    <xf numFmtId="0" fontId="0" fillId="0" borderId="0" xfId="44" applyNumberFormat="1" applyFont="1" applyBorder="1" applyAlignment="1">
      <alignment vertical="center"/>
    </xf>
    <xf numFmtId="0" fontId="0" fillId="36" borderId="0" xfId="0" applyFill="1" applyBorder="1"/>
    <xf numFmtId="0" fontId="0" fillId="36" borderId="0" xfId="0" applyFill="1"/>
    <xf numFmtId="0" fontId="28" fillId="0" borderId="0" xfId="0" applyFont="1"/>
    <xf numFmtId="0" fontId="29" fillId="33" borderId="10" xfId="46" quotePrefix="1" applyNumberFormat="1" applyFont="1" applyFill="1" applyBorder="1" applyAlignment="1">
      <alignment horizontal="center" vertical="center" wrapText="1"/>
    </xf>
    <xf numFmtId="0" fontId="24" fillId="0" borderId="0" xfId="46" quotePrefix="1" applyNumberFormat="1" applyFont="1"/>
    <xf numFmtId="43" fontId="28" fillId="0" borderId="0" xfId="44" applyFont="1"/>
    <xf numFmtId="9" fontId="28" fillId="0" borderId="0" xfId="0" applyNumberFormat="1" applyFont="1"/>
    <xf numFmtId="9" fontId="28" fillId="0" borderId="0" xfId="1" applyFont="1"/>
    <xf numFmtId="167" fontId="0" fillId="0" borderId="0" xfId="44" applyNumberFormat="1" applyFont="1"/>
    <xf numFmtId="164" fontId="28" fillId="0" borderId="0" xfId="1" applyNumberFormat="1" applyFont="1"/>
    <xf numFmtId="0" fontId="30" fillId="0" borderId="0" xfId="47" applyNumberFormat="1" applyBorder="1"/>
    <xf numFmtId="0" fontId="30" fillId="0" borderId="0" xfId="47" applyNumberFormat="1"/>
    <xf numFmtId="164" fontId="30" fillId="0" borderId="0" xfId="47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0" fontId="34" fillId="0" borderId="0" xfId="47" applyFont="1" applyFill="1" applyBorder="1" applyAlignment="1">
      <alignment horizontal="center" vertical="center" wrapText="1"/>
    </xf>
    <xf numFmtId="0" fontId="31" fillId="0" borderId="0" xfId="47" applyFont="1" applyFill="1" applyBorder="1" applyAlignment="1">
      <alignment horizontal="center" vertical="center" wrapText="1"/>
    </xf>
    <xf numFmtId="0" fontId="32" fillId="0" borderId="0" xfId="47" applyFont="1" applyBorder="1" applyAlignment="1">
      <alignment horizontal="center" vertical="center" wrapText="1"/>
    </xf>
    <xf numFmtId="0" fontId="0" fillId="34" borderId="0" xfId="0" applyFill="1"/>
    <xf numFmtId="164" fontId="30" fillId="0" borderId="10" xfId="47" applyNumberFormat="1" applyBorder="1"/>
    <xf numFmtId="0" fontId="0" fillId="0" borderId="10" xfId="0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10" xfId="1" applyFont="1" applyBorder="1" applyAlignment="1">
      <alignment horizontal="center"/>
    </xf>
    <xf numFmtId="0" fontId="36" fillId="0" borderId="13" xfId="47" applyFont="1" applyFill="1" applyBorder="1" applyAlignment="1">
      <alignment horizontal="center" vertical="center" wrapText="1"/>
    </xf>
    <xf numFmtId="0" fontId="36" fillId="0" borderId="13" xfId="47" applyFont="1" applyBorder="1" applyAlignment="1">
      <alignment horizontal="center" vertical="center" wrapText="1"/>
    </xf>
    <xf numFmtId="0" fontId="37" fillId="0" borderId="0" xfId="0" applyFont="1"/>
    <xf numFmtId="164" fontId="30" fillId="0" borderId="0" xfId="47" applyNumberFormat="1" applyBorder="1" applyAlignment="1">
      <alignment vertical="center" wrapText="1"/>
    </xf>
    <xf numFmtId="0" fontId="30" fillId="0" borderId="0" xfId="47" applyNumberFormat="1" applyBorder="1" applyAlignment="1">
      <alignment vertical="center"/>
    </xf>
    <xf numFmtId="9" fontId="30" fillId="0" borderId="0" xfId="1" applyFont="1" applyBorder="1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3" fillId="0" borderId="0" xfId="47" applyNumberFormat="1" applyFont="1" applyBorder="1" applyAlignment="1">
      <alignment vertical="center" wrapText="1"/>
    </xf>
    <xf numFmtId="0" fontId="3" fillId="0" borderId="0" xfId="47" applyNumberFormat="1" applyFont="1" applyBorder="1" applyAlignment="1">
      <alignment vertical="center"/>
    </xf>
    <xf numFmtId="2" fontId="0" fillId="0" borderId="0" xfId="44" applyNumberFormat="1" applyFont="1"/>
    <xf numFmtId="168" fontId="30" fillId="0" borderId="0" xfId="47" applyNumberFormat="1" applyBorder="1" applyAlignment="1">
      <alignment vertical="center"/>
    </xf>
    <xf numFmtId="9" fontId="34" fillId="0" borderId="0" xfId="47" applyNumberFormat="1" applyFont="1" applyFill="1" applyBorder="1" applyAlignment="1">
      <alignment horizontal="center" vertical="center" wrapText="1"/>
    </xf>
    <xf numFmtId="43" fontId="34" fillId="0" borderId="0" xfId="44" applyFont="1" applyFill="1" applyBorder="1" applyAlignment="1">
      <alignment horizontal="center" vertical="center" wrapText="1"/>
    </xf>
    <xf numFmtId="10" fontId="34" fillId="0" borderId="0" xfId="47" applyNumberFormat="1" applyFont="1" applyFill="1" applyBorder="1" applyAlignment="1">
      <alignment horizontal="center" vertical="center" wrapText="1"/>
    </xf>
    <xf numFmtId="9" fontId="31" fillId="0" borderId="10" xfId="1" applyFont="1" applyBorder="1" applyAlignment="1">
      <alignment horizontal="center" vertical="center"/>
    </xf>
    <xf numFmtId="168" fontId="31" fillId="0" borderId="10" xfId="47" applyNumberFormat="1" applyFont="1" applyBorder="1" applyAlignment="1">
      <alignment horizontal="center" vertical="center"/>
    </xf>
    <xf numFmtId="43" fontId="31" fillId="0" borderId="10" xfId="44" applyFont="1" applyBorder="1" applyAlignment="1">
      <alignment horizontal="center" vertical="center"/>
    </xf>
    <xf numFmtId="0" fontId="35" fillId="41" borderId="13" xfId="47" applyFont="1" applyFill="1" applyBorder="1" applyAlignment="1">
      <alignment horizontal="center" vertical="center" wrapText="1"/>
    </xf>
    <xf numFmtId="0" fontId="36" fillId="41" borderId="13" xfId="47" applyFont="1" applyFill="1" applyBorder="1" applyAlignment="1">
      <alignment horizontal="center" vertical="center" wrapText="1"/>
    </xf>
    <xf numFmtId="0" fontId="0" fillId="33" borderId="0" xfId="0" applyFill="1"/>
    <xf numFmtId="0" fontId="17" fillId="33" borderId="0" xfId="0" applyFont="1" applyFill="1"/>
    <xf numFmtId="0" fontId="39" fillId="0" borderId="0" xfId="43" applyFont="1"/>
    <xf numFmtId="0" fontId="40" fillId="0" borderId="13" xfId="47" applyFont="1" applyBorder="1" applyAlignment="1">
      <alignment horizontal="center" vertical="center" wrapText="1"/>
    </xf>
    <xf numFmtId="0" fontId="19" fillId="39" borderId="0" xfId="0" applyFont="1" applyFill="1"/>
    <xf numFmtId="9" fontId="0" fillId="0" borderId="0" xfId="1" applyFont="1"/>
    <xf numFmtId="0" fontId="19" fillId="0" borderId="10" xfId="0" applyFont="1" applyBorder="1"/>
    <xf numFmtId="166" fontId="0" fillId="36" borderId="0" xfId="44" applyNumberFormat="1" applyFont="1" applyFill="1" applyAlignment="1"/>
    <xf numFmtId="43" fontId="0" fillId="36" borderId="0" xfId="44" applyFont="1" applyFill="1"/>
    <xf numFmtId="0" fontId="0" fillId="36" borderId="0" xfId="0" applyFill="1" applyAlignment="1">
      <alignment vertical="center"/>
    </xf>
    <xf numFmtId="0" fontId="22" fillId="36" borderId="11" xfId="0" applyFont="1" applyFill="1" applyBorder="1" applyAlignment="1">
      <alignment wrapText="1"/>
    </xf>
    <xf numFmtId="167" fontId="19" fillId="36" borderId="11" xfId="44" applyNumberFormat="1" applyFont="1" applyFill="1" applyBorder="1" applyAlignment="1">
      <alignment horizontal="center" vertical="center" wrapText="1"/>
    </xf>
    <xf numFmtId="0" fontId="0" fillId="36" borderId="0" xfId="0" applyFill="1" applyAlignment="1"/>
    <xf numFmtId="166" fontId="0" fillId="36" borderId="0" xfId="44" applyNumberFormat="1" applyFont="1" applyFill="1" applyBorder="1" applyAlignment="1">
      <alignment horizontal="left" vertical="center" wrapText="1"/>
    </xf>
    <xf numFmtId="0" fontId="22" fillId="36" borderId="10" xfId="0" applyFont="1" applyFill="1" applyBorder="1" applyAlignment="1">
      <alignment horizontal="left" vertical="center"/>
    </xf>
    <xf numFmtId="166" fontId="0" fillId="36" borderId="10" xfId="44" applyNumberFormat="1" applyFont="1" applyFill="1" applyBorder="1" applyAlignment="1">
      <alignment horizontal="left" vertical="center" wrapText="1"/>
    </xf>
    <xf numFmtId="0" fontId="0" fillId="0" borderId="12" xfId="0" applyBorder="1"/>
    <xf numFmtId="0" fontId="40" fillId="0" borderId="11" xfId="47" applyFont="1" applyBorder="1" applyAlignment="1">
      <alignment horizontal="center" vertical="center" wrapText="1"/>
    </xf>
    <xf numFmtId="165" fontId="30" fillId="0" borderId="0" xfId="44" applyNumberFormat="1" applyFont="1" applyBorder="1" applyAlignment="1">
      <alignment vertical="center"/>
    </xf>
    <xf numFmtId="166" fontId="0" fillId="36" borderId="10" xfId="44" applyNumberFormat="1" applyFont="1" applyFill="1" applyBorder="1" applyAlignment="1"/>
    <xf numFmtId="43" fontId="0" fillId="36" borderId="10" xfId="44" applyFont="1" applyFill="1" applyBorder="1"/>
    <xf numFmtId="43" fontId="0" fillId="36" borderId="0" xfId="44" applyFont="1" applyFill="1" applyAlignment="1">
      <alignment horizontal="left" vertical="center" wrapText="1"/>
    </xf>
    <xf numFmtId="43" fontId="0" fillId="36" borderId="0" xfId="44" applyFont="1" applyFill="1" applyAlignment="1">
      <alignment wrapText="1"/>
    </xf>
    <xf numFmtId="2" fontId="0" fillId="36" borderId="0" xfId="0" applyNumberFormat="1" applyFill="1" applyBorder="1" applyAlignment="1">
      <alignment wrapText="1"/>
    </xf>
    <xf numFmtId="2" fontId="0" fillId="36" borderId="0" xfId="0" applyNumberFormat="1" applyFill="1" applyAlignment="1">
      <alignment wrapText="1"/>
    </xf>
    <xf numFmtId="2" fontId="0" fillId="36" borderId="0" xfId="44" applyNumberFormat="1" applyFont="1" applyFill="1" applyAlignment="1"/>
    <xf numFmtId="2" fontId="0" fillId="36" borderId="0" xfId="44" applyNumberFormat="1" applyFont="1" applyFill="1" applyBorder="1" applyAlignment="1">
      <alignment horizontal="left" vertical="center" wrapText="1"/>
    </xf>
    <xf numFmtId="2" fontId="0" fillId="36" borderId="0" xfId="44" applyNumberFormat="1" applyFont="1" applyFill="1" applyAlignment="1">
      <alignment horizontal="left" wrapText="1"/>
    </xf>
    <xf numFmtId="2" fontId="0" fillId="36" borderId="10" xfId="0" applyNumberFormat="1" applyFill="1" applyBorder="1" applyAlignment="1">
      <alignment wrapText="1"/>
    </xf>
    <xf numFmtId="2" fontId="19" fillId="36" borderId="11" xfId="0" applyNumberFormat="1" applyFont="1" applyFill="1" applyBorder="1" applyAlignment="1">
      <alignment horizontal="center" vertical="center" wrapText="1"/>
    </xf>
    <xf numFmtId="2" fontId="0" fillId="36" borderId="0" xfId="44" applyNumberFormat="1" applyFont="1" applyFill="1" applyAlignment="1">
      <alignment vertical="center" wrapText="1"/>
    </xf>
    <xf numFmtId="2" fontId="0" fillId="36" borderId="10" xfId="44" applyNumberFormat="1" applyFont="1" applyFill="1" applyBorder="1" applyAlignment="1"/>
    <xf numFmtId="1" fontId="19" fillId="36" borderId="11" xfId="44" applyNumberFormat="1" applyFont="1" applyFill="1" applyBorder="1" applyAlignment="1">
      <alignment vertical="center" wrapText="1"/>
    </xf>
    <xf numFmtId="0" fontId="41" fillId="33" borderId="10" xfId="43" applyFont="1" applyFill="1" applyBorder="1" applyAlignment="1">
      <alignment horizontal="center" vertical="center" wrapText="1"/>
    </xf>
    <xf numFmtId="0" fontId="41" fillId="0" borderId="10" xfId="43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/>
    <xf numFmtId="0" fontId="42" fillId="0" borderId="0" xfId="0" applyFont="1"/>
    <xf numFmtId="0" fontId="4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43" fontId="0" fillId="0" borderId="0" xfId="44" applyFont="1" applyAlignment="1">
      <alignment horizontal="center" vertical="center"/>
    </xf>
    <xf numFmtId="43" fontId="22" fillId="0" borderId="0" xfId="0" applyNumberFormat="1" applyFont="1" applyAlignment="1">
      <alignment horizontal="center" vertical="center"/>
    </xf>
    <xf numFmtId="43" fontId="0" fillId="0" borderId="10" xfId="44" applyFont="1" applyBorder="1" applyAlignment="1">
      <alignment horizontal="center" vertical="center"/>
    </xf>
    <xf numFmtId="168" fontId="0" fillId="0" borderId="10" xfId="44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22" fillId="0" borderId="10" xfId="0" applyNumberFormat="1" applyFont="1" applyBorder="1" applyAlignment="1">
      <alignment horizontal="left" vertical="center" wrapText="1"/>
    </xf>
    <xf numFmtId="168" fontId="42" fillId="0" borderId="10" xfId="0" applyNumberFormat="1" applyFont="1" applyBorder="1" applyAlignment="1">
      <alignment horizontal="left" vertical="center" wrapText="1"/>
    </xf>
    <xf numFmtId="168" fontId="0" fillId="0" borderId="0" xfId="44" applyNumberFormat="1" applyFont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168" fontId="22" fillId="0" borderId="0" xfId="0" applyNumberFormat="1" applyFont="1" applyAlignment="1">
      <alignment horizontal="left" vertical="center" wrapText="1"/>
    </xf>
    <xf numFmtId="168" fontId="42" fillId="0" borderId="0" xfId="0" applyNumberFormat="1" applyFont="1" applyAlignment="1">
      <alignment horizontal="left" vertical="center" wrapText="1"/>
    </xf>
    <xf numFmtId="168" fontId="44" fillId="0" borderId="0" xfId="43" applyNumberFormat="1" applyFont="1"/>
    <xf numFmtId="168" fontId="0" fillId="0" borderId="0" xfId="0" applyNumberFormat="1"/>
    <xf numFmtId="168" fontId="22" fillId="0" borderId="10" xfId="0" applyNumberFormat="1" applyFont="1" applyBorder="1"/>
    <xf numFmtId="168" fontId="45" fillId="0" borderId="10" xfId="0" applyNumberFormat="1" applyFont="1" applyBorder="1"/>
    <xf numFmtId="168" fontId="40" fillId="0" borderId="10" xfId="0" applyNumberFormat="1" applyFont="1" applyBorder="1"/>
    <xf numFmtId="0" fontId="22" fillId="0" borderId="10" xfId="0" applyFont="1" applyBorder="1"/>
    <xf numFmtId="0" fontId="42" fillId="0" borderId="10" xfId="0" applyFont="1" applyBorder="1"/>
    <xf numFmtId="2" fontId="0" fillId="0" borderId="0" xfId="0" applyNumberFormat="1" applyFill="1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1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/>
    <xf numFmtId="1" fontId="0" fillId="0" borderId="0" xfId="44" applyNumberFormat="1" applyFont="1" applyBorder="1" applyAlignment="1">
      <alignment horizontal="center" vertical="center"/>
    </xf>
    <xf numFmtId="2" fontId="0" fillId="0" borderId="0" xfId="44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1" fontId="0" fillId="0" borderId="10" xfId="44" applyNumberFormat="1" applyFont="1" applyBorder="1" applyAlignment="1">
      <alignment horizontal="center" vertical="center"/>
    </xf>
    <xf numFmtId="2" fontId="0" fillId="0" borderId="10" xfId="44" applyNumberFormat="1" applyFont="1" applyBorder="1" applyAlignment="1">
      <alignment horizontal="center" vertical="center"/>
    </xf>
    <xf numFmtId="1" fontId="0" fillId="0" borderId="0" xfId="44" applyNumberFormat="1" applyFont="1" applyAlignment="1">
      <alignment horizontal="center" vertical="center"/>
    </xf>
    <xf numFmtId="2" fontId="0" fillId="0" borderId="0" xfId="44" applyNumberFormat="1" applyFont="1" applyAlignment="1">
      <alignment horizontal="center" vertical="center"/>
    </xf>
    <xf numFmtId="2" fontId="0" fillId="0" borderId="10" xfId="0" applyNumberFormat="1" applyBorder="1"/>
    <xf numFmtId="2" fontId="0" fillId="0" borderId="10" xfId="0" applyNumberFormat="1" applyBorder="1" applyAlignment="1">
      <alignment wrapText="1"/>
    </xf>
    <xf numFmtId="2" fontId="0" fillId="0" borderId="0" xfId="0" applyNumberFormat="1" applyAlignment="1">
      <alignment horizontal="center" wrapText="1"/>
    </xf>
    <xf numFmtId="2" fontId="0" fillId="0" borderId="10" xfId="44" applyNumberFormat="1" applyFont="1" applyBorder="1"/>
    <xf numFmtId="2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19" fillId="0" borderId="15" xfId="0" applyFont="1" applyBorder="1"/>
    <xf numFmtId="43" fontId="31" fillId="0" borderId="0" xfId="44" applyFont="1" applyBorder="1" applyAlignment="1">
      <alignment horizontal="center" vertical="center"/>
    </xf>
    <xf numFmtId="0" fontId="31" fillId="0" borderId="13" xfId="47" applyFont="1" applyBorder="1" applyAlignment="1">
      <alignment horizontal="center" vertical="center" wrapText="1"/>
    </xf>
    <xf numFmtId="0" fontId="31" fillId="0" borderId="12" xfId="47" applyFont="1" applyBorder="1" applyAlignment="1">
      <alignment horizontal="center" vertical="center" wrapText="1"/>
    </xf>
    <xf numFmtId="0" fontId="31" fillId="0" borderId="0" xfId="47" applyFont="1" applyBorder="1" applyAlignment="1">
      <alignment vertical="center" wrapText="1"/>
    </xf>
    <xf numFmtId="0" fontId="19" fillId="0" borderId="0" xfId="0" applyFont="1"/>
    <xf numFmtId="0" fontId="2" fillId="0" borderId="0" xfId="47" applyNumberFormat="1" applyFont="1" applyBorder="1" applyAlignment="1">
      <alignment vertical="center"/>
    </xf>
    <xf numFmtId="164" fontId="2" fillId="0" borderId="0" xfId="47" applyNumberFormat="1" applyFont="1" applyBorder="1" applyAlignment="1">
      <alignment vertical="center" wrapText="1"/>
    </xf>
    <xf numFmtId="0" fontId="21" fillId="43" borderId="0" xfId="48" applyFont="1" applyFill="1"/>
    <xf numFmtId="0" fontId="47" fillId="0" borderId="0" xfId="48" applyFont="1" applyFill="1"/>
    <xf numFmtId="0" fontId="47" fillId="43" borderId="0" xfId="48" applyFont="1" applyFill="1"/>
    <xf numFmtId="0" fontId="46" fillId="43" borderId="0" xfId="48" applyFill="1"/>
    <xf numFmtId="0" fontId="47" fillId="43" borderId="0" xfId="48" applyFont="1" applyFill="1" applyAlignment="1"/>
    <xf numFmtId="0" fontId="48" fillId="43" borderId="0" xfId="48" applyFont="1" applyFill="1" applyAlignment="1">
      <alignment vertical="center"/>
    </xf>
    <xf numFmtId="0" fontId="48" fillId="0" borderId="0" xfId="48" applyFont="1" applyFill="1" applyAlignment="1">
      <alignment vertical="center"/>
    </xf>
    <xf numFmtId="0" fontId="49" fillId="43" borderId="0" xfId="48" applyFont="1" applyFill="1" applyAlignment="1">
      <alignment vertical="center"/>
    </xf>
    <xf numFmtId="0" fontId="48" fillId="0" borderId="0" xfId="48" applyNumberFormat="1" applyFont="1" applyFill="1" applyAlignment="1">
      <alignment vertical="center"/>
    </xf>
    <xf numFmtId="0" fontId="48" fillId="0" borderId="0" xfId="48" quotePrefix="1" applyFont="1" applyFill="1" applyBorder="1" applyAlignment="1" applyProtection="1">
      <alignment horizontal="left" vertical="center"/>
    </xf>
    <xf numFmtId="0" fontId="48" fillId="43" borderId="0" xfId="48" quotePrefix="1" applyFont="1" applyFill="1" applyBorder="1" applyAlignment="1" applyProtection="1">
      <alignment horizontal="left" vertical="center"/>
    </xf>
    <xf numFmtId="0" fontId="48" fillId="43" borderId="0" xfId="48" applyFont="1" applyFill="1" applyBorder="1" applyAlignment="1" applyProtection="1">
      <alignment horizontal="left" vertical="center"/>
    </xf>
    <xf numFmtId="0" fontId="48" fillId="43" borderId="16" xfId="48" applyFont="1" applyFill="1" applyBorder="1" applyAlignment="1">
      <alignment vertical="center"/>
    </xf>
    <xf numFmtId="0" fontId="48" fillId="0" borderId="16" xfId="48" applyFont="1" applyFill="1" applyBorder="1" applyAlignment="1">
      <alignment vertical="center"/>
    </xf>
    <xf numFmtId="0" fontId="49" fillId="43" borderId="16" xfId="48" applyFont="1" applyFill="1" applyBorder="1" applyAlignment="1">
      <alignment vertical="center"/>
    </xf>
    <xf numFmtId="0" fontId="48" fillId="43" borderId="16" xfId="48" applyFont="1" applyFill="1" applyBorder="1" applyAlignment="1">
      <alignment horizontal="left" vertical="center"/>
    </xf>
    <xf numFmtId="0" fontId="48" fillId="43" borderId="16" xfId="48" applyFont="1" applyFill="1" applyBorder="1" applyAlignment="1" applyProtection="1">
      <alignment horizontal="right" vertical="center"/>
    </xf>
    <xf numFmtId="0" fontId="48" fillId="43" borderId="0" xfId="48" applyFont="1" applyFill="1" applyBorder="1" applyAlignment="1">
      <alignment vertical="center"/>
    </xf>
    <xf numFmtId="3" fontId="48" fillId="43" borderId="0" xfId="48" applyNumberFormat="1" applyFont="1" applyFill="1" applyBorder="1" applyAlignment="1" applyProtection="1">
      <alignment horizontal="left" vertical="center"/>
    </xf>
    <xf numFmtId="0" fontId="48" fillId="43" borderId="0" xfId="48" applyFont="1" applyFill="1" applyBorder="1" applyAlignment="1" applyProtection="1">
      <alignment horizontal="right" vertical="center"/>
    </xf>
    <xf numFmtId="3" fontId="48" fillId="43" borderId="0" xfId="48" applyNumberFormat="1" applyFont="1" applyFill="1" applyAlignment="1" applyProtection="1">
      <alignment vertical="center"/>
    </xf>
    <xf numFmtId="0" fontId="50" fillId="43" borderId="0" xfId="48" applyFont="1" applyFill="1" applyBorder="1" applyAlignment="1"/>
    <xf numFmtId="0" fontId="49" fillId="43" borderId="0" xfId="48" applyFont="1" applyFill="1" applyAlignment="1"/>
    <xf numFmtId="0" fontId="48" fillId="0" borderId="0" xfId="48" applyFont="1" applyFill="1" applyBorder="1" applyAlignment="1" applyProtection="1">
      <alignment horizontal="left"/>
    </xf>
    <xf numFmtId="0" fontId="48" fillId="43" borderId="0" xfId="48" applyFont="1" applyFill="1" applyBorder="1" applyAlignment="1" applyProtection="1">
      <alignment horizontal="left"/>
    </xf>
    <xf numFmtId="0" fontId="51" fillId="43" borderId="0" xfId="48" applyFont="1" applyFill="1" applyAlignment="1"/>
    <xf numFmtId="0" fontId="50" fillId="44" borderId="0" xfId="48" applyFont="1" applyFill="1" applyAlignment="1">
      <alignment vertical="center"/>
    </xf>
    <xf numFmtId="0" fontId="50" fillId="44" borderId="0" xfId="48" applyFont="1" applyFill="1" applyBorder="1" applyAlignment="1" applyProtection="1">
      <alignment horizontal="left" vertical="center"/>
    </xf>
    <xf numFmtId="0" fontId="50" fillId="44" borderId="0" xfId="48" applyFont="1" applyFill="1" applyBorder="1" applyAlignment="1" applyProtection="1">
      <alignment horizontal="right" vertical="center"/>
    </xf>
    <xf numFmtId="0" fontId="48" fillId="43" borderId="0" xfId="48" applyFont="1" applyFill="1" applyAlignment="1">
      <alignment horizontal="left" vertical="center"/>
    </xf>
    <xf numFmtId="0" fontId="48" fillId="43" borderId="0" xfId="48" applyFont="1" applyFill="1" applyAlignment="1">
      <alignment horizontal="right" vertical="center"/>
    </xf>
    <xf numFmtId="0" fontId="50" fillId="0" borderId="0" xfId="48" applyFont="1" applyFill="1" applyAlignment="1">
      <alignment vertical="center"/>
    </xf>
    <xf numFmtId="0" fontId="50" fillId="43" borderId="0" xfId="48" applyFont="1" applyFill="1" applyAlignment="1">
      <alignment vertical="center"/>
    </xf>
    <xf numFmtId="0" fontId="52" fillId="0" borderId="0" xfId="48" applyFont="1" applyFill="1" applyBorder="1" applyAlignment="1">
      <alignment vertical="center"/>
    </xf>
    <xf numFmtId="0" fontId="52" fillId="43" borderId="0" xfId="48" applyFont="1" applyFill="1" applyBorder="1" applyAlignment="1">
      <alignment vertical="center"/>
    </xf>
    <xf numFmtId="0" fontId="52" fillId="43" borderId="0" xfId="48" applyFont="1" applyFill="1" applyBorder="1" applyAlignment="1" applyProtection="1">
      <alignment vertical="center"/>
    </xf>
    <xf numFmtId="0" fontId="52" fillId="43" borderId="16" xfId="48" applyFont="1" applyFill="1" applyBorder="1" applyAlignment="1">
      <alignment vertical="center"/>
    </xf>
    <xf numFmtId="0" fontId="52" fillId="0" borderId="16" xfId="48" applyFont="1" applyFill="1" applyBorder="1" applyAlignment="1">
      <alignment vertical="center"/>
    </xf>
    <xf numFmtId="0" fontId="52" fillId="43" borderId="16" xfId="48" applyFont="1" applyFill="1" applyBorder="1" applyAlignment="1" applyProtection="1">
      <alignment vertical="center"/>
    </xf>
    <xf numFmtId="0" fontId="53" fillId="0" borderId="0" xfId="48" applyFont="1" applyFill="1"/>
    <xf numFmtId="0" fontId="53" fillId="43" borderId="0" xfId="48" applyFont="1" applyFill="1"/>
    <xf numFmtId="0" fontId="53" fillId="43" borderId="0" xfId="48" applyFont="1" applyFill="1" applyBorder="1" applyAlignment="1" applyProtection="1"/>
    <xf numFmtId="0" fontId="54" fillId="43" borderId="0" xfId="48" applyFont="1" applyFill="1"/>
    <xf numFmtId="0" fontId="55" fillId="43" borderId="0" xfId="48" applyFont="1" applyFill="1"/>
    <xf numFmtId="0" fontId="21" fillId="43" borderId="0" xfId="48" applyFont="1" applyFill="1" applyAlignment="1">
      <alignment vertical="top"/>
    </xf>
    <xf numFmtId="0" fontId="53" fillId="0" borderId="0" xfId="48" applyFont="1" applyFill="1" applyAlignment="1">
      <alignment vertical="top"/>
    </xf>
    <xf numFmtId="0" fontId="53" fillId="43" borderId="0" xfId="48" applyFont="1" applyFill="1" applyAlignment="1">
      <alignment vertical="top"/>
    </xf>
    <xf numFmtId="0" fontId="46" fillId="43" borderId="0" xfId="48" applyFill="1" applyAlignment="1">
      <alignment vertical="top"/>
    </xf>
    <xf numFmtId="0" fontId="47" fillId="43" borderId="0" xfId="48" applyFont="1" applyFill="1" applyAlignment="1">
      <alignment vertical="top"/>
    </xf>
    <xf numFmtId="0" fontId="54" fillId="43" borderId="0" xfId="48" applyFont="1" applyFill="1" applyAlignment="1">
      <alignment vertical="top"/>
    </xf>
    <xf numFmtId="0" fontId="55" fillId="43" borderId="0" xfId="48" applyFont="1" applyFill="1" applyAlignment="1">
      <alignment vertical="top"/>
    </xf>
    <xf numFmtId="0" fontId="23" fillId="38" borderId="10" xfId="47" applyFont="1" applyFill="1" applyBorder="1" applyAlignment="1">
      <alignment horizontal="centerContinuous" vertical="center" wrapText="1"/>
    </xf>
    <xf numFmtId="0" fontId="23" fillId="34" borderId="0" xfId="47" applyFont="1" applyFill="1" applyBorder="1" applyAlignment="1">
      <alignment horizontal="centerContinuous" vertical="center" wrapText="1"/>
    </xf>
    <xf numFmtId="0" fontId="31" fillId="0" borderId="10" xfId="47" applyFont="1" applyBorder="1" applyAlignment="1">
      <alignment horizontal="center" vertical="center" wrapText="1"/>
    </xf>
    <xf numFmtId="0" fontId="32" fillId="37" borderId="12" xfId="47" applyFont="1" applyFill="1" applyBorder="1" applyAlignment="1">
      <alignment vertical="center" wrapText="1"/>
    </xf>
    <xf numFmtId="0" fontId="32" fillId="37" borderId="10" xfId="47" applyFont="1" applyFill="1" applyBorder="1" applyAlignment="1">
      <alignment vertical="center" wrapText="1"/>
    </xf>
    <xf numFmtId="9" fontId="0" fillId="0" borderId="0" xfId="1" applyFont="1" applyBorder="1" applyAlignment="1">
      <alignment horizontal="center"/>
    </xf>
    <xf numFmtId="9" fontId="0" fillId="0" borderId="0" xfId="0" applyNumberFormat="1"/>
    <xf numFmtId="0" fontId="0" fillId="0" borderId="11" xfId="0" applyBorder="1"/>
    <xf numFmtId="10" fontId="0" fillId="0" borderId="0" xfId="0" applyNumberFormat="1"/>
    <xf numFmtId="164" fontId="0" fillId="0" borderId="0" xfId="0" applyNumberFormat="1"/>
    <xf numFmtId="0" fontId="0" fillId="0" borderId="11" xfId="0" applyBorder="1" applyAlignment="1">
      <alignment wrapText="1"/>
    </xf>
    <xf numFmtId="0" fontId="19" fillId="0" borderId="11" xfId="0" applyFont="1" applyBorder="1" applyAlignment="1">
      <alignment wrapText="1"/>
    </xf>
    <xf numFmtId="164" fontId="19" fillId="0" borderId="0" xfId="0" applyNumberFormat="1" applyFont="1"/>
    <xf numFmtId="0" fontId="19" fillId="0" borderId="0" xfId="0" applyNumberFormat="1" applyFont="1"/>
    <xf numFmtId="0" fontId="19" fillId="0" borderId="11" xfId="0" applyFont="1" applyBorder="1"/>
    <xf numFmtId="10" fontId="0" fillId="0" borderId="11" xfId="0" applyNumberFormat="1" applyBorder="1" applyAlignment="1">
      <alignment wrapText="1"/>
    </xf>
    <xf numFmtId="9" fontId="0" fillId="0" borderId="11" xfId="0" applyNumberFormat="1" applyBorder="1" applyAlignment="1">
      <alignment wrapText="1"/>
    </xf>
    <xf numFmtId="168" fontId="42" fillId="0" borderId="0" xfId="0" applyNumberFormat="1" applyFont="1" applyBorder="1" applyAlignment="1">
      <alignment horizontal="left" vertical="center" wrapText="1"/>
    </xf>
    <xf numFmtId="168" fontId="22" fillId="0" borderId="0" xfId="0" applyNumberFormat="1" applyFont="1" applyBorder="1" applyAlignment="1">
      <alignment horizontal="left" vertical="center" wrapText="1"/>
    </xf>
    <xf numFmtId="168" fontId="0" fillId="0" borderId="0" xfId="0" applyNumberFormat="1" applyFont="1" applyBorder="1" applyAlignment="1">
      <alignment horizontal="center" vertical="center"/>
    </xf>
    <xf numFmtId="168" fontId="0" fillId="0" borderId="0" xfId="44" applyNumberFormat="1" applyFont="1" applyBorder="1" applyAlignment="1">
      <alignment horizontal="center" vertical="center"/>
    </xf>
    <xf numFmtId="43" fontId="0" fillId="0" borderId="0" xfId="44" applyFont="1" applyBorder="1" applyAlignment="1">
      <alignment horizontal="center" vertical="center"/>
    </xf>
    <xf numFmtId="0" fontId="31" fillId="0" borderId="10" xfId="47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168" fontId="58" fillId="0" borderId="0" xfId="0" applyNumberFormat="1" applyFont="1" applyFill="1" applyBorder="1" applyAlignment="1">
      <alignment horizontal="right"/>
    </xf>
    <xf numFmtId="169" fontId="58" fillId="40" borderId="0" xfId="0" applyNumberFormat="1" applyFont="1" applyFill="1" applyBorder="1" applyAlignment="1">
      <alignment horizontal="right"/>
    </xf>
    <xf numFmtId="168" fontId="58" fillId="40" borderId="0" xfId="0" applyNumberFormat="1" applyFont="1" applyFill="1" applyBorder="1" applyAlignment="1">
      <alignment horizontal="left"/>
    </xf>
    <xf numFmtId="169" fontId="59" fillId="40" borderId="0" xfId="0" applyNumberFormat="1" applyFont="1" applyFill="1" applyBorder="1" applyAlignment="1">
      <alignment horizontal="right"/>
    </xf>
    <xf numFmtId="168" fontId="59" fillId="34" borderId="0" xfId="0" applyNumberFormat="1" applyFont="1" applyFill="1" applyBorder="1"/>
    <xf numFmtId="168" fontId="59" fillId="41" borderId="17" xfId="0" applyNumberFormat="1" applyFont="1" applyFill="1" applyBorder="1"/>
    <xf numFmtId="168" fontId="59" fillId="41" borderId="0" xfId="0" applyNumberFormat="1" applyFont="1" applyFill="1" applyBorder="1"/>
    <xf numFmtId="2" fontId="59" fillId="41" borderId="0" xfId="0" applyNumberFormat="1" applyFont="1" applyFill="1" applyBorder="1"/>
    <xf numFmtId="0" fontId="59" fillId="0" borderId="0" xfId="0" applyFont="1" applyFill="1" applyBorder="1" applyAlignment="1">
      <alignment horizontal="left" indent="1"/>
    </xf>
    <xf numFmtId="169" fontId="58" fillId="40" borderId="18" xfId="0" applyNumberFormat="1" applyFont="1" applyFill="1" applyBorder="1" applyAlignment="1">
      <alignment horizontal="right"/>
    </xf>
    <xf numFmtId="168" fontId="58" fillId="34" borderId="19" xfId="0" applyNumberFormat="1" applyFont="1" applyFill="1" applyBorder="1" applyAlignment="1">
      <alignment horizontal="right"/>
    </xf>
    <xf numFmtId="168" fontId="58" fillId="41" borderId="20" xfId="0" applyNumberFormat="1" applyFont="1" applyFill="1" applyBorder="1" applyAlignment="1">
      <alignment horizontal="right"/>
    </xf>
    <xf numFmtId="168" fontId="58" fillId="41" borderId="19" xfId="0" applyNumberFormat="1" applyFont="1" applyFill="1" applyBorder="1" applyAlignment="1">
      <alignment horizontal="right"/>
    </xf>
    <xf numFmtId="2" fontId="58" fillId="41" borderId="19" xfId="0" applyNumberFormat="1" applyFont="1" applyFill="1" applyBorder="1" applyAlignment="1">
      <alignment horizontal="right"/>
    </xf>
    <xf numFmtId="168" fontId="58" fillId="0" borderId="19" xfId="0" applyNumberFormat="1" applyFont="1" applyFill="1" applyBorder="1" applyAlignment="1">
      <alignment horizontal="left"/>
    </xf>
    <xf numFmtId="0" fontId="58" fillId="40" borderId="0" xfId="0" applyFont="1" applyFill="1" applyBorder="1" applyAlignment="1">
      <alignment horizontal="center"/>
    </xf>
    <xf numFmtId="0" fontId="58" fillId="40" borderId="0" xfId="0" applyFont="1" applyFill="1" applyBorder="1" applyAlignment="1">
      <alignment horizontal="right"/>
    </xf>
    <xf numFmtId="0" fontId="59" fillId="40" borderId="0" xfId="0" applyFont="1" applyFill="1" applyBorder="1" applyAlignment="1">
      <alignment horizontal="right"/>
    </xf>
    <xf numFmtId="0" fontId="58" fillId="40" borderId="17" xfId="0" applyFont="1" applyFill="1" applyBorder="1" applyAlignment="1">
      <alignment horizontal="right"/>
    </xf>
    <xf numFmtId="0" fontId="59" fillId="40" borderId="0" xfId="0" applyFont="1" applyFill="1" applyBorder="1" applyAlignment="1">
      <alignment horizontal="center"/>
    </xf>
    <xf numFmtId="0" fontId="59" fillId="0" borderId="0" xfId="0" applyFont="1" applyFill="1" applyBorder="1"/>
    <xf numFmtId="170" fontId="59" fillId="0" borderId="0" xfId="0" applyNumberFormat="1" applyFont="1" applyFill="1" applyBorder="1" applyAlignment="1">
      <alignment horizontal="left"/>
    </xf>
    <xf numFmtId="0" fontId="61" fillId="0" borderId="0" xfId="49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62" fillId="0" borderId="0" xfId="49" applyFont="1" applyFill="1" applyBorder="1" applyAlignment="1">
      <alignment horizontal="left"/>
    </xf>
    <xf numFmtId="0" fontId="59" fillId="45" borderId="0" xfId="0" applyFont="1" applyFill="1" applyBorder="1"/>
    <xf numFmtId="0" fontId="59" fillId="46" borderId="0" xfId="0" applyFont="1" applyFill="1" applyBorder="1"/>
    <xf numFmtId="0" fontId="59" fillId="47" borderId="0" xfId="0" applyFont="1" applyFill="1" applyBorder="1"/>
    <xf numFmtId="0" fontId="59" fillId="48" borderId="0" xfId="0" applyFont="1" applyFill="1" applyBorder="1" applyAlignment="1">
      <alignment wrapText="1"/>
    </xf>
    <xf numFmtId="0" fontId="59" fillId="49" borderId="0" xfId="0" applyFont="1" applyFill="1" applyBorder="1"/>
    <xf numFmtId="0" fontId="0" fillId="0" borderId="0" xfId="0"/>
    <xf numFmtId="166" fontId="19" fillId="36" borderId="0" xfId="44" applyNumberFormat="1" applyFont="1" applyFill="1" applyBorder="1" applyAlignment="1">
      <alignment horizontal="center" vertical="center" wrapText="1"/>
    </xf>
    <xf numFmtId="0" fontId="0" fillId="0" borderId="0" xfId="0" applyFont="1"/>
    <xf numFmtId="3" fontId="19" fillId="0" borderId="0" xfId="0" applyNumberFormat="1" applyFont="1"/>
    <xf numFmtId="3" fontId="0" fillId="0" borderId="0" xfId="0" applyNumberFormat="1" applyFont="1"/>
    <xf numFmtId="10" fontId="0" fillId="0" borderId="0" xfId="0" applyNumberFormat="1" applyFont="1"/>
    <xf numFmtId="171" fontId="0" fillId="0" borderId="0" xfId="0" applyNumberFormat="1"/>
    <xf numFmtId="171" fontId="0" fillId="0" borderId="0" xfId="0" applyNumberFormat="1" applyAlignment="1">
      <alignment horizontal="centerContinuous"/>
    </xf>
    <xf numFmtId="171" fontId="0" fillId="0" borderId="0" xfId="1" applyNumberFormat="1" applyFont="1" applyAlignment="1">
      <alignment horizontal="center"/>
    </xf>
    <xf numFmtId="171" fontId="30" fillId="0" borderId="0" xfId="1" applyNumberFormat="1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0" fillId="0" borderId="0" xfId="0" applyAlignment="1">
      <alignment wrapText="1"/>
    </xf>
    <xf numFmtId="164" fontId="30" fillId="0" borderId="0" xfId="47" applyNumberFormat="1" applyFill="1" applyBorder="1" applyAlignment="1">
      <alignment horizontal="center"/>
    </xf>
    <xf numFmtId="0" fontId="31" fillId="0" borderId="0" xfId="47" applyFont="1" applyBorder="1" applyAlignment="1">
      <alignment horizontal="center" vertical="center" wrapText="1"/>
    </xf>
    <xf numFmtId="0" fontId="35" fillId="39" borderId="13" xfId="47" applyFont="1" applyFill="1" applyBorder="1" applyAlignment="1">
      <alignment horizontal="center" vertical="center" wrapText="1"/>
    </xf>
    <xf numFmtId="0" fontId="36" fillId="39" borderId="13" xfId="47" applyFont="1" applyFill="1" applyBorder="1" applyAlignment="1">
      <alignment horizontal="center" vertical="center" wrapText="1"/>
    </xf>
    <xf numFmtId="0" fontId="38" fillId="39" borderId="13" xfId="47" applyFont="1" applyFill="1" applyBorder="1" applyAlignment="1">
      <alignment horizontal="center" vertical="center" wrapText="1"/>
    </xf>
    <xf numFmtId="0" fontId="63" fillId="36" borderId="13" xfId="47" applyFont="1" applyFill="1" applyBorder="1" applyAlignment="1">
      <alignment horizontal="center" wrapText="1"/>
    </xf>
    <xf numFmtId="0" fontId="64" fillId="36" borderId="13" xfId="47" applyFont="1" applyFill="1" applyBorder="1" applyAlignment="1">
      <alignment horizontal="center" wrapText="1"/>
    </xf>
    <xf numFmtId="0" fontId="65" fillId="36" borderId="13" xfId="47" applyFont="1" applyFill="1" applyBorder="1" applyAlignment="1">
      <alignment horizontal="center" wrapText="1"/>
    </xf>
    <xf numFmtId="0" fontId="0" fillId="0" borderId="0" xfId="0" applyBorder="1"/>
    <xf numFmtId="0" fontId="31" fillId="0" borderId="0" xfId="47" applyFont="1" applyBorder="1" applyAlignment="1">
      <alignment horizontal="center" vertical="center" wrapText="1"/>
    </xf>
    <xf numFmtId="0" fontId="31" fillId="0" borderId="14" xfId="47" applyFont="1" applyBorder="1" applyAlignment="1">
      <alignment horizontal="center" vertical="center" wrapText="1"/>
    </xf>
    <xf numFmtId="0" fontId="27" fillId="0" borderId="0" xfId="50"/>
    <xf numFmtId="171" fontId="0" fillId="0" borderId="0" xfId="0" applyNumberFormat="1" applyBorder="1"/>
    <xf numFmtId="0" fontId="0" fillId="0" borderId="0" xfId="0" applyBorder="1" applyAlignment="1">
      <alignment horizontal="center"/>
    </xf>
    <xf numFmtId="164" fontId="67" fillId="0" borderId="0" xfId="47" applyNumberFormat="1" applyFont="1" applyBorder="1"/>
    <xf numFmtId="0" fontId="25" fillId="0" borderId="0" xfId="50" applyFont="1"/>
    <xf numFmtId="0" fontId="68" fillId="0" borderId="0" xfId="50" applyFont="1"/>
    <xf numFmtId="0" fontId="69" fillId="44" borderId="0" xfId="50" applyFont="1" applyFill="1"/>
    <xf numFmtId="2" fontId="68" fillId="0" borderId="0" xfId="50" applyNumberFormat="1" applyFont="1"/>
    <xf numFmtId="2" fontId="69" fillId="44" borderId="0" xfId="50" applyNumberFormat="1" applyFont="1" applyFill="1"/>
    <xf numFmtId="2" fontId="66" fillId="0" borderId="0" xfId="50" applyNumberFormat="1" applyFont="1"/>
    <xf numFmtId="0" fontId="69" fillId="44" borderId="0" xfId="50" applyFont="1" applyFill="1" applyAlignment="1">
      <alignment wrapText="1"/>
    </xf>
    <xf numFmtId="2" fontId="31" fillId="0" borderId="0" xfId="47" applyNumberFormat="1" applyFont="1" applyBorder="1" applyAlignment="1">
      <alignment horizontal="center" vertical="center" wrapText="1"/>
    </xf>
    <xf numFmtId="2" fontId="69" fillId="44" borderId="0" xfId="50" applyNumberFormat="1" applyFont="1" applyFill="1" applyAlignment="1">
      <alignment wrapText="1"/>
    </xf>
    <xf numFmtId="1" fontId="68" fillId="0" borderId="0" xfId="50" applyNumberFormat="1" applyFont="1"/>
    <xf numFmtId="10" fontId="30" fillId="0" borderId="0" xfId="1" applyNumberFormat="1" applyFont="1" applyAlignment="1">
      <alignment horizontal="center"/>
    </xf>
    <xf numFmtId="10" fontId="34" fillId="0" borderId="0" xfId="1" applyNumberFormat="1" applyFont="1" applyFill="1" applyAlignment="1">
      <alignment horizontal="center"/>
    </xf>
    <xf numFmtId="10" fontId="33" fillId="0" borderId="0" xfId="1" applyNumberFormat="1" applyFont="1" applyFill="1" applyAlignment="1">
      <alignment horizontal="center"/>
    </xf>
    <xf numFmtId="1" fontId="30" fillId="0" borderId="0" xfId="1" applyNumberFormat="1" applyFont="1" applyAlignment="1">
      <alignment horizontal="center"/>
    </xf>
    <xf numFmtId="0" fontId="31" fillId="0" borderId="13" xfId="47" applyFont="1" applyBorder="1" applyAlignment="1">
      <alignment vertical="center" wrapText="1"/>
    </xf>
    <xf numFmtId="10" fontId="31" fillId="38" borderId="13" xfId="47" applyNumberFormat="1" applyFont="1" applyFill="1" applyBorder="1" applyAlignment="1">
      <alignment vertical="center" wrapText="1"/>
    </xf>
    <xf numFmtId="0" fontId="71" fillId="0" borderId="0" xfId="0" applyFont="1" applyAlignment="1">
      <alignment horizontal="centerContinuous"/>
    </xf>
    <xf numFmtId="2" fontId="72" fillId="38" borderId="14" xfId="47" applyNumberFormat="1" applyFont="1" applyFill="1" applyBorder="1" applyAlignment="1">
      <alignment horizontal="center" vertical="center" wrapText="1"/>
    </xf>
    <xf numFmtId="2" fontId="19" fillId="0" borderId="0" xfId="0" applyNumberFormat="1" applyFont="1"/>
    <xf numFmtId="164" fontId="30" fillId="0" borderId="14" xfId="47" applyNumberFormat="1" applyBorder="1"/>
    <xf numFmtId="0" fontId="30" fillId="0" borderId="14" xfId="47" applyBorder="1"/>
    <xf numFmtId="43" fontId="0" fillId="0" borderId="14" xfId="44" applyFont="1" applyBorder="1"/>
    <xf numFmtId="0" fontId="30" fillId="0" borderId="14" xfId="47" applyNumberFormat="1" applyBorder="1"/>
    <xf numFmtId="10" fontId="33" fillId="0" borderId="14" xfId="1" applyNumberFormat="1" applyFont="1" applyFill="1" applyBorder="1" applyAlignment="1">
      <alignment horizontal="center"/>
    </xf>
    <xf numFmtId="10" fontId="30" fillId="0" borderId="14" xfId="1" applyNumberFormat="1" applyFont="1" applyBorder="1" applyAlignment="1">
      <alignment horizontal="center"/>
    </xf>
    <xf numFmtId="1" fontId="30" fillId="0" borderId="14" xfId="1" applyNumberFormat="1" applyFont="1" applyBorder="1" applyAlignment="1">
      <alignment horizontal="center"/>
    </xf>
    <xf numFmtId="171" fontId="0" fillId="0" borderId="14" xfId="1" applyNumberFormat="1" applyFont="1" applyBorder="1" applyAlignment="1">
      <alignment horizontal="center"/>
    </xf>
    <xf numFmtId="0" fontId="0" fillId="0" borderId="14" xfId="0" applyBorder="1"/>
    <xf numFmtId="0" fontId="73" fillId="38" borderId="10" xfId="47" applyFont="1" applyFill="1" applyBorder="1" applyAlignment="1">
      <alignment horizontal="centerContinuous" vertical="center" wrapText="1"/>
    </xf>
    <xf numFmtId="10" fontId="73" fillId="38" borderId="10" xfId="47" applyNumberFormat="1" applyFont="1" applyFill="1" applyBorder="1" applyAlignment="1">
      <alignment horizontal="centerContinuous" vertical="center" wrapText="1"/>
    </xf>
    <xf numFmtId="2" fontId="73" fillId="38" borderId="10" xfId="47" applyNumberFormat="1" applyFont="1" applyFill="1" applyBorder="1" applyAlignment="1">
      <alignment horizontal="centerContinuous" vertical="center" wrapText="1"/>
    </xf>
    <xf numFmtId="171" fontId="73" fillId="38" borderId="10" xfId="47" applyNumberFormat="1" applyFont="1" applyFill="1" applyBorder="1" applyAlignment="1">
      <alignment horizontal="centerContinuous" vertical="center" wrapText="1"/>
    </xf>
    <xf numFmtId="0" fontId="74" fillId="38" borderId="10" xfId="47" applyFont="1" applyFill="1" applyBorder="1" applyAlignment="1">
      <alignment horizontal="centerContinuous" vertical="center" wrapText="1"/>
    </xf>
    <xf numFmtId="10" fontId="75" fillId="38" borderId="13" xfId="47" applyNumberFormat="1" applyFont="1" applyFill="1" applyBorder="1" applyAlignment="1">
      <alignment vertical="center" wrapText="1"/>
    </xf>
    <xf numFmtId="10" fontId="31" fillId="38" borderId="14" xfId="47" applyNumberFormat="1" applyFont="1" applyFill="1" applyBorder="1" applyAlignment="1">
      <alignment vertical="center" wrapText="1"/>
    </xf>
    <xf numFmtId="0" fontId="70" fillId="0" borderId="22" xfId="50" applyFont="1" applyBorder="1" applyAlignment="1">
      <alignment horizontal="centerContinuous"/>
    </xf>
    <xf numFmtId="0" fontId="70" fillId="0" borderId="23" xfId="50" applyFont="1" applyBorder="1" applyAlignment="1">
      <alignment horizontal="centerContinuous"/>
    </xf>
    <xf numFmtId="0" fontId="70" fillId="0" borderId="24" xfId="50" applyFont="1" applyBorder="1" applyAlignment="1">
      <alignment horizontal="centerContinuous"/>
    </xf>
    <xf numFmtId="0" fontId="19" fillId="0" borderId="0" xfId="0" applyFont="1" applyAlignment="1">
      <alignment wrapText="1"/>
    </xf>
    <xf numFmtId="0" fontId="31" fillId="0" borderId="0" xfId="47" applyFont="1" applyBorder="1" applyAlignment="1">
      <alignment horizontal="center" vertical="center" wrapText="1"/>
    </xf>
    <xf numFmtId="0" fontId="31" fillId="0" borderId="14" xfId="47" applyFont="1" applyBorder="1" applyAlignment="1">
      <alignment horizontal="center" vertical="center" wrapText="1"/>
    </xf>
    <xf numFmtId="0" fontId="24" fillId="35" borderId="0" xfId="0" applyFont="1" applyFill="1" applyBorder="1" applyAlignment="1">
      <alignment horizontal="center" vertical="center" wrapText="1"/>
    </xf>
    <xf numFmtId="0" fontId="32" fillId="42" borderId="0" xfId="47" applyFont="1" applyFill="1" applyBorder="1" applyAlignment="1">
      <alignment horizontal="center" vertical="center" wrapText="1"/>
    </xf>
    <xf numFmtId="0" fontId="32" fillId="42" borderId="14" xfId="47" applyFont="1" applyFill="1" applyBorder="1" applyAlignment="1">
      <alignment horizontal="center" vertical="center" wrapText="1"/>
    </xf>
    <xf numFmtId="0" fontId="60" fillId="40" borderId="0" xfId="0" applyFont="1" applyFill="1" applyBorder="1" applyAlignment="1">
      <alignment horizontal="center" wrapText="1"/>
    </xf>
    <xf numFmtId="0" fontId="58" fillId="41" borderId="0" xfId="0" applyFont="1" applyFill="1" applyBorder="1" applyAlignment="1">
      <alignment horizontal="center"/>
    </xf>
    <xf numFmtId="0" fontId="19" fillId="41" borderId="0" xfId="0" applyFont="1" applyFill="1" applyBorder="1" applyAlignment="1">
      <alignment horizontal="center"/>
    </xf>
    <xf numFmtId="0" fontId="19" fillId="41" borderId="21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166" fontId="19" fillId="36" borderId="12" xfId="44" applyNumberFormat="1" applyFont="1" applyFill="1" applyBorder="1" applyAlignment="1">
      <alignment horizontal="center" vertical="center" wrapText="1"/>
    </xf>
    <xf numFmtId="166" fontId="19" fillId="36" borderId="10" xfId="44" applyNumberFormat="1" applyFont="1" applyFill="1" applyBorder="1" applyAlignment="1">
      <alignment horizontal="center" vertical="center" wrapText="1"/>
    </xf>
    <xf numFmtId="166" fontId="25" fillId="36" borderId="12" xfId="44" applyNumberFormat="1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wrapText="1"/>
    </xf>
    <xf numFmtId="2" fontId="25" fillId="36" borderId="12" xfId="44" applyNumberFormat="1" applyFont="1" applyFill="1" applyBorder="1" applyAlignment="1">
      <alignment horizontal="center" vertical="center" wrapText="1"/>
    </xf>
    <xf numFmtId="2" fontId="25" fillId="36" borderId="10" xfId="0" applyNumberFormat="1" applyFont="1" applyFill="1" applyBorder="1" applyAlignment="1">
      <alignment wrapText="1"/>
    </xf>
    <xf numFmtId="2" fontId="0" fillId="36" borderId="12" xfId="44" applyNumberFormat="1" applyFont="1" applyFill="1" applyBorder="1" applyAlignment="1">
      <alignment horizontal="center" vertical="center" wrapText="1"/>
    </xf>
    <xf numFmtId="2" fontId="0" fillId="36" borderId="10" xfId="0" applyNumberFormat="1" applyFill="1" applyBorder="1" applyAlignment="1">
      <alignment wrapText="1"/>
    </xf>
    <xf numFmtId="2" fontId="0" fillId="36" borderId="10" xfId="44" applyNumberFormat="1" applyFont="1" applyFill="1" applyBorder="1" applyAlignment="1">
      <alignment horizontal="center" vertical="center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2 2" xfId="50"/>
    <cellStyle name="Normal 8" xfId="49"/>
    <cellStyle name="Normal_COUNTRY" xfId="48"/>
    <cellStyle name="Normal_DTP3" xfId="46"/>
    <cellStyle name="Normal_Hoja1" xfId="43"/>
    <cellStyle name="Normal_Hoja1_1" xfId="47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5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Tables!$C$19</c:f>
              <c:strCache>
                <c:ptCount val="1"/>
                <c:pt idx="0">
                  <c:v>Quintile 1 (Lowest)</c:v>
                </c:pt>
              </c:strCache>
            </c:strRef>
          </c:tx>
          <c:invertIfNegative val="0"/>
          <c:cat>
            <c:strRef>
              <c:f>Tables!$B$20:$B$23</c:f>
              <c:strCache>
                <c:ptCount val="4"/>
                <c:pt idx="0">
                  <c:v>All vaccinations</c:v>
                </c:pt>
                <c:pt idx="1">
                  <c:v>BCG</c:v>
                </c:pt>
                <c:pt idx="2">
                  <c:v>DPT 3</c:v>
                </c:pt>
                <c:pt idx="3">
                  <c:v>Measles</c:v>
                </c:pt>
              </c:strCache>
            </c:strRef>
          </c:cat>
          <c:val>
            <c:numRef>
              <c:f>Tables!$C$20:$C$23</c:f>
              <c:numCache>
                <c:formatCode>0%</c:formatCode>
                <c:ptCount val="4"/>
                <c:pt idx="0">
                  <c:v>0.51827590000000001</c:v>
                </c:pt>
                <c:pt idx="1">
                  <c:v>0.79787209999999997</c:v>
                </c:pt>
                <c:pt idx="2">
                  <c:v>0.63996549999999996</c:v>
                </c:pt>
                <c:pt idx="3">
                  <c:v>0.66598849999999998</c:v>
                </c:pt>
              </c:numCache>
            </c:numRef>
          </c:val>
        </c:ser>
        <c:ser>
          <c:idx val="1"/>
          <c:order val="1"/>
          <c:tx>
            <c:strRef>
              <c:f>Tables!$D$19</c:f>
              <c:strCache>
                <c:ptCount val="1"/>
                <c:pt idx="0">
                  <c:v>Quintile 2</c:v>
                </c:pt>
              </c:strCache>
            </c:strRef>
          </c:tx>
          <c:invertIfNegative val="0"/>
          <c:cat>
            <c:strRef>
              <c:f>Tables!$B$20:$B$23</c:f>
              <c:strCache>
                <c:ptCount val="4"/>
                <c:pt idx="0">
                  <c:v>All vaccinations</c:v>
                </c:pt>
                <c:pt idx="1">
                  <c:v>BCG</c:v>
                </c:pt>
                <c:pt idx="2">
                  <c:v>DPT 3</c:v>
                </c:pt>
                <c:pt idx="3">
                  <c:v>Measles</c:v>
                </c:pt>
              </c:strCache>
            </c:strRef>
          </c:cat>
          <c:val>
            <c:numRef>
              <c:f>Tables!$D$20:$D$23</c:f>
              <c:numCache>
                <c:formatCode>0%</c:formatCode>
                <c:ptCount val="4"/>
                <c:pt idx="0">
                  <c:v>0.57125289999999995</c:v>
                </c:pt>
                <c:pt idx="1">
                  <c:v>0.84013949999999993</c:v>
                </c:pt>
                <c:pt idx="2">
                  <c:v>0.6969884999999999</c:v>
                </c:pt>
                <c:pt idx="3">
                  <c:v>0.72132180000000001</c:v>
                </c:pt>
              </c:numCache>
            </c:numRef>
          </c:val>
        </c:ser>
        <c:ser>
          <c:idx val="2"/>
          <c:order val="2"/>
          <c:tx>
            <c:strRef>
              <c:f>Tables!$E$19</c:f>
              <c:strCache>
                <c:ptCount val="1"/>
                <c:pt idx="0">
                  <c:v>Quintile 3</c:v>
                </c:pt>
              </c:strCache>
            </c:strRef>
          </c:tx>
          <c:invertIfNegative val="0"/>
          <c:cat>
            <c:strRef>
              <c:f>Tables!$B$20:$B$23</c:f>
              <c:strCache>
                <c:ptCount val="4"/>
                <c:pt idx="0">
                  <c:v>All vaccinations</c:v>
                </c:pt>
                <c:pt idx="1">
                  <c:v>BCG</c:v>
                </c:pt>
                <c:pt idx="2">
                  <c:v>DPT 3</c:v>
                </c:pt>
                <c:pt idx="3">
                  <c:v>Measles</c:v>
                </c:pt>
              </c:strCache>
            </c:strRef>
          </c:cat>
          <c:val>
            <c:numRef>
              <c:f>Tables!$E$20:$E$23</c:f>
              <c:numCache>
                <c:formatCode>0%</c:formatCode>
                <c:ptCount val="4"/>
                <c:pt idx="0">
                  <c:v>0.60458620000000007</c:v>
                </c:pt>
                <c:pt idx="1">
                  <c:v>0.87466279999999996</c:v>
                </c:pt>
                <c:pt idx="2">
                  <c:v>0.73322989999999999</c:v>
                </c:pt>
                <c:pt idx="3">
                  <c:v>0.75002300000000011</c:v>
                </c:pt>
              </c:numCache>
            </c:numRef>
          </c:val>
        </c:ser>
        <c:ser>
          <c:idx val="3"/>
          <c:order val="3"/>
          <c:tx>
            <c:strRef>
              <c:f>Tables!$F$19</c:f>
              <c:strCache>
                <c:ptCount val="1"/>
                <c:pt idx="0">
                  <c:v>Quintile 4</c:v>
                </c:pt>
              </c:strCache>
            </c:strRef>
          </c:tx>
          <c:invertIfNegative val="0"/>
          <c:cat>
            <c:strRef>
              <c:f>Tables!$B$20:$B$23</c:f>
              <c:strCache>
                <c:ptCount val="4"/>
                <c:pt idx="0">
                  <c:v>All vaccinations</c:v>
                </c:pt>
                <c:pt idx="1">
                  <c:v>BCG</c:v>
                </c:pt>
                <c:pt idx="2">
                  <c:v>DPT 3</c:v>
                </c:pt>
                <c:pt idx="3">
                  <c:v>Measles</c:v>
                </c:pt>
              </c:strCache>
            </c:strRef>
          </c:cat>
          <c:val>
            <c:numRef>
              <c:f>Tables!$F$20:$F$23</c:f>
              <c:numCache>
                <c:formatCode>0%</c:formatCode>
                <c:ptCount val="4"/>
                <c:pt idx="0">
                  <c:v>0.62975859999999995</c:v>
                </c:pt>
                <c:pt idx="1">
                  <c:v>0.90554649999999992</c:v>
                </c:pt>
                <c:pt idx="2">
                  <c:v>0.76003450000000006</c:v>
                </c:pt>
                <c:pt idx="3">
                  <c:v>0.78642529999999988</c:v>
                </c:pt>
              </c:numCache>
            </c:numRef>
          </c:val>
        </c:ser>
        <c:ser>
          <c:idx val="4"/>
          <c:order val="4"/>
          <c:tx>
            <c:strRef>
              <c:f>Tables!$G$19</c:f>
              <c:strCache>
                <c:ptCount val="1"/>
                <c:pt idx="0">
                  <c:v>Quintile 5 (Highest)</c:v>
                </c:pt>
              </c:strCache>
            </c:strRef>
          </c:tx>
          <c:invertIfNegative val="0"/>
          <c:cat>
            <c:strRef>
              <c:f>Tables!$B$20:$B$23</c:f>
              <c:strCache>
                <c:ptCount val="4"/>
                <c:pt idx="0">
                  <c:v>All vaccinations</c:v>
                </c:pt>
                <c:pt idx="1">
                  <c:v>BCG</c:v>
                </c:pt>
                <c:pt idx="2">
                  <c:v>DPT 3</c:v>
                </c:pt>
                <c:pt idx="3">
                  <c:v>Measles</c:v>
                </c:pt>
              </c:strCache>
            </c:strRef>
          </c:cat>
          <c:val>
            <c:numRef>
              <c:f>Tables!$G$20:$G$23</c:f>
              <c:numCache>
                <c:formatCode>0%</c:formatCode>
                <c:ptCount val="4"/>
                <c:pt idx="0">
                  <c:v>0.67974710000000005</c:v>
                </c:pt>
                <c:pt idx="1">
                  <c:v>0.93589540000000004</c:v>
                </c:pt>
                <c:pt idx="2">
                  <c:v>0.81808049999999999</c:v>
                </c:pt>
                <c:pt idx="3">
                  <c:v>0.82990799999999998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78560"/>
        <c:axId val="85380096"/>
      </c:barChart>
      <c:catAx>
        <c:axId val="85378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AR"/>
            </a:pPr>
            <a:endParaRPr lang="en-US"/>
          </a:p>
        </c:txPr>
        <c:crossAx val="85380096"/>
        <c:crosses val="autoZero"/>
        <c:auto val="1"/>
        <c:lblAlgn val="ctr"/>
        <c:lblOffset val="100"/>
        <c:noMultiLvlLbl val="0"/>
      </c:catAx>
      <c:valAx>
        <c:axId val="853800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AR"/>
            </a:pPr>
            <a:endParaRPr lang="en-US"/>
          </a:p>
        </c:txPr>
        <c:crossAx val="85378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AR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0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rdon/AppData/Local/Microsoft/Windows/Temporary%20Internet%20Files/Content.Outlook/O3H0DPM7/Old%20Vaccination%20Ind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uran/Desktop/graphs_CVI_Jun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lassman/AppData/Local/Microsoft/Windows/Temporary%20Internet%20Files/Content.Outlook/XVMLKJFV/Cash_Received_1999_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glassman/Downloads/Index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 4"/>
      <sheetName val="DHS data"/>
      <sheetName val="Sheet3"/>
      <sheetName val="Vaccines expenditure"/>
      <sheetName val="Summary"/>
      <sheetName val="Old Dimension 1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AFG</v>
          </cell>
          <cell r="B4" t="str">
            <v>Afghanistan</v>
          </cell>
          <cell r="C4">
            <v>1177258.7453136251</v>
          </cell>
          <cell r="D4">
            <v>6313205</v>
          </cell>
          <cell r="E4">
            <v>0.1864756087143733</v>
          </cell>
          <cell r="F4">
            <v>7.0962371727197202E-2</v>
          </cell>
          <cell r="G4">
            <v>4.1801801801800807E-4</v>
          </cell>
          <cell r="H4">
            <v>3.0933333333332599E-5</v>
          </cell>
          <cell r="I4">
            <v>1071724137.93106</v>
          </cell>
          <cell r="J4">
            <v>4.1801801801800807E-4</v>
          </cell>
          <cell r="K4">
            <v>448000</v>
          </cell>
          <cell r="L4">
            <v>12470000000</v>
          </cell>
          <cell r="M4">
            <v>3.5899999999999998E-5</v>
          </cell>
          <cell r="N4">
            <v>7.3999999999999996E-2</v>
          </cell>
          <cell r="O4">
            <v>922500000</v>
          </cell>
          <cell r="P4">
            <v>4.8569999999999999E-4</v>
          </cell>
          <cell r="Q4">
            <v>33438328</v>
          </cell>
          <cell r="R4">
            <v>0.11</v>
          </cell>
          <cell r="S4">
            <v>1</v>
          </cell>
          <cell r="T4">
            <v>0</v>
          </cell>
          <cell r="U4">
            <v>0.5</v>
          </cell>
          <cell r="V4">
            <v>6313205</v>
          </cell>
          <cell r="W4">
            <v>34415234919.800003</v>
          </cell>
          <cell r="X4">
            <v>38057933576.949997</v>
          </cell>
          <cell r="Y4">
            <v>14482758620.690001</v>
          </cell>
          <cell r="Z4">
            <v>18.760871887210001</v>
          </cell>
          <cell r="AA4">
            <v>714000000000</v>
          </cell>
          <cell r="AB4">
            <v>1.1771527192725296E-5</v>
          </cell>
          <cell r="AC4">
            <v>2.6278096993607702</v>
          </cell>
          <cell r="AD4">
            <v>41512331095.782944</v>
          </cell>
          <cell r="AE4">
            <v>17243112604</v>
          </cell>
          <cell r="AF4">
            <v>2.4074731777923351</v>
          </cell>
          <cell r="AG4">
            <v>382000</v>
          </cell>
          <cell r="AH4">
            <v>919654.75391667197</v>
          </cell>
          <cell r="AI4">
            <v>6526996</v>
          </cell>
          <cell r="AJ4">
            <v>0.1409001558935645</v>
          </cell>
          <cell r="AL4">
            <v>0.1409001558935645</v>
          </cell>
        </row>
        <row r="5">
          <cell r="A5" t="str">
            <v>AGO</v>
          </cell>
          <cell r="B5" t="str">
            <v>Angola</v>
          </cell>
          <cell r="C5">
            <v>4190787.874464958</v>
          </cell>
          <cell r="D5">
            <v>3894612</v>
          </cell>
          <cell r="E5">
            <v>1.0760475945909267</v>
          </cell>
          <cell r="F5">
            <v>0.72202314376887866</v>
          </cell>
          <cell r="G5">
            <v>8.0975088590756869E-4</v>
          </cell>
          <cell r="H5">
            <v>3.7248540751748162E-5</v>
          </cell>
          <cell r="I5">
            <v>3472672952.8036399</v>
          </cell>
          <cell r="J5">
            <v>8.0975088590756869E-4</v>
          </cell>
          <cell r="K5">
            <v>2812000</v>
          </cell>
          <cell r="L5">
            <v>75510000000</v>
          </cell>
          <cell r="M5">
            <v>3.7200000000000003E-5</v>
          </cell>
          <cell r="N5">
            <v>4.5999999999999999E-2</v>
          </cell>
          <cell r="O5">
            <v>3473000000</v>
          </cell>
          <cell r="P5">
            <v>8.0959999999999995E-4</v>
          </cell>
          <cell r="Q5">
            <v>18555116</v>
          </cell>
          <cell r="R5">
            <v>0.14000000000000001</v>
          </cell>
          <cell r="S5">
            <v>1</v>
          </cell>
          <cell r="T5">
            <v>1</v>
          </cell>
          <cell r="U5">
            <v>1</v>
          </cell>
          <cell r="V5">
            <v>3894612</v>
          </cell>
          <cell r="W5">
            <v>100009732224.5</v>
          </cell>
          <cell r="X5">
            <v>112508779938.39999</v>
          </cell>
          <cell r="Y5">
            <v>75492890278.339996</v>
          </cell>
          <cell r="Z5">
            <v>53.228733062739998</v>
          </cell>
          <cell r="AA5">
            <v>5988700000000</v>
          </cell>
          <cell r="AB5">
            <v>2.4993604957227392E-5</v>
          </cell>
          <cell r="AC5">
            <v>1.4903228572065996</v>
          </cell>
          <cell r="AD5">
            <v>116779962580.36523</v>
          </cell>
          <cell r="AE5">
            <v>84390572977</v>
          </cell>
          <cell r="AF5">
            <v>1.3838034090868505</v>
          </cell>
          <cell r="AG5">
            <v>3150000</v>
          </cell>
          <cell r="AH5">
            <v>4358980.738623579</v>
          </cell>
          <cell r="AI5">
            <v>3992898</v>
          </cell>
          <cell r="AJ5">
            <v>1.0916834686544907</v>
          </cell>
          <cell r="AL5">
            <v>1.0916834686544907</v>
          </cell>
        </row>
        <row r="6">
          <cell r="A6" t="str">
            <v>ALB</v>
          </cell>
          <cell r="B6" t="str">
            <v>Albania</v>
          </cell>
          <cell r="C6">
            <v>1533448.8886134075</v>
          </cell>
          <cell r="D6">
            <v>300987</v>
          </cell>
          <cell r="E6">
            <v>5.0947346184832156</v>
          </cell>
          <cell r="F6">
            <v>2.2304518135334748</v>
          </cell>
          <cell r="G6">
            <v>8.0974856379790138E-4</v>
          </cell>
          <cell r="H6">
            <v>5.5872650902055199E-5</v>
          </cell>
          <cell r="I6">
            <v>829068466.45245004</v>
          </cell>
          <cell r="J6">
            <v>8.0974856379790138E-4</v>
          </cell>
          <cell r="K6">
            <v>671337</v>
          </cell>
          <cell r="L6">
            <v>12090000000</v>
          </cell>
          <cell r="M6">
            <v>5.5500000000000001E-5</v>
          </cell>
          <cell r="N6">
            <v>6.9000000000000006E-2</v>
          </cell>
          <cell r="O6">
            <v>834200000</v>
          </cell>
          <cell r="P6">
            <v>8.0480000000000005E-4</v>
          </cell>
          <cell r="Q6">
            <v>3192723</v>
          </cell>
          <cell r="R6">
            <v>0.9</v>
          </cell>
          <cell r="S6">
            <v>1</v>
          </cell>
          <cell r="T6">
            <v>1</v>
          </cell>
          <cell r="U6">
            <v>1</v>
          </cell>
          <cell r="V6">
            <v>300987</v>
          </cell>
          <cell r="W6">
            <v>23737628185.369999</v>
          </cell>
          <cell r="X6">
            <v>27445429272.75</v>
          </cell>
          <cell r="Y6">
            <v>12015485021.049999</v>
          </cell>
          <cell r="Z6">
            <v>41.68271636963</v>
          </cell>
          <cell r="AA6">
            <v>1144000000000</v>
          </cell>
          <cell r="AB6">
            <v>2.4460794303062939E-5</v>
          </cell>
          <cell r="AC6">
            <v>2.2841715689935271</v>
          </cell>
          <cell r="AD6">
            <v>28252200031.664089</v>
          </cell>
          <cell r="AE6">
            <v>11786099138</v>
          </cell>
          <cell r="AF6">
            <v>2.3970780918153931</v>
          </cell>
          <cell r="AG6">
            <v>2521078.5</v>
          </cell>
          <cell r="AH6">
            <v>6043222.0400968138</v>
          </cell>
          <cell r="AI6">
            <v>301913</v>
          </cell>
          <cell r="AJ6">
            <v>20.016435331028521</v>
          </cell>
          <cell r="AL6">
            <v>20.016435331028521</v>
          </cell>
        </row>
        <row r="7">
          <cell r="A7" t="str">
            <v>AND</v>
          </cell>
          <cell r="B7" t="str">
            <v>Andorra</v>
          </cell>
          <cell r="C7" t="e">
            <v>#VALUE!</v>
          </cell>
          <cell r="D7" t="str">
            <v>N/A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str">
            <v>N/A</v>
          </cell>
          <cell r="N7">
            <v>7.6999999999999999E-2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 t="str">
            <v>N/A</v>
          </cell>
          <cell r="W7" t="str">
            <v>N/A</v>
          </cell>
          <cell r="X7" t="str">
            <v>N/A</v>
          </cell>
          <cell r="Y7" t="str">
            <v>N/A</v>
          </cell>
          <cell r="Z7" t="str">
            <v>N/A</v>
          </cell>
          <cell r="AA7" t="str">
            <v>N/A</v>
          </cell>
          <cell r="AB7" t="e">
            <v>#VALUE!</v>
          </cell>
          <cell r="AC7" t="e">
            <v>#VALUE!</v>
          </cell>
          <cell r="AD7" t="str">
            <v>N/A</v>
          </cell>
          <cell r="AE7" t="str">
            <v>N/A</v>
          </cell>
          <cell r="AF7" t="e">
            <v>#VALUE!</v>
          </cell>
          <cell r="AG7" t="str">
            <v>N/A</v>
          </cell>
          <cell r="AH7" t="e">
            <v>#VALUE!</v>
          </cell>
          <cell r="AI7" t="str">
            <v>N/A</v>
          </cell>
          <cell r="AJ7" t="e">
            <v>#VALUE!</v>
          </cell>
          <cell r="AL7" t="e">
            <v>#VALUE!</v>
          </cell>
        </row>
        <row r="8">
          <cell r="A8" t="str">
            <v>ARE</v>
          </cell>
          <cell r="B8" t="str">
            <v>United Arab Emirates</v>
          </cell>
          <cell r="C8" t="e">
            <v>#VALUE!</v>
          </cell>
          <cell r="D8">
            <v>413230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>
            <v>6447052600.7691994</v>
          </cell>
          <cell r="J8" t="e">
            <v>#VALUE!</v>
          </cell>
          <cell r="K8" t="str">
            <v>N/A</v>
          </cell>
          <cell r="N8">
            <v>2.7999999999999997E-2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413230</v>
          </cell>
          <cell r="W8">
            <v>313650424864.79999</v>
          </cell>
          <cell r="X8">
            <v>346848919198.29999</v>
          </cell>
          <cell r="Y8">
            <v>230251878598.89999</v>
          </cell>
          <cell r="Z8">
            <v>2.8623557090760001</v>
          </cell>
          <cell r="AA8">
            <v>992805000000</v>
          </cell>
          <cell r="AB8" t="e">
            <v>#VALUE!</v>
          </cell>
          <cell r="AC8">
            <v>1.5063890957541879</v>
          </cell>
          <cell r="AD8">
            <v>354666808581.08228</v>
          </cell>
          <cell r="AE8">
            <v>297648000000</v>
          </cell>
          <cell r="AF8">
            <v>1.1915645614319004</v>
          </cell>
          <cell r="AG8" t="str">
            <v>N/A</v>
          </cell>
          <cell r="AH8" t="e">
            <v>#VALUE!</v>
          </cell>
          <cell r="AI8">
            <v>423687</v>
          </cell>
          <cell r="AJ8" t="e">
            <v>#VALUE!</v>
          </cell>
          <cell r="AL8" t="e">
            <v>#VALUE!</v>
          </cell>
        </row>
        <row r="9">
          <cell r="A9" t="str">
            <v>ARG</v>
          </cell>
          <cell r="B9" t="str">
            <v>Argentina</v>
          </cell>
          <cell r="C9" t="e">
            <v>#VALUE!</v>
          </cell>
          <cell r="D9">
            <v>4079840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>
            <v>29179739077.508499</v>
          </cell>
          <cell r="J9" t="e">
            <v>#VALUE!</v>
          </cell>
          <cell r="K9" t="str">
            <v>N/A</v>
          </cell>
          <cell r="N9">
            <v>9.5000000000000001E-2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4079840</v>
          </cell>
          <cell r="W9">
            <v>531717254617.70001</v>
          </cell>
          <cell r="X9">
            <v>587997147342.69995</v>
          </cell>
          <cell r="Y9">
            <v>307155148184.29999</v>
          </cell>
          <cell r="Z9">
            <v>1.9480679035190001</v>
          </cell>
          <cell r="AA9">
            <v>1145458336366</v>
          </cell>
          <cell r="AB9" t="e">
            <v>#VALUE!</v>
          </cell>
          <cell r="AC9">
            <v>1.9143327104186725</v>
          </cell>
          <cell r="AD9">
            <v>647063721323.98621</v>
          </cell>
          <cell r="AE9">
            <v>368736000000</v>
          </cell>
          <cell r="AF9">
            <v>1.7548156982881689</v>
          </cell>
          <cell r="AG9">
            <v>53853728</v>
          </cell>
          <cell r="AH9">
            <v>94503367.305741116</v>
          </cell>
          <cell r="AI9">
            <v>4100950</v>
          </cell>
          <cell r="AJ9">
            <v>23.044262257706414</v>
          </cell>
          <cell r="AL9">
            <v>23.044262257706414</v>
          </cell>
        </row>
        <row r="10">
          <cell r="A10" t="str">
            <v>ARM</v>
          </cell>
          <cell r="B10" t="str">
            <v>Armenia</v>
          </cell>
          <cell r="C10">
            <v>791070.39703809295</v>
          </cell>
          <cell r="D10">
            <v>208172</v>
          </cell>
          <cell r="E10">
            <v>3.8000806882678408</v>
          </cell>
          <cell r="F10">
            <v>2.0175624003228099</v>
          </cell>
          <cell r="G10">
            <v>1.0255229323865769E-3</v>
          </cell>
          <cell r="H10">
            <v>4.819957782216911E-5</v>
          </cell>
          <cell r="I10">
            <v>409547155.63754803</v>
          </cell>
          <cell r="J10">
            <v>1.0255229323865769E-3</v>
          </cell>
          <cell r="K10">
            <v>420000</v>
          </cell>
          <cell r="L10">
            <v>8541000000</v>
          </cell>
          <cell r="M10">
            <v>4.9200000000000003E-5</v>
          </cell>
          <cell r="N10">
            <v>4.7E-2</v>
          </cell>
          <cell r="O10">
            <v>401400000</v>
          </cell>
          <cell r="P10">
            <v>1.0463E-3</v>
          </cell>
          <cell r="Q10">
            <v>3084979</v>
          </cell>
          <cell r="R10">
            <v>0.85</v>
          </cell>
          <cell r="S10">
            <v>1</v>
          </cell>
          <cell r="T10">
            <v>1</v>
          </cell>
          <cell r="U10">
            <v>1</v>
          </cell>
          <cell r="V10">
            <v>208172</v>
          </cell>
          <cell r="W10">
            <v>14841487588.559999</v>
          </cell>
          <cell r="X10">
            <v>16412392655.32</v>
          </cell>
          <cell r="Y10">
            <v>8713769268.8840008</v>
          </cell>
          <cell r="Z10">
            <v>191.41943359379999</v>
          </cell>
          <cell r="AA10">
            <v>3141651000000</v>
          </cell>
          <cell r="AB10">
            <v>2.5590418704969199E-5</v>
          </cell>
          <cell r="AC10">
            <v>1.8835009453287928</v>
          </cell>
          <cell r="AD10">
            <v>16892224293.34798</v>
          </cell>
          <cell r="AE10">
            <v>9371187176</v>
          </cell>
          <cell r="AF10">
            <v>1.8025703655359344</v>
          </cell>
          <cell r="AG10">
            <v>630000</v>
          </cell>
          <cell r="AH10">
            <v>1135619.3302876386</v>
          </cell>
          <cell r="AI10">
            <v>212653</v>
          </cell>
          <cell r="AJ10">
            <v>5.3402459889474336</v>
          </cell>
          <cell r="AL10">
            <v>5.3402459889474336</v>
          </cell>
        </row>
        <row r="11">
          <cell r="A11" t="str">
            <v>ATG</v>
          </cell>
          <cell r="B11" t="str">
            <v>Antigua and Barbuda</v>
          </cell>
          <cell r="C11" t="e">
            <v>#VALUE!</v>
          </cell>
          <cell r="D11" t="str">
            <v>N/A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>
            <v>57719911.111112997</v>
          </cell>
          <cell r="J11" t="e">
            <v>#VALUE!</v>
          </cell>
          <cell r="K11" t="str">
            <v>N/A</v>
          </cell>
          <cell r="N11">
            <v>5.0999999999999997E-2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 t="str">
            <v>N/A</v>
          </cell>
          <cell r="W11">
            <v>1744760738.895</v>
          </cell>
          <cell r="X11">
            <v>1929435857.7909999</v>
          </cell>
          <cell r="Y11">
            <v>1131762962.9630001</v>
          </cell>
          <cell r="Z11">
            <v>1.7536898851389999</v>
          </cell>
          <cell r="AA11">
            <v>3383632232.8200002</v>
          </cell>
          <cell r="AB11" t="e">
            <v>#VALUE!</v>
          </cell>
          <cell r="AC11">
            <v>1.7048056182538973</v>
          </cell>
          <cell r="AD11">
            <v>1843968170.9679315</v>
          </cell>
          <cell r="AE11">
            <v>1211324626</v>
          </cell>
          <cell r="AF11">
            <v>1.5222741545815246</v>
          </cell>
          <cell r="AG11" t="str">
            <v>N/A</v>
          </cell>
          <cell r="AH11" t="e">
            <v>#VALUE!</v>
          </cell>
          <cell r="AI11" t="str">
            <v>N/A</v>
          </cell>
          <cell r="AJ11" t="e">
            <v>#VALUE!</v>
          </cell>
          <cell r="AL11" t="e">
            <v>#VALUE!</v>
          </cell>
        </row>
        <row r="12">
          <cell r="A12" t="str">
            <v>AUS</v>
          </cell>
          <cell r="B12" t="str">
            <v>Australia</v>
          </cell>
          <cell r="C12">
            <v>245994570.92434698</v>
          </cell>
          <cell r="D12">
            <v>1543229</v>
          </cell>
          <cell r="E12">
            <v>159.40250664311452</v>
          </cell>
          <cell r="F12">
            <v>170.42188813196228</v>
          </cell>
          <cell r="G12">
            <v>3.3455594269353652E-3</v>
          </cell>
          <cell r="H12">
            <v>2.8437255128950609E-4</v>
          </cell>
          <cell r="I12">
            <v>78611665924.259506</v>
          </cell>
          <cell r="J12">
            <v>3.3455594269353652E-3</v>
          </cell>
          <cell r="K12">
            <v>263000000</v>
          </cell>
          <cell r="L12">
            <v>987800000000</v>
          </cell>
          <cell r="M12">
            <v>2.6669999999999998E-4</v>
          </cell>
          <cell r="N12">
            <v>8.5000000000000006E-2</v>
          </cell>
          <cell r="O12">
            <v>83960000000</v>
          </cell>
          <cell r="P12">
            <v>3.1372000000000001E-3</v>
          </cell>
          <cell r="Q12">
            <v>21951700</v>
          </cell>
          <cell r="R12">
            <v>1</v>
          </cell>
          <cell r="S12">
            <v>1</v>
          </cell>
          <cell r="T12">
            <v>0</v>
          </cell>
          <cell r="U12">
            <v>0.5</v>
          </cell>
          <cell r="V12">
            <v>1543229</v>
          </cell>
          <cell r="W12">
            <v>749414042871.09998</v>
          </cell>
          <cell r="X12">
            <v>865043302558.09998</v>
          </cell>
          <cell r="Y12">
            <v>924843128520.69995</v>
          </cell>
          <cell r="Z12">
            <v>1.452086806297</v>
          </cell>
          <cell r="AA12">
            <v>1256118000000</v>
          </cell>
          <cell r="AB12">
            <v>3.0403102275025797E-4</v>
          </cell>
          <cell r="AC12">
            <v>0.93534057385683267</v>
          </cell>
          <cell r="AD12" t="str">
            <v>N/A</v>
          </cell>
          <cell r="AE12">
            <v>1237363000000</v>
          </cell>
          <cell r="AF12" t="e">
            <v>#VALUE!</v>
          </cell>
          <cell r="AG12">
            <v>275556000</v>
          </cell>
          <cell r="AH12" t="e">
            <v>#VALUE!</v>
          </cell>
          <cell r="AI12">
            <v>1553518</v>
          </cell>
          <cell r="AJ12" t="e">
            <v>#VALUE!</v>
          </cell>
          <cell r="AL12">
            <v>159.40250664311452</v>
          </cell>
        </row>
        <row r="13">
          <cell r="A13" t="str">
            <v>AUT</v>
          </cell>
          <cell r="B13" t="str">
            <v>Austria</v>
          </cell>
          <cell r="C13">
            <v>11861356.057743106</v>
          </cell>
          <cell r="D13">
            <v>471245</v>
          </cell>
          <cell r="E13">
            <v>25.170253387819724</v>
          </cell>
          <cell r="F13">
            <v>29.496334178611974</v>
          </cell>
          <cell r="G13">
            <v>3.2860291016281713E-4</v>
          </cell>
          <cell r="H13">
            <v>3.64749230280727E-5</v>
          </cell>
          <cell r="I13">
            <v>42300294885.132904</v>
          </cell>
          <cell r="J13">
            <v>3.2860291016281713E-4</v>
          </cell>
          <cell r="K13">
            <v>13900000</v>
          </cell>
          <cell r="L13">
            <v>382100000000</v>
          </cell>
          <cell r="M13">
            <v>3.65E-5</v>
          </cell>
          <cell r="N13">
            <v>0.111</v>
          </cell>
          <cell r="O13">
            <v>42410000000</v>
          </cell>
          <cell r="P13">
            <v>3.2840000000000001E-4</v>
          </cell>
          <cell r="Q13">
            <v>8365275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471245</v>
          </cell>
          <cell r="W13">
            <v>290116837108.79999</v>
          </cell>
          <cell r="X13">
            <v>325192079188.59998</v>
          </cell>
          <cell r="Y13">
            <v>381083737703.90002</v>
          </cell>
          <cell r="Z13">
            <v>0.84509491920470003</v>
          </cell>
          <cell r="AA13">
            <v>274818180000</v>
          </cell>
          <cell r="AB13">
            <v>4.2743968532943537E-5</v>
          </cell>
          <cell r="AC13">
            <v>0.85333496818295729</v>
          </cell>
          <cell r="AD13">
            <v>335433532020.78583</v>
          </cell>
          <cell r="AE13">
            <v>379069000000</v>
          </cell>
          <cell r="AF13">
            <v>0.88488779620804081</v>
          </cell>
          <cell r="AG13" t="str">
            <v>N/A</v>
          </cell>
          <cell r="AH13" t="e">
            <v>#VALUE!</v>
          </cell>
          <cell r="AI13">
            <v>470422</v>
          </cell>
          <cell r="AJ13" t="e">
            <v>#VALUE!</v>
          </cell>
          <cell r="AL13">
            <v>25.170253387819724</v>
          </cell>
        </row>
        <row r="14">
          <cell r="A14" t="str">
            <v>AZE</v>
          </cell>
          <cell r="B14" t="str">
            <v>Azerbaijan</v>
          </cell>
          <cell r="C14">
            <v>10875823.373820512</v>
          </cell>
          <cell r="D14">
            <v>718591</v>
          </cell>
          <cell r="E14">
            <v>15.134928455575579</v>
          </cell>
          <cell r="F14">
            <v>7.6610798075678659</v>
          </cell>
          <cell r="G14">
            <v>2.2063750549216506E-3</v>
          </cell>
          <cell r="H14">
            <v>1.2796975318545576E-4</v>
          </cell>
          <cell r="I14">
            <v>2495125653.1476202</v>
          </cell>
          <cell r="J14">
            <v>2.2063750549216506E-3</v>
          </cell>
          <cell r="K14">
            <v>5505183</v>
          </cell>
          <cell r="L14">
            <v>43080000000</v>
          </cell>
          <cell r="M14">
            <v>1.2779999999999999E-4</v>
          </cell>
          <cell r="N14">
            <v>5.8000000000000003E-2</v>
          </cell>
          <cell r="O14">
            <v>2498000000</v>
          </cell>
          <cell r="P14">
            <v>2.2035000000000002E-3</v>
          </cell>
          <cell r="Q14">
            <v>8947150</v>
          </cell>
          <cell r="R14">
            <v>0.95</v>
          </cell>
          <cell r="S14">
            <v>1</v>
          </cell>
          <cell r="T14">
            <v>1</v>
          </cell>
          <cell r="U14">
            <v>1</v>
          </cell>
          <cell r="V14">
            <v>718591</v>
          </cell>
          <cell r="W14">
            <v>76852915608.389999</v>
          </cell>
          <cell r="X14">
            <v>84987452918.339996</v>
          </cell>
          <cell r="Y14">
            <v>43019407812.889999</v>
          </cell>
          <cell r="Z14">
            <v>0.4189030230045</v>
          </cell>
          <cell r="AA14">
            <v>35601500000</v>
          </cell>
          <cell r="AB14">
            <v>6.4776420647523613E-5</v>
          </cell>
          <cell r="AC14">
            <v>1.9755607350056321</v>
          </cell>
          <cell r="AD14">
            <v>89959859742.976852</v>
          </cell>
          <cell r="AE14">
            <v>51774221669</v>
          </cell>
          <cell r="AF14">
            <v>1.7375415185978671</v>
          </cell>
          <cell r="AG14">
            <v>5462676.5</v>
          </cell>
          <cell r="AH14">
            <v>9491627.2214188818</v>
          </cell>
          <cell r="AI14">
            <v>742802</v>
          </cell>
          <cell r="AJ14">
            <v>12.778139021460472</v>
          </cell>
          <cell r="AL14">
            <v>12.778139021460472</v>
          </cell>
        </row>
        <row r="15">
          <cell r="A15" t="str">
            <v>BDI</v>
          </cell>
          <cell r="B15" t="str">
            <v>Burundi</v>
          </cell>
          <cell r="C15">
            <v>429345.33199055243</v>
          </cell>
          <cell r="D15">
            <v>1993615</v>
          </cell>
          <cell r="E15">
            <v>0.21536020344477366</v>
          </cell>
          <cell r="F15">
            <v>8.7278637048778224E-2</v>
          </cell>
          <cell r="G15">
            <v>1.0024414368007997E-3</v>
          </cell>
          <cell r="H15">
            <v>1.3131982822090478E-4</v>
          </cell>
          <cell r="I15">
            <v>173576224.617475</v>
          </cell>
          <cell r="J15">
            <v>1.0024414368007997E-3</v>
          </cell>
          <cell r="K15">
            <v>174000</v>
          </cell>
          <cell r="L15">
            <v>1330000000</v>
          </cell>
          <cell r="M15">
            <v>1.3080000000000001E-4</v>
          </cell>
          <cell r="N15">
            <v>0.13100000000000001</v>
          </cell>
          <cell r="O15">
            <v>174200000</v>
          </cell>
          <cell r="P15">
            <v>9.9869999999999994E-4</v>
          </cell>
          <cell r="Q15">
            <v>8170853</v>
          </cell>
          <cell r="R15">
            <v>0.69</v>
          </cell>
          <cell r="S15">
            <v>1</v>
          </cell>
          <cell r="T15">
            <v>0</v>
          </cell>
          <cell r="U15">
            <v>0.5</v>
          </cell>
          <cell r="V15">
            <v>1993615</v>
          </cell>
          <cell r="W15">
            <v>2956527848.3499999</v>
          </cell>
          <cell r="X15">
            <v>3269463094.8520002</v>
          </cell>
          <cell r="Y15">
            <v>1325009348.2249999</v>
          </cell>
          <cell r="Z15">
            <v>500.72790527339998</v>
          </cell>
          <cell r="AA15">
            <v>1637111438486</v>
          </cell>
          <cell r="AB15">
            <v>5.321974738726222E-5</v>
          </cell>
          <cell r="AC15">
            <v>2.4675019079916805</v>
          </cell>
          <cell r="AD15">
            <v>3424495848.3452334</v>
          </cell>
          <cell r="AE15">
            <v>1610544922</v>
          </cell>
          <cell r="AF15">
            <v>2.1262963867488036</v>
          </cell>
          <cell r="AG15">
            <v>289431</v>
          </cell>
          <cell r="AH15">
            <v>615416.089513093</v>
          </cell>
          <cell r="AI15">
            <v>2092745</v>
          </cell>
          <cell r="AJ15">
            <v>0.29407122679212849</v>
          </cell>
          <cell r="AL15">
            <v>0.29407122679212849</v>
          </cell>
        </row>
        <row r="16">
          <cell r="A16" t="str">
            <v>BEL</v>
          </cell>
          <cell r="B16" t="str">
            <v>Belgium</v>
          </cell>
          <cell r="C16" t="e">
            <v>#VALUE!</v>
          </cell>
          <cell r="D16">
            <v>665007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>
            <v>55597006569.490402</v>
          </cell>
          <cell r="J16" t="e">
            <v>#VALUE!</v>
          </cell>
          <cell r="K16" t="str">
            <v>N/A</v>
          </cell>
          <cell r="N16">
            <v>0.11800000000000001</v>
          </cell>
          <cell r="R16">
            <v>1</v>
          </cell>
          <cell r="S16">
            <v>1</v>
          </cell>
          <cell r="T16">
            <v>0</v>
          </cell>
          <cell r="U16">
            <v>0.5</v>
          </cell>
          <cell r="V16">
            <v>665007</v>
          </cell>
          <cell r="W16">
            <v>349556624733.29999</v>
          </cell>
          <cell r="X16">
            <v>393107773431.70001</v>
          </cell>
          <cell r="Y16">
            <v>471161072622.79999</v>
          </cell>
          <cell r="Z16">
            <v>0.86591416597369997</v>
          </cell>
          <cell r="AA16">
            <v>340397600000</v>
          </cell>
          <cell r="AB16" t="e">
            <v>#VALUE!</v>
          </cell>
          <cell r="AC16">
            <v>0.83433839566455958</v>
          </cell>
          <cell r="AD16">
            <v>409061184476.44727</v>
          </cell>
          <cell r="AE16">
            <v>469374000000</v>
          </cell>
          <cell r="AF16">
            <v>0.87150371447171604</v>
          </cell>
          <cell r="AG16" t="str">
            <v>N/A</v>
          </cell>
          <cell r="AH16" t="e">
            <v>#VALUE!</v>
          </cell>
          <cell r="AI16">
            <v>662164</v>
          </cell>
          <cell r="AJ16" t="e">
            <v>#VALUE!</v>
          </cell>
          <cell r="AL16" t="e">
            <v>#VALUE!</v>
          </cell>
        </row>
        <row r="17">
          <cell r="A17" t="str">
            <v>BEN</v>
          </cell>
          <cell r="B17" t="str">
            <v>Benin</v>
          </cell>
          <cell r="C17">
            <v>1680228.5454859138</v>
          </cell>
          <cell r="D17">
            <v>1887582</v>
          </cell>
          <cell r="E17">
            <v>0.89014863750868245</v>
          </cell>
          <cell r="F17">
            <v>0.43790600885153597</v>
          </cell>
          <cell r="G17">
            <v>2.9569747921561911E-3</v>
          </cell>
          <cell r="H17">
            <v>1.2419294127056002E-4</v>
          </cell>
          <cell r="I17">
            <v>279536877.41695797</v>
          </cell>
          <cell r="J17">
            <v>2.9569747921561911E-3</v>
          </cell>
          <cell r="K17">
            <v>826583.5</v>
          </cell>
          <cell r="L17">
            <v>6659000000</v>
          </cell>
          <cell r="M17">
            <v>1.2410000000000001E-4</v>
          </cell>
          <cell r="N17">
            <v>4.2000000000000003E-2</v>
          </cell>
          <cell r="O17">
            <v>279700000</v>
          </cell>
          <cell r="P17">
            <v>2.9554999999999998E-3</v>
          </cell>
          <cell r="Q17">
            <v>8601771</v>
          </cell>
          <cell r="R17">
            <v>0.84</v>
          </cell>
          <cell r="S17">
            <v>1</v>
          </cell>
          <cell r="T17">
            <v>1</v>
          </cell>
          <cell r="U17">
            <v>1</v>
          </cell>
          <cell r="V17">
            <v>1887582</v>
          </cell>
          <cell r="W17">
            <v>12234239572.66</v>
          </cell>
          <cell r="X17">
            <v>13529179100.65</v>
          </cell>
          <cell r="Y17">
            <v>6655639938.4989996</v>
          </cell>
          <cell r="Z17">
            <v>231.6770324707</v>
          </cell>
          <cell r="AA17">
            <v>3134400000000</v>
          </cell>
          <cell r="AB17">
            <v>6.1096352842301234E-5</v>
          </cell>
          <cell r="AC17">
            <v>2.0327390342124101</v>
          </cell>
          <cell r="AD17">
            <v>14047962128.146561</v>
          </cell>
          <cell r="AE17">
            <v>6633055846</v>
          </cell>
          <cell r="AF17">
            <v>2.1178718307668172</v>
          </cell>
          <cell r="AG17">
            <v>1004953</v>
          </cell>
          <cell r="AH17">
            <v>2128361.6499446053</v>
          </cell>
          <cell r="AI17">
            <v>1929583</v>
          </cell>
          <cell r="AJ17">
            <v>1.1030163770848962</v>
          </cell>
          <cell r="AL17">
            <v>1.1030163770848962</v>
          </cell>
        </row>
        <row r="18">
          <cell r="A18" t="str">
            <v>BFA</v>
          </cell>
          <cell r="B18" t="str">
            <v>Burkina Faso</v>
          </cell>
          <cell r="C18">
            <v>6109318.2234183457</v>
          </cell>
          <cell r="D18">
            <v>3293778</v>
          </cell>
          <cell r="E18">
            <v>1.8548057043973047</v>
          </cell>
          <cell r="F18">
            <v>0.80399802293900802</v>
          </cell>
          <cell r="G18">
            <v>5.082753623853466E-3</v>
          </cell>
          <cell r="H18">
            <v>3.2529623192662177E-4</v>
          </cell>
          <cell r="I18">
            <v>521015023.74067199</v>
          </cell>
          <cell r="J18">
            <v>5.082753623853466E-3</v>
          </cell>
          <cell r="K18">
            <v>2648191</v>
          </cell>
          <cell r="L18">
            <v>8463000000</v>
          </cell>
          <cell r="M18">
            <v>3.1290000000000002E-4</v>
          </cell>
          <cell r="N18">
            <v>6.4000000000000001E-2</v>
          </cell>
          <cell r="O18">
            <v>541600000</v>
          </cell>
          <cell r="P18">
            <v>4.8893000000000001E-3</v>
          </cell>
          <cell r="Q18">
            <v>15984479</v>
          </cell>
          <cell r="R18">
            <v>0.69</v>
          </cell>
          <cell r="S18">
            <v>1</v>
          </cell>
          <cell r="T18">
            <v>1</v>
          </cell>
          <cell r="U18">
            <v>1</v>
          </cell>
          <cell r="V18">
            <v>3293778</v>
          </cell>
          <cell r="W18">
            <v>16983189256.26</v>
          </cell>
          <cell r="X18">
            <v>18780783863.48</v>
          </cell>
          <cell r="Y18">
            <v>8140859745.948</v>
          </cell>
          <cell r="Z18">
            <v>204.67729187009999</v>
          </cell>
          <cell r="AA18">
            <v>3844000000000</v>
          </cell>
          <cell r="AB18">
            <v>1.4100534989647134E-4</v>
          </cell>
          <cell r="AC18">
            <v>2.3069779420813474</v>
          </cell>
          <cell r="AD18">
            <v>20682772033.578968</v>
          </cell>
          <cell r="AE18">
            <v>8820312674</v>
          </cell>
          <cell r="AF18">
            <v>2.3449023632173982</v>
          </cell>
          <cell r="AG18">
            <v>3028608.25</v>
          </cell>
          <cell r="AH18">
            <v>7101790.6426847083</v>
          </cell>
          <cell r="AI18">
            <v>3366500</v>
          </cell>
          <cell r="AJ18">
            <v>2.109547198183487</v>
          </cell>
          <cell r="AL18">
            <v>2.109547198183487</v>
          </cell>
        </row>
        <row r="19">
          <cell r="A19" t="str">
            <v>BGD</v>
          </cell>
          <cell r="B19" t="str">
            <v>Bangladesh</v>
          </cell>
          <cell r="C19">
            <v>40535621.937661499</v>
          </cell>
          <cell r="D19">
            <v>22480484</v>
          </cell>
          <cell r="E19">
            <v>1.8031472070468544</v>
          </cell>
          <cell r="F19">
            <v>0.69838354014086168</v>
          </cell>
          <cell r="G19">
            <v>5.1674788229813841E-3</v>
          </cell>
          <cell r="H19">
            <v>1.7569427998136706E-4</v>
          </cell>
          <cell r="I19">
            <v>3038232093.0232401</v>
          </cell>
          <cell r="J19">
            <v>5.1674788229813841E-3</v>
          </cell>
          <cell r="K19">
            <v>15700000</v>
          </cell>
          <cell r="L19">
            <v>94730000000</v>
          </cell>
          <cell r="M19">
            <v>1.6569999999999999E-4</v>
          </cell>
          <cell r="N19">
            <v>3.4000000000000002E-2</v>
          </cell>
          <cell r="O19">
            <v>3221000000</v>
          </cell>
          <cell r="P19">
            <v>4.8747E-3</v>
          </cell>
          <cell r="Q19">
            <v>147030144</v>
          </cell>
          <cell r="R19">
            <v>0.4</v>
          </cell>
          <cell r="S19">
            <v>1</v>
          </cell>
          <cell r="T19">
            <v>1</v>
          </cell>
          <cell r="U19">
            <v>1</v>
          </cell>
          <cell r="V19">
            <v>22480484</v>
          </cell>
          <cell r="W19">
            <v>208633840636.20001</v>
          </cell>
          <cell r="X19">
            <v>230716799328.70001</v>
          </cell>
          <cell r="Y19">
            <v>89359767441.860001</v>
          </cell>
          <cell r="Z19">
            <v>26.64718055725</v>
          </cell>
          <cell r="AA19">
            <v>6147952000000</v>
          </cell>
          <cell r="AB19">
            <v>6.804879421733118E-5</v>
          </cell>
          <cell r="AC19">
            <v>2.5818867476217515</v>
          </cell>
          <cell r="AD19">
            <v>246702608324.33905</v>
          </cell>
          <cell r="AE19">
            <v>100357000000</v>
          </cell>
          <cell r="AF19">
            <v>2.4582501302782971</v>
          </cell>
          <cell r="AG19">
            <v>16663278</v>
          </cell>
          <cell r="AH19">
            <v>40962505.31436348</v>
          </cell>
          <cell r="AI19">
            <v>22500000</v>
          </cell>
          <cell r="AJ19">
            <v>1.8205557917494879</v>
          </cell>
          <cell r="AL19">
            <v>1.8205557917494879</v>
          </cell>
        </row>
        <row r="20">
          <cell r="A20" t="str">
            <v>BGR</v>
          </cell>
          <cell r="B20" t="str">
            <v>Bulgaria</v>
          </cell>
          <cell r="C20">
            <v>22928314.794094898</v>
          </cell>
          <cell r="D20">
            <v>404520</v>
          </cell>
          <cell r="E20">
            <v>56.680299599759955</v>
          </cell>
          <cell r="F20">
            <v>26.451102541283497</v>
          </cell>
          <cell r="G20">
            <v>3.4314595871971863E-3</v>
          </cell>
          <cell r="H20">
            <v>2.1961341358061991E-4</v>
          </cell>
          <cell r="I20">
            <v>3118206619.6908798</v>
          </cell>
          <cell r="J20">
            <v>3.4314595871971863E-3</v>
          </cell>
          <cell r="K20">
            <v>10700000</v>
          </cell>
          <cell r="L20">
            <v>48570000000</v>
          </cell>
          <cell r="M20">
            <v>2.2000000000000001E-4</v>
          </cell>
          <cell r="N20">
            <v>6.4000000000000001E-2</v>
          </cell>
          <cell r="O20">
            <v>3108000000</v>
          </cell>
          <cell r="P20">
            <v>3.437E-3</v>
          </cell>
          <cell r="Q20">
            <v>7585131</v>
          </cell>
          <cell r="R20">
            <v>0.69</v>
          </cell>
          <cell r="S20">
            <v>1</v>
          </cell>
          <cell r="T20">
            <v>1</v>
          </cell>
          <cell r="U20">
            <v>1</v>
          </cell>
          <cell r="V20">
            <v>404520</v>
          </cell>
          <cell r="W20">
            <v>86475124318.679993</v>
          </cell>
          <cell r="X20">
            <v>104403070924.8</v>
          </cell>
          <cell r="Y20">
            <v>48721978432.669998</v>
          </cell>
          <cell r="Z20">
            <v>0.65440231561660001</v>
          </cell>
          <cell r="AA20">
            <v>68321610000</v>
          </cell>
          <cell r="AB20">
            <v>1.0248740679004598E-4</v>
          </cell>
          <cell r="AC20">
            <v>2.142833158326626</v>
          </cell>
          <cell r="AD20">
            <v>103945843268.75294</v>
          </cell>
          <cell r="AE20">
            <v>47714490183</v>
          </cell>
          <cell r="AF20">
            <v>2.1784963617988606</v>
          </cell>
          <cell r="AG20">
            <v>18465226</v>
          </cell>
          <cell r="AH20">
            <v>40226427.660793729</v>
          </cell>
          <cell r="AI20">
            <v>402348</v>
          </cell>
          <cell r="AJ20">
            <v>99.979191299058854</v>
          </cell>
          <cell r="AL20">
            <v>99.979191299058854</v>
          </cell>
        </row>
        <row r="21">
          <cell r="A21" t="str">
            <v>BHR</v>
          </cell>
          <cell r="B21" t="str">
            <v>Bahrain</v>
          </cell>
          <cell r="C21" t="e">
            <v>#VALUE!</v>
          </cell>
          <cell r="D21">
            <v>76896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>
            <v>926770497.55830002</v>
          </cell>
          <cell r="J21" t="e">
            <v>#VALUE!</v>
          </cell>
          <cell r="K21" t="str">
            <v>N/A</v>
          </cell>
          <cell r="N21">
            <v>4.4999999999999998E-2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76896</v>
          </cell>
          <cell r="W21" t="str">
            <v>N/A</v>
          </cell>
          <cell r="X21" t="str">
            <v>N/A</v>
          </cell>
          <cell r="Y21">
            <v>20594899945.740002</v>
          </cell>
          <cell r="Z21" t="str">
            <v>N/A</v>
          </cell>
          <cell r="AA21">
            <v>7743600000</v>
          </cell>
          <cell r="AB21" t="e">
            <v>#VALUE!</v>
          </cell>
          <cell r="AC21" t="e">
            <v>#VALUE!</v>
          </cell>
          <cell r="AD21" t="str">
            <v>N/A</v>
          </cell>
          <cell r="AE21" t="str">
            <v>N/A</v>
          </cell>
          <cell r="AF21" t="e">
            <v>#VALUE!</v>
          </cell>
          <cell r="AG21" t="str">
            <v>N/A</v>
          </cell>
          <cell r="AH21" t="e">
            <v>#VALUE!</v>
          </cell>
          <cell r="AI21">
            <v>76662</v>
          </cell>
          <cell r="AJ21" t="e">
            <v>#VALUE!</v>
          </cell>
          <cell r="AL21" t="e">
            <v>#VALUE!</v>
          </cell>
        </row>
        <row r="22">
          <cell r="A22" t="str">
            <v>BHS</v>
          </cell>
          <cell r="B22" t="str">
            <v>Bahamas</v>
          </cell>
          <cell r="C22" t="e">
            <v>#VALUE!</v>
          </cell>
          <cell r="D22">
            <v>33137</v>
          </cell>
          <cell r="E22" t="e">
            <v>#VALUE!</v>
          </cell>
          <cell r="F22">
            <v>11.054561366448381</v>
          </cell>
          <cell r="G22" t="e">
            <v>#VALUE!</v>
          </cell>
          <cell r="H22" t="e">
            <v>#VALUE!</v>
          </cell>
          <cell r="I22" t="e">
            <v>#VALUE!</v>
          </cell>
          <cell r="K22">
            <v>366315</v>
          </cell>
          <cell r="L22">
            <v>7377000000</v>
          </cell>
          <cell r="M22">
            <v>4.9700000000000002E-5</v>
          </cell>
          <cell r="N22">
            <v>7.1999999999999995E-2</v>
          </cell>
          <cell r="O22">
            <v>531100000</v>
          </cell>
          <cell r="P22">
            <v>6.8970000000000001E-4</v>
          </cell>
          <cell r="Q22">
            <v>338358</v>
          </cell>
          <cell r="R22">
            <v>1</v>
          </cell>
          <cell r="S22">
            <v>1</v>
          </cell>
          <cell r="T22">
            <v>1</v>
          </cell>
          <cell r="U22">
            <v>1</v>
          </cell>
          <cell r="V22">
            <v>33137</v>
          </cell>
          <cell r="W22">
            <v>7737643858.9870005</v>
          </cell>
          <cell r="X22">
            <v>8556638846.5360003</v>
          </cell>
          <cell r="Y22" t="str">
            <v>N/A</v>
          </cell>
          <cell r="Z22">
            <v>0.82709956169129994</v>
          </cell>
          <cell r="AA22">
            <v>7077192101</v>
          </cell>
          <cell r="AB22">
            <v>4.2810618347915431E-5</v>
          </cell>
          <cell r="AC22" t="e">
            <v>#VALUE!</v>
          </cell>
          <cell r="AD22">
            <v>8703602037.2727299</v>
          </cell>
          <cell r="AE22">
            <v>7538000000</v>
          </cell>
          <cell r="AF22">
            <v>1.1546301455654988</v>
          </cell>
          <cell r="AG22">
            <v>431663</v>
          </cell>
          <cell r="AH22">
            <v>498411.11252523994</v>
          </cell>
          <cell r="AI22">
            <v>33139</v>
          </cell>
          <cell r="AJ22">
            <v>15.040016672960558</v>
          </cell>
          <cell r="AL22">
            <v>15.040016672960558</v>
          </cell>
        </row>
        <row r="23">
          <cell r="A23" t="str">
            <v>BIH</v>
          </cell>
          <cell r="B23" t="str">
            <v>Bosnia and Herzegovina</v>
          </cell>
          <cell r="C23">
            <v>2778606.8637851472</v>
          </cell>
          <cell r="D23">
            <v>215191</v>
          </cell>
          <cell r="E23">
            <v>12.912281943878449</v>
          </cell>
          <cell r="F23">
            <v>6.8383296699211398</v>
          </cell>
          <cell r="G23">
            <v>7.9216708661108851E-4</v>
          </cell>
          <cell r="H23">
            <v>8.6346212440608646E-5</v>
          </cell>
          <cell r="I23">
            <v>1857621990.1982</v>
          </cell>
          <cell r="J23">
            <v>7.9216708661108851E-4</v>
          </cell>
          <cell r="K23">
            <v>1471547</v>
          </cell>
          <cell r="L23">
            <v>17040000000</v>
          </cell>
          <cell r="M23">
            <v>8.6299999999999997E-5</v>
          </cell>
          <cell r="N23">
            <v>0.109</v>
          </cell>
          <cell r="O23">
            <v>1858000000</v>
          </cell>
          <cell r="P23">
            <v>7.9210000000000001E-4</v>
          </cell>
          <cell r="Q23">
            <v>3767683</v>
          </cell>
          <cell r="R23">
            <v>0.9</v>
          </cell>
          <cell r="S23">
            <v>1</v>
          </cell>
          <cell r="T23">
            <v>0</v>
          </cell>
          <cell r="U23">
            <v>0.5</v>
          </cell>
          <cell r="V23">
            <v>215191</v>
          </cell>
          <cell r="W23">
            <v>27399098622.25</v>
          </cell>
          <cell r="X23">
            <v>32179834937.130001</v>
          </cell>
          <cell r="Y23">
            <v>17042403579.799999</v>
          </cell>
          <cell r="Z23">
            <v>0.74593299627300003</v>
          </cell>
          <cell r="AA23">
            <v>24004000000</v>
          </cell>
          <cell r="AB23">
            <v>4.5728854820883112E-5</v>
          </cell>
          <cell r="AC23">
            <v>1.8882216224049571</v>
          </cell>
          <cell r="AD23">
            <v>32299517474.461758</v>
          </cell>
          <cell r="AE23">
            <v>16577887610</v>
          </cell>
          <cell r="AF23">
            <v>1.9483494058059763</v>
          </cell>
          <cell r="AG23" t="str">
            <v>N/A</v>
          </cell>
          <cell r="AH23" t="e">
            <v>#VALUE!</v>
          </cell>
          <cell r="AI23">
            <v>208244</v>
          </cell>
          <cell r="AJ23" t="e">
            <v>#VALUE!</v>
          </cell>
          <cell r="AL23">
            <v>12.912281943878449</v>
          </cell>
        </row>
        <row r="24">
          <cell r="A24" t="str">
            <v>BLR</v>
          </cell>
          <cell r="B24" t="str">
            <v>Belarus</v>
          </cell>
          <cell r="C24">
            <v>17993958.973127037</v>
          </cell>
          <cell r="D24">
            <v>541016</v>
          </cell>
          <cell r="E24">
            <v>33.259568983407213</v>
          </cell>
          <cell r="F24">
            <v>13.385112455084508</v>
          </cell>
          <cell r="G24">
            <v>2.5461078213081054E-3</v>
          </cell>
          <cell r="H24">
            <v>1.4767425363587013E-4</v>
          </cell>
          <cell r="I24">
            <v>2844168632.3714004</v>
          </cell>
          <cell r="J24">
            <v>2.5461078213081054E-3</v>
          </cell>
          <cell r="K24">
            <v>7241560</v>
          </cell>
          <cell r="L24">
            <v>49210000000</v>
          </cell>
          <cell r="M24">
            <v>1.472E-4</v>
          </cell>
          <cell r="N24">
            <v>5.8000000000000003E-2</v>
          </cell>
          <cell r="O24">
            <v>2854000000</v>
          </cell>
          <cell r="P24">
            <v>2.5371999999999999E-3</v>
          </cell>
          <cell r="Q24">
            <v>9507000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541016</v>
          </cell>
          <cell r="W24">
            <v>110186268557.10001</v>
          </cell>
          <cell r="X24">
            <v>121848992157.39999</v>
          </cell>
          <cell r="Y24">
            <v>49037390213.300003</v>
          </cell>
          <cell r="Z24">
            <v>1127.9715576169999</v>
          </cell>
          <cell r="AA24">
            <v>137442200000000</v>
          </cell>
          <cell r="AB24">
            <v>5.9430610559713307E-5</v>
          </cell>
          <cell r="AC24">
            <v>2.4848180465434293</v>
          </cell>
          <cell r="AD24">
            <v>132184556775.93028</v>
          </cell>
          <cell r="AE24">
            <v>54713128376</v>
          </cell>
          <cell r="AF24">
            <v>2.4159568406969991</v>
          </cell>
          <cell r="AG24">
            <v>2431.2692871089998</v>
          </cell>
          <cell r="AH24">
            <v>5873.8416657675043</v>
          </cell>
          <cell r="AI24">
            <v>540240</v>
          </cell>
          <cell r="AJ24">
            <v>1.0872652276335526E-2</v>
          </cell>
          <cell r="AL24">
            <v>1.0872652276335526E-2</v>
          </cell>
        </row>
        <row r="25">
          <cell r="A25" t="str">
            <v>BLZ</v>
          </cell>
          <cell r="B25" t="str">
            <v>Belize</v>
          </cell>
          <cell r="C25">
            <v>464884.92844942183</v>
          </cell>
          <cell r="D25">
            <v>43062</v>
          </cell>
          <cell r="E25">
            <v>10.795711496201333</v>
          </cell>
          <cell r="F25">
            <v>6.5869954948678648</v>
          </cell>
          <cell r="G25">
            <v>4.1091607089825217E-3</v>
          </cell>
          <cell r="H25">
            <v>2.095671961581086E-4</v>
          </cell>
          <cell r="I25">
            <v>69028500</v>
          </cell>
          <cell r="J25">
            <v>4.1091607089825217E-3</v>
          </cell>
          <cell r="K25">
            <v>283649.2</v>
          </cell>
          <cell r="L25">
            <v>1351000000</v>
          </cell>
          <cell r="M25">
            <v>2.0990000000000001E-4</v>
          </cell>
          <cell r="N25">
            <v>5.0999999999999997E-2</v>
          </cell>
          <cell r="O25">
            <v>68901000</v>
          </cell>
          <cell r="P25">
            <v>4.1168000000000003E-3</v>
          </cell>
          <cell r="Q25">
            <v>333200</v>
          </cell>
          <cell r="R25">
            <v>1</v>
          </cell>
          <cell r="S25">
            <v>1</v>
          </cell>
          <cell r="T25">
            <v>0</v>
          </cell>
          <cell r="U25">
            <v>0.5</v>
          </cell>
          <cell r="V25">
            <v>43062</v>
          </cell>
          <cell r="W25">
            <v>2005985078.928</v>
          </cell>
          <cell r="X25">
            <v>2218309625.6090002</v>
          </cell>
          <cell r="Y25">
            <v>1353500000</v>
          </cell>
          <cell r="Z25">
            <v>1.216241359711</v>
          </cell>
          <cell r="AA25">
            <v>2698000000</v>
          </cell>
          <cell r="AB25">
            <v>1.2786727187469549E-4</v>
          </cell>
          <cell r="AC25">
            <v>1.6389432032574807</v>
          </cell>
          <cell r="AD25">
            <v>2301088111.6792569</v>
          </cell>
          <cell r="AE25">
            <v>1401000000</v>
          </cell>
          <cell r="AF25">
            <v>1.6424611789288057</v>
          </cell>
          <cell r="AG25">
            <v>324727.3125</v>
          </cell>
          <cell r="AH25">
            <v>533352.00451913266</v>
          </cell>
          <cell r="AI25">
            <v>43044</v>
          </cell>
          <cell r="AJ25">
            <v>12.390855973402394</v>
          </cell>
          <cell r="AL25">
            <v>12.390855973402394</v>
          </cell>
        </row>
        <row r="26">
          <cell r="A26" t="str">
            <v>BOL</v>
          </cell>
          <cell r="B26" t="str">
            <v>Bolivia (Plurinational State of)</v>
          </cell>
          <cell r="C26">
            <v>21941463.963640034</v>
          </cell>
          <cell r="D26">
            <v>1489241</v>
          </cell>
          <cell r="E26">
            <v>14.733319834492896</v>
          </cell>
          <cell r="F26">
            <v>5.5696794541649064</v>
          </cell>
          <cell r="G26">
            <v>9.3794227732880049E-3</v>
          </cell>
          <cell r="H26">
            <v>4.7835056143768822E-4</v>
          </cell>
          <cell r="I26">
            <v>884339601.75272989</v>
          </cell>
          <cell r="J26">
            <v>9.3794227732880049E-3</v>
          </cell>
          <cell r="K26">
            <v>8294595</v>
          </cell>
          <cell r="L26">
            <v>17460000000</v>
          </cell>
          <cell r="M26">
            <v>4.75E-4</v>
          </cell>
          <cell r="N26">
            <v>5.0999999999999997E-2</v>
          </cell>
          <cell r="O26">
            <v>890700000</v>
          </cell>
          <cell r="P26">
            <v>9.3127999999999996E-3</v>
          </cell>
          <cell r="Q26">
            <v>9773441</v>
          </cell>
          <cell r="R26">
            <v>0.9</v>
          </cell>
          <cell r="S26">
            <v>1</v>
          </cell>
          <cell r="T26">
            <v>1</v>
          </cell>
          <cell r="U26">
            <v>1</v>
          </cell>
          <cell r="V26">
            <v>1489241</v>
          </cell>
          <cell r="W26">
            <v>41478672393.709999</v>
          </cell>
          <cell r="X26">
            <v>45869004308.669998</v>
          </cell>
          <cell r="Y26">
            <v>17339992191.23</v>
          </cell>
          <cell r="Z26">
            <v>2.6537909507749999</v>
          </cell>
          <cell r="AA26">
            <v>121726745182.39999</v>
          </cell>
          <cell r="AB26">
            <v>1.8083224445384756E-4</v>
          </cell>
          <cell r="AC26">
            <v>2.6452724893307069</v>
          </cell>
          <cell r="AD26">
            <v>48148878092.246017</v>
          </cell>
          <cell r="AE26">
            <v>19649724656</v>
          </cell>
          <cell r="AF26">
            <v>2.4503589202988585</v>
          </cell>
          <cell r="AG26" t="str">
            <v>N/A</v>
          </cell>
          <cell r="AH26" t="e">
            <v>#VALUE!</v>
          </cell>
          <cell r="AI26">
            <v>1489875</v>
          </cell>
          <cell r="AJ26" t="e">
            <v>#VALUE!</v>
          </cell>
          <cell r="AL26">
            <v>14.733319834492896</v>
          </cell>
        </row>
        <row r="27">
          <cell r="A27" t="str">
            <v>BRA</v>
          </cell>
          <cell r="B27" t="str">
            <v>Brazil</v>
          </cell>
          <cell r="C27">
            <v>511003009.70139802</v>
          </cell>
          <cell r="D27">
            <v>21681438</v>
          </cell>
          <cell r="E27">
            <v>23.568686251409986</v>
          </cell>
          <cell r="F27">
            <v>18.633450419663124</v>
          </cell>
          <cell r="G27">
            <v>2.8152511485038767E-3</v>
          </cell>
          <cell r="H27">
            <v>2.5337260336534887E-4</v>
          </cell>
          <cell r="I27">
            <v>143504070752.16</v>
          </cell>
          <cell r="J27">
            <v>2.8152511485038767E-3</v>
          </cell>
          <cell r="K27">
            <v>404000000</v>
          </cell>
          <cell r="L27">
            <v>1601000000000</v>
          </cell>
          <cell r="M27">
            <v>2.5270000000000002E-4</v>
          </cell>
          <cell r="N27">
            <v>0.09</v>
          </cell>
          <cell r="O27">
            <v>144100000000</v>
          </cell>
          <cell r="P27">
            <v>2.8075000000000001E-3</v>
          </cell>
          <cell r="Q27">
            <v>193246608</v>
          </cell>
          <cell r="R27">
            <v>1</v>
          </cell>
          <cell r="S27">
            <v>1</v>
          </cell>
          <cell r="T27">
            <v>0</v>
          </cell>
          <cell r="U27">
            <v>0.5</v>
          </cell>
          <cell r="V27">
            <v>21681438</v>
          </cell>
          <cell r="W27">
            <v>1823766940203</v>
          </cell>
          <cell r="X27">
            <v>2016804512067</v>
          </cell>
          <cell r="Y27">
            <v>1594489675024</v>
          </cell>
          <cell r="Z27">
            <v>1.579293370247</v>
          </cell>
          <cell r="AA27">
            <v>3185126000000</v>
          </cell>
          <cell r="AB27">
            <v>2.0031688623402819E-4</v>
          </cell>
          <cell r="AC27">
            <v>1.2648589349044506</v>
          </cell>
          <cell r="AD27">
            <v>2185420845946.0508</v>
          </cell>
          <cell r="AE27">
            <v>2087890000000</v>
          </cell>
          <cell r="AF27">
            <v>1.0467126361762598</v>
          </cell>
          <cell r="AG27">
            <v>646559488</v>
          </cell>
          <cell r="AH27">
            <v>676761986.12925279</v>
          </cell>
          <cell r="AI27">
            <v>21600000</v>
          </cell>
          <cell r="AJ27">
            <v>31.331573431909852</v>
          </cell>
          <cell r="AL27">
            <v>31.331573431909852</v>
          </cell>
        </row>
        <row r="28">
          <cell r="A28" t="str">
            <v>BRB</v>
          </cell>
          <cell r="B28" t="str">
            <v>Barbados</v>
          </cell>
          <cell r="C28" t="e">
            <v>#VALUE!</v>
          </cell>
          <cell r="D28">
            <v>19540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>
            <v>244460000.00000003</v>
          </cell>
          <cell r="J28" t="e">
            <v>#VALUE!</v>
          </cell>
          <cell r="K28" t="str">
            <v>N/A</v>
          </cell>
          <cell r="N28">
            <v>6.8000000000000005E-2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19540</v>
          </cell>
          <cell r="W28">
            <v>4790680870.5760002</v>
          </cell>
          <cell r="X28">
            <v>5297753009.2609997</v>
          </cell>
          <cell r="Y28">
            <v>3595000000</v>
          </cell>
          <cell r="Z28">
            <v>1.357258796692</v>
          </cell>
          <cell r="AA28">
            <v>7190421825</v>
          </cell>
          <cell r="AB28" t="e">
            <v>#VALUE!</v>
          </cell>
          <cell r="AC28">
            <v>1.4736447869988873</v>
          </cell>
          <cell r="AD28" t="str">
            <v>N/A</v>
          </cell>
          <cell r="AE28">
            <v>4109500000</v>
          </cell>
          <cell r="AF28" t="e">
            <v>#VALUE!</v>
          </cell>
          <cell r="AG28">
            <v>500</v>
          </cell>
          <cell r="AH28" t="e">
            <v>#VALUE!</v>
          </cell>
          <cell r="AI28">
            <v>19345</v>
          </cell>
          <cell r="AJ28" t="e">
            <v>#VALUE!</v>
          </cell>
          <cell r="AL28" t="e">
            <v>#VALUE!</v>
          </cell>
        </row>
        <row r="29">
          <cell r="A29" t="str">
            <v>BRN</v>
          </cell>
          <cell r="B29" t="str">
            <v>Brunei Darussalam</v>
          </cell>
          <cell r="C29" t="e">
            <v>#VALUE!</v>
          </cell>
          <cell r="D29">
            <v>48653</v>
          </cell>
          <cell r="E29" t="e">
            <v>#VALUE!</v>
          </cell>
          <cell r="F29">
            <v>11.892485561013709</v>
          </cell>
          <cell r="G29" t="e">
            <v>#VALUE!</v>
          </cell>
          <cell r="H29" t="e">
            <v>#VALUE!</v>
          </cell>
          <cell r="I29" t="e">
            <v>#VALUE!</v>
          </cell>
          <cell r="K29">
            <v>578605.1</v>
          </cell>
          <cell r="L29">
            <v>10730000000</v>
          </cell>
          <cell r="M29">
            <v>5.3900000000000002E-5</v>
          </cell>
          <cell r="N29">
            <v>2.9000000000000001E-2</v>
          </cell>
          <cell r="O29">
            <v>311300000</v>
          </cell>
          <cell r="P29">
            <v>1.8588999999999999E-3</v>
          </cell>
          <cell r="Q29">
            <v>391837</v>
          </cell>
          <cell r="R29">
            <v>0.69</v>
          </cell>
          <cell r="S29">
            <v>1</v>
          </cell>
          <cell r="T29">
            <v>0</v>
          </cell>
          <cell r="U29">
            <v>0.5</v>
          </cell>
          <cell r="V29">
            <v>48653</v>
          </cell>
          <cell r="W29">
            <v>17693636916.369999</v>
          </cell>
          <cell r="X29">
            <v>19566429230.189999</v>
          </cell>
          <cell r="Y29" t="str">
            <v>N/A</v>
          </cell>
          <cell r="Z29">
            <v>0.79786658287050005</v>
          </cell>
          <cell r="AA29">
            <v>15611400000</v>
          </cell>
          <cell r="AB29">
            <v>2.9571317954491253E-5</v>
          </cell>
          <cell r="AC29" t="e">
            <v>#VALUE!</v>
          </cell>
          <cell r="AD29" t="str">
            <v>N/A</v>
          </cell>
          <cell r="AE29" t="str">
            <v>N/A</v>
          </cell>
          <cell r="AF29" t="e">
            <v>#VALUE!</v>
          </cell>
          <cell r="AG29">
            <v>324314.59375</v>
          </cell>
          <cell r="AH29" t="e">
            <v>#VALUE!</v>
          </cell>
          <cell r="AI29">
            <v>48784</v>
          </cell>
          <cell r="AJ29" t="e">
            <v>#VALUE!</v>
          </cell>
          <cell r="AL29" t="e">
            <v>#VALUE!</v>
          </cell>
        </row>
        <row r="30">
          <cell r="A30" t="str">
            <v>BTN</v>
          </cell>
          <cell r="B30" t="str">
            <v>Bhutan</v>
          </cell>
          <cell r="C30" t="e">
            <v>#VALUE!</v>
          </cell>
          <cell r="D30">
            <v>70049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>
            <v>70233218.263284996</v>
          </cell>
          <cell r="J30" t="e">
            <v>#VALUE!</v>
          </cell>
          <cell r="K30" t="str">
            <v>N/A</v>
          </cell>
          <cell r="N30">
            <v>5.5E-2</v>
          </cell>
          <cell r="R30">
            <v>0.63</v>
          </cell>
          <cell r="S30">
            <v>0</v>
          </cell>
          <cell r="T30">
            <v>0</v>
          </cell>
          <cell r="U30">
            <v>0</v>
          </cell>
          <cell r="V30">
            <v>70049</v>
          </cell>
          <cell r="W30">
            <v>3229678861.3909998</v>
          </cell>
          <cell r="X30">
            <v>3571525920.6620002</v>
          </cell>
          <cell r="Y30">
            <v>1276967604.7869999</v>
          </cell>
          <cell r="Z30">
            <v>17.142112731929998</v>
          </cell>
          <cell r="AA30">
            <v>61223500000</v>
          </cell>
          <cell r="AB30" t="e">
            <v>#VALUE!</v>
          </cell>
          <cell r="AC30">
            <v>2.7968806000037376</v>
          </cell>
          <cell r="AD30">
            <v>3868462132.4020686</v>
          </cell>
          <cell r="AE30">
            <v>1516078205</v>
          </cell>
          <cell r="AF30">
            <v>2.5516243948656121</v>
          </cell>
          <cell r="AG30">
            <v>5500</v>
          </cell>
          <cell r="AH30">
            <v>14033.934171760866</v>
          </cell>
          <cell r="AI30">
            <v>69795</v>
          </cell>
          <cell r="AJ30">
            <v>0.20107363237711678</v>
          </cell>
          <cell r="AL30">
            <v>0.20107363237711678</v>
          </cell>
        </row>
        <row r="31">
          <cell r="A31" t="str">
            <v>BWA</v>
          </cell>
          <cell r="B31" t="str">
            <v>Botswana</v>
          </cell>
          <cell r="C31">
            <v>651853.38496460125</v>
          </cell>
          <cell r="D31">
            <v>263843</v>
          </cell>
          <cell r="E31">
            <v>2.4706108745147728</v>
          </cell>
          <cell r="F31">
            <v>1.132329832514033</v>
          </cell>
          <cell r="G31">
            <v>2.4533702466045899E-4</v>
          </cell>
          <cell r="H31">
            <v>2.5269713540027274E-5</v>
          </cell>
          <cell r="I31">
            <v>1217742411.3358898</v>
          </cell>
          <cell r="J31">
            <v>2.4533702466045899E-4</v>
          </cell>
          <cell r="K31">
            <v>298757.3</v>
          </cell>
          <cell r="L31">
            <v>11680000000</v>
          </cell>
          <cell r="M31">
            <v>2.5599999999999999E-5</v>
          </cell>
          <cell r="N31">
            <v>0.10299999999999999</v>
          </cell>
          <cell r="O31">
            <v>1203000000</v>
          </cell>
          <cell r="P31">
            <v>2.4820000000000002E-4</v>
          </cell>
          <cell r="Q31">
            <v>1981576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263843</v>
          </cell>
          <cell r="W31">
            <v>23326798664.799999</v>
          </cell>
          <cell r="X31">
            <v>25795835949.310001</v>
          </cell>
          <cell r="Y31">
            <v>11822741857.629999</v>
          </cell>
          <cell r="Z31">
            <v>3.182521343231</v>
          </cell>
          <cell r="AA31">
            <v>82095800000</v>
          </cell>
          <cell r="AB31">
            <v>1.1581609550745778E-5</v>
          </cell>
          <cell r="AC31">
            <v>2.1818827019945664</v>
          </cell>
          <cell r="AD31">
            <v>27878274862.665859</v>
          </cell>
          <cell r="AE31">
            <v>14857275330</v>
          </cell>
          <cell r="AF31">
            <v>1.8764056156631688</v>
          </cell>
          <cell r="AG31">
            <v>459884.6875</v>
          </cell>
          <cell r="AH31">
            <v>862930.21018250147</v>
          </cell>
          <cell r="AI31">
            <v>265768</v>
          </cell>
          <cell r="AJ31">
            <v>3.2469304437799189</v>
          </cell>
          <cell r="AL31">
            <v>3.2469304437799189</v>
          </cell>
        </row>
        <row r="32">
          <cell r="A32" t="str">
            <v>CAF</v>
          </cell>
          <cell r="B32" t="str">
            <v>Central African Republic</v>
          </cell>
          <cell r="C32">
            <v>57310.434858635796</v>
          </cell>
          <cell r="D32">
            <v>816230</v>
          </cell>
          <cell r="E32">
            <v>7.0213585458309288E-2</v>
          </cell>
          <cell r="F32">
            <v>4.224636438258824E-2</v>
          </cell>
          <cell r="G32">
            <v>3.9976507973307957E-4</v>
          </cell>
          <cell r="H32">
            <v>1.7189898428522419E-5</v>
          </cell>
          <cell r="I32">
            <v>86257534.107340991</v>
          </cell>
          <cell r="J32">
            <v>3.9976507973307957E-4</v>
          </cell>
          <cell r="K32">
            <v>34482.75</v>
          </cell>
          <cell r="L32">
            <v>1986000000</v>
          </cell>
          <cell r="M32">
            <v>1.7399999999999999E-5</v>
          </cell>
          <cell r="N32">
            <v>4.2999999999999997E-2</v>
          </cell>
          <cell r="O32">
            <v>85398000</v>
          </cell>
          <cell r="P32">
            <v>4.038E-4</v>
          </cell>
          <cell r="Q32">
            <v>4318128</v>
          </cell>
          <cell r="R32">
            <v>0.66</v>
          </cell>
          <cell r="S32">
            <v>1</v>
          </cell>
          <cell r="T32">
            <v>1</v>
          </cell>
          <cell r="U32">
            <v>1</v>
          </cell>
          <cell r="V32">
            <v>816230</v>
          </cell>
          <cell r="W32">
            <v>3014851517.652</v>
          </cell>
          <cell r="X32">
            <v>3333960063.6350002</v>
          </cell>
          <cell r="Y32">
            <v>2005989165.2869999</v>
          </cell>
          <cell r="Z32">
            <v>280.447265625</v>
          </cell>
          <cell r="AA32">
            <v>935000000000</v>
          </cell>
          <cell r="AB32">
            <v>1.0342880341045125E-5</v>
          </cell>
          <cell r="AC32">
            <v>1.6620030264011947</v>
          </cell>
          <cell r="AD32">
            <v>3471885321.8375411</v>
          </cell>
          <cell r="AE32">
            <v>2013014939</v>
          </cell>
          <cell r="AF32">
            <v>1.7247191039537244</v>
          </cell>
          <cell r="AG32">
            <v>80762.8828125</v>
          </cell>
          <cell r="AH32">
            <v>139293.28687709465</v>
          </cell>
          <cell r="AI32">
            <v>824582</v>
          </cell>
          <cell r="AJ32">
            <v>0.16892593687115975</v>
          </cell>
          <cell r="AL32">
            <v>0.16892593687115975</v>
          </cell>
        </row>
        <row r="33">
          <cell r="A33" t="str">
            <v>CAN</v>
          </cell>
          <cell r="B33" t="str">
            <v>Canada</v>
          </cell>
          <cell r="C33" t="e">
            <v>#VALUE!</v>
          </cell>
          <cell r="D33">
            <v>2084228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>
            <v>145631380456.70801</v>
          </cell>
          <cell r="J33" t="e">
            <v>#VALUE!</v>
          </cell>
          <cell r="K33" t="str">
            <v>N/A</v>
          </cell>
          <cell r="N33">
            <v>0.109</v>
          </cell>
          <cell r="R33">
            <v>0.66</v>
          </cell>
          <cell r="S33">
            <v>1</v>
          </cell>
          <cell r="T33">
            <v>0</v>
          </cell>
          <cell r="U33">
            <v>0.5</v>
          </cell>
          <cell r="V33">
            <v>2084228</v>
          </cell>
          <cell r="W33">
            <v>1164581746077</v>
          </cell>
          <cell r="X33">
            <v>1277080456053</v>
          </cell>
          <cell r="Y33">
            <v>1336067710612</v>
          </cell>
          <cell r="Z33">
            <v>1.1972503662109999</v>
          </cell>
          <cell r="AA33">
            <v>1528985000000</v>
          </cell>
          <cell r="AB33" t="e">
            <v>#VALUE!</v>
          </cell>
          <cell r="AC33">
            <v>0.95585010094138101</v>
          </cell>
          <cell r="AD33">
            <v>1329864179043.6819</v>
          </cell>
          <cell r="AE33">
            <v>1577040000000</v>
          </cell>
          <cell r="AF33">
            <v>0.84326597869659736</v>
          </cell>
          <cell r="AG33" t="str">
            <v>N/A</v>
          </cell>
          <cell r="AH33" t="e">
            <v>#VALUE!</v>
          </cell>
          <cell r="AI33">
            <v>2095770</v>
          </cell>
          <cell r="AJ33" t="e">
            <v>#VALUE!</v>
          </cell>
          <cell r="AL33" t="e">
            <v>#VALUE!</v>
          </cell>
        </row>
        <row r="34">
          <cell r="A34" t="str">
            <v>CHE</v>
          </cell>
          <cell r="B34" t="str">
            <v>Switzerland</v>
          </cell>
          <cell r="C34" t="e">
            <v>#VALUE!</v>
          </cell>
          <cell r="D34">
            <v>425929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>
            <v>55587393166.323898</v>
          </cell>
          <cell r="J34" t="e">
            <v>#VALUE!</v>
          </cell>
          <cell r="K34" t="str">
            <v>N/A</v>
          </cell>
          <cell r="N34">
            <v>0.113</v>
          </cell>
          <cell r="R34">
            <v>1</v>
          </cell>
          <cell r="S34">
            <v>0</v>
          </cell>
          <cell r="T34">
            <v>0</v>
          </cell>
          <cell r="U34">
            <v>0</v>
          </cell>
          <cell r="V34">
            <v>425929</v>
          </cell>
          <cell r="W34">
            <v>286351718838.20001</v>
          </cell>
          <cell r="X34">
            <v>349793730514.40002</v>
          </cell>
          <cell r="Y34">
            <v>491923833330.29999</v>
          </cell>
          <cell r="Z34">
            <v>1.531330227852</v>
          </cell>
          <cell r="AA34">
            <v>535649693863</v>
          </cell>
          <cell r="AB34" t="e">
            <v>#VALUE!</v>
          </cell>
          <cell r="AC34">
            <v>0.71107294831867318</v>
          </cell>
          <cell r="AD34">
            <v>364506940192.79102</v>
          </cell>
          <cell r="AE34">
            <v>527920000000</v>
          </cell>
          <cell r="AF34">
            <v>0.69045866834518677</v>
          </cell>
          <cell r="AG34" t="str">
            <v>N/A</v>
          </cell>
          <cell r="AH34" t="e">
            <v>#VALUE!</v>
          </cell>
          <cell r="AI34">
            <v>424302</v>
          </cell>
          <cell r="AJ34" t="e">
            <v>#VALUE!</v>
          </cell>
          <cell r="AL34" t="e">
            <v>#VALUE!</v>
          </cell>
        </row>
        <row r="35">
          <cell r="A35" t="str">
            <v>CHL</v>
          </cell>
          <cell r="B35" t="str">
            <v>Chile</v>
          </cell>
          <cell r="C35" t="e">
            <v>#VALUE!</v>
          </cell>
          <cell r="D35">
            <v>1487493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>
            <v>13584532055.8454</v>
          </cell>
          <cell r="J35" t="e">
            <v>#VALUE!</v>
          </cell>
          <cell r="K35" t="str">
            <v>N/A</v>
          </cell>
          <cell r="N35">
            <v>8.3000000000000004E-2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1487493</v>
          </cell>
          <cell r="W35">
            <v>221178810520.89999</v>
          </cell>
          <cell r="X35">
            <v>242428576528.79999</v>
          </cell>
          <cell r="Y35">
            <v>163669060913.79999</v>
          </cell>
          <cell r="Z35">
            <v>372.14889526370001</v>
          </cell>
          <cell r="AA35">
            <v>90219527100000</v>
          </cell>
          <cell r="AB35" t="e">
            <v>#VALUE!</v>
          </cell>
          <cell r="AC35">
            <v>1.481211996789549</v>
          </cell>
          <cell r="AD35">
            <v>269227974939.96182</v>
          </cell>
          <cell r="AE35">
            <v>212741000000</v>
          </cell>
          <cell r="AF35">
            <v>1.2655199277053404</v>
          </cell>
          <cell r="AG35">
            <v>46637388</v>
          </cell>
          <cell r="AH35">
            <v>59020543.890125908</v>
          </cell>
          <cell r="AI35">
            <v>1492924</v>
          </cell>
          <cell r="AJ35">
            <v>39.533522061488668</v>
          </cell>
          <cell r="AL35">
            <v>39.533522061488668</v>
          </cell>
        </row>
        <row r="36">
          <cell r="A36" t="str">
            <v>CHN</v>
          </cell>
          <cell r="B36" t="str">
            <v>China</v>
          </cell>
          <cell r="C36">
            <v>458206692.4904542</v>
          </cell>
          <cell r="D36">
            <v>101249464</v>
          </cell>
          <cell r="E36">
            <v>4.5255221547686828</v>
          </cell>
          <cell r="F36">
            <v>2.4691488737165068</v>
          </cell>
          <cell r="G36">
            <v>1.0901263473992813E-3</v>
          </cell>
          <cell r="H36">
            <v>5.0145811980366945E-5</v>
          </cell>
          <cell r="I36">
            <v>229331215226.95599</v>
          </cell>
          <cell r="J36">
            <v>1.0901263473992813E-3</v>
          </cell>
          <cell r="K36">
            <v>250000000</v>
          </cell>
          <cell r="L36">
            <v>4991000000000</v>
          </cell>
          <cell r="M36">
            <v>5.0099999999999998E-5</v>
          </cell>
          <cell r="N36">
            <v>4.5999999999999999E-2</v>
          </cell>
          <cell r="O36">
            <v>229600000000</v>
          </cell>
          <cell r="P36">
            <v>1.0885000000000001E-3</v>
          </cell>
          <cell r="Q36">
            <v>1331379968</v>
          </cell>
          <cell r="R36">
            <v>1</v>
          </cell>
          <cell r="S36">
            <v>1</v>
          </cell>
          <cell r="T36">
            <v>1</v>
          </cell>
          <cell r="U36">
            <v>1</v>
          </cell>
          <cell r="V36">
            <v>101249464</v>
          </cell>
          <cell r="W36">
            <v>8262896155640</v>
          </cell>
          <cell r="X36">
            <v>9137486749040</v>
          </cell>
          <cell r="Y36">
            <v>4985461200586</v>
          </cell>
          <cell r="Z36">
            <v>3.730815887451</v>
          </cell>
          <cell r="AA36">
            <v>34090281300000</v>
          </cell>
          <cell r="AB36">
            <v>2.7359820798237046E-5</v>
          </cell>
          <cell r="AC36">
            <v>1.8328267699618168</v>
          </cell>
          <cell r="AD36">
            <v>10169520837938.719</v>
          </cell>
          <cell r="AE36">
            <v>5926610000000</v>
          </cell>
          <cell r="AF36">
            <v>1.7159085612076244</v>
          </cell>
          <cell r="AG36">
            <v>269829760</v>
          </cell>
          <cell r="AH36">
            <v>463003195.25259858</v>
          </cell>
          <cell r="AI36">
            <v>101000000</v>
          </cell>
          <cell r="AJ36">
            <v>4.5841900520059262</v>
          </cell>
          <cell r="AL36">
            <v>4.5841900520059262</v>
          </cell>
        </row>
        <row r="37">
          <cell r="A37" t="str">
            <v>CIV</v>
          </cell>
          <cell r="B37" t="str">
            <v>Côte d'Ivoire</v>
          </cell>
          <cell r="C37">
            <v>1026715.5164427238</v>
          </cell>
          <cell r="D37">
            <v>3461905</v>
          </cell>
          <cell r="E37">
            <v>0.29657530072105498</v>
          </cell>
          <cell r="F37">
            <v>0.19146267734094377</v>
          </cell>
          <cell r="G37">
            <v>5.4696837156715855E-4</v>
          </cell>
          <cell r="H37">
            <v>2.8442355321492244E-5</v>
          </cell>
          <cell r="I37">
            <v>1211817052.7865999</v>
          </cell>
          <cell r="J37">
            <v>5.4696837156715855E-4</v>
          </cell>
          <cell r="K37">
            <v>662825.6</v>
          </cell>
          <cell r="L37">
            <v>22500000000</v>
          </cell>
          <cell r="M37">
            <v>2.9499999999999999E-5</v>
          </cell>
          <cell r="N37">
            <v>5.1999999999999998E-2</v>
          </cell>
          <cell r="O37">
            <v>1170000000</v>
          </cell>
          <cell r="P37">
            <v>5.666E-4</v>
          </cell>
          <cell r="Q37">
            <v>19350026</v>
          </cell>
          <cell r="R37">
            <v>1</v>
          </cell>
          <cell r="S37">
            <v>1</v>
          </cell>
          <cell r="T37">
            <v>0</v>
          </cell>
          <cell r="U37">
            <v>0.5</v>
          </cell>
          <cell r="V37">
            <v>3461905</v>
          </cell>
          <cell r="W37">
            <v>32643002810.919998</v>
          </cell>
          <cell r="X37">
            <v>36098118627.57</v>
          </cell>
          <cell r="Y37">
            <v>23304174092.049999</v>
          </cell>
          <cell r="Z37">
            <v>301.40127563480002</v>
          </cell>
          <cell r="AA37">
            <v>10880019000000</v>
          </cell>
          <cell r="AB37">
            <v>1.8361776879246161E-5</v>
          </cell>
          <cell r="AC37">
            <v>1.5489979814339154</v>
          </cell>
          <cell r="AD37">
            <v>37485957802.765007</v>
          </cell>
          <cell r="AE37">
            <v>22780280530</v>
          </cell>
          <cell r="AF37">
            <v>1.6455441693704642</v>
          </cell>
          <cell r="AG37">
            <v>3891761.5</v>
          </cell>
          <cell r="AH37">
            <v>6404065.4449054515</v>
          </cell>
          <cell r="AI37">
            <v>3488868</v>
          </cell>
          <cell r="AJ37">
            <v>1.8355711494116291</v>
          </cell>
          <cell r="AL37">
            <v>1.8355711494116291</v>
          </cell>
        </row>
        <row r="38">
          <cell r="A38" t="str">
            <v>CMR</v>
          </cell>
          <cell r="B38" t="str">
            <v>Cameroon</v>
          </cell>
          <cell r="C38">
            <v>4125874.2079067966</v>
          </cell>
          <cell r="D38">
            <v>3422837</v>
          </cell>
          <cell r="E38">
            <v>1.2053960524286715</v>
          </cell>
          <cell r="F38">
            <v>0.61872417529669099</v>
          </cell>
          <cell r="G38">
            <v>1.7045773261681867E-3</v>
          </cell>
          <cell r="H38">
            <v>9.5456330265418463E-5</v>
          </cell>
          <cell r="I38">
            <v>1242414742.6392801</v>
          </cell>
          <cell r="J38">
            <v>1.7045773261681867E-3</v>
          </cell>
          <cell r="K38">
            <v>2117792</v>
          </cell>
          <cell r="L38">
            <v>22190000000</v>
          </cell>
          <cell r="M38">
            <v>9.5400000000000001E-5</v>
          </cell>
          <cell r="N38">
            <v>5.6000000000000001E-2</v>
          </cell>
          <cell r="O38">
            <v>1243000000</v>
          </cell>
          <cell r="P38">
            <v>1.7043E-3</v>
          </cell>
          <cell r="Q38">
            <v>19175028</v>
          </cell>
          <cell r="R38">
            <v>0.66</v>
          </cell>
          <cell r="S38">
            <v>1</v>
          </cell>
          <cell r="T38">
            <v>1</v>
          </cell>
          <cell r="U38">
            <v>1</v>
          </cell>
          <cell r="V38">
            <v>3422837</v>
          </cell>
          <cell r="W38">
            <v>39085599997.75</v>
          </cell>
          <cell r="X38">
            <v>43222635905.18</v>
          </cell>
          <cell r="Y38">
            <v>22185977547.130001</v>
          </cell>
          <cell r="Z38">
            <v>242.3267364502</v>
          </cell>
          <cell r="AA38">
            <v>10474000000000</v>
          </cell>
          <cell r="AB38">
            <v>4.899728939822002E-5</v>
          </cell>
          <cell r="AC38">
            <v>1.9481961438643627</v>
          </cell>
          <cell r="AD38">
            <v>44879062687.768417</v>
          </cell>
          <cell r="AE38">
            <v>22393529278</v>
          </cell>
          <cell r="AF38">
            <v>2.0041085141438071</v>
          </cell>
          <cell r="AG38">
            <v>2502367.25</v>
          </cell>
          <cell r="AH38">
            <v>5015015.5112396246</v>
          </cell>
          <cell r="AI38">
            <v>3433064</v>
          </cell>
          <cell r="AJ38">
            <v>1.4607987241833023</v>
          </cell>
          <cell r="AL38">
            <v>1.4607987241833023</v>
          </cell>
        </row>
        <row r="39">
          <cell r="A39" t="str">
            <v>COD</v>
          </cell>
          <cell r="B39" t="str">
            <v>Democratic Republic of the Congo</v>
          </cell>
          <cell r="C39">
            <v>1788282.3731957343</v>
          </cell>
          <cell r="D39">
            <v>15370492</v>
          </cell>
          <cell r="E39">
            <v>0.11634516144283048</v>
          </cell>
          <cell r="F39">
            <v>5.8075792238791057E-2</v>
          </cell>
          <cell r="G39">
            <v>4.2203885772531848E-3</v>
          </cell>
          <cell r="H39">
            <v>8.4407771545063698E-5</v>
          </cell>
          <cell r="I39">
            <v>211509789.5988</v>
          </cell>
          <cell r="J39">
            <v>4.2203885772531848E-3</v>
          </cell>
          <cell r="K39">
            <v>892653.5</v>
          </cell>
          <cell r="L39">
            <v>11110000000</v>
          </cell>
          <cell r="M39">
            <v>8.0400000000000003E-5</v>
          </cell>
          <cell r="N39">
            <v>0.02</v>
          </cell>
          <cell r="O39">
            <v>222200000</v>
          </cell>
          <cell r="P39">
            <v>4.0181000000000001E-3</v>
          </cell>
          <cell r="Q39">
            <v>64204304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15370492</v>
          </cell>
          <cell r="W39">
            <v>19151991405.099998</v>
          </cell>
          <cell r="X39">
            <v>21186228950.98</v>
          </cell>
          <cell r="Y39">
            <v>10575489479.940001</v>
          </cell>
          <cell r="Z39">
            <v>428.24987792970001</v>
          </cell>
          <cell r="AA39">
            <v>9073000000000</v>
          </cell>
          <cell r="AB39">
            <v>4.2133666263372887E-5</v>
          </cell>
          <cell r="AC39">
            <v>2.0033331782105086</v>
          </cell>
          <cell r="AD39">
            <v>22904544248.000687</v>
          </cell>
          <cell r="AE39">
            <v>13145120705</v>
          </cell>
          <cell r="AF39">
            <v>1.7424369666905</v>
          </cell>
          <cell r="AG39">
            <v>0</v>
          </cell>
          <cell r="AH39">
            <v>0</v>
          </cell>
          <cell r="AI39">
            <v>15900000</v>
          </cell>
          <cell r="AJ39">
            <v>0</v>
          </cell>
          <cell r="AL39">
            <v>0</v>
          </cell>
        </row>
        <row r="40">
          <cell r="A40" t="str">
            <v>COG</v>
          </cell>
          <cell r="B40" t="str">
            <v>Congo</v>
          </cell>
          <cell r="C40">
            <v>589156.945739922</v>
          </cell>
          <cell r="D40">
            <v>722786</v>
          </cell>
          <cell r="E40">
            <v>0.81511947622106962</v>
          </cell>
          <cell r="F40">
            <v>0.49807273522176687</v>
          </cell>
          <cell r="G40">
            <v>1.2526421919272267E-3</v>
          </cell>
          <cell r="H40">
            <v>3.7579265757816802E-5</v>
          </cell>
          <cell r="I40">
            <v>287392523.03654999</v>
          </cell>
          <cell r="J40">
            <v>1.2526421919272267E-3</v>
          </cell>
          <cell r="K40">
            <v>360000</v>
          </cell>
          <cell r="L40">
            <v>9605000000</v>
          </cell>
          <cell r="M40">
            <v>3.7499999999999997E-5</v>
          </cell>
          <cell r="N40">
            <v>0.03</v>
          </cell>
          <cell r="O40">
            <v>288200000</v>
          </cell>
          <cell r="P40">
            <v>1.2493999999999999E-3</v>
          </cell>
          <cell r="Q40">
            <v>3941454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722786</v>
          </cell>
          <cell r="W40">
            <v>14156825406.15</v>
          </cell>
          <cell r="X40">
            <v>15677713064.879999</v>
          </cell>
          <cell r="Y40">
            <v>9579750767.8850002</v>
          </cell>
          <cell r="Z40">
            <v>288.94116210940001</v>
          </cell>
          <cell r="AA40">
            <v>4529936518575</v>
          </cell>
          <cell r="AB40">
            <v>2.2962532769300656E-5</v>
          </cell>
          <cell r="AC40">
            <v>1.6365470714997834</v>
          </cell>
          <cell r="AD40">
            <v>17322314027.406063</v>
          </cell>
          <cell r="AE40">
            <v>11897620542</v>
          </cell>
          <cell r="AF40">
            <v>1.4559477641984173</v>
          </cell>
          <cell r="AG40">
            <v>327089.6875</v>
          </cell>
          <cell r="AH40">
            <v>476225.49920798402</v>
          </cell>
          <cell r="AI40">
            <v>729117</v>
          </cell>
          <cell r="AJ40">
            <v>0.65315374515747682</v>
          </cell>
          <cell r="AL40">
            <v>0.65315374515747682</v>
          </cell>
        </row>
        <row r="41">
          <cell r="A41" t="str">
            <v>COK</v>
          </cell>
          <cell r="B41" t="str">
            <v>Cook Islands</v>
          </cell>
          <cell r="C41" t="e">
            <v>#VALUE!</v>
          </cell>
          <cell r="D41" t="str">
            <v>N/A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str">
            <v>N/A</v>
          </cell>
          <cell r="N41">
            <v>4.4999999999999998E-2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 t="str">
            <v>N/A</v>
          </cell>
          <cell r="W41" t="str">
            <v>N/A</v>
          </cell>
          <cell r="X41" t="str">
            <v>N/A</v>
          </cell>
          <cell r="Y41" t="str">
            <v>N/A</v>
          </cell>
          <cell r="Z41" t="str">
            <v>N/A</v>
          </cell>
          <cell r="AA41" t="str">
            <v>N/A</v>
          </cell>
          <cell r="AB41" t="e">
            <v>#VALUE!</v>
          </cell>
          <cell r="AC41" t="e">
            <v>#VALUE!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L41" t="e">
            <v>#VALUE!</v>
          </cell>
        </row>
        <row r="42">
          <cell r="A42" t="str">
            <v>COL</v>
          </cell>
          <cell r="B42" t="str">
            <v>Colombia</v>
          </cell>
          <cell r="C42">
            <v>81341840.127824977</v>
          </cell>
          <cell r="D42">
            <v>5174306</v>
          </cell>
          <cell r="E42">
            <v>15.72033817246699</v>
          </cell>
          <cell r="F42">
            <v>8.8321023147838567</v>
          </cell>
          <cell r="G42">
            <v>3.0509586399652213E-3</v>
          </cell>
          <cell r="H42">
            <v>1.9526135295777419E-4</v>
          </cell>
          <cell r="I42">
            <v>14978898566.950401</v>
          </cell>
          <cell r="J42">
            <v>3.0509586399652213E-3</v>
          </cell>
          <cell r="K42">
            <v>45700000</v>
          </cell>
          <cell r="L42">
            <v>231800000000</v>
          </cell>
          <cell r="M42">
            <v>1.9699999999999999E-4</v>
          </cell>
          <cell r="N42">
            <v>6.4000000000000001E-2</v>
          </cell>
          <cell r="O42">
            <v>14830000000</v>
          </cell>
          <cell r="P42">
            <v>3.0780999999999998E-3</v>
          </cell>
          <cell r="Q42">
            <v>45654044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5174306</v>
          </cell>
          <cell r="W42">
            <v>376706603511.90002</v>
          </cell>
          <cell r="X42">
            <v>416579312268.79999</v>
          </cell>
          <cell r="Y42">
            <v>234045290108.60001</v>
          </cell>
          <cell r="Z42">
            <v>1220.732788086</v>
          </cell>
          <cell r="AA42">
            <v>508532000000000</v>
          </cell>
          <cell r="AB42">
            <v>1.0970299929467414E-4</v>
          </cell>
          <cell r="AC42">
            <v>1.779908974350656</v>
          </cell>
          <cell r="AD42">
            <v>438042736306.19092</v>
          </cell>
          <cell r="AE42">
            <v>288189000000</v>
          </cell>
          <cell r="AF42">
            <v>1.5199842336320641</v>
          </cell>
          <cell r="AG42">
            <v>52123332</v>
          </cell>
          <cell r="AH42">
            <v>79226642.84436965</v>
          </cell>
          <cell r="AI42">
            <v>5130715</v>
          </cell>
          <cell r="AJ42">
            <v>15.441637831056617</v>
          </cell>
          <cell r="AL42">
            <v>15.441637831056617</v>
          </cell>
        </row>
        <row r="43">
          <cell r="A43" t="str">
            <v>COM</v>
          </cell>
          <cell r="B43" t="str">
            <v>Comoros</v>
          </cell>
          <cell r="C43">
            <v>10324.138569550467</v>
          </cell>
          <cell r="D43">
            <v>157827</v>
          </cell>
          <cell r="E43">
            <v>6.5414273663888092E-2</v>
          </cell>
          <cell r="F43">
            <v>4.4728436832734572E-2</v>
          </cell>
          <cell r="G43">
            <v>3.8784607966733101E-4</v>
          </cell>
          <cell r="H43">
            <v>1.3186766708689256E-5</v>
          </cell>
          <cell r="I43">
            <v>18201434.460946601</v>
          </cell>
          <cell r="J43">
            <v>3.8784607966733101E-4</v>
          </cell>
          <cell r="K43">
            <v>7059.3549999999996</v>
          </cell>
          <cell r="L43">
            <v>537000000</v>
          </cell>
          <cell r="M43">
            <v>1.3200000000000001E-5</v>
          </cell>
          <cell r="N43">
            <v>3.4000000000000002E-2</v>
          </cell>
          <cell r="O43">
            <v>18258000</v>
          </cell>
          <cell r="P43">
            <v>3.8660000000000002E-4</v>
          </cell>
          <cell r="Q43">
            <v>715774</v>
          </cell>
          <cell r="R43">
            <v>1</v>
          </cell>
          <cell r="S43">
            <v>1</v>
          </cell>
          <cell r="T43">
            <v>0</v>
          </cell>
          <cell r="U43">
            <v>0.5</v>
          </cell>
          <cell r="V43">
            <v>157827</v>
          </cell>
          <cell r="W43">
            <v>707980077.0323</v>
          </cell>
          <cell r="X43">
            <v>782916600.98510003</v>
          </cell>
          <cell r="Y43">
            <v>535336307.6749</v>
          </cell>
          <cell r="Z43">
            <v>242.1509552002</v>
          </cell>
          <cell r="AA43">
            <v>189584000000</v>
          </cell>
          <cell r="AB43">
            <v>9.0167394472381984E-6</v>
          </cell>
          <cell r="AC43">
            <v>1.4624761850835477</v>
          </cell>
          <cell r="AD43">
            <v>805834582.0831461</v>
          </cell>
          <cell r="AE43">
            <v>541097513</v>
          </cell>
          <cell r="AF43">
            <v>1.4892594453361423</v>
          </cell>
          <cell r="AG43">
            <v>20729.12890625</v>
          </cell>
          <cell r="AH43">
            <v>30871.051017223268</v>
          </cell>
          <cell r="AI43">
            <v>158969</v>
          </cell>
          <cell r="AJ43">
            <v>0.19419541556670336</v>
          </cell>
          <cell r="AL43">
            <v>0.19419541556670336</v>
          </cell>
        </row>
        <row r="44">
          <cell r="A44" t="str">
            <v>CPV</v>
          </cell>
          <cell r="B44" t="str">
            <v>Cape Verde</v>
          </cell>
          <cell r="C44" t="e">
            <v>#VALUE!</v>
          </cell>
          <cell r="D44">
            <v>89450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>
            <v>60422730.125237994</v>
          </cell>
          <cell r="J44" t="e">
            <v>#VALUE!</v>
          </cell>
          <cell r="K44" t="str">
            <v>N/A</v>
          </cell>
          <cell r="N44">
            <v>3.9E-2</v>
          </cell>
          <cell r="R44">
            <v>0.66</v>
          </cell>
          <cell r="S44">
            <v>1</v>
          </cell>
          <cell r="T44">
            <v>1</v>
          </cell>
          <cell r="U44">
            <v>1</v>
          </cell>
          <cell r="V44">
            <v>89450</v>
          </cell>
          <cell r="W44">
            <v>1681466471.132</v>
          </cell>
          <cell r="X44">
            <v>1859442174.9360001</v>
          </cell>
          <cell r="Y44">
            <v>1549300772.4419999</v>
          </cell>
          <cell r="Z44">
            <v>67.743789672849999</v>
          </cell>
          <cell r="AA44">
            <v>125965663732.89999</v>
          </cell>
          <cell r="AB44" t="e">
            <v>#VALUE!</v>
          </cell>
          <cell r="AC44">
            <v>1.2001815322180192</v>
          </cell>
          <cell r="AD44">
            <v>1975917569.7317553</v>
          </cell>
          <cell r="AE44">
            <v>1648089240</v>
          </cell>
          <cell r="AF44">
            <v>1.1989141860617665</v>
          </cell>
          <cell r="AG44">
            <v>323490.53125</v>
          </cell>
          <cell r="AH44">
            <v>387837.3869722822</v>
          </cell>
          <cell r="AI44">
            <v>90355</v>
          </cell>
          <cell r="AJ44">
            <v>4.2923732717866434</v>
          </cell>
          <cell r="AL44">
            <v>4.2923732717866434</v>
          </cell>
        </row>
        <row r="45">
          <cell r="A45" t="str">
            <v>CRI</v>
          </cell>
          <cell r="B45" t="str">
            <v>Costa Rica</v>
          </cell>
          <cell r="C45">
            <v>1399975238.4903769</v>
          </cell>
          <cell r="D45">
            <v>474312</v>
          </cell>
          <cell r="E45">
            <v>2951.5914387373227</v>
          </cell>
          <cell r="F45">
            <v>1682.4368769923594</v>
          </cell>
          <cell r="G45">
            <v>0.25992232155417866</v>
          </cell>
          <cell r="H45">
            <v>2.7291843763188762E-2</v>
          </cell>
          <cell r="I45">
            <v>3070148016.6399002</v>
          </cell>
          <cell r="J45">
            <v>0.25992232155417866</v>
          </cell>
          <cell r="K45">
            <v>798000000</v>
          </cell>
          <cell r="L45">
            <v>29240000000</v>
          </cell>
          <cell r="M45">
            <v>2.7299299999999999E-2</v>
          </cell>
          <cell r="N45">
            <v>0.105</v>
          </cell>
          <cell r="O45">
            <v>3070000000</v>
          </cell>
          <cell r="P45">
            <v>0.25999309999999998</v>
          </cell>
          <cell r="Q45">
            <v>4590790</v>
          </cell>
          <cell r="R45">
            <v>1</v>
          </cell>
          <cell r="S45">
            <v>1</v>
          </cell>
          <cell r="T45">
            <v>1</v>
          </cell>
          <cell r="U45">
            <v>1</v>
          </cell>
          <cell r="V45">
            <v>474312</v>
          </cell>
          <cell r="W45">
            <v>46386650342.580002</v>
          </cell>
          <cell r="X45">
            <v>51296469767.230003</v>
          </cell>
          <cell r="Y45">
            <v>29239504920.380001</v>
          </cell>
          <cell r="Z45">
            <v>326.79724121089998</v>
          </cell>
          <cell r="AA45">
            <v>16763545500000</v>
          </cell>
          <cell r="AB45">
            <v>1.5556626091836646E-2</v>
          </cell>
          <cell r="AC45">
            <v>1.7543549354516002</v>
          </cell>
          <cell r="AD45">
            <v>53898146702.881821</v>
          </cell>
          <cell r="AE45">
            <v>35831464226</v>
          </cell>
          <cell r="AF45">
            <v>1.5042127880381815</v>
          </cell>
          <cell r="AG45">
            <v>22839274</v>
          </cell>
          <cell r="AH45">
            <v>34355128.020307951</v>
          </cell>
          <cell r="AI45">
            <v>474416</v>
          </cell>
          <cell r="AJ45">
            <v>72.415618403063874</v>
          </cell>
          <cell r="AL45">
            <v>72.415618403063874</v>
          </cell>
        </row>
        <row r="46">
          <cell r="A46" t="str">
            <v>CUB</v>
          </cell>
          <cell r="B46" t="str">
            <v>Cuba</v>
          </cell>
          <cell r="C46" t="e">
            <v>#VALUE!</v>
          </cell>
          <cell r="D46">
            <v>722157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str">
            <v>N/A</v>
          </cell>
          <cell r="N46">
            <v>0.113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722157</v>
          </cell>
          <cell r="W46" t="str">
            <v>N/A</v>
          </cell>
          <cell r="X46" t="str">
            <v>N/A</v>
          </cell>
          <cell r="Y46" t="str">
            <v>N/A</v>
          </cell>
          <cell r="Z46" t="str">
            <v>N/A</v>
          </cell>
          <cell r="AA46" t="str">
            <v>N/A</v>
          </cell>
          <cell r="AB46" t="e">
            <v>#VALUE!</v>
          </cell>
          <cell r="AC46" t="e">
            <v>#VALUE!</v>
          </cell>
          <cell r="AD46" t="str">
            <v>N/A</v>
          </cell>
          <cell r="AE46" t="str">
            <v>N/A</v>
          </cell>
          <cell r="AF46" t="e">
            <v>#VALUE!</v>
          </cell>
          <cell r="AG46" t="str">
            <v>N/A</v>
          </cell>
          <cell r="AH46" t="e">
            <v>#VALUE!</v>
          </cell>
          <cell r="AI46">
            <v>703371</v>
          </cell>
          <cell r="AJ46" t="e">
            <v>#VALUE!</v>
          </cell>
          <cell r="AL46" t="e">
            <v>#VALUE!</v>
          </cell>
        </row>
        <row r="47">
          <cell r="A47" t="str">
            <v>CYP</v>
          </cell>
          <cell r="B47" t="str">
            <v>Cyprus</v>
          </cell>
          <cell r="C47">
            <v>1786016.7843027471</v>
          </cell>
          <cell r="D47">
            <v>61690</v>
          </cell>
          <cell r="E47">
            <v>28.951479726094135</v>
          </cell>
          <cell r="F47">
            <v>29.489301345436861</v>
          </cell>
          <cell r="G47">
            <v>1.2109030919084378E-3</v>
          </cell>
          <cell r="H47">
            <v>7.2654185514506276E-5</v>
          </cell>
          <cell r="I47">
            <v>1502345656.0283999</v>
          </cell>
          <cell r="J47">
            <v>1.2109030919084378E-3</v>
          </cell>
          <cell r="K47">
            <v>1819195</v>
          </cell>
          <cell r="L47">
            <v>23600000000</v>
          </cell>
          <cell r="M47">
            <v>7.7100000000000004E-5</v>
          </cell>
          <cell r="N47">
            <v>0.06</v>
          </cell>
          <cell r="O47">
            <v>1416000000</v>
          </cell>
          <cell r="P47">
            <v>1.2846000000000001E-3</v>
          </cell>
          <cell r="Q47">
            <v>1090473</v>
          </cell>
          <cell r="R47">
            <v>0.9</v>
          </cell>
          <cell r="S47">
            <v>1</v>
          </cell>
          <cell r="T47">
            <v>1</v>
          </cell>
          <cell r="U47">
            <v>1</v>
          </cell>
          <cell r="V47">
            <v>61690</v>
          </cell>
          <cell r="W47">
            <v>20651775001.799999</v>
          </cell>
          <cell r="X47">
            <v>24582434881.830002</v>
          </cell>
          <cell r="Y47">
            <v>25039094267.139999</v>
          </cell>
          <cell r="Z47">
            <v>0.6893540024757</v>
          </cell>
          <cell r="AA47">
            <v>16946000000</v>
          </cell>
          <cell r="AB47">
            <v>7.4003857174646681E-5</v>
          </cell>
          <cell r="AC47">
            <v>0.98176214441153753</v>
          </cell>
          <cell r="AD47">
            <v>24991692153.341667</v>
          </cell>
          <cell r="AE47">
            <v>23132450331</v>
          </cell>
          <cell r="AF47">
            <v>1.0803737518394272</v>
          </cell>
          <cell r="AG47" t="str">
            <v>N/A</v>
          </cell>
          <cell r="AH47" t="e">
            <v>#VALUE!</v>
          </cell>
          <cell r="AI47">
            <v>62773</v>
          </cell>
          <cell r="AJ47" t="e">
            <v>#VALUE!</v>
          </cell>
          <cell r="AL47">
            <v>28.951479726094135</v>
          </cell>
        </row>
        <row r="48">
          <cell r="A48" t="str">
            <v>CZE</v>
          </cell>
          <cell r="B48" t="str">
            <v>Czech Republic</v>
          </cell>
          <cell r="C48">
            <v>66385028.673012987</v>
          </cell>
          <cell r="D48">
            <v>563887</v>
          </cell>
          <cell r="E48">
            <v>117.72753880301015</v>
          </cell>
          <cell r="F48">
            <v>83.527373392186732</v>
          </cell>
          <cell r="G48">
            <v>3.257080532096042E-3</v>
          </cell>
          <cell r="H48">
            <v>2.4753812043929921E-4</v>
          </cell>
          <cell r="I48">
            <v>14460803021.5604</v>
          </cell>
          <cell r="J48">
            <v>3.257080532096042E-3</v>
          </cell>
          <cell r="K48">
            <v>47100000</v>
          </cell>
          <cell r="L48">
            <v>190200000000</v>
          </cell>
          <cell r="M48">
            <v>2.4790000000000001E-4</v>
          </cell>
          <cell r="N48">
            <v>7.5999999999999998E-2</v>
          </cell>
          <cell r="O48">
            <v>14460000000</v>
          </cell>
          <cell r="P48">
            <v>3.2613999999999998E-3</v>
          </cell>
          <cell r="Q48">
            <v>10487178</v>
          </cell>
          <cell r="R48">
            <v>0.9</v>
          </cell>
          <cell r="S48">
            <v>1</v>
          </cell>
          <cell r="T48">
            <v>0</v>
          </cell>
          <cell r="U48">
            <v>0.5</v>
          </cell>
          <cell r="V48">
            <v>563887</v>
          </cell>
          <cell r="W48">
            <v>232039593553.70001</v>
          </cell>
          <cell r="X48">
            <v>268181032300</v>
          </cell>
          <cell r="Y48">
            <v>190273723967.89999</v>
          </cell>
          <cell r="Z48">
            <v>13.52021408081</v>
          </cell>
          <cell r="AA48">
            <v>3625865000000</v>
          </cell>
          <cell r="AB48">
            <v>1.7562763330447514E-4</v>
          </cell>
          <cell r="AC48">
            <v>1.4094485917837152</v>
          </cell>
          <cell r="AD48">
            <v>266109170239.81223</v>
          </cell>
          <cell r="AE48">
            <v>192032000000</v>
          </cell>
          <cell r="AF48">
            <v>1.3857543026152528</v>
          </cell>
          <cell r="AG48">
            <v>42744432</v>
          </cell>
          <cell r="AH48">
            <v>59233280.556845091</v>
          </cell>
          <cell r="AI48">
            <v>566287</v>
          </cell>
          <cell r="AJ48">
            <v>104.59940022787931</v>
          </cell>
          <cell r="AL48">
            <v>104.59940022787931</v>
          </cell>
        </row>
        <row r="49">
          <cell r="A49" t="str">
            <v>DEU</v>
          </cell>
          <cell r="B49" t="str">
            <v>Germany</v>
          </cell>
          <cell r="C49" t="e">
            <v>#VALUE!</v>
          </cell>
          <cell r="D49">
            <v>4140365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>
            <v>379623612371.01001</v>
          </cell>
          <cell r="J49" t="e">
            <v>#VALUE!</v>
          </cell>
          <cell r="K49" t="str">
            <v>N/A</v>
          </cell>
          <cell r="N49">
            <v>0.114</v>
          </cell>
          <cell r="R49">
            <v>0.2</v>
          </cell>
          <cell r="S49">
            <v>1</v>
          </cell>
          <cell r="T49">
            <v>0</v>
          </cell>
          <cell r="U49">
            <v>0.5</v>
          </cell>
          <cell r="V49">
            <v>4140365</v>
          </cell>
          <cell r="W49">
            <v>2635279281836</v>
          </cell>
          <cell r="X49">
            <v>2946618489845</v>
          </cell>
          <cell r="Y49">
            <v>3330031687465</v>
          </cell>
          <cell r="Z49">
            <v>0.80583894252779997</v>
          </cell>
          <cell r="AA49">
            <v>2374500000000</v>
          </cell>
          <cell r="AB49" t="e">
            <v>#VALUE!</v>
          </cell>
          <cell r="AC49">
            <v>0.88486199724067049</v>
          </cell>
          <cell r="AD49">
            <v>3044241583883.3013</v>
          </cell>
          <cell r="AE49">
            <v>3280530000000</v>
          </cell>
          <cell r="AF49">
            <v>0.92797248733689408</v>
          </cell>
          <cell r="AG49" t="str">
            <v>N/A</v>
          </cell>
          <cell r="AH49" t="e">
            <v>#VALUE!</v>
          </cell>
          <cell r="AI49">
            <v>4100076</v>
          </cell>
          <cell r="AJ49" t="e">
            <v>#VALUE!</v>
          </cell>
          <cell r="AL49" t="e">
            <v>#VALUE!</v>
          </cell>
        </row>
        <row r="50">
          <cell r="A50" t="str">
            <v>DJI</v>
          </cell>
          <cell r="B50" t="str">
            <v>Djibouti</v>
          </cell>
          <cell r="C50" t="e">
            <v>#VALUE!</v>
          </cell>
          <cell r="D50">
            <v>128907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>
            <v>73433809.172780007</v>
          </cell>
          <cell r="J50" t="e">
            <v>#VALUE!</v>
          </cell>
          <cell r="K50" t="str">
            <v>N/A</v>
          </cell>
          <cell r="N50">
            <v>7.0000000000000007E-2</v>
          </cell>
          <cell r="R50">
            <v>0.26</v>
          </cell>
          <cell r="S50">
            <v>0</v>
          </cell>
          <cell r="T50">
            <v>0</v>
          </cell>
          <cell r="U50">
            <v>0</v>
          </cell>
          <cell r="V50">
            <v>128907</v>
          </cell>
          <cell r="W50">
            <v>1820199798.529</v>
          </cell>
          <cell r="X50">
            <v>2012859804.405</v>
          </cell>
          <cell r="Y50">
            <v>1049054416.7539999</v>
          </cell>
          <cell r="Z50">
            <v>92.62393951416</v>
          </cell>
          <cell r="AA50">
            <v>186439000000</v>
          </cell>
          <cell r="AB50" t="e">
            <v>#VALUE!</v>
          </cell>
          <cell r="AC50">
            <v>1.9187372668743163</v>
          </cell>
          <cell r="AD50" t="str">
            <v>N/A</v>
          </cell>
          <cell r="AE50" t="str">
            <v>N/A</v>
          </cell>
          <cell r="AF50" t="e">
            <v>#VALUE!</v>
          </cell>
          <cell r="AG50">
            <v>1610331</v>
          </cell>
          <cell r="AH50" t="e">
            <v>#VALUE!</v>
          </cell>
          <cell r="AI50">
            <v>129400</v>
          </cell>
          <cell r="AJ50" t="e">
            <v>#VALUE!</v>
          </cell>
          <cell r="AL50" t="e">
            <v>#VALUE!</v>
          </cell>
        </row>
        <row r="51">
          <cell r="A51" t="str">
            <v>DMA</v>
          </cell>
          <cell r="B51" t="str">
            <v>Dominica</v>
          </cell>
          <cell r="C51">
            <v>10634.251035578071</v>
          </cell>
          <cell r="D51" t="str">
            <v>N/A</v>
          </cell>
          <cell r="E51" t="e">
            <v>#VALUE!</v>
          </cell>
          <cell r="F51" t="e">
            <v>#VALUE!</v>
          </cell>
          <cell r="G51">
            <v>2.0094557127729016E-4</v>
          </cell>
          <cell r="H51">
            <v>1.2860516561746569E-5</v>
          </cell>
          <cell r="I51">
            <v>24173511.1111104</v>
          </cell>
          <cell r="J51">
            <v>2.0094557127729016E-4</v>
          </cell>
          <cell r="K51">
            <v>4857.5600000000004</v>
          </cell>
          <cell r="L51">
            <v>46710000000</v>
          </cell>
          <cell r="M51">
            <v>9.9999999999999995E-8</v>
          </cell>
          <cell r="N51">
            <v>6.4000000000000001E-2</v>
          </cell>
          <cell r="O51">
            <v>2990000000</v>
          </cell>
          <cell r="P51">
            <v>1.6199999999999999E-6</v>
          </cell>
          <cell r="Q51">
            <v>67922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 t="str">
            <v>N/A</v>
          </cell>
          <cell r="W51">
            <v>747745881.70570004</v>
          </cell>
          <cell r="X51">
            <v>826891438.18760002</v>
          </cell>
          <cell r="Y51">
            <v>377711111.11110002</v>
          </cell>
          <cell r="Z51">
            <v>1.5215936899189999</v>
          </cell>
          <cell r="AA51">
            <v>1258192804</v>
          </cell>
          <cell r="AB51">
            <v>5.8744833670631706E-6</v>
          </cell>
          <cell r="AC51">
            <v>2.1892166098983994</v>
          </cell>
          <cell r="AD51">
            <v>834075050.37790048</v>
          </cell>
          <cell r="AE51">
            <v>466389674.10000002</v>
          </cell>
          <cell r="AF51">
            <v>1.788365173365875</v>
          </cell>
          <cell r="AG51" t="str">
            <v>N/A</v>
          </cell>
          <cell r="AH51" t="e">
            <v>#VALUE!</v>
          </cell>
          <cell r="AI51" t="str">
            <v>N/A</v>
          </cell>
          <cell r="AJ51" t="e">
            <v>#VALUE!</v>
          </cell>
          <cell r="AL51" t="e">
            <v>#VALUE!</v>
          </cell>
        </row>
        <row r="52">
          <cell r="A52" t="str">
            <v>DNK</v>
          </cell>
          <cell r="B52" t="str">
            <v>Denmark</v>
          </cell>
          <cell r="C52" t="e">
            <v>#VALUE!</v>
          </cell>
          <cell r="D52">
            <v>375062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>
            <v>34674774803.345596</v>
          </cell>
          <cell r="J52" t="e">
            <v>#VALUE!</v>
          </cell>
          <cell r="K52" t="str">
            <v>N/A</v>
          </cell>
          <cell r="N52">
            <v>0.11199999999999999</v>
          </cell>
          <cell r="R52">
            <v>1</v>
          </cell>
          <cell r="S52">
            <v>1</v>
          </cell>
          <cell r="T52">
            <v>0</v>
          </cell>
          <cell r="U52">
            <v>0.5</v>
          </cell>
          <cell r="V52">
            <v>375062</v>
          </cell>
          <cell r="W52">
            <v>177088606405.70001</v>
          </cell>
          <cell r="X52">
            <v>208067969901.39999</v>
          </cell>
          <cell r="Y52">
            <v>309596203601.29999</v>
          </cell>
          <cell r="Z52">
            <v>7.9594569206239996</v>
          </cell>
          <cell r="AA52">
            <v>1656108000000</v>
          </cell>
          <cell r="AB52" t="e">
            <v>#VALUE!</v>
          </cell>
          <cell r="AC52">
            <v>0.67206240735868739</v>
          </cell>
          <cell r="AD52">
            <v>218933323070.57889</v>
          </cell>
          <cell r="AE52">
            <v>309866000000</v>
          </cell>
          <cell r="AF52">
            <v>0.70654193448322467</v>
          </cell>
          <cell r="AG52" t="str">
            <v>N/A</v>
          </cell>
          <cell r="AH52" t="e">
            <v>#VALUE!</v>
          </cell>
          <cell r="AI52">
            <v>370926</v>
          </cell>
          <cell r="AJ52" t="e">
            <v>#VALUE!</v>
          </cell>
          <cell r="AL52" t="e">
            <v>#VALUE!</v>
          </cell>
        </row>
        <row r="53">
          <cell r="A53" t="str">
            <v>DOM</v>
          </cell>
          <cell r="B53" t="str">
            <v>Dominican Republic</v>
          </cell>
          <cell r="C53">
            <v>5563220.6252233544</v>
          </cell>
          <cell r="D53">
            <v>1337582</v>
          </cell>
          <cell r="E53">
            <v>4.1591622982541292</v>
          </cell>
          <cell r="F53">
            <v>2.2773818726627599</v>
          </cell>
          <cell r="G53">
            <v>1.1034874865772368E-3</v>
          </cell>
          <cell r="H53">
            <v>6.5105761708056961E-5</v>
          </cell>
          <cell r="I53">
            <v>2760507062.4303699</v>
          </cell>
          <cell r="J53">
            <v>1.1034874865772368E-3</v>
          </cell>
          <cell r="K53">
            <v>3046185</v>
          </cell>
          <cell r="L53">
            <v>46710000000</v>
          </cell>
          <cell r="M53">
            <v>6.5199999999999999E-5</v>
          </cell>
          <cell r="N53">
            <v>5.8999999999999997E-2</v>
          </cell>
          <cell r="O53">
            <v>2756000000</v>
          </cell>
          <cell r="P53">
            <v>1.1052E-3</v>
          </cell>
          <cell r="Q53">
            <v>9796852</v>
          </cell>
          <cell r="R53">
            <v>1</v>
          </cell>
          <cell r="S53">
            <v>1</v>
          </cell>
          <cell r="T53">
            <v>1</v>
          </cell>
          <cell r="U53">
            <v>1</v>
          </cell>
          <cell r="V53">
            <v>1337582</v>
          </cell>
          <cell r="W53">
            <v>77270263590.740005</v>
          </cell>
          <cell r="X53">
            <v>85448975317.570007</v>
          </cell>
          <cell r="Y53">
            <v>46788255295.43</v>
          </cell>
          <cell r="Z53">
            <v>19.646375656130001</v>
          </cell>
          <cell r="AA53">
            <v>1678762600000</v>
          </cell>
          <cell r="AB53">
            <v>3.56491694450272E-5</v>
          </cell>
          <cell r="AC53">
            <v>1.8262911232322903</v>
          </cell>
          <cell r="AD53">
            <v>92818322618.517731</v>
          </cell>
          <cell r="AE53">
            <v>51766377246</v>
          </cell>
          <cell r="AF53">
            <v>1.79302333979127</v>
          </cell>
          <cell r="AG53">
            <v>2971280.25</v>
          </cell>
          <cell r="AH53">
            <v>5327574.8373108394</v>
          </cell>
          <cell r="AI53">
            <v>1339692</v>
          </cell>
          <cell r="AJ53">
            <v>3.9767161685751944</v>
          </cell>
          <cell r="AL53">
            <v>3.9767161685751944</v>
          </cell>
        </row>
        <row r="54">
          <cell r="A54" t="str">
            <v>DZA</v>
          </cell>
          <cell r="B54" t="str">
            <v>Algeria</v>
          </cell>
          <cell r="C54">
            <v>26482787.605871148</v>
          </cell>
          <cell r="D54">
            <v>4018223</v>
          </cell>
          <cell r="E54">
            <v>6.590671450009407</v>
          </cell>
          <cell r="F54">
            <v>3.2352609598820177</v>
          </cell>
          <cell r="G54">
            <v>2.2555200260253178E-3</v>
          </cell>
          <cell r="H54">
            <v>9.2476321067038014E-5</v>
          </cell>
          <cell r="I54">
            <v>5763637586.8977003</v>
          </cell>
          <cell r="J54">
            <v>2.2555200260253178E-3</v>
          </cell>
          <cell r="K54">
            <v>13000000</v>
          </cell>
          <cell r="L54">
            <v>139800000000</v>
          </cell>
          <cell r="M54">
            <v>9.2999999999999997E-5</v>
          </cell>
          <cell r="N54">
            <v>4.1000000000000002E-2</v>
          </cell>
          <cell r="O54">
            <v>5730000000</v>
          </cell>
          <cell r="P54">
            <v>2.2680999999999999E-3</v>
          </cell>
          <cell r="Q54">
            <v>34950168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4018223</v>
          </cell>
          <cell r="W54">
            <v>258963578613.89999</v>
          </cell>
          <cell r="X54">
            <v>286373714917.5</v>
          </cell>
          <cell r="Y54">
            <v>140576526509.70001</v>
          </cell>
          <cell r="Z54">
            <v>35.661312103269999</v>
          </cell>
          <cell r="AA54">
            <v>10212462900000</v>
          </cell>
          <cell r="AB54">
            <v>4.5395227714055763E-5</v>
          </cell>
          <cell r="AC54">
            <v>2.0371375081439345</v>
          </cell>
          <cell r="AD54">
            <v>297373260841.70618</v>
          </cell>
          <cell r="AE54">
            <v>159426000000</v>
          </cell>
          <cell r="AF54">
            <v>1.8652745527185415</v>
          </cell>
          <cell r="AG54" t="str">
            <v>N/A</v>
          </cell>
          <cell r="AH54" t="e">
            <v>#VALUE!</v>
          </cell>
          <cell r="AI54">
            <v>4091009</v>
          </cell>
          <cell r="AJ54" t="e">
            <v>#VALUE!</v>
          </cell>
          <cell r="AL54">
            <v>6.590671450009407</v>
          </cell>
        </row>
        <row r="55">
          <cell r="A55" t="str">
            <v>ECU</v>
          </cell>
          <cell r="B55" t="str">
            <v>Ecuador</v>
          </cell>
          <cell r="C55">
            <v>60992228.022255316</v>
          </cell>
          <cell r="D55">
            <v>1662000</v>
          </cell>
          <cell r="E55">
            <v>36.698091469467698</v>
          </cell>
          <cell r="F55">
            <v>18.892900120336943</v>
          </cell>
          <cell r="G55">
            <v>8.99145496933813E-3</v>
          </cell>
          <cell r="H55">
            <v>5.4847875312962586E-4</v>
          </cell>
          <cell r="I55">
            <v>3492204555</v>
          </cell>
          <cell r="J55">
            <v>8.99145496933813E-3</v>
          </cell>
          <cell r="K55">
            <v>31400000</v>
          </cell>
          <cell r="L55">
            <v>52020000000</v>
          </cell>
          <cell r="M55">
            <v>6.043E-4</v>
          </cell>
          <cell r="N55">
            <v>6.0999999999999999E-2</v>
          </cell>
          <cell r="O55">
            <v>3173000000</v>
          </cell>
          <cell r="P55">
            <v>9.9066999999999992E-3</v>
          </cell>
          <cell r="Q55">
            <v>14261566</v>
          </cell>
          <cell r="R55">
            <v>1</v>
          </cell>
          <cell r="S55">
            <v>1</v>
          </cell>
          <cell r="T55">
            <v>1</v>
          </cell>
          <cell r="U55">
            <v>1</v>
          </cell>
          <cell r="V55">
            <v>1662000</v>
          </cell>
          <cell r="W55">
            <v>100558832905.89999</v>
          </cell>
          <cell r="X55">
            <v>111202535511.60001</v>
          </cell>
          <cell r="Y55">
            <v>57249255000</v>
          </cell>
          <cell r="Z55">
            <v>0.46781182289119999</v>
          </cell>
          <cell r="AA55">
            <v>52021861000</v>
          </cell>
          <cell r="AB55">
            <v>2.8236766235176832E-4</v>
          </cell>
          <cell r="AC55">
            <v>1.9424276440208699</v>
          </cell>
          <cell r="AD55">
            <v>116118648440.93376</v>
          </cell>
          <cell r="AE55">
            <v>57978116000</v>
          </cell>
          <cell r="AF55">
            <v>2.0028013404391021</v>
          </cell>
          <cell r="AG55">
            <v>47692648</v>
          </cell>
          <cell r="AH55">
            <v>95518899.343490258</v>
          </cell>
          <cell r="AI55">
            <v>1649507</v>
          </cell>
          <cell r="AJ55">
            <v>57.907544098624776</v>
          </cell>
          <cell r="AL55">
            <v>57.907544098624776</v>
          </cell>
        </row>
        <row r="56">
          <cell r="A56" t="str">
            <v>EGY</v>
          </cell>
          <cell r="B56" t="str">
            <v>Egypt</v>
          </cell>
          <cell r="C56">
            <v>144838848.31533647</v>
          </cell>
          <cell r="D56">
            <v>10592263</v>
          </cell>
          <cell r="E56">
            <v>13.674023040717216</v>
          </cell>
          <cell r="F56">
            <v>5.4473722942868772</v>
          </cell>
          <cell r="G56">
            <v>6.1248467751837104E-3</v>
          </cell>
          <cell r="H56">
            <v>3.062423387591855E-4</v>
          </cell>
          <cell r="I56">
            <v>9420643832.8850002</v>
          </cell>
          <cell r="J56">
            <v>6.1248467751837104E-3</v>
          </cell>
          <cell r="K56">
            <v>57700000</v>
          </cell>
          <cell r="L56">
            <v>188600000000</v>
          </cell>
          <cell r="M56">
            <v>3.0600000000000001E-4</v>
          </cell>
          <cell r="N56">
            <v>0.05</v>
          </cell>
          <cell r="O56">
            <v>9430000000</v>
          </cell>
          <cell r="P56">
            <v>6.1194999999999999E-3</v>
          </cell>
          <cell r="Q56">
            <v>79716200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10592263</v>
          </cell>
          <cell r="W56">
            <v>427686325488.79999</v>
          </cell>
          <cell r="X56">
            <v>472955009755.29999</v>
          </cell>
          <cell r="Y56">
            <v>188412876657.70001</v>
          </cell>
          <cell r="Z56">
            <v>2.203592300415</v>
          </cell>
          <cell r="AA56">
            <v>1042200000000</v>
          </cell>
          <cell r="AB56">
            <v>1.2199891915692602E-4</v>
          </cell>
          <cell r="AC56">
            <v>2.5102053434200426</v>
          </cell>
          <cell r="AD56">
            <v>501325503504.93378</v>
          </cell>
          <cell r="AE56">
            <v>218894000000</v>
          </cell>
          <cell r="AF56">
            <v>2.2902660808653219</v>
          </cell>
          <cell r="AG56">
            <v>56919824</v>
          </cell>
          <cell r="AH56">
            <v>130361542.23602389</v>
          </cell>
          <cell r="AI56">
            <v>10700000</v>
          </cell>
          <cell r="AJ56">
            <v>12.183321704301298</v>
          </cell>
          <cell r="AL56">
            <v>12.183321704301298</v>
          </cell>
        </row>
        <row r="57">
          <cell r="A57" t="str">
            <v>ERI</v>
          </cell>
          <cell r="B57" t="str">
            <v>Eritrea</v>
          </cell>
          <cell r="C57" t="e">
            <v>#VALUE!</v>
          </cell>
          <cell r="D57">
            <v>1046438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>
            <v>41211186.991876006</v>
          </cell>
          <cell r="J57" t="e">
            <v>#VALUE!</v>
          </cell>
          <cell r="K57" t="str">
            <v>N/A</v>
          </cell>
          <cell r="N57">
            <v>2.2000000000000002E-2</v>
          </cell>
          <cell r="R57">
            <v>0.2</v>
          </cell>
          <cell r="S57">
            <v>0</v>
          </cell>
          <cell r="T57">
            <v>0</v>
          </cell>
          <cell r="U57">
            <v>0</v>
          </cell>
          <cell r="V57">
            <v>1046438</v>
          </cell>
          <cell r="W57">
            <v>2517256589.427</v>
          </cell>
          <cell r="X57">
            <v>2783696938.2849998</v>
          </cell>
          <cell r="Y57">
            <v>1873235772.358</v>
          </cell>
          <cell r="Z57">
            <v>10.255067825319999</v>
          </cell>
          <cell r="AA57">
            <v>28547000000</v>
          </cell>
          <cell r="AB57" t="e">
            <v>#VALUE!</v>
          </cell>
          <cell r="AC57">
            <v>1.486036610747042</v>
          </cell>
          <cell r="AD57">
            <v>2868080351.0946641</v>
          </cell>
          <cell r="AE57">
            <v>2117008130</v>
          </cell>
          <cell r="AF57">
            <v>1.3547800362460884</v>
          </cell>
          <cell r="AG57">
            <v>267707.3125</v>
          </cell>
          <cell r="AH57">
            <v>362684.52253209293</v>
          </cell>
          <cell r="AI57">
            <v>1073443</v>
          </cell>
          <cell r="AJ57">
            <v>0.33787031312523619</v>
          </cell>
          <cell r="AL57">
            <v>0.33787031312523619</v>
          </cell>
        </row>
        <row r="58">
          <cell r="A58" t="str">
            <v>ESP</v>
          </cell>
          <cell r="B58" t="str">
            <v>Spain</v>
          </cell>
          <cell r="C58" t="e">
            <v>#VALUE!</v>
          </cell>
          <cell r="D58">
            <v>2854161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>
            <v>141644284934.35599</v>
          </cell>
          <cell r="J58" t="e">
            <v>#VALUE!</v>
          </cell>
          <cell r="K58" t="str">
            <v>N/A</v>
          </cell>
          <cell r="N58">
            <v>9.6999999999999989E-2</v>
          </cell>
          <cell r="R58">
            <v>0.28000000000000003</v>
          </cell>
          <cell r="S58">
            <v>1</v>
          </cell>
          <cell r="T58">
            <v>1</v>
          </cell>
          <cell r="U58">
            <v>1</v>
          </cell>
          <cell r="V58">
            <v>2854161</v>
          </cell>
          <cell r="W58">
            <v>1242967615129</v>
          </cell>
          <cell r="X58">
            <v>1481082032427</v>
          </cell>
          <cell r="Y58">
            <v>1460250360148</v>
          </cell>
          <cell r="Z58">
            <v>0.7115837931633</v>
          </cell>
          <cell r="AA58">
            <v>1053914000000</v>
          </cell>
          <cell r="AB58" t="e">
            <v>#VALUE!</v>
          </cell>
          <cell r="AC58">
            <v>1.0142658223873944</v>
          </cell>
          <cell r="AD58">
            <v>1477839595061.0667</v>
          </cell>
          <cell r="AE58">
            <v>1407410000000</v>
          </cell>
          <cell r="AF58">
            <v>1.0500419885186738</v>
          </cell>
          <cell r="AG58" t="str">
            <v>N/A</v>
          </cell>
          <cell r="AH58" t="e">
            <v>#VALUE!</v>
          </cell>
          <cell r="AI58">
            <v>2887846</v>
          </cell>
          <cell r="AJ58" t="e">
            <v>#VALUE!</v>
          </cell>
          <cell r="AL58" t="e">
            <v>#VALUE!</v>
          </cell>
        </row>
        <row r="59">
          <cell r="A59" t="str">
            <v>EST</v>
          </cell>
          <cell r="B59" t="str">
            <v>Estonia</v>
          </cell>
          <cell r="C59">
            <v>2982868.3593525281</v>
          </cell>
          <cell r="D59">
            <v>83746</v>
          </cell>
          <cell r="E59">
            <v>35.618039779243524</v>
          </cell>
          <cell r="F59">
            <v>25.513994698254244</v>
          </cell>
          <cell r="G59">
            <v>1.599469604933028E-3</v>
          </cell>
          <cell r="H59">
            <v>1.1196287234531196E-4</v>
          </cell>
          <cell r="I59">
            <v>1335877214.1778002</v>
          </cell>
          <cell r="J59">
            <v>1.599469604933028E-3</v>
          </cell>
          <cell r="K59">
            <v>2136695</v>
          </cell>
          <cell r="L59">
            <v>19310000000</v>
          </cell>
          <cell r="M59">
            <v>1.1069999999999999E-4</v>
          </cell>
          <cell r="N59">
            <v>7.0000000000000007E-2</v>
          </cell>
          <cell r="O59">
            <v>1351000000</v>
          </cell>
          <cell r="P59">
            <v>1.5812000000000001E-3</v>
          </cell>
          <cell r="Q59">
            <v>1340271</v>
          </cell>
          <cell r="R59">
            <v>1</v>
          </cell>
          <cell r="S59">
            <v>1</v>
          </cell>
          <cell r="T59">
            <v>0</v>
          </cell>
          <cell r="U59">
            <v>0.5</v>
          </cell>
          <cell r="V59">
            <v>83746</v>
          </cell>
          <cell r="W59">
            <v>21524081541.990002</v>
          </cell>
          <cell r="X59">
            <v>26641584811.73</v>
          </cell>
          <cell r="Y59">
            <v>19083960202.540001</v>
          </cell>
          <cell r="Z59">
            <v>8.1404695510859995</v>
          </cell>
          <cell r="AA59">
            <v>216875000000</v>
          </cell>
          <cell r="AB59">
            <v>8.0201497587307065E-5</v>
          </cell>
          <cell r="AC59">
            <v>1.3960197217443426</v>
          </cell>
          <cell r="AD59">
            <v>27616870958.01923</v>
          </cell>
          <cell r="AE59">
            <v>19216566444</v>
          </cell>
          <cell r="AF59">
            <v>1.4371386812778961</v>
          </cell>
          <cell r="AG59">
            <v>212795.671875</v>
          </cell>
          <cell r="AH59">
            <v>305816.89126008138</v>
          </cell>
          <cell r="AI59">
            <v>84952</v>
          </cell>
          <cell r="AJ59">
            <v>3.5998786521810127</v>
          </cell>
          <cell r="AL59">
            <v>3.5998786521810127</v>
          </cell>
        </row>
        <row r="60">
          <cell r="A60" t="str">
            <v>ETH</v>
          </cell>
          <cell r="B60" t="str">
            <v>Ethiopia</v>
          </cell>
          <cell r="C60">
            <v>13632381.767367592</v>
          </cell>
          <cell r="D60">
            <v>16683130</v>
          </cell>
          <cell r="E60">
            <v>0.81713573935871697</v>
          </cell>
          <cell r="F60">
            <v>0.29970395243578396</v>
          </cell>
          <cell r="G60">
            <v>4.0762089881366294E-3</v>
          </cell>
          <cell r="H60">
            <v>1.7527698648987504E-4</v>
          </cell>
          <cell r="I60">
            <v>1226629943.30074</v>
          </cell>
          <cell r="J60">
            <v>4.0762089881366294E-3</v>
          </cell>
          <cell r="K60">
            <v>5000000</v>
          </cell>
          <cell r="L60">
            <v>32250000000</v>
          </cell>
          <cell r="M60">
            <v>1.55E-4</v>
          </cell>
          <cell r="N60">
            <v>4.2999999999999997E-2</v>
          </cell>
          <cell r="O60">
            <v>1387000000</v>
          </cell>
          <cell r="P60">
            <v>3.6056999999999999E-3</v>
          </cell>
          <cell r="Q60">
            <v>81187752</v>
          </cell>
          <cell r="R60">
            <v>0.12</v>
          </cell>
          <cell r="S60">
            <v>1</v>
          </cell>
          <cell r="T60">
            <v>1</v>
          </cell>
          <cell r="U60">
            <v>1</v>
          </cell>
          <cell r="V60">
            <v>16683130</v>
          </cell>
          <cell r="W60">
            <v>70331904305.470001</v>
          </cell>
          <cell r="X60">
            <v>77776221741.210007</v>
          </cell>
          <cell r="Y60">
            <v>28526277751.18</v>
          </cell>
          <cell r="Z60">
            <v>4.3121132850650001</v>
          </cell>
          <cell r="AA60">
            <v>335379890005.5</v>
          </cell>
          <cell r="AB60">
            <v>6.4287000423302021E-5</v>
          </cell>
          <cell r="AC60">
            <v>2.7264763534735184</v>
          </cell>
          <cell r="AD60">
            <v>86354410480.404816</v>
          </cell>
          <cell r="AE60">
            <v>29717009196</v>
          </cell>
          <cell r="AF60">
            <v>2.9058917036654006</v>
          </cell>
          <cell r="AG60">
            <v>1070729.375</v>
          </cell>
          <cell r="AH60">
            <v>3111423.6076833396</v>
          </cell>
          <cell r="AI60">
            <v>16900000</v>
          </cell>
          <cell r="AJ60">
            <v>0.18410790578007927</v>
          </cell>
          <cell r="AL60">
            <v>0.18410790578007927</v>
          </cell>
        </row>
        <row r="61">
          <cell r="A61" t="str">
            <v>FIN</v>
          </cell>
          <cell r="B61" t="str">
            <v>Finland</v>
          </cell>
          <cell r="C61">
            <v>11838232.084862068</v>
          </cell>
          <cell r="D61">
            <v>349064</v>
          </cell>
          <cell r="E61">
            <v>33.914216547286657</v>
          </cell>
          <cell r="F61">
            <v>42.399101597414798</v>
          </cell>
          <cell r="G61">
            <v>6.4110974207704115E-4</v>
          </cell>
          <cell r="H61">
            <v>6.2187644981472994E-5</v>
          </cell>
          <cell r="I61">
            <v>23084971306.240902</v>
          </cell>
          <cell r="J61">
            <v>6.4110974207704115E-4</v>
          </cell>
          <cell r="K61">
            <v>14800000</v>
          </cell>
          <cell r="L61">
            <v>238400000000</v>
          </cell>
          <cell r="M61">
            <v>6.19E-5</v>
          </cell>
          <cell r="N61">
            <v>9.7000000000000003E-2</v>
          </cell>
          <cell r="O61">
            <v>23130000000</v>
          </cell>
          <cell r="P61">
            <v>6.3840000000000001E-4</v>
          </cell>
          <cell r="Q61">
            <v>5338871</v>
          </cell>
          <cell r="R61">
            <v>1</v>
          </cell>
          <cell r="S61">
            <v>1</v>
          </cell>
          <cell r="T61">
            <v>0</v>
          </cell>
          <cell r="U61">
            <v>0.5</v>
          </cell>
          <cell r="V61">
            <v>349064</v>
          </cell>
          <cell r="W61">
            <v>164199458318.10001</v>
          </cell>
          <cell r="X61">
            <v>190363087207.89999</v>
          </cell>
          <cell r="Y61">
            <v>237989394909.70001</v>
          </cell>
          <cell r="Z61">
            <v>0.9101921916008</v>
          </cell>
          <cell r="AA61">
            <v>173267000000</v>
          </cell>
          <cell r="AB61">
            <v>7.7746165063169903E-5</v>
          </cell>
          <cell r="AC61">
            <v>0.79988054627446403</v>
          </cell>
          <cell r="AD61">
            <v>196583453027.21585</v>
          </cell>
          <cell r="AE61">
            <v>238746000000</v>
          </cell>
          <cell r="AF61">
            <v>0.82339998587291874</v>
          </cell>
          <cell r="AG61" t="str">
            <v>N/A</v>
          </cell>
          <cell r="AH61" t="e">
            <v>#VALUE!</v>
          </cell>
          <cell r="AI61">
            <v>351665</v>
          </cell>
          <cell r="AJ61" t="e">
            <v>#VALUE!</v>
          </cell>
          <cell r="AL61">
            <v>33.914216547286657</v>
          </cell>
        </row>
        <row r="62">
          <cell r="A62" t="str">
            <v>FJI</v>
          </cell>
          <cell r="B62" t="str">
            <v>Fiji</v>
          </cell>
          <cell r="C62" t="e">
            <v>#VALUE!</v>
          </cell>
          <cell r="D62">
            <v>104081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>
            <v>101693850.16086002</v>
          </cell>
          <cell r="J62" t="e">
            <v>#VALUE!</v>
          </cell>
          <cell r="K62" t="str">
            <v>N/A</v>
          </cell>
          <cell r="N62">
            <v>3.6000000000000004E-2</v>
          </cell>
          <cell r="R62">
            <v>1</v>
          </cell>
          <cell r="S62">
            <v>1</v>
          </cell>
          <cell r="T62">
            <v>1</v>
          </cell>
          <cell r="U62">
            <v>1</v>
          </cell>
          <cell r="V62">
            <v>104081</v>
          </cell>
          <cell r="W62">
            <v>3581818248.257</v>
          </cell>
          <cell r="X62">
            <v>3960937686.3039999</v>
          </cell>
          <cell r="Y62">
            <v>2824829171.1350002</v>
          </cell>
          <cell r="Z62">
            <v>1.42300593853</v>
          </cell>
          <cell r="AA62">
            <v>5636438000</v>
          </cell>
          <cell r="AB62" t="e">
            <v>#VALUE!</v>
          </cell>
          <cell r="AC62">
            <v>1.4021866266385652</v>
          </cell>
          <cell r="AD62">
            <v>4005751563.670239</v>
          </cell>
          <cell r="AE62">
            <v>3189296039</v>
          </cell>
          <cell r="AF62">
            <v>1.2559986638701115</v>
          </cell>
          <cell r="AG62">
            <v>625551.125</v>
          </cell>
          <cell r="AH62">
            <v>785691.37718244514</v>
          </cell>
          <cell r="AI62">
            <v>102956</v>
          </cell>
          <cell r="AJ62">
            <v>7.631331609449135</v>
          </cell>
          <cell r="AL62">
            <v>7.631331609449135</v>
          </cell>
        </row>
        <row r="63">
          <cell r="A63" t="str">
            <v>FRA</v>
          </cell>
          <cell r="B63" t="str">
            <v>France</v>
          </cell>
          <cell r="C63" t="e">
            <v>#VALUE!</v>
          </cell>
          <cell r="D63">
            <v>4564607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>
            <v>309978650191.74298</v>
          </cell>
          <cell r="J63" t="e">
            <v>#VALUE!</v>
          </cell>
          <cell r="K63" t="str">
            <v>N/A</v>
          </cell>
          <cell r="N63">
            <v>0.11699999999999999</v>
          </cell>
          <cell r="R63">
            <v>0.9</v>
          </cell>
          <cell r="S63">
            <v>0</v>
          </cell>
          <cell r="T63">
            <v>0</v>
          </cell>
          <cell r="U63">
            <v>0</v>
          </cell>
          <cell r="V63">
            <v>4564607</v>
          </cell>
          <cell r="W63">
            <v>1895405456304</v>
          </cell>
          <cell r="X63">
            <v>2152421113474</v>
          </cell>
          <cell r="Y63">
            <v>2649390172579</v>
          </cell>
          <cell r="Z63">
            <v>0.87772369384769999</v>
          </cell>
          <cell r="AA63">
            <v>1889231000000</v>
          </cell>
          <cell r="AB63" t="e">
            <v>#VALUE!</v>
          </cell>
          <cell r="AC63">
            <v>0.81242133972995201</v>
          </cell>
          <cell r="AD63">
            <v>2194118373100.0498</v>
          </cell>
          <cell r="AE63">
            <v>2560000000000</v>
          </cell>
          <cell r="AF63">
            <v>0.85707748949220697</v>
          </cell>
          <cell r="AG63" t="str">
            <v>N/A</v>
          </cell>
          <cell r="AH63" t="e">
            <v>#VALUE!</v>
          </cell>
          <cell r="AI63">
            <v>4540268</v>
          </cell>
          <cell r="AJ63" t="e">
            <v>#VALUE!</v>
          </cell>
          <cell r="AL63" t="e">
            <v>#VALUE!</v>
          </cell>
        </row>
        <row r="64">
          <cell r="A64" t="str">
            <v>FSM</v>
          </cell>
          <cell r="B64" t="str">
            <v>Micronesia (Federated States of)</v>
          </cell>
          <cell r="C64" t="e">
            <v>#VALUE!</v>
          </cell>
          <cell r="D64">
            <v>16700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>
            <v>37838709.970614597</v>
          </cell>
          <cell r="J64" t="e">
            <v>#VALUE!</v>
          </cell>
          <cell r="K64" t="str">
            <v>N/A</v>
          </cell>
          <cell r="N64">
            <v>0.13800000000000001</v>
          </cell>
          <cell r="R64">
            <v>0.01</v>
          </cell>
          <cell r="S64">
            <v>1</v>
          </cell>
          <cell r="T64">
            <v>1</v>
          </cell>
          <cell r="U64">
            <v>1</v>
          </cell>
          <cell r="V64">
            <v>16700</v>
          </cell>
          <cell r="W64">
            <v>321801190.31040001</v>
          </cell>
          <cell r="X64">
            <v>355862406.7033</v>
          </cell>
          <cell r="Y64">
            <v>274193550.51169997</v>
          </cell>
          <cell r="Z64">
            <v>0.78622531890869995</v>
          </cell>
          <cell r="AA64">
            <v>279788041.1376</v>
          </cell>
          <cell r="AB64" t="e">
            <v>#VALUE!</v>
          </cell>
          <cell r="AC64">
            <v>1.2978511202732144</v>
          </cell>
          <cell r="AD64">
            <v>369956685.58480614</v>
          </cell>
          <cell r="AE64">
            <v>297451432.80000001</v>
          </cell>
          <cell r="AF64">
            <v>1.2437549286695053</v>
          </cell>
          <cell r="AG64">
            <v>6000</v>
          </cell>
          <cell r="AH64">
            <v>7462.5295720170316</v>
          </cell>
          <cell r="AI64">
            <v>16469</v>
          </cell>
          <cell r="AJ64">
            <v>0.45312584686483887</v>
          </cell>
          <cell r="AL64">
            <v>0.45312584686483887</v>
          </cell>
        </row>
        <row r="65">
          <cell r="A65" t="str">
            <v>GAB</v>
          </cell>
          <cell r="B65" t="str">
            <v>Gabon</v>
          </cell>
          <cell r="C65">
            <v>2161725.5132940435</v>
          </cell>
          <cell r="D65">
            <v>191098</v>
          </cell>
          <cell r="E65">
            <v>11.312130494793475</v>
          </cell>
          <cell r="F65">
            <v>5.8909826371809233</v>
          </cell>
          <cell r="G65">
            <v>2.907641019041739E-3</v>
          </cell>
          <cell r="H65">
            <v>1.0176743566646086E-4</v>
          </cell>
          <cell r="I65">
            <v>387171247.2852</v>
          </cell>
          <cell r="J65">
            <v>2.907641019041739E-3</v>
          </cell>
          <cell r="K65">
            <v>1125755</v>
          </cell>
          <cell r="L65">
            <v>10950000000</v>
          </cell>
          <cell r="M65">
            <v>1.0280000000000001E-4</v>
          </cell>
          <cell r="N65">
            <v>3.5000000000000003E-2</v>
          </cell>
          <cell r="O65">
            <v>383300000</v>
          </cell>
          <cell r="P65">
            <v>2.9374000000000002E-3</v>
          </cell>
          <cell r="Q65">
            <v>1477514</v>
          </cell>
          <cell r="R65">
            <v>0.95</v>
          </cell>
          <cell r="S65">
            <v>1</v>
          </cell>
          <cell r="T65">
            <v>1</v>
          </cell>
          <cell r="U65">
            <v>1</v>
          </cell>
          <cell r="V65">
            <v>191098</v>
          </cell>
          <cell r="W65">
            <v>19219460461.099998</v>
          </cell>
          <cell r="X65">
            <v>21241819636.48</v>
          </cell>
          <cell r="Y65">
            <v>11062035636.719999</v>
          </cell>
          <cell r="Z65">
            <v>243.27453613279999</v>
          </cell>
          <cell r="AA65">
            <v>5167593697220</v>
          </cell>
          <cell r="AB65">
            <v>5.2997107557897987E-5</v>
          </cell>
          <cell r="AC65">
            <v>1.9202450917775569</v>
          </cell>
          <cell r="AD65">
            <v>22858148051.880585</v>
          </cell>
          <cell r="AE65">
            <v>13011421194</v>
          </cell>
          <cell r="AF65">
            <v>1.7567756597120412</v>
          </cell>
          <cell r="AG65">
            <v>989345.3125</v>
          </cell>
          <cell r="AH65">
            <v>1738057.7640502031</v>
          </cell>
          <cell r="AI65">
            <v>192009</v>
          </cell>
          <cell r="AJ65">
            <v>9.0519598771422345</v>
          </cell>
          <cell r="AL65">
            <v>9.0519598771422345</v>
          </cell>
        </row>
        <row r="66">
          <cell r="A66" t="str">
            <v>GBR</v>
          </cell>
          <cell r="B66" t="str">
            <v>United Kingdom</v>
          </cell>
          <cell r="C66" t="e">
            <v>#VALUE!</v>
          </cell>
          <cell r="D66">
            <v>4277002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>
            <v>204405801978.13199</v>
          </cell>
          <cell r="J66" t="e">
            <v>#VALUE!</v>
          </cell>
          <cell r="K66" t="str">
            <v>N/A</v>
          </cell>
          <cell r="N66">
            <v>9.4E-2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4277002</v>
          </cell>
          <cell r="W66">
            <v>1977894094230</v>
          </cell>
          <cell r="X66">
            <v>2172046605394</v>
          </cell>
          <cell r="Y66">
            <v>2174529808278</v>
          </cell>
          <cell r="Z66">
            <v>0.64224636554720005</v>
          </cell>
          <cell r="AA66">
            <v>1394989000000</v>
          </cell>
          <cell r="AB66" t="e">
            <v>#VALUE!</v>
          </cell>
          <cell r="AC66">
            <v>0.99885805065787237</v>
          </cell>
          <cell r="AD66">
            <v>2233883182643.1689</v>
          </cell>
          <cell r="AE66">
            <v>2248830000000</v>
          </cell>
          <cell r="AF66">
            <v>0.99335351389085391</v>
          </cell>
          <cell r="AG66" t="str">
            <v>N/A</v>
          </cell>
          <cell r="AH66" t="e">
            <v>#VALUE!</v>
          </cell>
          <cell r="AI66">
            <v>4316792</v>
          </cell>
          <cell r="AJ66" t="e">
            <v>#VALUE!</v>
          </cell>
          <cell r="AL66" t="e">
            <v>#VALUE!</v>
          </cell>
        </row>
        <row r="67">
          <cell r="A67" t="str">
            <v>GEO</v>
          </cell>
          <cell r="B67" t="str">
            <v>Georgia</v>
          </cell>
          <cell r="C67">
            <v>1866242.4818455253</v>
          </cell>
          <cell r="D67">
            <v>271976</v>
          </cell>
          <cell r="E67">
            <v>6.8617910471715344</v>
          </cell>
          <cell r="F67">
            <v>3.4995734917786865</v>
          </cell>
          <cell r="G67">
            <v>8.7708265619065699E-4</v>
          </cell>
          <cell r="H67">
            <v>8.8585348275256351E-5</v>
          </cell>
          <cell r="I67">
            <v>1085188486.26406</v>
          </cell>
          <cell r="J67">
            <v>8.7708265619065699E-4</v>
          </cell>
          <cell r="K67">
            <v>951800</v>
          </cell>
          <cell r="L67">
            <v>10770000000</v>
          </cell>
          <cell r="M67">
            <v>8.8399999999999994E-5</v>
          </cell>
          <cell r="N67">
            <v>0.10100000000000001</v>
          </cell>
          <cell r="O67">
            <v>1088000000</v>
          </cell>
          <cell r="P67">
            <v>8.7520000000000002E-4</v>
          </cell>
          <cell r="Q67">
            <v>4410800</v>
          </cell>
          <cell r="R67">
            <v>0.2</v>
          </cell>
          <cell r="S67">
            <v>1</v>
          </cell>
          <cell r="T67">
            <v>1</v>
          </cell>
          <cell r="U67">
            <v>1</v>
          </cell>
          <cell r="V67">
            <v>271976</v>
          </cell>
          <cell r="W67">
            <v>19050733811.66</v>
          </cell>
          <cell r="X67">
            <v>21067168760.759998</v>
          </cell>
          <cell r="Y67">
            <v>10744440458.059999</v>
          </cell>
          <cell r="Z67">
            <v>0.85374546051029998</v>
          </cell>
          <cell r="AA67">
            <v>17986000000</v>
          </cell>
          <cell r="AB67">
            <v>4.5179302962286791E-5</v>
          </cell>
          <cell r="AC67">
            <v>1.9607506638427457</v>
          </cell>
          <cell r="AD67">
            <v>22590223104.072586</v>
          </cell>
          <cell r="AE67">
            <v>11667377224</v>
          </cell>
          <cell r="AF67">
            <v>1.9361869141938859</v>
          </cell>
          <cell r="AG67">
            <v>2059783</v>
          </cell>
          <cell r="AH67">
            <v>3988124.8906790246</v>
          </cell>
          <cell r="AI67">
            <v>269357</v>
          </cell>
          <cell r="AJ67">
            <v>14.806093365604104</v>
          </cell>
          <cell r="AL67">
            <v>14.806093365604104</v>
          </cell>
        </row>
        <row r="68">
          <cell r="A68" t="str">
            <v>GHA</v>
          </cell>
          <cell r="B68" t="str">
            <v>Ghana</v>
          </cell>
          <cell r="C68" t="e">
            <v>#VALUE!</v>
          </cell>
          <cell r="D68">
            <v>3872883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>
            <v>2119716247.0910401</v>
          </cell>
          <cell r="J68" t="e">
            <v>#VALUE!</v>
          </cell>
          <cell r="K68" t="str">
            <v>N/A</v>
          </cell>
          <cell r="N68">
            <v>8.1000000000000003E-2</v>
          </cell>
          <cell r="R68">
            <v>0.2</v>
          </cell>
          <cell r="S68">
            <v>1</v>
          </cell>
          <cell r="T68">
            <v>1</v>
          </cell>
          <cell r="U68">
            <v>1</v>
          </cell>
          <cell r="V68">
            <v>3872883</v>
          </cell>
          <cell r="W68">
            <v>33388867290.23</v>
          </cell>
          <cell r="X68">
            <v>36888550997.610001</v>
          </cell>
          <cell r="Y68">
            <v>26169336383.84</v>
          </cell>
          <cell r="Z68">
            <v>0.99213880300519997</v>
          </cell>
          <cell r="AA68">
            <v>36598563318.260002</v>
          </cell>
          <cell r="AB68" t="e">
            <v>#VALUE!</v>
          </cell>
          <cell r="AC68">
            <v>1.4096097224838033</v>
          </cell>
          <cell r="AD68">
            <v>41221548647.064919</v>
          </cell>
          <cell r="AE68">
            <v>31305891329</v>
          </cell>
          <cell r="AF68">
            <v>1.3167345473048269</v>
          </cell>
          <cell r="AG68" t="str">
            <v>N/A</v>
          </cell>
          <cell r="AH68" t="e">
            <v>#VALUE!</v>
          </cell>
          <cell r="AI68">
            <v>3894194</v>
          </cell>
          <cell r="AJ68" t="e">
            <v>#VALUE!</v>
          </cell>
          <cell r="AL68" t="e">
            <v>#VALUE!</v>
          </cell>
        </row>
        <row r="69">
          <cell r="A69" t="str">
            <v>GIN</v>
          </cell>
          <cell r="B69" t="str">
            <v>Guinea</v>
          </cell>
          <cell r="C69">
            <v>916789.87014482066</v>
          </cell>
          <cell r="D69">
            <v>1905343</v>
          </cell>
          <cell r="E69">
            <v>0.48116788953213185</v>
          </cell>
          <cell r="F69">
            <v>0.1863433513021015</v>
          </cell>
          <cell r="G69">
            <v>1.5181348967926685E-3</v>
          </cell>
          <cell r="H69">
            <v>8.6533689117182107E-5</v>
          </cell>
          <cell r="I69">
            <v>233871180.18965402</v>
          </cell>
          <cell r="J69">
            <v>1.5181348967926685E-3</v>
          </cell>
          <cell r="K69">
            <v>355048</v>
          </cell>
          <cell r="L69">
            <v>4550000000</v>
          </cell>
          <cell r="M69">
            <v>7.7999999999999999E-5</v>
          </cell>
          <cell r="N69">
            <v>5.7000000000000002E-2</v>
          </cell>
          <cell r="O69">
            <v>259400000</v>
          </cell>
          <cell r="P69">
            <v>1.369E-3</v>
          </cell>
          <cell r="Q69">
            <v>9761217</v>
          </cell>
          <cell r="R69">
            <v>0</v>
          </cell>
          <cell r="S69">
            <v>1</v>
          </cell>
          <cell r="T69">
            <v>1</v>
          </cell>
          <cell r="U69">
            <v>1</v>
          </cell>
          <cell r="V69">
            <v>1905343</v>
          </cell>
          <cell r="W69">
            <v>9580542937.3869991</v>
          </cell>
          <cell r="X69">
            <v>10594600548.040001</v>
          </cell>
          <cell r="Y69">
            <v>4103003161.2220001</v>
          </cell>
          <cell r="Z69">
            <v>2089.0480957029999</v>
          </cell>
          <cell r="AA69">
            <v>22132630000000</v>
          </cell>
          <cell r="AB69">
            <v>3.3512164841899943E-5</v>
          </cell>
          <cell r="AC69">
            <v>2.5821575396701872</v>
          </cell>
          <cell r="AD69">
            <v>10886858356.649014</v>
          </cell>
          <cell r="AE69">
            <v>4510589866</v>
          </cell>
          <cell r="AF69">
            <v>2.4136218720997351</v>
          </cell>
          <cell r="AG69">
            <v>284038</v>
          </cell>
          <cell r="AH69">
            <v>685560.32930746453</v>
          </cell>
          <cell r="AI69">
            <v>1936311</v>
          </cell>
          <cell r="AJ69">
            <v>0.35405486479571957</v>
          </cell>
          <cell r="AL69">
            <v>0.35405486479571957</v>
          </cell>
        </row>
        <row r="70">
          <cell r="A70" t="str">
            <v>GMB</v>
          </cell>
          <cell r="B70" t="str">
            <v>Gambia</v>
          </cell>
          <cell r="C70">
            <v>941845.92891952477</v>
          </cell>
          <cell r="D70">
            <v>321435</v>
          </cell>
          <cell r="E70">
            <v>2.9301287318416627</v>
          </cell>
          <cell r="F70">
            <v>0.93331466703999255</v>
          </cell>
          <cell r="G70">
            <v>6.8167852936659922E-3</v>
          </cell>
          <cell r="H70">
            <v>4.0900711761995953E-4</v>
          </cell>
          <cell r="I70">
            <v>44009014.084505998</v>
          </cell>
          <cell r="J70">
            <v>6.8167852936659922E-3</v>
          </cell>
          <cell r="K70">
            <v>300000</v>
          </cell>
          <cell r="L70">
            <v>983000000</v>
          </cell>
          <cell r="M70">
            <v>3.0519999999999999E-4</v>
          </cell>
          <cell r="N70">
            <v>0.06</v>
          </cell>
          <cell r="O70">
            <v>58980000</v>
          </cell>
          <cell r="P70">
            <v>5.0864999999999999E-3</v>
          </cell>
          <cell r="Q70">
            <v>1681734</v>
          </cell>
          <cell r="R70">
            <v>0.2</v>
          </cell>
          <cell r="S70">
            <v>1</v>
          </cell>
          <cell r="T70">
            <v>1</v>
          </cell>
          <cell r="U70">
            <v>1</v>
          </cell>
          <cell r="V70">
            <v>321435</v>
          </cell>
          <cell r="W70">
            <v>2082353867.131</v>
          </cell>
          <cell r="X70">
            <v>2302761708.4029999</v>
          </cell>
          <cell r="Y70">
            <v>733483568.07509995</v>
          </cell>
          <cell r="Z70">
            <v>8.4806861877440003</v>
          </cell>
          <cell r="AA70">
            <v>19529000000</v>
          </cell>
          <cell r="AB70">
            <v>1.302783518178503E-4</v>
          </cell>
          <cell r="AC70">
            <v>3.1394864297317491</v>
          </cell>
          <cell r="AD70">
            <v>2437783797.2952161</v>
          </cell>
          <cell r="AE70">
            <v>806523947.79999995</v>
          </cell>
          <cell r="AF70">
            <v>3.0225807974393</v>
          </cell>
          <cell r="AG70" t="str">
            <v>N/A</v>
          </cell>
          <cell r="AH70" t="e">
            <v>#VALUE!</v>
          </cell>
          <cell r="AI70">
            <v>325027</v>
          </cell>
          <cell r="AJ70" t="e">
            <v>#VALUE!</v>
          </cell>
          <cell r="AL70">
            <v>2.9301287318416627</v>
          </cell>
        </row>
        <row r="71">
          <cell r="A71" t="str">
            <v>GNB</v>
          </cell>
          <cell r="B71" t="str">
            <v>Guinea-Bissau</v>
          </cell>
          <cell r="C71" t="e">
            <v>#VALUE!</v>
          </cell>
          <cell r="D71">
            <v>414894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>
            <v>51039420.320427597</v>
          </cell>
          <cell r="J71" t="e">
            <v>#VALUE!</v>
          </cell>
          <cell r="K71" t="str">
            <v>N/A</v>
          </cell>
          <cell r="N71">
            <v>6.0999999999999999E-2</v>
          </cell>
          <cell r="R71">
            <v>0</v>
          </cell>
          <cell r="S71">
            <v>1</v>
          </cell>
          <cell r="T71">
            <v>1</v>
          </cell>
          <cell r="U71">
            <v>1</v>
          </cell>
          <cell r="V71">
            <v>414894</v>
          </cell>
          <cell r="W71">
            <v>1558254346.5840001</v>
          </cell>
          <cell r="X71">
            <v>1723188598.204</v>
          </cell>
          <cell r="Y71">
            <v>836711808.5316</v>
          </cell>
          <cell r="Z71">
            <v>228.12901306149999</v>
          </cell>
          <cell r="AA71">
            <v>393109326657.40002</v>
          </cell>
          <cell r="AB71" t="e">
            <v>#VALUE!</v>
          </cell>
          <cell r="AC71">
            <v>2.0594768481015415</v>
          </cell>
          <cell r="AD71">
            <v>1797473558.8969996</v>
          </cell>
          <cell r="AE71">
            <v>878517652</v>
          </cell>
          <cell r="AF71">
            <v>2.0460300994578078</v>
          </cell>
          <cell r="AG71" t="str">
            <v>N/A</v>
          </cell>
          <cell r="AH71" t="e">
            <v>#VALUE!</v>
          </cell>
          <cell r="AI71">
            <v>427270</v>
          </cell>
          <cell r="AJ71" t="e">
            <v>#VALUE!</v>
          </cell>
          <cell r="AL71" t="e">
            <v>#VALUE!</v>
          </cell>
        </row>
        <row r="72">
          <cell r="A72" t="str">
            <v>GNQ</v>
          </cell>
          <cell r="B72" t="str">
            <v>Equatorial Guinea</v>
          </cell>
          <cell r="C72">
            <v>383393.54782185599</v>
          </cell>
          <cell r="D72">
            <v>101171</v>
          </cell>
          <cell r="E72">
            <v>3.7895597337365055</v>
          </cell>
          <cell r="F72">
            <v>1.6506706467268288</v>
          </cell>
          <cell r="G72">
            <v>4.1122794641839018E-4</v>
          </cell>
          <cell r="H72">
            <v>1.6037889910317216E-5</v>
          </cell>
          <cell r="I72">
            <v>406100804.80787998</v>
          </cell>
          <cell r="J72">
            <v>4.1122794641839018E-4</v>
          </cell>
          <cell r="K72">
            <v>167000</v>
          </cell>
          <cell r="L72">
            <v>12230000000</v>
          </cell>
          <cell r="M72">
            <v>1.3699999999999999E-5</v>
          </cell>
          <cell r="N72">
            <v>3.9E-2</v>
          </cell>
          <cell r="O72">
            <v>477100000</v>
          </cell>
          <cell r="P72">
            <v>3.5E-4</v>
          </cell>
          <cell r="Q72">
            <v>681115</v>
          </cell>
          <cell r="R72">
            <v>0.74</v>
          </cell>
          <cell r="S72">
            <v>0</v>
          </cell>
          <cell r="T72">
            <v>0</v>
          </cell>
          <cell r="U72">
            <v>0</v>
          </cell>
          <cell r="V72">
            <v>101171</v>
          </cell>
          <cell r="W72">
            <v>21617382467.34</v>
          </cell>
          <cell r="X72">
            <v>23905485694.549999</v>
          </cell>
          <cell r="Y72">
            <v>10412841148.92</v>
          </cell>
          <cell r="Z72">
            <v>241.41543579099999</v>
          </cell>
          <cell r="AA72">
            <v>5771153172243</v>
          </cell>
          <cell r="AB72">
            <v>6.985844259088735E-6</v>
          </cell>
          <cell r="AC72">
            <v>2.2957697474362635</v>
          </cell>
          <cell r="AD72">
            <v>24326627180.931061</v>
          </cell>
          <cell r="AE72">
            <v>14006505450</v>
          </cell>
          <cell r="AF72">
            <v>1.7368091754057797</v>
          </cell>
          <cell r="AG72">
            <v>37148</v>
          </cell>
          <cell r="AH72">
            <v>64518.987247973906</v>
          </cell>
          <cell r="AI72">
            <v>103308</v>
          </cell>
          <cell r="AJ72">
            <v>0.62453040662846926</v>
          </cell>
          <cell r="AL72">
            <v>0.62453040662846926</v>
          </cell>
        </row>
        <row r="73">
          <cell r="A73" t="str">
            <v>GRC</v>
          </cell>
          <cell r="B73" t="str">
            <v>Greece</v>
          </cell>
          <cell r="C73" t="e">
            <v>#VALUE!</v>
          </cell>
          <cell r="D73">
            <v>620498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>
            <v>34971949811.831596</v>
          </cell>
          <cell r="J73" t="e">
            <v>#VALUE!</v>
          </cell>
          <cell r="K73" t="str">
            <v>N/A</v>
          </cell>
          <cell r="N73">
            <v>0.106</v>
          </cell>
          <cell r="R73">
            <v>1</v>
          </cell>
          <cell r="S73">
            <v>1</v>
          </cell>
          <cell r="T73">
            <v>1</v>
          </cell>
          <cell r="U73">
            <v>1</v>
          </cell>
          <cell r="V73">
            <v>620498</v>
          </cell>
          <cell r="W73">
            <v>283900028318</v>
          </cell>
          <cell r="X73">
            <v>325874971412.90002</v>
          </cell>
          <cell r="Y73">
            <v>329924054828.59998</v>
          </cell>
          <cell r="Z73">
            <v>0.71083092689509997</v>
          </cell>
          <cell r="AA73">
            <v>231642014533</v>
          </cell>
          <cell r="AB73" t="e">
            <v>#VALUE!</v>
          </cell>
          <cell r="AC73">
            <v>0.98772722583746275</v>
          </cell>
          <cell r="AD73">
            <v>314721374445.15558</v>
          </cell>
          <cell r="AE73">
            <v>301083000000</v>
          </cell>
          <cell r="AF73">
            <v>1.0452977233691561</v>
          </cell>
          <cell r="AG73" t="str">
            <v>N/A</v>
          </cell>
          <cell r="AH73" t="e">
            <v>#VALUE!</v>
          </cell>
          <cell r="AI73">
            <v>620687</v>
          </cell>
          <cell r="AJ73" t="e">
            <v>#VALUE!</v>
          </cell>
          <cell r="AL73" t="e">
            <v>#VALUE!</v>
          </cell>
        </row>
        <row r="74">
          <cell r="A74" t="str">
            <v>GRD</v>
          </cell>
          <cell r="B74" t="str">
            <v>Grenada</v>
          </cell>
          <cell r="C74">
            <v>93115.062316267853</v>
          </cell>
          <cell r="D74">
            <v>11262</v>
          </cell>
          <cell r="E74">
            <v>8.26807514795488</v>
          </cell>
          <cell r="F74">
            <v>4.7138412360149173</v>
          </cell>
          <cell r="G74">
            <v>1.1449698286550383E-3</v>
          </cell>
          <cell r="H74">
            <v>8.4727767320472844E-5</v>
          </cell>
          <cell r="I74">
            <v>46365658.440415002</v>
          </cell>
          <cell r="J74">
            <v>1.1449698286550383E-3</v>
          </cell>
          <cell r="K74">
            <v>53087.28</v>
          </cell>
          <cell r="L74">
            <v>645000000</v>
          </cell>
          <cell r="M74">
            <v>8.2299999999999995E-5</v>
          </cell>
          <cell r="N74">
            <v>7.3999999999999996E-2</v>
          </cell>
          <cell r="O74">
            <v>47730000</v>
          </cell>
          <cell r="P74">
            <v>1.1122E-3</v>
          </cell>
          <cell r="Q74">
            <v>104097</v>
          </cell>
          <cell r="R74">
            <v>1</v>
          </cell>
          <cell r="S74">
            <v>1</v>
          </cell>
          <cell r="T74">
            <v>1</v>
          </cell>
          <cell r="U74">
            <v>1</v>
          </cell>
          <cell r="V74">
            <v>11262</v>
          </cell>
          <cell r="W74">
            <v>993801643.18970001</v>
          </cell>
          <cell r="X74">
            <v>1098991101.277</v>
          </cell>
          <cell r="Y74">
            <v>626562951.89750004</v>
          </cell>
          <cell r="Z74">
            <v>1.8698595762250001</v>
          </cell>
          <cell r="AA74">
            <v>2054959060</v>
          </cell>
          <cell r="AB74">
            <v>4.8305468477691874E-5</v>
          </cell>
          <cell r="AC74">
            <v>1.7539994951006692</v>
          </cell>
          <cell r="AD74">
            <v>1098711751.2104506</v>
          </cell>
          <cell r="AE74">
            <v>773270880</v>
          </cell>
          <cell r="AF74">
            <v>1.4208627010633721</v>
          </cell>
          <cell r="AG74">
            <v>81436.25</v>
          </cell>
          <cell r="AH74">
            <v>115709.73013947204</v>
          </cell>
          <cell r="AI74">
            <v>10923</v>
          </cell>
          <cell r="AJ74">
            <v>10.593218908676375</v>
          </cell>
          <cell r="AL74">
            <v>10.593218908676375</v>
          </cell>
        </row>
        <row r="75">
          <cell r="A75" t="str">
            <v>GTM</v>
          </cell>
          <cell r="B75" t="str">
            <v>Guatemala</v>
          </cell>
          <cell r="C75" t="e">
            <v>#VALUE!</v>
          </cell>
          <cell r="D75">
            <v>2551652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>
            <v>2649853348.89921</v>
          </cell>
          <cell r="J75" t="e">
            <v>#VALUE!</v>
          </cell>
          <cell r="K75" t="str">
            <v>N/A</v>
          </cell>
          <cell r="N75">
            <v>7.0999999999999994E-2</v>
          </cell>
          <cell r="R75">
            <v>1</v>
          </cell>
          <cell r="S75">
            <v>1</v>
          </cell>
          <cell r="T75">
            <v>1</v>
          </cell>
          <cell r="U75">
            <v>1</v>
          </cell>
          <cell r="V75">
            <v>2551652</v>
          </cell>
          <cell r="W75">
            <v>60087460054.669998</v>
          </cell>
          <cell r="X75">
            <v>66447448895.760002</v>
          </cell>
          <cell r="Y75">
            <v>37321878153.510002</v>
          </cell>
          <cell r="Z75">
            <v>4.6285042762759998</v>
          </cell>
          <cell r="AA75">
            <v>307552300000</v>
          </cell>
          <cell r="AB75" t="e">
            <v>#VALUE!</v>
          </cell>
          <cell r="AC75">
            <v>1.7803886670025697</v>
          </cell>
          <cell r="AD75">
            <v>68850068676.112823</v>
          </cell>
          <cell r="AE75">
            <v>41186395243</v>
          </cell>
          <cell r="AF75">
            <v>1.6716701782201857</v>
          </cell>
          <cell r="AG75">
            <v>12404935</v>
          </cell>
          <cell r="AH75">
            <v>20736959.902259819</v>
          </cell>
          <cell r="AI75">
            <v>2581643</v>
          </cell>
          <cell r="AJ75">
            <v>8.0324661086989249</v>
          </cell>
          <cell r="AL75">
            <v>8.0324661086989249</v>
          </cell>
        </row>
        <row r="76">
          <cell r="A76" t="str">
            <v>GUY</v>
          </cell>
          <cell r="B76" t="str">
            <v>Guyana</v>
          </cell>
          <cell r="C76">
            <v>764957.16841163149</v>
          </cell>
          <cell r="D76">
            <v>79430</v>
          </cell>
          <cell r="E76">
            <v>9.6305825054970597</v>
          </cell>
          <cell r="F76">
            <v>7.8632758403625838</v>
          </cell>
          <cell r="G76">
            <v>3.8067837870483312E-3</v>
          </cell>
          <cell r="H76">
            <v>3.0834948675091483E-4</v>
          </cell>
          <cell r="I76">
            <v>164070258.50141099</v>
          </cell>
          <cell r="J76">
            <v>3.8067837870483312E-3</v>
          </cell>
          <cell r="K76">
            <v>624580</v>
          </cell>
          <cell r="L76">
            <v>2024000000</v>
          </cell>
          <cell r="M76">
            <v>3.0860000000000002E-4</v>
          </cell>
          <cell r="N76">
            <v>8.1000000000000003E-2</v>
          </cell>
          <cell r="O76">
            <v>163900000</v>
          </cell>
          <cell r="P76">
            <v>3.8097000000000001E-3</v>
          </cell>
          <cell r="Q76">
            <v>753013</v>
          </cell>
          <cell r="R76">
            <v>0.88</v>
          </cell>
          <cell r="S76">
            <v>1</v>
          </cell>
          <cell r="T76">
            <v>1</v>
          </cell>
          <cell r="U76">
            <v>1</v>
          </cell>
          <cell r="V76">
            <v>79430</v>
          </cell>
          <cell r="W76">
            <v>2243362332.3699999</v>
          </cell>
          <cell r="X76">
            <v>2480812199.4039998</v>
          </cell>
          <cell r="Y76">
            <v>2025558746.931</v>
          </cell>
          <cell r="Z76">
            <v>166.5232849121</v>
          </cell>
          <cell r="AA76">
            <v>413113000000</v>
          </cell>
          <cell r="AB76">
            <v>2.5176432143878187E-4</v>
          </cell>
          <cell r="AC76">
            <v>1.2247545044856247</v>
          </cell>
          <cell r="AD76">
            <v>2590945640.1604867</v>
          </cell>
          <cell r="AE76">
            <v>2225615171</v>
          </cell>
          <cell r="AF76">
            <v>1.1641480854016368</v>
          </cell>
          <cell r="AG76">
            <v>160583</v>
          </cell>
          <cell r="AH76">
            <v>186942.39199805105</v>
          </cell>
          <cell r="AI76">
            <v>75717</v>
          </cell>
          <cell r="AJ76">
            <v>2.4689619503949056</v>
          </cell>
          <cell r="AL76">
            <v>2.4689619503949056</v>
          </cell>
        </row>
        <row r="77">
          <cell r="A77" t="str">
            <v>HND</v>
          </cell>
          <cell r="B77" t="str">
            <v>Honduras</v>
          </cell>
          <cell r="C77">
            <v>16069960.611160656</v>
          </cell>
          <cell r="D77">
            <v>1143985</v>
          </cell>
          <cell r="E77">
            <v>14.047352553714127</v>
          </cell>
          <cell r="F77">
            <v>6.9892926917748044</v>
          </cell>
          <cell r="G77">
            <v>9.3073142364475288E-3</v>
          </cell>
          <cell r="H77">
            <v>5.5843885418685175E-4</v>
          </cell>
          <cell r="I77">
            <v>859071241.9152</v>
          </cell>
          <cell r="J77">
            <v>9.3073142364475288E-3</v>
          </cell>
          <cell r="K77">
            <v>7995646</v>
          </cell>
          <cell r="L77">
            <v>14130000000</v>
          </cell>
          <cell r="M77">
            <v>5.6599999999999999E-4</v>
          </cell>
          <cell r="N77">
            <v>0.06</v>
          </cell>
          <cell r="O77">
            <v>847600000</v>
          </cell>
          <cell r="P77">
            <v>9.4336999999999997E-3</v>
          </cell>
          <cell r="Q77">
            <v>7449923</v>
          </cell>
          <cell r="R77">
            <v>0.75</v>
          </cell>
          <cell r="S77">
            <v>1</v>
          </cell>
          <cell r="T77">
            <v>1</v>
          </cell>
          <cell r="U77">
            <v>1</v>
          </cell>
          <cell r="V77">
            <v>1143985</v>
          </cell>
          <cell r="W77">
            <v>26022242489.939999</v>
          </cell>
          <cell r="X77">
            <v>28776580445.07</v>
          </cell>
          <cell r="Y77">
            <v>14317854031.92</v>
          </cell>
          <cell r="Z77">
            <v>9.3079605102540004</v>
          </cell>
          <cell r="AA77">
            <v>267851278718.39999</v>
          </cell>
          <cell r="AB77">
            <v>2.7785254107111303E-4</v>
          </cell>
          <cell r="AC77">
            <v>2.0098389312334057</v>
          </cell>
          <cell r="AD77">
            <v>29814254442.898979</v>
          </cell>
          <cell r="AE77">
            <v>15400319554</v>
          </cell>
          <cell r="AF77">
            <v>1.9359503767670312</v>
          </cell>
          <cell r="AG77">
            <v>7792433.5</v>
          </cell>
          <cell r="AH77">
            <v>15085764.570257036</v>
          </cell>
          <cell r="AI77">
            <v>1149579</v>
          </cell>
          <cell r="AJ77">
            <v>13.122860256021584</v>
          </cell>
          <cell r="AL77">
            <v>13.122860256021584</v>
          </cell>
        </row>
        <row r="78">
          <cell r="A78" t="str">
            <v>HRV</v>
          </cell>
          <cell r="B78" t="str">
            <v>Croatia</v>
          </cell>
          <cell r="C78" t="e">
            <v>#VALUE!</v>
          </cell>
          <cell r="D78">
            <v>244756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>
            <v>4916622349.4013605</v>
          </cell>
          <cell r="J78" t="e">
            <v>#VALUE!</v>
          </cell>
          <cell r="K78" t="str">
            <v>N/A</v>
          </cell>
          <cell r="N78">
            <v>7.8E-2</v>
          </cell>
          <cell r="R78">
            <v>1</v>
          </cell>
          <cell r="S78">
            <v>1</v>
          </cell>
          <cell r="T78">
            <v>0</v>
          </cell>
          <cell r="U78">
            <v>0.5</v>
          </cell>
          <cell r="V78">
            <v>244756</v>
          </cell>
          <cell r="W78">
            <v>72182966315.529999</v>
          </cell>
          <cell r="X78">
            <v>88746083317.559998</v>
          </cell>
          <cell r="Y78">
            <v>63033619864.120003</v>
          </cell>
          <cell r="Z78">
            <v>3.7769465446470001</v>
          </cell>
          <cell r="AA78">
            <v>335189208000</v>
          </cell>
          <cell r="AB78" t="e">
            <v>#VALUE!</v>
          </cell>
          <cell r="AC78">
            <v>1.4079166563631869</v>
          </cell>
          <cell r="AD78">
            <v>86342219397.556778</v>
          </cell>
          <cell r="AE78">
            <v>60851860677</v>
          </cell>
          <cell r="AF78">
            <v>1.4188920180413036</v>
          </cell>
          <cell r="AG78" t="str">
            <v>N/A</v>
          </cell>
          <cell r="AH78" t="e">
            <v>#VALUE!</v>
          </cell>
          <cell r="AI78">
            <v>244554</v>
          </cell>
          <cell r="AJ78" t="e">
            <v>#VALUE!</v>
          </cell>
          <cell r="AL78" t="e">
            <v>#VALUE!</v>
          </cell>
        </row>
        <row r="79">
          <cell r="A79" t="str">
            <v>HTI</v>
          </cell>
          <cell r="B79" t="str">
            <v>Haiti</v>
          </cell>
          <cell r="C79">
            <v>0</v>
          </cell>
          <cell r="D79">
            <v>1507305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395196339.26969796</v>
          </cell>
          <cell r="K79">
            <v>0</v>
          </cell>
          <cell r="L79">
            <v>6634000000</v>
          </cell>
          <cell r="M79">
            <v>0</v>
          </cell>
          <cell r="N79">
            <v>6.0999999999999999E-2</v>
          </cell>
          <cell r="O79">
            <v>404700000</v>
          </cell>
          <cell r="P79">
            <v>0</v>
          </cell>
          <cell r="Q79">
            <v>9864241</v>
          </cell>
          <cell r="R79">
            <v>0.1</v>
          </cell>
          <cell r="S79">
            <v>1</v>
          </cell>
          <cell r="T79">
            <v>0</v>
          </cell>
          <cell r="U79">
            <v>0.5</v>
          </cell>
          <cell r="V79">
            <v>1507305</v>
          </cell>
          <cell r="W79">
            <v>10486219720.219999</v>
          </cell>
          <cell r="X79">
            <v>11596139166.719999</v>
          </cell>
          <cell r="Y79">
            <v>6478628512.618</v>
          </cell>
          <cell r="Z79">
            <v>23.016626358029999</v>
          </cell>
          <cell r="AA79">
            <v>266904000000</v>
          </cell>
          <cell r="AB79">
            <v>0</v>
          </cell>
          <cell r="AC79">
            <v>1.7899064816164345</v>
          </cell>
          <cell r="AD79">
            <v>11099543830.799706</v>
          </cell>
          <cell r="AE79">
            <v>6709734807</v>
          </cell>
          <cell r="AF79">
            <v>1.654244787621113</v>
          </cell>
          <cell r="AG79" t="str">
            <v>N/A</v>
          </cell>
          <cell r="AH79" t="e">
            <v>#VALUE!</v>
          </cell>
          <cell r="AI79">
            <v>1513944</v>
          </cell>
          <cell r="AJ79" t="e">
            <v>#VALUE!</v>
          </cell>
          <cell r="AL79">
            <v>0</v>
          </cell>
        </row>
        <row r="80">
          <cell r="A80" t="str">
            <v>HUN</v>
          </cell>
          <cell r="B80" t="str">
            <v>Hungary</v>
          </cell>
          <cell r="C80" t="e">
            <v>#VALUE!</v>
          </cell>
          <cell r="D80">
            <v>559154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>
            <v>9543348178.409399</v>
          </cell>
          <cell r="J80" t="e">
            <v>#VALUE!</v>
          </cell>
          <cell r="K80" t="str">
            <v>N/A</v>
          </cell>
          <cell r="N80">
            <v>7.3999999999999996E-2</v>
          </cell>
          <cell r="R80">
            <v>1</v>
          </cell>
          <cell r="S80">
            <v>1</v>
          </cell>
          <cell r="T80">
            <v>0</v>
          </cell>
          <cell r="U80">
            <v>0.5</v>
          </cell>
          <cell r="V80">
            <v>559154</v>
          </cell>
          <cell r="W80">
            <v>167476232778.20001</v>
          </cell>
          <cell r="X80">
            <v>199843762087.79999</v>
          </cell>
          <cell r="Y80">
            <v>128964164573.10001</v>
          </cell>
          <cell r="Z80">
            <v>128.21449279789999</v>
          </cell>
          <cell r="AA80">
            <v>25622866000000</v>
          </cell>
          <cell r="AB80" t="e">
            <v>#VALUE!</v>
          </cell>
          <cell r="AC80">
            <v>1.5496069218090713</v>
          </cell>
          <cell r="AD80">
            <v>200461746622.08218</v>
          </cell>
          <cell r="AE80">
            <v>128632000000</v>
          </cell>
          <cell r="AF80">
            <v>1.5584127326177171</v>
          </cell>
          <cell r="AG80" t="str">
            <v>N/A</v>
          </cell>
          <cell r="AH80" t="e">
            <v>#VALUE!</v>
          </cell>
          <cell r="AI80">
            <v>556176</v>
          </cell>
          <cell r="AJ80" t="e">
            <v>#VALUE!</v>
          </cell>
          <cell r="AL80" t="e">
            <v>#VALUE!</v>
          </cell>
        </row>
        <row r="81">
          <cell r="A81" t="str">
            <v>IDN</v>
          </cell>
          <cell r="B81" t="str">
            <v>Indonesia</v>
          </cell>
          <cell r="C81">
            <v>64271272.948342644</v>
          </cell>
          <cell r="D81">
            <v>25670068</v>
          </cell>
          <cell r="E81">
            <v>2.5037437745915843</v>
          </cell>
          <cell r="F81">
            <v>1.3946203804368575</v>
          </cell>
          <cell r="G81">
            <v>2.7609472729481746E-3</v>
          </cell>
          <cell r="H81">
            <v>6.6262734550756196E-5</v>
          </cell>
          <cell r="I81">
            <v>12966564175.552801</v>
          </cell>
          <cell r="J81">
            <v>2.7609472729481746E-3</v>
          </cell>
          <cell r="K81">
            <v>35800000</v>
          </cell>
          <cell r="L81">
            <v>538500000000</v>
          </cell>
          <cell r="M81">
            <v>6.6500000000000004E-5</v>
          </cell>
          <cell r="N81">
            <v>2.4E-2</v>
          </cell>
          <cell r="O81">
            <v>12920000000</v>
          </cell>
          <cell r="P81">
            <v>2.7728000000000002E-3</v>
          </cell>
          <cell r="Q81">
            <v>237414496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25670068</v>
          </cell>
          <cell r="W81">
            <v>877108019178.19995</v>
          </cell>
          <cell r="X81">
            <v>969945979200.59998</v>
          </cell>
          <cell r="Y81">
            <v>540273507314.70001</v>
          </cell>
          <cell r="Z81">
            <v>5777.5083007809999</v>
          </cell>
          <cell r="AA81">
            <v>5603871170000000</v>
          </cell>
          <cell r="AB81">
            <v>3.6909272029258035E-5</v>
          </cell>
          <cell r="AC81">
            <v>1.7952869538643197</v>
          </cell>
          <cell r="AD81">
            <v>1037498515839.4734</v>
          </cell>
          <cell r="AE81">
            <v>706558000000</v>
          </cell>
          <cell r="AF81">
            <v>1.4683840758146867</v>
          </cell>
          <cell r="AG81">
            <v>44002260</v>
          </cell>
          <cell r="AH81">
            <v>64612217.883857556</v>
          </cell>
          <cell r="AI81">
            <v>25500000</v>
          </cell>
          <cell r="AJ81">
            <v>2.5338124660336296</v>
          </cell>
          <cell r="AL81">
            <v>2.5338124660336296</v>
          </cell>
        </row>
        <row r="82">
          <cell r="A82" t="str">
            <v>IND</v>
          </cell>
          <cell r="B82" t="str">
            <v>India</v>
          </cell>
          <cell r="C82" t="e">
            <v>#VALUE!</v>
          </cell>
          <cell r="D82">
            <v>151676288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>
            <v>57845118166.542</v>
          </cell>
          <cell r="J82" t="e">
            <v>#VALUE!</v>
          </cell>
          <cell r="K82" t="str">
            <v>N/A</v>
          </cell>
          <cell r="N82">
            <v>4.2000000000000003E-2</v>
          </cell>
          <cell r="R82">
            <v>1</v>
          </cell>
          <cell r="S82">
            <v>1</v>
          </cell>
          <cell r="T82">
            <v>1</v>
          </cell>
          <cell r="U82">
            <v>1</v>
          </cell>
          <cell r="V82">
            <v>151676288</v>
          </cell>
          <cell r="W82">
            <v>3458306595885</v>
          </cell>
          <cell r="X82">
            <v>3824352878070</v>
          </cell>
          <cell r="Y82">
            <v>1377264718251</v>
          </cell>
          <cell r="Z82">
            <v>17.127788543699999</v>
          </cell>
          <cell r="AA82">
            <v>65502710000000</v>
          </cell>
          <cell r="AB82" t="e">
            <v>#VALUE!</v>
          </cell>
          <cell r="AC82">
            <v>2.7767740125707845</v>
          </cell>
          <cell r="AD82">
            <v>4194856137434.8237</v>
          </cell>
          <cell r="AE82">
            <v>1727110000000</v>
          </cell>
          <cell r="AF82">
            <v>2.4288297430012125</v>
          </cell>
          <cell r="AG82">
            <v>39365076</v>
          </cell>
          <cell r="AH82">
            <v>95611067.424303204</v>
          </cell>
          <cell r="AI82">
            <v>152000000</v>
          </cell>
          <cell r="AJ82">
            <v>0.62902018042304741</v>
          </cell>
          <cell r="AL82">
            <v>0.62902018042304741</v>
          </cell>
        </row>
        <row r="83">
          <cell r="A83" t="str">
            <v>IRL</v>
          </cell>
          <cell r="B83" t="str">
            <v>Ireland</v>
          </cell>
          <cell r="C83" t="e">
            <v>#VALUE!</v>
          </cell>
          <cell r="D83">
            <v>401802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>
            <v>22037679496.639095</v>
          </cell>
          <cell r="J83" t="e">
            <v>#VALUE!</v>
          </cell>
          <cell r="K83" t="str">
            <v>N/A</v>
          </cell>
          <cell r="N83">
            <v>9.6999999999999989E-2</v>
          </cell>
          <cell r="R83">
            <v>1</v>
          </cell>
          <cell r="S83">
            <v>1</v>
          </cell>
          <cell r="T83">
            <v>1</v>
          </cell>
          <cell r="U83">
            <v>1</v>
          </cell>
          <cell r="V83">
            <v>401802</v>
          </cell>
          <cell r="W83">
            <v>159331578010.60001</v>
          </cell>
          <cell r="X83">
            <v>176766139021.60001</v>
          </cell>
          <cell r="Y83">
            <v>227192572130.29999</v>
          </cell>
          <cell r="Z83">
            <v>0.90314650535579999</v>
          </cell>
          <cell r="AA83">
            <v>159645723488</v>
          </cell>
          <cell r="AB83" t="e">
            <v>#VALUE!</v>
          </cell>
          <cell r="AC83">
            <v>0.77804541479560652</v>
          </cell>
          <cell r="AD83">
            <v>184582782005.29398</v>
          </cell>
          <cell r="AE83">
            <v>211390000000</v>
          </cell>
          <cell r="AF83">
            <v>0.87318596908696711</v>
          </cell>
          <cell r="AG83" t="str">
            <v>N/A</v>
          </cell>
          <cell r="AH83" t="e">
            <v>#VALUE!</v>
          </cell>
          <cell r="AI83">
            <v>408112</v>
          </cell>
          <cell r="AJ83" t="e">
            <v>#VALUE!</v>
          </cell>
          <cell r="AL83" t="e">
            <v>#VALUE!</v>
          </cell>
        </row>
        <row r="84">
          <cell r="A84" t="str">
            <v>IRN</v>
          </cell>
          <cell r="B84" t="str">
            <v>Iran (Islamic Republic of)</v>
          </cell>
          <cell r="C84">
            <v>80778891.318956286</v>
          </cell>
          <cell r="D84">
            <v>8102134</v>
          </cell>
          <cell r="E84">
            <v>9.9700759477634264</v>
          </cell>
          <cell r="F84">
            <v>3.9002070318757998</v>
          </cell>
          <cell r="G84">
            <v>1.7357083548677999E-3</v>
          </cell>
          <cell r="H84">
            <v>9.5463959517729001E-5</v>
          </cell>
          <cell r="I84">
            <v>18205823525.2355</v>
          </cell>
          <cell r="J84">
            <v>1.7357083548677999E-3</v>
          </cell>
          <cell r="K84">
            <v>31600000</v>
          </cell>
          <cell r="L84">
            <v>321200000000</v>
          </cell>
          <cell r="M84">
            <v>9.8400000000000007E-5</v>
          </cell>
          <cell r="N84">
            <v>5.5E-2</v>
          </cell>
          <cell r="O84">
            <v>17660000000</v>
          </cell>
          <cell r="P84">
            <v>1.789E-3</v>
          </cell>
          <cell r="Q84">
            <v>73137152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8102134</v>
          </cell>
          <cell r="W84">
            <v>765180650706.90002</v>
          </cell>
          <cell r="X84">
            <v>846171599492</v>
          </cell>
          <cell r="Y84">
            <v>331014973186.09998</v>
          </cell>
          <cell r="Z84">
            <v>3858.8283691410002</v>
          </cell>
          <cell r="AA84">
            <v>3265231000000000</v>
          </cell>
          <cell r="AB84">
            <v>3.7344671008777764E-5</v>
          </cell>
          <cell r="AC84">
            <v>2.5562940290808953</v>
          </cell>
          <cell r="AD84" t="str">
            <v>N/A</v>
          </cell>
          <cell r="AE84">
            <v>407382000000</v>
          </cell>
          <cell r="AF84" t="e">
            <v>#VALUE!</v>
          </cell>
          <cell r="AG84">
            <v>13000000</v>
          </cell>
          <cell r="AH84" t="e">
            <v>#VALUE!</v>
          </cell>
          <cell r="AI84">
            <v>8343785</v>
          </cell>
          <cell r="AJ84" t="e">
            <v>#VALUE!</v>
          </cell>
          <cell r="AL84">
            <v>9.9700759477634264</v>
          </cell>
        </row>
        <row r="85">
          <cell r="A85" t="str">
            <v>IRQ</v>
          </cell>
          <cell r="B85" t="str">
            <v>Iraq</v>
          </cell>
          <cell r="C85">
            <v>68.180813839260011</v>
          </cell>
          <cell r="D85">
            <v>5038099</v>
          </cell>
          <cell r="E85">
            <v>1.3533043681606894E-5</v>
          </cell>
          <cell r="F85">
            <v>7.9395025782542189E-6</v>
          </cell>
          <cell r="G85">
            <v>1.5578386840333121E-8</v>
          </cell>
          <cell r="H85">
            <v>6.0755708677299181E-10</v>
          </cell>
          <cell r="I85">
            <v>2567659951.5707402</v>
          </cell>
          <cell r="J85">
            <v>1.5578386840333121E-8</v>
          </cell>
          <cell r="K85">
            <v>40</v>
          </cell>
          <cell r="L85">
            <v>65190000000</v>
          </cell>
          <cell r="M85">
            <v>0</v>
          </cell>
          <cell r="N85">
            <v>3.9E-2</v>
          </cell>
          <cell r="O85">
            <v>2543000000</v>
          </cell>
          <cell r="P85">
            <v>2E-8</v>
          </cell>
          <cell r="Q85">
            <v>31090762</v>
          </cell>
          <cell r="R85">
            <v>1</v>
          </cell>
          <cell r="S85">
            <v>1</v>
          </cell>
          <cell r="T85">
            <v>1</v>
          </cell>
          <cell r="U85">
            <v>1</v>
          </cell>
          <cell r="V85">
            <v>5038099</v>
          </cell>
          <cell r="W85">
            <v>101480038772.2</v>
          </cell>
          <cell r="X85">
            <v>112221246897.8</v>
          </cell>
          <cell r="Y85">
            <v>65837434655.660004</v>
          </cell>
          <cell r="Z85">
            <v>679.68823242190001</v>
          </cell>
          <cell r="AA85">
            <v>76275458000000</v>
          </cell>
          <cell r="AB85">
            <v>3.5643874137691625E-10</v>
          </cell>
          <cell r="AC85">
            <v>1.7045203459815002</v>
          </cell>
          <cell r="AD85">
            <v>114085671395.97424</v>
          </cell>
          <cell r="AE85">
            <v>82150312821</v>
          </cell>
          <cell r="AF85">
            <v>1.3887429941327094</v>
          </cell>
          <cell r="AG85" t="str">
            <v>N/A</v>
          </cell>
          <cell r="AH85" t="e">
            <v>#VALUE!</v>
          </cell>
          <cell r="AI85">
            <v>5054057</v>
          </cell>
          <cell r="AJ85" t="e">
            <v>#VALUE!</v>
          </cell>
          <cell r="AL85">
            <v>1.3533043681606894E-5</v>
          </cell>
        </row>
        <row r="86">
          <cell r="A86" t="str">
            <v>ISL</v>
          </cell>
          <cell r="B86" t="str">
            <v>Iceland</v>
          </cell>
          <cell r="C86">
            <v>956668.85463680013</v>
          </cell>
          <cell r="D86">
            <v>25512</v>
          </cell>
          <cell r="E86">
            <v>37.498779187707747</v>
          </cell>
          <cell r="F86">
            <v>38.828625744747569</v>
          </cell>
          <cell r="G86">
            <v>9.9562682678776379E-4</v>
          </cell>
          <cell r="H86">
            <v>8.1641399796596639E-5</v>
          </cell>
          <cell r="I86">
            <v>994946975.46068001</v>
          </cell>
          <cell r="J86">
            <v>9.9562682678776379E-4</v>
          </cell>
          <cell r="K86">
            <v>990595.9</v>
          </cell>
          <cell r="L86">
            <v>12090000000</v>
          </cell>
          <cell r="M86">
            <v>8.1899999999999999E-5</v>
          </cell>
          <cell r="N86">
            <v>8.2000000000000003E-2</v>
          </cell>
          <cell r="O86">
            <v>991700000</v>
          </cell>
          <cell r="P86">
            <v>9.9890000000000005E-4</v>
          </cell>
          <cell r="Q86">
            <v>318499</v>
          </cell>
          <cell r="R86">
            <v>1</v>
          </cell>
          <cell r="S86">
            <v>1</v>
          </cell>
          <cell r="T86">
            <v>1</v>
          </cell>
          <cell r="U86">
            <v>1</v>
          </cell>
          <cell r="V86">
            <v>25512</v>
          </cell>
          <cell r="W86">
            <v>10858629339.02</v>
          </cell>
          <cell r="X86">
            <v>11717937921.450001</v>
          </cell>
          <cell r="Y86">
            <v>12133499700.74</v>
          </cell>
          <cell r="Z86">
            <v>127.81020355219999</v>
          </cell>
          <cell r="AA86">
            <v>1497672064674</v>
          </cell>
          <cell r="AB86">
            <v>8.4536708304853495E-5</v>
          </cell>
          <cell r="AC86">
            <v>0.96575087241608826</v>
          </cell>
          <cell r="AD86">
            <v>11075562144.539389</v>
          </cell>
          <cell r="AE86">
            <v>12574305880</v>
          </cell>
          <cell r="AF86">
            <v>0.88080902836597674</v>
          </cell>
          <cell r="AG86">
            <v>1227607.375</v>
          </cell>
          <cell r="AH86">
            <v>1081287.6591886573</v>
          </cell>
          <cell r="AI86">
            <v>25693</v>
          </cell>
          <cell r="AJ86">
            <v>42.084912590536618</v>
          </cell>
          <cell r="AL86">
            <v>42.084912590536618</v>
          </cell>
        </row>
        <row r="87">
          <cell r="A87" t="str">
            <v>ISR</v>
          </cell>
          <cell r="B87" t="str">
            <v>Israel</v>
          </cell>
          <cell r="C87" t="e">
            <v>#VALUE!</v>
          </cell>
          <cell r="D87">
            <v>822944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>
            <v>14654381659.59</v>
          </cell>
          <cell r="J87" t="e">
            <v>#VALUE!</v>
          </cell>
          <cell r="K87" t="str">
            <v>N/A</v>
          </cell>
          <cell r="N87">
            <v>7.4999999999999997E-2</v>
          </cell>
          <cell r="R87">
            <v>1</v>
          </cell>
          <cell r="S87">
            <v>1</v>
          </cell>
          <cell r="T87">
            <v>1</v>
          </cell>
          <cell r="U87">
            <v>1</v>
          </cell>
          <cell r="V87">
            <v>822944</v>
          </cell>
          <cell r="W87">
            <v>189569507167.39999</v>
          </cell>
          <cell r="X87">
            <v>205807207887.20001</v>
          </cell>
          <cell r="Y87">
            <v>195391755461.20001</v>
          </cell>
          <cell r="Z87">
            <v>3.7332949638369999</v>
          </cell>
          <cell r="AA87">
            <v>768339000000</v>
          </cell>
          <cell r="AB87" t="e">
            <v>#VALUE!</v>
          </cell>
          <cell r="AC87">
            <v>1.0533054856967508</v>
          </cell>
          <cell r="AD87">
            <v>217653207732.86142</v>
          </cell>
          <cell r="AE87">
            <v>217333000000</v>
          </cell>
          <cell r="AF87">
            <v>1.0014733507238267</v>
          </cell>
          <cell r="AG87" t="str">
            <v>N/A</v>
          </cell>
          <cell r="AH87" t="e">
            <v>#VALUE!</v>
          </cell>
          <cell r="AI87">
            <v>823393</v>
          </cell>
          <cell r="AJ87" t="e">
            <v>#VALUE!</v>
          </cell>
          <cell r="AL87" t="e">
            <v>#VALUE!</v>
          </cell>
        </row>
        <row r="88">
          <cell r="A88" t="str">
            <v>ITA</v>
          </cell>
          <cell r="B88" t="str">
            <v>Italy</v>
          </cell>
          <cell r="C88" t="e">
            <v>#VALUE!</v>
          </cell>
          <cell r="D88">
            <v>3273438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>
            <v>200714114445.79501</v>
          </cell>
          <cell r="J88" t="e">
            <v>#VALUE!</v>
          </cell>
          <cell r="K88" t="str">
            <v>N/A</v>
          </cell>
          <cell r="N88">
            <v>9.5000000000000001E-2</v>
          </cell>
          <cell r="R88">
            <v>1</v>
          </cell>
          <cell r="S88">
            <v>1</v>
          </cell>
          <cell r="T88">
            <v>1</v>
          </cell>
          <cell r="U88">
            <v>1</v>
          </cell>
          <cell r="V88">
            <v>3273438</v>
          </cell>
          <cell r="W88">
            <v>1597433687288</v>
          </cell>
          <cell r="X88">
            <v>1951037282771</v>
          </cell>
          <cell r="Y88">
            <v>2112780152061</v>
          </cell>
          <cell r="Z88">
            <v>0.77892017364499999</v>
          </cell>
          <cell r="AA88">
            <v>1519702241245</v>
          </cell>
          <cell r="AB88" t="e">
            <v>#VALUE!</v>
          </cell>
          <cell r="AC88">
            <v>0.92344548052847752</v>
          </cell>
          <cell r="AD88">
            <v>1908568849326.074</v>
          </cell>
          <cell r="AE88">
            <v>2051410000000</v>
          </cell>
          <cell r="AF88">
            <v>0.93036928226247995</v>
          </cell>
          <cell r="AG88" t="str">
            <v>N/A</v>
          </cell>
          <cell r="AH88" t="e">
            <v>#VALUE!</v>
          </cell>
          <cell r="AI88">
            <v>3256297</v>
          </cell>
          <cell r="AJ88" t="e">
            <v>#VALUE!</v>
          </cell>
          <cell r="AL88" t="e">
            <v>#VALUE!</v>
          </cell>
        </row>
        <row r="89">
          <cell r="A89" t="str">
            <v>JAM</v>
          </cell>
          <cell r="B89" t="str">
            <v>Jamaica</v>
          </cell>
          <cell r="C89">
            <v>2271024.1243983689</v>
          </cell>
          <cell r="D89">
            <v>320523</v>
          </cell>
          <cell r="E89">
            <v>7.0853702367641915</v>
          </cell>
          <cell r="F89">
            <v>4.1333164858684084</v>
          </cell>
          <cell r="G89">
            <v>2.1521309531135611E-3</v>
          </cell>
          <cell r="H89">
            <v>1.097586786087916E-4</v>
          </cell>
          <cell r="I89">
            <v>615586611.06719995</v>
          </cell>
          <cell r="J89">
            <v>2.1521309531135611E-3</v>
          </cell>
          <cell r="K89">
            <v>1324823</v>
          </cell>
          <cell r="L89">
            <v>12310000000</v>
          </cell>
          <cell r="M89">
            <v>1.076E-4</v>
          </cell>
          <cell r="N89">
            <v>5.0999999999999997E-2</v>
          </cell>
          <cell r="O89">
            <v>628000000</v>
          </cell>
          <cell r="P89">
            <v>2.1096999999999999E-3</v>
          </cell>
          <cell r="Q89">
            <v>2695600</v>
          </cell>
          <cell r="R89">
            <v>1</v>
          </cell>
          <cell r="S89">
            <v>1</v>
          </cell>
          <cell r="T89">
            <v>1</v>
          </cell>
          <cell r="U89">
            <v>1</v>
          </cell>
          <cell r="V89">
            <v>320523</v>
          </cell>
          <cell r="W89">
            <v>18710630068.509998</v>
          </cell>
          <cell r="X89">
            <v>20691066557.869999</v>
          </cell>
          <cell r="Y89">
            <v>12070325707.200001</v>
          </cell>
          <cell r="Z89">
            <v>53.925205230709999</v>
          </cell>
          <cell r="AA89">
            <v>1115770000000</v>
          </cell>
          <cell r="AB89">
            <v>6.4028743820172669E-5</v>
          </cell>
          <cell r="AC89">
            <v>1.7142094637535497</v>
          </cell>
          <cell r="AD89">
            <v>20733561969.598988</v>
          </cell>
          <cell r="AE89">
            <v>14252029782</v>
          </cell>
          <cell r="AF89">
            <v>1.4547795848549951</v>
          </cell>
          <cell r="AG89">
            <v>965116</v>
          </cell>
          <cell r="AH89">
            <v>1404031.0538169134</v>
          </cell>
          <cell r="AI89">
            <v>317403</v>
          </cell>
          <cell r="AJ89">
            <v>4.4234964818130686</v>
          </cell>
          <cell r="AL89">
            <v>4.4234964818130686</v>
          </cell>
        </row>
        <row r="90">
          <cell r="A90" t="str">
            <v>JOR</v>
          </cell>
          <cell r="B90" t="str">
            <v>Jordan</v>
          </cell>
          <cell r="C90">
            <v>18661302.630273722</v>
          </cell>
          <cell r="D90">
            <v>903747</v>
          </cell>
          <cell r="E90">
            <v>20.648812809640003</v>
          </cell>
          <cell r="F90">
            <v>15.491061104490527</v>
          </cell>
          <cell r="G90">
            <v>5.9993464018169105E-3</v>
          </cell>
          <cell r="H90">
            <v>5.5793921536897268E-4</v>
          </cell>
          <cell r="I90">
            <v>2333587538.09583</v>
          </cell>
          <cell r="J90">
            <v>5.9993464018169105E-3</v>
          </cell>
          <cell r="K90">
            <v>14000000</v>
          </cell>
          <cell r="L90">
            <v>25110000000</v>
          </cell>
          <cell r="M90">
            <v>5.5750000000000005E-4</v>
          </cell>
          <cell r="N90">
            <v>9.2999999999999999E-2</v>
          </cell>
          <cell r="O90">
            <v>2336000000</v>
          </cell>
          <cell r="P90">
            <v>5.9944000000000004E-3</v>
          </cell>
          <cell r="Q90">
            <v>5915000</v>
          </cell>
          <cell r="R90">
            <v>1</v>
          </cell>
          <cell r="S90">
            <v>1</v>
          </cell>
          <cell r="T90">
            <v>1</v>
          </cell>
          <cell r="U90">
            <v>1</v>
          </cell>
          <cell r="V90">
            <v>903747</v>
          </cell>
          <cell r="W90">
            <v>30245488491.919998</v>
          </cell>
          <cell r="X90">
            <v>33446838143.349998</v>
          </cell>
          <cell r="Y90">
            <v>25092339119.310001</v>
          </cell>
          <cell r="Z90">
            <v>0.53265303373340001</v>
          </cell>
          <cell r="AA90">
            <v>17815560774.709999</v>
          </cell>
          <cell r="AB90">
            <v>4.1857469277057876E-4</v>
          </cell>
          <cell r="AC90">
            <v>1.3329501878766945</v>
          </cell>
          <cell r="AD90">
            <v>34765436336.86972</v>
          </cell>
          <cell r="AE90">
            <v>27573536000</v>
          </cell>
          <cell r="AF90">
            <v>1.260826189897071</v>
          </cell>
          <cell r="AG90">
            <v>14084507</v>
          </cell>
          <cell r="AH90">
            <v>17758115.297388624</v>
          </cell>
          <cell r="AI90">
            <v>912862</v>
          </cell>
          <cell r="AJ90">
            <v>19.453230934564726</v>
          </cell>
          <cell r="AL90">
            <v>19.453230934564726</v>
          </cell>
        </row>
        <row r="91">
          <cell r="A91" t="str">
            <v>JPN</v>
          </cell>
          <cell r="B91" t="str">
            <v>Japan</v>
          </cell>
          <cell r="C91" t="e">
            <v>#VALUE!</v>
          </cell>
          <cell r="D91">
            <v>6523986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>
            <v>420726701157.75305</v>
          </cell>
          <cell r="J91" t="e">
            <v>#VALUE!</v>
          </cell>
          <cell r="K91" t="str">
            <v>N/A</v>
          </cell>
          <cell r="N91">
            <v>8.3000000000000004E-2</v>
          </cell>
          <cell r="R91">
            <v>1</v>
          </cell>
          <cell r="S91">
            <v>1</v>
          </cell>
          <cell r="T91">
            <v>0</v>
          </cell>
          <cell r="U91">
            <v>0.5</v>
          </cell>
          <cell r="V91">
            <v>6523986</v>
          </cell>
          <cell r="W91">
            <v>3746684042825</v>
          </cell>
          <cell r="X91">
            <v>4082560786939</v>
          </cell>
          <cell r="Y91">
            <v>5068996399491</v>
          </cell>
          <cell r="Z91">
            <v>115.35326385499999</v>
          </cell>
          <cell r="AA91">
            <v>470936700000000</v>
          </cell>
          <cell r="AB91" t="e">
            <v>#VALUE!</v>
          </cell>
          <cell r="AC91">
            <v>0.80539824162213802</v>
          </cell>
          <cell r="AD91">
            <v>4301822513205.6006</v>
          </cell>
          <cell r="AE91">
            <v>5458840000000</v>
          </cell>
          <cell r="AF91">
            <v>0.78804700507902792</v>
          </cell>
          <cell r="AG91" t="str">
            <v>N/A</v>
          </cell>
          <cell r="AH91" t="e">
            <v>#VALUE!</v>
          </cell>
          <cell r="AI91">
            <v>6413770</v>
          </cell>
          <cell r="AJ91" t="e">
            <v>#VALUE!</v>
          </cell>
          <cell r="AL91" t="e">
            <v>#VALUE!</v>
          </cell>
        </row>
        <row r="92">
          <cell r="A92" t="str">
            <v>KAZ</v>
          </cell>
          <cell r="B92" t="str">
            <v>Kazakhstan</v>
          </cell>
          <cell r="C92">
            <v>31214497.128237672</v>
          </cell>
          <cell r="D92">
            <v>1678183</v>
          </cell>
          <cell r="E92">
            <v>18.600174789184297</v>
          </cell>
          <cell r="F92">
            <v>11.679298384026056</v>
          </cell>
          <cell r="G92">
            <v>3.7773858103041765E-3</v>
          </cell>
          <cell r="H92">
            <v>1.6998236146368792E-4</v>
          </cell>
          <cell r="I92">
            <v>5188773661.0154991</v>
          </cell>
          <cell r="J92">
            <v>3.7773858103041765E-3</v>
          </cell>
          <cell r="K92">
            <v>19600000</v>
          </cell>
          <cell r="L92">
            <v>113600000000</v>
          </cell>
          <cell r="M92">
            <v>1.729E-4</v>
          </cell>
          <cell r="N92">
            <v>4.4999999999999998E-2</v>
          </cell>
          <cell r="O92">
            <v>5113000000</v>
          </cell>
          <cell r="P92">
            <v>3.8414E-3</v>
          </cell>
          <cell r="Q92">
            <v>15925000</v>
          </cell>
          <cell r="R92">
            <v>1</v>
          </cell>
          <cell r="S92">
            <v>1</v>
          </cell>
          <cell r="T92">
            <v>1</v>
          </cell>
          <cell r="U92">
            <v>1</v>
          </cell>
          <cell r="V92">
            <v>1678183</v>
          </cell>
          <cell r="W92">
            <v>166057317881.70001</v>
          </cell>
          <cell r="X92">
            <v>183633742109.79999</v>
          </cell>
          <cell r="Y92">
            <v>115306081355.89999</v>
          </cell>
          <cell r="Z92">
            <v>92.617218017580001</v>
          </cell>
          <cell r="AA92">
            <v>17007647000000</v>
          </cell>
          <cell r="AB92">
            <v>1.0673419696626662E-4</v>
          </cell>
          <cell r="AC92">
            <v>1.5925763840937588</v>
          </cell>
          <cell r="AD92">
            <v>198635497925.3418</v>
          </cell>
          <cell r="AE92">
            <v>149059000000</v>
          </cell>
          <cell r="AF92">
            <v>1.3325964747203576</v>
          </cell>
          <cell r="AG92">
            <v>22645.9921875</v>
          </cell>
          <cell r="AH92">
            <v>30177.96935560726</v>
          </cell>
          <cell r="AI92">
            <v>1730119</v>
          </cell>
          <cell r="AJ92">
            <v>1.7442713105634503E-2</v>
          </cell>
          <cell r="AL92">
            <v>1.7442713105634503E-2</v>
          </cell>
        </row>
        <row r="93">
          <cell r="A93" t="str">
            <v>KEN</v>
          </cell>
          <cell r="B93" t="str">
            <v>Kenya</v>
          </cell>
          <cell r="C93" t="e">
            <v>#VALUE!</v>
          </cell>
          <cell r="D93">
            <v>7923811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>
            <v>1263158333.3333998</v>
          </cell>
          <cell r="J93" t="e">
            <v>#VALUE!</v>
          </cell>
          <cell r="K93" t="str">
            <v>N/A</v>
          </cell>
          <cell r="N93">
            <v>4.2999999999999997E-2</v>
          </cell>
          <cell r="R93">
            <v>0.1</v>
          </cell>
          <cell r="S93">
            <v>1</v>
          </cell>
          <cell r="T93">
            <v>1</v>
          </cell>
          <cell r="U93">
            <v>1</v>
          </cell>
          <cell r="V93">
            <v>7923811</v>
          </cell>
          <cell r="W93">
            <v>56851076874.230003</v>
          </cell>
          <cell r="X93">
            <v>65389930303.739998</v>
          </cell>
          <cell r="Y93">
            <v>29375775193.799999</v>
          </cell>
          <cell r="Z93">
            <v>36.174575805659998</v>
          </cell>
          <cell r="AA93">
            <v>2365453000000</v>
          </cell>
          <cell r="AB93" t="e">
            <v>#VALUE!</v>
          </cell>
          <cell r="AC93">
            <v>2.2259814378461433</v>
          </cell>
          <cell r="AD93">
            <v>68426374148.775749</v>
          </cell>
          <cell r="AE93">
            <v>31408632915</v>
          </cell>
          <cell r="AF93">
            <v>2.1785849238951429</v>
          </cell>
          <cell r="AG93">
            <v>3500750</v>
          </cell>
          <cell r="AH93">
            <v>7626681.1723259212</v>
          </cell>
          <cell r="AI93">
            <v>8109088</v>
          </cell>
          <cell r="AJ93">
            <v>0.94051034744300732</v>
          </cell>
          <cell r="AL93">
            <v>0.94051034744300732</v>
          </cell>
        </row>
        <row r="94">
          <cell r="A94" t="str">
            <v>KGZ</v>
          </cell>
          <cell r="B94" t="str">
            <v>Kyrgyzstan</v>
          </cell>
          <cell r="C94">
            <v>958539.65922668623</v>
          </cell>
          <cell r="D94">
            <v>636843</v>
          </cell>
          <cell r="E94">
            <v>1.5051428047834179</v>
          </cell>
          <cell r="F94">
            <v>0.56178885533797185</v>
          </cell>
          <cell r="G94">
            <v>1.1492270993914669E-3</v>
          </cell>
          <cell r="H94">
            <v>7.8147442758619762E-5</v>
          </cell>
          <cell r="I94">
            <v>311314708.98088402</v>
          </cell>
          <cell r="J94">
            <v>1.1492270993914669E-3</v>
          </cell>
          <cell r="K94">
            <v>357771.3</v>
          </cell>
          <cell r="L94">
            <v>4683000000</v>
          </cell>
          <cell r="M94">
            <v>7.64E-5</v>
          </cell>
          <cell r="N94">
            <v>6.8000000000000005E-2</v>
          </cell>
          <cell r="O94">
            <v>318400000</v>
          </cell>
          <cell r="P94">
            <v>1.1234999999999999E-3</v>
          </cell>
          <cell r="Q94">
            <v>5321355</v>
          </cell>
          <cell r="R94">
            <v>0.66</v>
          </cell>
          <cell r="S94">
            <v>1</v>
          </cell>
          <cell r="T94">
            <v>0</v>
          </cell>
          <cell r="U94">
            <v>0.5</v>
          </cell>
          <cell r="V94">
            <v>636843</v>
          </cell>
          <cell r="W94">
            <v>11091769859.52</v>
          </cell>
          <cell r="X94">
            <v>12265784079.299999</v>
          </cell>
          <cell r="Y94">
            <v>4578157485.0129995</v>
          </cell>
          <cell r="Z94">
            <v>16.405221939090001</v>
          </cell>
          <cell r="AA94">
            <v>201222900000</v>
          </cell>
          <cell r="AB94">
            <v>2.9168237243290669E-5</v>
          </cell>
          <cell r="AC94">
            <v>2.6791966242867615</v>
          </cell>
          <cell r="AD94">
            <v>12197272651.684669</v>
          </cell>
          <cell r="AE94">
            <v>4616164825</v>
          </cell>
          <cell r="AF94">
            <v>2.6422957398807072</v>
          </cell>
          <cell r="AG94">
            <v>1.8492628335950001</v>
          </cell>
          <cell r="AH94">
            <v>4.8862993071277936</v>
          </cell>
          <cell r="AI94">
            <v>647146</v>
          </cell>
          <cell r="AJ94">
            <v>7.5505362115006406E-6</v>
          </cell>
          <cell r="AL94">
            <v>7.5505362115006406E-6</v>
          </cell>
        </row>
        <row r="95">
          <cell r="A95" t="str">
            <v>KHM</v>
          </cell>
          <cell r="B95" t="str">
            <v>Cambodia</v>
          </cell>
          <cell r="C95">
            <v>2132888.5769242481</v>
          </cell>
          <cell r="D95">
            <v>2086832</v>
          </cell>
          <cell r="E95">
            <v>1.0220700932917686</v>
          </cell>
          <cell r="F95">
            <v>0.36770473138230581</v>
          </cell>
          <cell r="G95">
            <v>1.2448765737644236E-3</v>
          </cell>
          <cell r="H95">
            <v>7.3447717852100981E-5</v>
          </cell>
          <cell r="I95">
            <v>616396851.03850996</v>
          </cell>
          <cell r="J95">
            <v>1.2448765737644236E-3</v>
          </cell>
          <cell r="K95">
            <v>767338</v>
          </cell>
          <cell r="L95">
            <v>10870000000</v>
          </cell>
          <cell r="M95">
            <v>7.0599999999999995E-5</v>
          </cell>
          <cell r="N95">
            <v>5.8999999999999997E-2</v>
          </cell>
          <cell r="O95">
            <v>641400000</v>
          </cell>
          <cell r="P95">
            <v>1.1964E-3</v>
          </cell>
          <cell r="Q95">
            <v>13977903</v>
          </cell>
          <cell r="R95">
            <v>0.66</v>
          </cell>
          <cell r="S95">
            <v>1</v>
          </cell>
          <cell r="T95">
            <v>1</v>
          </cell>
          <cell r="U95">
            <v>1</v>
          </cell>
          <cell r="V95">
            <v>2086832</v>
          </cell>
          <cell r="W95">
            <v>26260040820.700001</v>
          </cell>
          <cell r="X95">
            <v>29039548665.34</v>
          </cell>
          <cell r="Y95">
            <v>10447404254.889999</v>
          </cell>
          <cell r="Z95">
            <v>1482.6928710940001</v>
          </cell>
          <cell r="AA95">
            <v>43056731700000</v>
          </cell>
          <cell r="AB95">
            <v>2.6423895524101317E-5</v>
          </cell>
          <cell r="AC95">
            <v>2.7795946205247857</v>
          </cell>
          <cell r="AD95">
            <v>31020520933.405777</v>
          </cell>
          <cell r="AE95">
            <v>11242266334</v>
          </cell>
          <cell r="AF95">
            <v>2.7592764672004235</v>
          </cell>
          <cell r="AG95">
            <v>1130366</v>
          </cell>
          <cell r="AH95">
            <v>3118992.3031234741</v>
          </cell>
          <cell r="AI95">
            <v>2121006</v>
          </cell>
          <cell r="AJ95">
            <v>1.4705249787711463</v>
          </cell>
          <cell r="AL95">
            <v>1.4705249787711463</v>
          </cell>
        </row>
        <row r="96">
          <cell r="A96" t="str">
            <v>KIR</v>
          </cell>
          <cell r="B96" t="str">
            <v>Kiribati</v>
          </cell>
          <cell r="C96" t="e">
            <v>#VALUE!</v>
          </cell>
          <cell r="D96" t="str">
            <v>N/A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>
            <v>15616491.3933568</v>
          </cell>
          <cell r="J96" t="e">
            <v>#VALUE!</v>
          </cell>
          <cell r="K96" t="str">
            <v>N/A</v>
          </cell>
          <cell r="N96">
            <v>0.122</v>
          </cell>
          <cell r="R96">
            <v>1</v>
          </cell>
          <cell r="S96">
            <v>1</v>
          </cell>
          <cell r="T96">
            <v>0</v>
          </cell>
          <cell r="U96">
            <v>0.5</v>
          </cell>
          <cell r="V96" t="str">
            <v>N/A</v>
          </cell>
          <cell r="W96">
            <v>216542112.6692</v>
          </cell>
          <cell r="X96">
            <v>239462126.5781</v>
          </cell>
          <cell r="Y96">
            <v>128004027.8144</v>
          </cell>
          <cell r="Z96">
            <v>0.68539160490039996</v>
          </cell>
          <cell r="AA96">
            <v>164125332.1094</v>
          </cell>
          <cell r="AB96" t="e">
            <v>#VALUE!</v>
          </cell>
          <cell r="AC96">
            <v>1.8707389967861725</v>
          </cell>
          <cell r="AD96">
            <v>245747591.42132998</v>
          </cell>
          <cell r="AE96">
            <v>151175994</v>
          </cell>
          <cell r="AF96">
            <v>1.6255728500209496</v>
          </cell>
          <cell r="AG96" t="str">
            <v>N/A</v>
          </cell>
          <cell r="AH96" t="e">
            <v>#VALUE!</v>
          </cell>
          <cell r="AI96" t="str">
            <v>N/A</v>
          </cell>
          <cell r="AJ96" t="e">
            <v>#VALUE!</v>
          </cell>
          <cell r="AL96" t="e">
            <v>#VALUE!</v>
          </cell>
        </row>
        <row r="97">
          <cell r="A97" t="str">
            <v>KNA</v>
          </cell>
          <cell r="B97" t="str">
            <v>Saint Kitts and Nevis</v>
          </cell>
          <cell r="C97">
            <v>31581.170651356435</v>
          </cell>
          <cell r="D97" t="str">
            <v>N/A</v>
          </cell>
          <cell r="E97" t="e">
            <v>#VALUE!</v>
          </cell>
          <cell r="F97" t="e">
            <v>#VALUE!</v>
          </cell>
          <cell r="G97">
            <v>5.775269146073267E-4</v>
          </cell>
          <cell r="H97">
            <v>3.4651614876439604E-5</v>
          </cell>
          <cell r="I97">
            <v>32695999.999998</v>
          </cell>
          <cell r="J97">
            <v>5.775269146073267E-4</v>
          </cell>
          <cell r="K97">
            <v>18882.82</v>
          </cell>
          <cell r="L97">
            <v>526000000</v>
          </cell>
          <cell r="M97">
            <v>3.5899999999999998E-5</v>
          </cell>
          <cell r="N97">
            <v>0.06</v>
          </cell>
          <cell r="O97">
            <v>31560000</v>
          </cell>
          <cell r="P97">
            <v>5.9829999999999996E-4</v>
          </cell>
          <cell r="Q97">
            <v>51752</v>
          </cell>
          <cell r="R97">
            <v>0.25</v>
          </cell>
          <cell r="S97">
            <v>1</v>
          </cell>
          <cell r="T97">
            <v>1</v>
          </cell>
          <cell r="U97">
            <v>1</v>
          </cell>
          <cell r="V97" t="str">
            <v>N/A</v>
          </cell>
          <cell r="W97">
            <v>824157623.21879995</v>
          </cell>
          <cell r="X97">
            <v>911391020.7062</v>
          </cell>
          <cell r="Y97">
            <v>544933333.33329999</v>
          </cell>
          <cell r="Z97">
            <v>1.993579030037</v>
          </cell>
          <cell r="AA97">
            <v>1816930000</v>
          </cell>
          <cell r="AB97">
            <v>2.0718681192808402E-5</v>
          </cell>
          <cell r="AC97">
            <v>1.6724816871291701</v>
          </cell>
          <cell r="AD97">
            <v>872843179.43524051</v>
          </cell>
          <cell r="AE97">
            <v>651701399.60000002</v>
          </cell>
          <cell r="AF97">
            <v>1.3393299139313992</v>
          </cell>
          <cell r="AG97">
            <v>27392</v>
          </cell>
          <cell r="AH97">
            <v>36686.925002408891</v>
          </cell>
          <cell r="AI97" t="str">
            <v>N/A</v>
          </cell>
          <cell r="AJ97" t="e">
            <v>#VALUE!</v>
          </cell>
          <cell r="AL97" t="e">
            <v>#VALUE!</v>
          </cell>
        </row>
        <row r="98">
          <cell r="A98" t="str">
            <v>KOR</v>
          </cell>
          <cell r="B98" t="str">
            <v>Republic of Korea</v>
          </cell>
          <cell r="C98">
            <v>47662969.666238979</v>
          </cell>
          <cell r="D98">
            <v>2726449</v>
          </cell>
          <cell r="E98">
            <v>17.481702267762564</v>
          </cell>
          <cell r="F98">
            <v>11.003323370435318</v>
          </cell>
          <cell r="G98">
            <v>5.5439279687491286E-4</v>
          </cell>
          <cell r="H98">
            <v>3.6035531796869334E-5</v>
          </cell>
          <cell r="I98">
            <v>54113257187.157997</v>
          </cell>
          <cell r="J98">
            <v>5.5439279687491286E-4</v>
          </cell>
          <cell r="K98">
            <v>30000000</v>
          </cell>
          <cell r="L98">
            <v>832500000000</v>
          </cell>
          <cell r="M98">
            <v>3.6000000000000001E-5</v>
          </cell>
          <cell r="N98">
            <v>6.5000000000000002E-2</v>
          </cell>
          <cell r="O98">
            <v>54110000000</v>
          </cell>
          <cell r="P98">
            <v>5.5440000000000003E-4</v>
          </cell>
          <cell r="Q98">
            <v>48747000</v>
          </cell>
          <cell r="R98">
            <v>0.87</v>
          </cell>
          <cell r="S98">
            <v>1</v>
          </cell>
          <cell r="T98">
            <v>1</v>
          </cell>
          <cell r="U98">
            <v>1</v>
          </cell>
          <cell r="V98">
            <v>2726449</v>
          </cell>
          <cell r="W98">
            <v>1244264512467</v>
          </cell>
          <cell r="X98">
            <v>1322665915822</v>
          </cell>
          <cell r="Y98">
            <v>832511649033.19995</v>
          </cell>
          <cell r="Z98">
            <v>805.21978759770002</v>
          </cell>
          <cell r="AA98">
            <v>1065036800000000</v>
          </cell>
          <cell r="AB98">
            <v>2.2681464488601294E-5</v>
          </cell>
          <cell r="AC98">
            <v>1.5887656555412992</v>
          </cell>
          <cell r="AD98">
            <v>1417548906925.282</v>
          </cell>
          <cell r="AE98">
            <v>1014480000000</v>
          </cell>
          <cell r="AF98">
            <v>1.3973157745103717</v>
          </cell>
          <cell r="AG98">
            <v>30000000</v>
          </cell>
          <cell r="AH98">
            <v>41919473.235311151</v>
          </cell>
          <cell r="AI98">
            <v>2682772</v>
          </cell>
          <cell r="AJ98">
            <v>15.625432662675452</v>
          </cell>
          <cell r="AL98">
            <v>15.625432662675452</v>
          </cell>
        </row>
        <row r="99">
          <cell r="A99" t="str">
            <v>KWT</v>
          </cell>
          <cell r="B99" t="str">
            <v>Kuwait</v>
          </cell>
          <cell r="C99" t="e">
            <v>#VALUE!</v>
          </cell>
          <cell r="D99">
            <v>301619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str">
            <v>N/A</v>
          </cell>
          <cell r="N99">
            <v>3.3000000000000002E-2</v>
          </cell>
          <cell r="R99">
            <v>0.66</v>
          </cell>
          <cell r="S99">
            <v>1</v>
          </cell>
          <cell r="T99">
            <v>1</v>
          </cell>
          <cell r="U99">
            <v>1</v>
          </cell>
          <cell r="V99">
            <v>301619</v>
          </cell>
          <cell r="W99" t="str">
            <v>N/A</v>
          </cell>
          <cell r="X99" t="str">
            <v>N/A</v>
          </cell>
          <cell r="Y99" t="str">
            <v>N/A</v>
          </cell>
          <cell r="Z99" t="str">
            <v>N/A</v>
          </cell>
          <cell r="AA99">
            <v>31500000000</v>
          </cell>
          <cell r="AB99" t="e">
            <v>#VALUE!</v>
          </cell>
          <cell r="AC99" t="e">
            <v>#VALUE!</v>
          </cell>
          <cell r="AD99" t="str">
            <v>N/A</v>
          </cell>
          <cell r="AE99" t="str">
            <v>N/A</v>
          </cell>
          <cell r="AF99" t="e">
            <v>#VALUE!</v>
          </cell>
          <cell r="AG99" t="str">
            <v>N/A</v>
          </cell>
          <cell r="AH99" t="e">
            <v>#VALUE!</v>
          </cell>
          <cell r="AI99">
            <v>306666</v>
          </cell>
          <cell r="AJ99" t="e">
            <v>#VALUE!</v>
          </cell>
          <cell r="AL99" t="e">
            <v>#VALUE!</v>
          </cell>
        </row>
        <row r="100">
          <cell r="A100" t="str">
            <v>LAO</v>
          </cell>
          <cell r="B100" t="str">
            <v>Lao People's Democratic Republic</v>
          </cell>
          <cell r="C100">
            <v>252554.96479657124</v>
          </cell>
          <cell r="D100">
            <v>876721</v>
          </cell>
          <cell r="E100">
            <v>0.2880676575519136</v>
          </cell>
          <cell r="F100">
            <v>0.11832840778309177</v>
          </cell>
          <cell r="G100">
            <v>4.2601049359103279E-4</v>
          </cell>
          <cell r="H100">
            <v>1.7466430237232344E-5</v>
          </cell>
          <cell r="I100">
            <v>243517475.65070701</v>
          </cell>
          <cell r="J100">
            <v>4.2601049359103279E-4</v>
          </cell>
          <cell r="K100">
            <v>103741</v>
          </cell>
          <cell r="L100">
            <v>5598000000</v>
          </cell>
          <cell r="M100">
            <v>1.8499999999999999E-5</v>
          </cell>
          <cell r="N100">
            <v>4.1000000000000002E-2</v>
          </cell>
          <cell r="O100">
            <v>229500000</v>
          </cell>
          <cell r="P100">
            <v>4.5199999999999998E-4</v>
          </cell>
          <cell r="Q100">
            <v>6112143</v>
          </cell>
          <cell r="R100">
            <v>7.0000000000000007E-2</v>
          </cell>
          <cell r="S100">
            <v>1</v>
          </cell>
          <cell r="T100">
            <v>1</v>
          </cell>
          <cell r="U100">
            <v>1</v>
          </cell>
          <cell r="V100">
            <v>876721</v>
          </cell>
          <cell r="W100">
            <v>13075469482.690001</v>
          </cell>
          <cell r="X100">
            <v>14459449433.360001</v>
          </cell>
          <cell r="Y100">
            <v>5939450625.6269999</v>
          </cell>
          <cell r="Z100">
            <v>3479.0803222660002</v>
          </cell>
          <cell r="AA100">
            <v>50305586800000</v>
          </cell>
          <cell r="AB100">
            <v>7.1746161897876136E-6</v>
          </cell>
          <cell r="AC100">
            <v>2.4344759043827535</v>
          </cell>
          <cell r="AD100">
            <v>15953333065.740395</v>
          </cell>
          <cell r="AE100">
            <v>7296361374</v>
          </cell>
          <cell r="AF100">
            <v>2.1864779234467226</v>
          </cell>
          <cell r="AG100">
            <v>100000</v>
          </cell>
          <cell r="AH100">
            <v>218647.79234467226</v>
          </cell>
          <cell r="AI100">
            <v>884635</v>
          </cell>
          <cell r="AJ100">
            <v>0.24716158906743715</v>
          </cell>
          <cell r="AL100">
            <v>0.24716158906743715</v>
          </cell>
        </row>
        <row r="101">
          <cell r="A101" t="str">
            <v>LBN</v>
          </cell>
          <cell r="B101" t="str">
            <v>Lebanon</v>
          </cell>
          <cell r="C101">
            <v>2965839.5558878067</v>
          </cell>
          <cell r="D101">
            <v>435881</v>
          </cell>
          <cell r="E101">
            <v>6.8042414234339343</v>
          </cell>
          <cell r="F101">
            <v>4.2612089079358819</v>
          </cell>
          <cell r="G101">
            <v>6.6411378259306482E-4</v>
          </cell>
          <cell r="H101">
            <v>5.3793216390038258E-5</v>
          </cell>
          <cell r="I101">
            <v>2796779781.8436604</v>
          </cell>
          <cell r="J101">
            <v>6.6411378259306482E-4</v>
          </cell>
          <cell r="K101">
            <v>1857380</v>
          </cell>
          <cell r="L101">
            <v>34930000000</v>
          </cell>
          <cell r="M101">
            <v>5.3199999999999999E-5</v>
          </cell>
          <cell r="N101">
            <v>8.1000000000000003E-2</v>
          </cell>
          <cell r="O101">
            <v>2829000000</v>
          </cell>
          <cell r="P101">
            <v>6.5660000000000002E-4</v>
          </cell>
          <cell r="Q101">
            <v>4196990</v>
          </cell>
          <cell r="R101">
            <v>1</v>
          </cell>
          <cell r="S101">
            <v>1</v>
          </cell>
          <cell r="T101">
            <v>1</v>
          </cell>
          <cell r="U101">
            <v>1</v>
          </cell>
          <cell r="V101">
            <v>435881</v>
          </cell>
          <cell r="W101">
            <v>49856946379.529999</v>
          </cell>
          <cell r="X101">
            <v>55134081115.050003</v>
          </cell>
          <cell r="Y101">
            <v>34528145454.860001</v>
          </cell>
          <cell r="Z101">
            <v>954.92657470699999</v>
          </cell>
          <cell r="AA101">
            <v>52649000000000</v>
          </cell>
          <cell r="AB101">
            <v>3.368841853234386E-5</v>
          </cell>
          <cell r="AC101">
            <v>1.5967866327234097</v>
          </cell>
          <cell r="AD101">
            <v>59471456597.722504</v>
          </cell>
          <cell r="AE101">
            <v>39006223284</v>
          </cell>
          <cell r="AF101">
            <v>1.5246658504905077</v>
          </cell>
          <cell r="AG101">
            <v>2514725.75</v>
          </cell>
          <cell r="AH101">
            <v>3834116.4743741299</v>
          </cell>
          <cell r="AI101">
            <v>435610</v>
          </cell>
          <cell r="AJ101">
            <v>8.8017182212853928</v>
          </cell>
          <cell r="AL101">
            <v>8.8017182212853928</v>
          </cell>
        </row>
        <row r="102">
          <cell r="A102" t="str">
            <v>LBR</v>
          </cell>
          <cell r="B102" t="str">
            <v>Liberia</v>
          </cell>
          <cell r="C102" t="e">
            <v>#VALUE!</v>
          </cell>
          <cell r="D102">
            <v>938862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>
            <v>115671603.6727284</v>
          </cell>
          <cell r="J102" t="e">
            <v>#VALUE!</v>
          </cell>
          <cell r="K102" t="str">
            <v>N/A</v>
          </cell>
          <cell r="N102">
            <v>0.13200000000000001</v>
          </cell>
          <cell r="R102">
            <v>0.02</v>
          </cell>
          <cell r="S102">
            <v>1</v>
          </cell>
          <cell r="T102">
            <v>1</v>
          </cell>
          <cell r="U102">
            <v>1</v>
          </cell>
          <cell r="V102">
            <v>938862</v>
          </cell>
          <cell r="W102">
            <v>1421983636.6589999</v>
          </cell>
          <cell r="X102">
            <v>1572494243.25</v>
          </cell>
          <cell r="Y102">
            <v>876300027.82369995</v>
          </cell>
          <cell r="Z102">
            <v>38.191555023189999</v>
          </cell>
          <cell r="AA102">
            <v>60056000000</v>
          </cell>
          <cell r="AB102" t="e">
            <v>#VALUE!</v>
          </cell>
          <cell r="AC102">
            <v>1.794470150999887</v>
          </cell>
          <cell r="AD102">
            <v>1672656312.608984</v>
          </cell>
          <cell r="AE102">
            <v>986201593.70000005</v>
          </cell>
          <cell r="AF102">
            <v>1.6960592269310424</v>
          </cell>
          <cell r="AG102">
            <v>121980.3671875</v>
          </cell>
          <cell r="AH102">
            <v>206885.92727279593</v>
          </cell>
          <cell r="AI102">
            <v>977951</v>
          </cell>
          <cell r="AJ102">
            <v>0.21155040208844403</v>
          </cell>
          <cell r="AL102">
            <v>0.21155040208844403</v>
          </cell>
        </row>
        <row r="103">
          <cell r="A103" t="str">
            <v>LBY</v>
          </cell>
          <cell r="B103" t="str">
            <v>Libyan Arab Jamahiriya</v>
          </cell>
          <cell r="C103">
            <v>30536660.633172072</v>
          </cell>
          <cell r="D103">
            <v>843126</v>
          </cell>
          <cell r="E103">
            <v>36.218383294041544</v>
          </cell>
          <cell r="F103">
            <v>21.230515960840965</v>
          </cell>
          <cell r="G103">
            <v>7.3600236081057908E-3</v>
          </cell>
          <cell r="H103">
            <v>2.8704092071612581E-4</v>
          </cell>
          <cell r="I103">
            <v>2432057416.2678299</v>
          </cell>
          <cell r="J103">
            <v>7.3600236081057908E-3</v>
          </cell>
          <cell r="K103">
            <v>17900000</v>
          </cell>
          <cell r="L103">
            <v>60240000000</v>
          </cell>
          <cell r="M103">
            <v>2.9799999999999998E-4</v>
          </cell>
          <cell r="N103">
            <v>3.9E-2</v>
          </cell>
          <cell r="O103">
            <v>2349000000</v>
          </cell>
          <cell r="P103">
            <v>7.6404000000000003E-3</v>
          </cell>
          <cell r="Q103">
            <v>6262667</v>
          </cell>
          <cell r="R103">
            <v>0.02</v>
          </cell>
          <cell r="S103">
            <v>1</v>
          </cell>
          <cell r="T103">
            <v>1</v>
          </cell>
          <cell r="U103">
            <v>1</v>
          </cell>
          <cell r="V103">
            <v>843126</v>
          </cell>
          <cell r="W103">
            <v>96201814343.970001</v>
          </cell>
          <cell r="X103">
            <v>106384346026.3</v>
          </cell>
          <cell r="Y103">
            <v>62360446570.970001</v>
          </cell>
          <cell r="Z103">
            <v>0.73507052659990002</v>
          </cell>
          <cell r="AA103">
            <v>78200000000</v>
          </cell>
          <cell r="AB103">
            <v>1.6825783744137335E-4</v>
          </cell>
          <cell r="AC103">
            <v>1.7059586945906187</v>
          </cell>
          <cell r="AD103" t="str">
            <v>N/A</v>
          </cell>
          <cell r="AE103" t="str">
            <v>N/A</v>
          </cell>
          <cell r="AF103" t="e">
            <v>#VALUE!</v>
          </cell>
          <cell r="AG103" t="str">
            <v>N/A</v>
          </cell>
          <cell r="AH103" t="e">
            <v>#VALUE!</v>
          </cell>
          <cell r="AI103">
            <v>852960</v>
          </cell>
          <cell r="AJ103" t="e">
            <v>#VALUE!</v>
          </cell>
          <cell r="AL103">
            <v>36.218383294041544</v>
          </cell>
        </row>
        <row r="104">
          <cell r="A104" t="str">
            <v>LCA</v>
          </cell>
          <cell r="B104" t="str">
            <v>Saint Lucia</v>
          </cell>
          <cell r="C104">
            <v>176.48923416556235</v>
          </cell>
          <cell r="D104">
            <v>18398</v>
          </cell>
          <cell r="E104">
            <v>9.5928489056181301E-3</v>
          </cell>
          <cell r="F104">
            <v>5.0005435373410151E-3</v>
          </cell>
          <cell r="G104">
            <v>1.2008578301804618E-6</v>
          </cell>
          <cell r="H104">
            <v>9.7269484244617402E-8</v>
          </cell>
          <cell r="I104">
            <v>76611899.999997899</v>
          </cell>
          <cell r="J104">
            <v>1.2008578301804618E-6</v>
          </cell>
          <cell r="K104">
            <v>92</v>
          </cell>
          <cell r="L104">
            <v>959000000</v>
          </cell>
          <cell r="M104">
            <v>9.9999999999999995E-8</v>
          </cell>
          <cell r="N104">
            <v>8.1000000000000003E-2</v>
          </cell>
          <cell r="O104">
            <v>77679000</v>
          </cell>
          <cell r="P104">
            <v>1.1799999999999999E-6</v>
          </cell>
          <cell r="Q104">
            <v>172091.8125</v>
          </cell>
          <cell r="R104">
            <v>0.25</v>
          </cell>
          <cell r="S104">
            <v>1</v>
          </cell>
          <cell r="T104">
            <v>1</v>
          </cell>
          <cell r="U104">
            <v>1</v>
          </cell>
          <cell r="V104">
            <v>18398</v>
          </cell>
          <cell r="W104">
            <v>1640767859.1670001</v>
          </cell>
          <cell r="X104">
            <v>1814435796.9630001</v>
          </cell>
          <cell r="Y104">
            <v>945825925.92589998</v>
          </cell>
          <cell r="Z104">
            <v>1.6449415683749999</v>
          </cell>
          <cell r="AA104">
            <v>2984640817.6999998</v>
          </cell>
          <cell r="AB104">
            <v>5.0704467005109503E-8</v>
          </cell>
          <cell r="AC104">
            <v>1.9183612409300257</v>
          </cell>
          <cell r="AD104">
            <v>1885828125.2116981</v>
          </cell>
          <cell r="AE104">
            <v>1197809020</v>
          </cell>
          <cell r="AF104">
            <v>1.574397999784388</v>
          </cell>
          <cell r="AG104">
            <v>67434.0625</v>
          </cell>
          <cell r="AH104">
            <v>106168.05311733541</v>
          </cell>
          <cell r="AI104">
            <v>18578</v>
          </cell>
          <cell r="AJ104">
            <v>5.7147191902968784</v>
          </cell>
          <cell r="AL104">
            <v>5.7147191902968784</v>
          </cell>
        </row>
        <row r="105">
          <cell r="A105" t="str">
            <v>LKA</v>
          </cell>
          <cell r="B105" t="str">
            <v>Sri Lanka</v>
          </cell>
          <cell r="C105">
            <v>4634748.2728519579</v>
          </cell>
          <cell r="D105">
            <v>1727850</v>
          </cell>
          <cell r="E105">
            <v>2.682378836618895</v>
          </cell>
          <cell r="F105">
            <v>1.1575078855224701</v>
          </cell>
          <cell r="G105">
            <v>1.1910671003722375E-3</v>
          </cell>
          <cell r="H105">
            <v>4.7642684014889504E-5</v>
          </cell>
          <cell r="I105">
            <v>1679166521.6636</v>
          </cell>
          <cell r="J105">
            <v>1.1910671003722375E-3</v>
          </cell>
          <cell r="K105">
            <v>2000000</v>
          </cell>
          <cell r="L105">
            <v>41980000000</v>
          </cell>
          <cell r="M105">
            <v>4.7599999999999998E-5</v>
          </cell>
          <cell r="N105">
            <v>0.04</v>
          </cell>
          <cell r="O105">
            <v>1679000000</v>
          </cell>
          <cell r="P105">
            <v>1.1911000000000001E-3</v>
          </cell>
          <cell r="Q105">
            <v>20669142</v>
          </cell>
          <cell r="R105">
            <v>0.28000000000000003</v>
          </cell>
          <cell r="S105">
            <v>1</v>
          </cell>
          <cell r="T105">
            <v>1</v>
          </cell>
          <cell r="U105">
            <v>1</v>
          </cell>
          <cell r="V105">
            <v>1727850</v>
          </cell>
          <cell r="W105">
            <v>87970177006.389999</v>
          </cell>
          <cell r="X105">
            <v>97281426701.389999</v>
          </cell>
          <cell r="Y105">
            <v>41979163041.589996</v>
          </cell>
          <cell r="Z105">
            <v>49.704162597660002</v>
          </cell>
          <cell r="AA105">
            <v>4835292000000</v>
          </cell>
          <cell r="AB105">
            <v>2.0558909010854621E-5</v>
          </cell>
          <cell r="AC105">
            <v>2.317374136425979</v>
          </cell>
          <cell r="AD105">
            <v>105926459732.88995</v>
          </cell>
          <cell r="AE105">
            <v>49551751283</v>
          </cell>
          <cell r="AF105">
            <v>2.1376935625932307</v>
          </cell>
          <cell r="AG105">
            <v>4580000</v>
          </cell>
          <cell r="AH105">
            <v>9790636.5166769959</v>
          </cell>
          <cell r="AI105">
            <v>1717133</v>
          </cell>
          <cell r="AJ105">
            <v>5.7017345288204213</v>
          </cell>
          <cell r="AL105">
            <v>5.7017345288204213</v>
          </cell>
        </row>
        <row r="106">
          <cell r="A106" t="str">
            <v>LSO</v>
          </cell>
          <cell r="B106" t="str">
            <v>Lesotho</v>
          </cell>
          <cell r="C106" t="e">
            <v>#VALUE!</v>
          </cell>
          <cell r="D106">
            <v>322550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>
            <v>129446406.26796998</v>
          </cell>
          <cell r="J106" t="e">
            <v>#VALUE!</v>
          </cell>
          <cell r="K106" t="str">
            <v>N/A</v>
          </cell>
          <cell r="N106">
            <v>8.199999999999999E-2</v>
          </cell>
          <cell r="R106">
            <v>1</v>
          </cell>
          <cell r="S106">
            <v>1</v>
          </cell>
          <cell r="T106">
            <v>1</v>
          </cell>
          <cell r="U106">
            <v>1</v>
          </cell>
          <cell r="V106">
            <v>322550</v>
          </cell>
          <cell r="W106">
            <v>2901111586.1700001</v>
          </cell>
          <cell r="X106">
            <v>3172735520.3610001</v>
          </cell>
          <cell r="Y106">
            <v>1578614710.585</v>
          </cell>
          <cell r="Z106">
            <v>4.5253310203549999</v>
          </cell>
          <cell r="AA106">
            <v>14357678818.719999</v>
          </cell>
          <cell r="AB106" t="e">
            <v>#VALUE!</v>
          </cell>
          <cell r="AC106">
            <v>2.0098225989451559</v>
          </cell>
          <cell r="AD106">
            <v>3474063560.7586627</v>
          </cell>
          <cell r="AE106">
            <v>2132495561</v>
          </cell>
          <cell r="AF106">
            <v>1.6291070538639507</v>
          </cell>
          <cell r="AG106" t="str">
            <v>N/A</v>
          </cell>
          <cell r="AH106" t="e">
            <v>#VALUE!</v>
          </cell>
          <cell r="AI106">
            <v>321309</v>
          </cell>
          <cell r="AJ106" t="e">
            <v>#VALUE!</v>
          </cell>
          <cell r="AL106" t="e">
            <v>#VALUE!</v>
          </cell>
        </row>
        <row r="107">
          <cell r="A107" t="str">
            <v>LTU</v>
          </cell>
          <cell r="B107" t="str">
            <v>Lithuania</v>
          </cell>
          <cell r="C107">
            <v>15464528.522836953</v>
          </cell>
          <cell r="D107">
            <v>180376</v>
          </cell>
          <cell r="E107">
            <v>85.734956550965506</v>
          </cell>
          <cell r="F107">
            <v>55.994145562602561</v>
          </cell>
          <cell r="G107">
            <v>4.1130632786869721E-3</v>
          </cell>
          <cell r="H107">
            <v>2.7146217639334018E-4</v>
          </cell>
          <cell r="I107">
            <v>2455590715.6440001</v>
          </cell>
          <cell r="J107">
            <v>4.1130632786869721E-3</v>
          </cell>
          <cell r="K107">
            <v>10100000</v>
          </cell>
          <cell r="L107">
            <v>36920000000</v>
          </cell>
          <cell r="M107">
            <v>2.7320000000000003E-4</v>
          </cell>
          <cell r="N107">
            <v>6.6000000000000003E-2</v>
          </cell>
          <cell r="O107">
            <v>2437000000</v>
          </cell>
          <cell r="P107">
            <v>4.1390999999999997E-3</v>
          </cell>
          <cell r="Q107">
            <v>3339456</v>
          </cell>
          <cell r="R107">
            <v>0.02</v>
          </cell>
          <cell r="S107">
            <v>1</v>
          </cell>
          <cell r="T107">
            <v>1</v>
          </cell>
          <cell r="U107">
            <v>1</v>
          </cell>
          <cell r="V107">
            <v>180376</v>
          </cell>
          <cell r="W107">
            <v>50436707768.769997</v>
          </cell>
          <cell r="X107">
            <v>56967525746.309998</v>
          </cell>
          <cell r="Y107">
            <v>37205919934</v>
          </cell>
          <cell r="Z107">
            <v>1.6066331863400001</v>
          </cell>
          <cell r="AA107">
            <v>91525919000</v>
          </cell>
          <cell r="AB107">
            <v>1.7729399105338915E-4</v>
          </cell>
          <cell r="AC107">
            <v>1.5311414379046488</v>
          </cell>
          <cell r="AD107">
            <v>60382726357.573875</v>
          </cell>
          <cell r="AE107">
            <v>36306384146</v>
          </cell>
          <cell r="AF107">
            <v>1.6631434877886744</v>
          </cell>
          <cell r="AG107">
            <v>6906254</v>
          </cell>
          <cell r="AH107">
            <v>11486091.365114484</v>
          </cell>
          <cell r="AI107">
            <v>181038</v>
          </cell>
          <cell r="AJ107">
            <v>63.445748213714708</v>
          </cell>
          <cell r="AL107">
            <v>63.445748213714708</v>
          </cell>
        </row>
        <row r="108">
          <cell r="A108" t="str">
            <v>LUX</v>
          </cell>
          <cell r="B108" t="str">
            <v>Luxembourg</v>
          </cell>
          <cell r="C108">
            <v>6130507.9757272163</v>
          </cell>
          <cell r="D108">
            <v>32944</v>
          </cell>
          <cell r="E108">
            <v>186.08875594120983</v>
          </cell>
          <cell r="F108">
            <v>234.83414278776104</v>
          </cell>
          <cell r="G108">
            <v>1.8965798986898326E-3</v>
          </cell>
          <cell r="H108">
            <v>1.4793323209780695E-4</v>
          </cell>
          <cell r="I108">
            <v>4079119474.6629601</v>
          </cell>
          <cell r="J108">
            <v>1.8965798986898326E-3</v>
          </cell>
          <cell r="K108">
            <v>7736376</v>
          </cell>
          <cell r="L108">
            <v>52990000000</v>
          </cell>
          <cell r="M108">
            <v>1.46E-4</v>
          </cell>
          <cell r="N108">
            <v>7.8E-2</v>
          </cell>
          <cell r="O108">
            <v>4133000000</v>
          </cell>
          <cell r="P108">
            <v>1.8718000000000001E-3</v>
          </cell>
          <cell r="Q108">
            <v>497783</v>
          </cell>
          <cell r="R108">
            <v>1</v>
          </cell>
          <cell r="S108">
            <v>1</v>
          </cell>
          <cell r="T108">
            <v>0</v>
          </cell>
          <cell r="U108">
            <v>0.5</v>
          </cell>
          <cell r="V108">
            <v>32944</v>
          </cell>
          <cell r="W108">
            <v>33943039846.939999</v>
          </cell>
          <cell r="X108">
            <v>41441046672.150002</v>
          </cell>
          <cell r="Y108">
            <v>52296403521.32</v>
          </cell>
          <cell r="Z108">
            <v>0.90230828523640005</v>
          </cell>
          <cell r="AA108">
            <v>37392600000</v>
          </cell>
          <cell r="AB108">
            <v>1.8668389486405386E-4</v>
          </cell>
          <cell r="AC108">
            <v>0.79242632153959636</v>
          </cell>
          <cell r="AD108">
            <v>43956007872.724281</v>
          </cell>
          <cell r="AE108">
            <v>53333642384</v>
          </cell>
          <cell r="AF108">
            <v>0.82417037179352681</v>
          </cell>
          <cell r="AG108" t="str">
            <v>N/A</v>
          </cell>
          <cell r="AH108" t="e">
            <v>#VALUE!</v>
          </cell>
          <cell r="AI108">
            <v>33105</v>
          </cell>
          <cell r="AJ108" t="e">
            <v>#VALUE!</v>
          </cell>
          <cell r="AL108">
            <v>186.08875594120983</v>
          </cell>
        </row>
        <row r="109">
          <cell r="A109" t="str">
            <v>LVA</v>
          </cell>
          <cell r="B109" t="str">
            <v>Latvia</v>
          </cell>
          <cell r="C109" t="e">
            <v>#VALUE!</v>
          </cell>
          <cell r="D109">
            <v>124669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>
            <v>1702701740.50665</v>
          </cell>
          <cell r="J109" t="e">
            <v>#VALUE!</v>
          </cell>
          <cell r="K109" t="str">
            <v>N/A</v>
          </cell>
          <cell r="N109">
            <v>6.5000000000000002E-2</v>
          </cell>
          <cell r="R109">
            <v>7.0000000000000007E-2</v>
          </cell>
          <cell r="S109">
            <v>1</v>
          </cell>
          <cell r="T109">
            <v>1</v>
          </cell>
          <cell r="U109">
            <v>1</v>
          </cell>
          <cell r="V109">
            <v>124669</v>
          </cell>
          <cell r="W109">
            <v>29118911397.919998</v>
          </cell>
          <cell r="X109">
            <v>36452526785.18</v>
          </cell>
          <cell r="Y109">
            <v>26195411392.41</v>
          </cell>
          <cell r="Z109">
            <v>0.35889953374860001</v>
          </cell>
          <cell r="AA109">
            <v>13082795000</v>
          </cell>
          <cell r="AB109" t="e">
            <v>#VALUE!</v>
          </cell>
          <cell r="AC109">
            <v>1.3915615311062437</v>
          </cell>
          <cell r="AD109">
            <v>36585960697.928963</v>
          </cell>
          <cell r="AE109">
            <v>24009680460</v>
          </cell>
          <cell r="AF109">
            <v>1.5238004003793795</v>
          </cell>
          <cell r="AG109">
            <v>8859984</v>
          </cell>
          <cell r="AH109">
            <v>13500847.166554896</v>
          </cell>
          <cell r="AI109">
            <v>125842</v>
          </cell>
          <cell r="AJ109">
            <v>107.28411155699128</v>
          </cell>
          <cell r="AL109">
            <v>107.28411155699128</v>
          </cell>
        </row>
        <row r="110">
          <cell r="A110" t="str">
            <v>MAR</v>
          </cell>
          <cell r="B110" t="str">
            <v>Morocco</v>
          </cell>
          <cell r="C110">
            <v>17308325.902649242</v>
          </cell>
          <cell r="D110">
            <v>3664733</v>
          </cell>
          <cell r="E110">
            <v>4.7229432274190897</v>
          </cell>
          <cell r="F110">
            <v>2.9470086906740547</v>
          </cell>
          <cell r="G110">
            <v>2.1489933771007262E-3</v>
          </cell>
          <cell r="H110">
            <v>1.1819463574053994E-4</v>
          </cell>
          <cell r="I110">
            <v>5025608787.3898506</v>
          </cell>
          <cell r="J110">
            <v>2.1489933771007262E-3</v>
          </cell>
          <cell r="K110">
            <v>10800000</v>
          </cell>
          <cell r="L110">
            <v>91370000000</v>
          </cell>
          <cell r="M110">
            <v>1.182E-4</v>
          </cell>
          <cell r="N110">
            <v>5.5E-2</v>
          </cell>
          <cell r="O110">
            <v>5026000000</v>
          </cell>
          <cell r="P110">
            <v>2.15E-3</v>
          </cell>
          <cell r="Q110">
            <v>31634524</v>
          </cell>
          <cell r="R110">
            <v>1</v>
          </cell>
          <cell r="S110">
            <v>1</v>
          </cell>
          <cell r="T110">
            <v>1</v>
          </cell>
          <cell r="U110">
            <v>1</v>
          </cell>
          <cell r="V110">
            <v>3664733</v>
          </cell>
          <cell r="W110">
            <v>132422819990.5</v>
          </cell>
          <cell r="X110">
            <v>146439183083.10001</v>
          </cell>
          <cell r="Y110">
            <v>91374705225.270004</v>
          </cell>
          <cell r="Z110">
            <v>5.0017280578610004</v>
          </cell>
          <cell r="AA110">
            <v>732449000000</v>
          </cell>
          <cell r="AB110">
            <v>7.3750752856025639E-5</v>
          </cell>
          <cell r="AC110">
            <v>1.6026227687638188</v>
          </cell>
          <cell r="AD110">
            <v>153055219876.87567</v>
          </cell>
          <cell r="AE110">
            <v>90804562196</v>
          </cell>
          <cell r="AF110">
            <v>1.6855454855507013</v>
          </cell>
          <cell r="AG110">
            <v>110000000</v>
          </cell>
          <cell r="AH110">
            <v>185410003.41057715</v>
          </cell>
          <cell r="AI110">
            <v>3701465</v>
          </cell>
          <cell r="AJ110">
            <v>50.090978412757423</v>
          </cell>
          <cell r="AL110">
            <v>50.090978412757423</v>
          </cell>
        </row>
        <row r="111">
          <cell r="A111" t="str">
            <v>MCO</v>
          </cell>
          <cell r="B111" t="str">
            <v>Monaco</v>
          </cell>
          <cell r="C111" t="e">
            <v>#VALUE!</v>
          </cell>
          <cell r="D111" t="str">
            <v>N/A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>
            <v>238242065.32666802</v>
          </cell>
          <cell r="J111" t="e">
            <v>#VALUE!</v>
          </cell>
          <cell r="K111" t="str">
            <v>N/A</v>
          </cell>
          <cell r="N111">
            <v>3.9E-2</v>
          </cell>
          <cell r="R111">
            <v>1</v>
          </cell>
          <cell r="S111">
            <v>1</v>
          </cell>
          <cell r="T111">
            <v>0</v>
          </cell>
          <cell r="U111">
            <v>0.5</v>
          </cell>
          <cell r="V111" t="str">
            <v>N/A</v>
          </cell>
          <cell r="W111" t="str">
            <v>N/A</v>
          </cell>
          <cell r="X111" t="str">
            <v>N/A</v>
          </cell>
          <cell r="Y111">
            <v>6108770905.8120003</v>
          </cell>
          <cell r="Z111" t="str">
            <v>N/A</v>
          </cell>
          <cell r="AA111">
            <v>4397358173</v>
          </cell>
          <cell r="AB111" t="e">
            <v>#VALUE!</v>
          </cell>
          <cell r="AC111" t="e">
            <v>#VALUE!</v>
          </cell>
          <cell r="AD111" t="str">
            <v>N/A</v>
          </cell>
          <cell r="AE111" t="str">
            <v>N/A</v>
          </cell>
          <cell r="AF111" t="e">
            <v>#VALUE!</v>
          </cell>
          <cell r="AG111" t="str">
            <v>N/A</v>
          </cell>
          <cell r="AH111" t="e">
            <v>#VALUE!</v>
          </cell>
          <cell r="AI111" t="str">
            <v>N/A</v>
          </cell>
          <cell r="AJ111" t="e">
            <v>#VALUE!</v>
          </cell>
          <cell r="AL111" t="e">
            <v>#VALUE!</v>
          </cell>
        </row>
        <row r="112">
          <cell r="A112" t="str">
            <v>MDA</v>
          </cell>
          <cell r="B112" t="str">
            <v>Republic of Moldova</v>
          </cell>
          <cell r="C112">
            <v>1119232.1139621588</v>
          </cell>
          <cell r="D112">
            <v>249405</v>
          </cell>
          <cell r="E112">
            <v>4.4876089651857773</v>
          </cell>
          <cell r="F112">
            <v>2.3605781760590205</v>
          </cell>
          <cell r="G112">
            <v>9.1540361116542737E-4</v>
          </cell>
          <cell r="H112">
            <v>1.0893302972868586E-4</v>
          </cell>
          <cell r="I112">
            <v>643147998.12779605</v>
          </cell>
          <cell r="J112">
            <v>9.1540361116542737E-4</v>
          </cell>
          <cell r="K112">
            <v>588740</v>
          </cell>
          <cell r="L112">
            <v>5438000000</v>
          </cell>
          <cell r="M112">
            <v>1.083E-4</v>
          </cell>
          <cell r="N112">
            <v>0.11899999999999999</v>
          </cell>
          <cell r="O112">
            <v>647100000</v>
          </cell>
          <cell r="P112">
            <v>9.098E-4</v>
          </cell>
          <cell r="Q112">
            <v>3565603</v>
          </cell>
          <cell r="R112">
            <v>0.87</v>
          </cell>
          <cell r="S112">
            <v>1</v>
          </cell>
          <cell r="T112">
            <v>1</v>
          </cell>
          <cell r="U112">
            <v>1</v>
          </cell>
          <cell r="V112">
            <v>249405</v>
          </cell>
          <cell r="W112">
            <v>9291078184.6310005</v>
          </cell>
          <cell r="X112">
            <v>10274497246.15</v>
          </cell>
          <cell r="Y112">
            <v>5404605026.2840004</v>
          </cell>
          <cell r="Z112">
            <v>5.8815531730649999</v>
          </cell>
          <cell r="AA112">
            <v>60430000000</v>
          </cell>
          <cell r="AB112">
            <v>5.7301100569238002E-5</v>
          </cell>
          <cell r="AC112">
            <v>1.9010634812687415</v>
          </cell>
          <cell r="AD112">
            <v>11077241934.33651</v>
          </cell>
          <cell r="AE112">
            <v>5808796184</v>
          </cell>
          <cell r="AF112">
            <v>1.9069772089521999</v>
          </cell>
          <cell r="AG112">
            <v>616364.375</v>
          </cell>
          <cell r="AH112">
            <v>1175392.8155350671</v>
          </cell>
          <cell r="AI112">
            <v>249256</v>
          </cell>
          <cell r="AJ112">
            <v>4.7156049023296012</v>
          </cell>
          <cell r="AL112">
            <v>4.7156049023296012</v>
          </cell>
        </row>
        <row r="113">
          <cell r="A113" t="str">
            <v>MDG</v>
          </cell>
          <cell r="B113" t="str">
            <v>Madagascar</v>
          </cell>
          <cell r="C113">
            <v>1716759.8164885275</v>
          </cell>
          <cell r="D113">
            <v>3898591</v>
          </cell>
          <cell r="E113">
            <v>0.44035391670696605</v>
          </cell>
          <cell r="F113">
            <v>0.19301098781585449</v>
          </cell>
          <cell r="G113">
            <v>2.1366621302392691E-3</v>
          </cell>
          <cell r="H113">
            <v>8.7603147339810039E-5</v>
          </cell>
          <cell r="I113">
            <v>352171215.72503197</v>
          </cell>
          <cell r="J113">
            <v>2.1366621302392691E-3</v>
          </cell>
          <cell r="K113">
            <v>752470.9</v>
          </cell>
          <cell r="L113">
            <v>8590000000</v>
          </cell>
          <cell r="M113">
            <v>8.7600000000000002E-5</v>
          </cell>
          <cell r="N113">
            <v>4.1000000000000002E-2</v>
          </cell>
          <cell r="O113">
            <v>352200000</v>
          </cell>
          <cell r="P113">
            <v>2.1364999999999999E-3</v>
          </cell>
          <cell r="Q113">
            <v>20124150</v>
          </cell>
          <cell r="R113">
            <v>1</v>
          </cell>
          <cell r="S113">
            <v>1</v>
          </cell>
          <cell r="T113">
            <v>1</v>
          </cell>
          <cell r="U113">
            <v>1</v>
          </cell>
          <cell r="V113">
            <v>3898591</v>
          </cell>
          <cell r="W113">
            <v>17721291301.43</v>
          </cell>
          <cell r="X113">
            <v>19597010708.18</v>
          </cell>
          <cell r="Y113">
            <v>8589541846.9519997</v>
          </cell>
          <cell r="Z113">
            <v>847.28479003910002</v>
          </cell>
          <cell r="AA113">
            <v>16604249000000</v>
          </cell>
          <cell r="AB113">
            <v>3.8397228598028506E-5</v>
          </cell>
          <cell r="AC113">
            <v>2.2814966219803683</v>
          </cell>
          <cell r="AD113">
            <v>20065107598.978935</v>
          </cell>
          <cell r="AE113">
            <v>8720543554</v>
          </cell>
          <cell r="AF113">
            <v>2.3009010246586441</v>
          </cell>
          <cell r="AG113">
            <v>381163</v>
          </cell>
          <cell r="AH113">
            <v>877018.3372619627</v>
          </cell>
          <cell r="AI113">
            <v>3952987</v>
          </cell>
          <cell r="AJ113">
            <v>0.22186218605372665</v>
          </cell>
          <cell r="AL113">
            <v>0.22186218605372665</v>
          </cell>
        </row>
        <row r="114">
          <cell r="A114" t="str">
            <v>MDV</v>
          </cell>
          <cell r="B114" t="str">
            <v>Maldives</v>
          </cell>
          <cell r="C114" t="e">
            <v>#VALUE!</v>
          </cell>
          <cell r="D114">
            <v>39577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>
            <v>117836875</v>
          </cell>
          <cell r="J114" t="e">
            <v>#VALUE!</v>
          </cell>
          <cell r="K114" t="str">
            <v>N/A</v>
          </cell>
          <cell r="N114">
            <v>0.08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>
            <v>39577</v>
          </cell>
          <cell r="W114">
            <v>2198113091.1389999</v>
          </cell>
          <cell r="X114">
            <v>2430773528.4159999</v>
          </cell>
          <cell r="Y114">
            <v>1472960937.5</v>
          </cell>
          <cell r="Z114">
            <v>9.1720190048219994</v>
          </cell>
          <cell r="AA114">
            <v>22295100000</v>
          </cell>
          <cell r="AB114" t="e">
            <v>#VALUE!</v>
          </cell>
          <cell r="AC114">
            <v>1.6502634024644662</v>
          </cell>
          <cell r="AD114">
            <v>2692109660.1948552</v>
          </cell>
          <cell r="AE114">
            <v>1908460938</v>
          </cell>
          <cell r="AF114">
            <v>1.4106181617822848</v>
          </cell>
          <cell r="AG114" t="str">
            <v>N/A</v>
          </cell>
          <cell r="AH114" t="e">
            <v>#VALUE!</v>
          </cell>
          <cell r="AI114">
            <v>40829</v>
          </cell>
          <cell r="AJ114" t="e">
            <v>#VALUE!</v>
          </cell>
          <cell r="AL114" t="e">
            <v>#VALUE!</v>
          </cell>
        </row>
        <row r="115">
          <cell r="A115" t="str">
            <v>MEX</v>
          </cell>
          <cell r="B115" t="str">
            <v>Mexico</v>
          </cell>
          <cell r="C115">
            <v>333971741.49135071</v>
          </cell>
          <cell r="D115">
            <v>12187335</v>
          </cell>
          <cell r="E115">
            <v>27.40318055517065</v>
          </cell>
          <cell r="F115">
            <v>15.507902260830608</v>
          </cell>
          <cell r="G115">
            <v>3.3237997488293949E-3</v>
          </cell>
          <cell r="H115">
            <v>2.1604698367391065E-4</v>
          </cell>
          <cell r="I115">
            <v>56862631410.500496</v>
          </cell>
          <cell r="J115">
            <v>3.3237997488293949E-3</v>
          </cell>
          <cell r="K115">
            <v>189000000</v>
          </cell>
          <cell r="L115">
            <v>882200000000</v>
          </cell>
          <cell r="M115">
            <v>2.1379999999999999E-4</v>
          </cell>
          <cell r="N115">
            <v>6.5000000000000002E-2</v>
          </cell>
          <cell r="O115">
            <v>57340000000</v>
          </cell>
          <cell r="P115">
            <v>3.2886999999999999E-3</v>
          </cell>
          <cell r="Q115">
            <v>112033368</v>
          </cell>
          <cell r="R115">
            <v>1</v>
          </cell>
          <cell r="S115">
            <v>1</v>
          </cell>
          <cell r="T115">
            <v>1</v>
          </cell>
          <cell r="U115">
            <v>1</v>
          </cell>
          <cell r="V115">
            <v>12187335</v>
          </cell>
          <cell r="W115">
            <v>1338947333050</v>
          </cell>
          <cell r="X115">
            <v>1545829225718</v>
          </cell>
          <cell r="Y115">
            <v>874809714007.69995</v>
          </cell>
          <cell r="Z115">
            <v>7.6902732849120001</v>
          </cell>
          <cell r="AA115">
            <v>11887849300000</v>
          </cell>
          <cell r="AB115">
            <v>1.2226447582669691E-4</v>
          </cell>
          <cell r="AC115">
            <v>1.7670462512769878</v>
          </cell>
          <cell r="AD115">
            <v>1644449083440.3408</v>
          </cell>
          <cell r="AE115">
            <v>1034800000000</v>
          </cell>
          <cell r="AF115">
            <v>1.5891467756477975</v>
          </cell>
          <cell r="AG115">
            <v>236303360</v>
          </cell>
          <cell r="AH115">
            <v>375520722.61874074</v>
          </cell>
          <cell r="AI115">
            <v>12100000</v>
          </cell>
          <cell r="AJ115">
            <v>31.03477046435874</v>
          </cell>
          <cell r="AL115">
            <v>31.03477046435874</v>
          </cell>
        </row>
        <row r="116">
          <cell r="A116" t="str">
            <v>MHL</v>
          </cell>
          <cell r="B116" t="str">
            <v>Marshall Islands</v>
          </cell>
          <cell r="C116" t="e">
            <v>#VALUE!</v>
          </cell>
          <cell r="D116" t="str">
            <v>N/A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>
            <v>25059199.999999996</v>
          </cell>
          <cell r="J116" t="e">
            <v>#VALUE!</v>
          </cell>
          <cell r="K116" t="str">
            <v>N/A</v>
          </cell>
          <cell r="N116">
            <v>0.16399999999999998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 t="str">
            <v>N/A</v>
          </cell>
          <cell r="W116" t="str">
            <v>N/A</v>
          </cell>
          <cell r="X116" t="str">
            <v>N/A</v>
          </cell>
          <cell r="Y116">
            <v>152800000</v>
          </cell>
          <cell r="Z116" t="str">
            <v>N/A</v>
          </cell>
          <cell r="AA116">
            <v>151560778.38150001</v>
          </cell>
          <cell r="AB116" t="e">
            <v>#VALUE!</v>
          </cell>
          <cell r="AC116" t="e">
            <v>#VALUE!</v>
          </cell>
          <cell r="AD116" t="str">
            <v>N/A</v>
          </cell>
          <cell r="AE116">
            <v>162935849.80000001</v>
          </cell>
          <cell r="AF116" t="e">
            <v>#VALUE!</v>
          </cell>
          <cell r="AG116">
            <v>50000</v>
          </cell>
          <cell r="AH116" t="e">
            <v>#VALUE!</v>
          </cell>
          <cell r="AI116" t="str">
            <v>N/A</v>
          </cell>
          <cell r="AJ116" t="e">
            <v>#VALUE!</v>
          </cell>
          <cell r="AL116" t="e">
            <v>#VALUE!</v>
          </cell>
        </row>
        <row r="117">
          <cell r="A117" t="str">
            <v>MKD</v>
          </cell>
          <cell r="B117" t="str">
            <v>The former Yugoslav Republic of Macedonia</v>
          </cell>
          <cell r="C117">
            <v>9580487.8423660994</v>
          </cell>
          <cell r="D117">
            <v>133808</v>
          </cell>
          <cell r="E117">
            <v>71.598767206490635</v>
          </cell>
          <cell r="F117">
            <v>28.809002451273468</v>
          </cell>
          <cell r="G117">
            <v>6.0587019843226335E-3</v>
          </cell>
          <cell r="H117">
            <v>4.1805043691826177E-4</v>
          </cell>
          <cell r="I117">
            <v>636254268.64942217</v>
          </cell>
          <cell r="J117">
            <v>6.0587019843226335E-3</v>
          </cell>
          <cell r="K117">
            <v>3854875</v>
          </cell>
          <cell r="L117">
            <v>9747000000</v>
          </cell>
          <cell r="M117">
            <v>3.9550000000000002E-4</v>
          </cell>
          <cell r="N117">
            <v>6.9000000000000006E-2</v>
          </cell>
          <cell r="O117">
            <v>672500000</v>
          </cell>
          <cell r="P117">
            <v>5.7317999999999996E-3</v>
          </cell>
          <cell r="Q117">
            <v>2056769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133808</v>
          </cell>
          <cell r="W117">
            <v>18618677129.52</v>
          </cell>
          <cell r="X117">
            <v>22917062144.439999</v>
          </cell>
          <cell r="Y117">
            <v>9221076357.2380009</v>
          </cell>
          <cell r="Z117">
            <v>17.922637939449999</v>
          </cell>
          <cell r="AA117">
            <v>410734200000</v>
          </cell>
          <cell r="AB117">
            <v>1.6820982444013866E-4</v>
          </cell>
          <cell r="AC117">
            <v>2.4852914406734588</v>
          </cell>
          <cell r="AD117">
            <v>22992841181.975189</v>
          </cell>
          <cell r="AE117">
            <v>9189454663</v>
          </cell>
          <cell r="AF117">
            <v>2.5020898437589025</v>
          </cell>
          <cell r="AG117" t="str">
            <v>N/A</v>
          </cell>
          <cell r="AH117" t="e">
            <v>#VALUE!</v>
          </cell>
          <cell r="AI117">
            <v>131920</v>
          </cell>
          <cell r="AJ117" t="e">
            <v>#VALUE!</v>
          </cell>
          <cell r="AL117">
            <v>71.598767206490635</v>
          </cell>
        </row>
        <row r="118">
          <cell r="A118" t="str">
            <v>MLI</v>
          </cell>
          <cell r="B118" t="str">
            <v>Mali</v>
          </cell>
          <cell r="C118">
            <v>5488533.9980802024</v>
          </cell>
          <cell r="D118">
            <v>2904059</v>
          </cell>
          <cell r="E118">
            <v>1.8899526483725717</v>
          </cell>
          <cell r="F118">
            <v>1.0946626773078647</v>
          </cell>
          <cell r="G118">
            <v>6.3099558089940279E-3</v>
          </cell>
          <cell r="H118">
            <v>3.5335752530366558E-4</v>
          </cell>
          <cell r="I118">
            <v>503801468.06556004</v>
          </cell>
          <cell r="J118">
            <v>6.3099558089940279E-3</v>
          </cell>
          <cell r="K118">
            <v>3178965</v>
          </cell>
          <cell r="L118">
            <v>8988000000</v>
          </cell>
          <cell r="M118">
            <v>3.5369999999999998E-4</v>
          </cell>
          <cell r="N118">
            <v>5.6000000000000001E-2</v>
          </cell>
          <cell r="O118">
            <v>503300000</v>
          </cell>
          <cell r="P118">
            <v>6.3159000000000002E-3</v>
          </cell>
          <cell r="Q118">
            <v>14909813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2904059</v>
          </cell>
          <cell r="W118">
            <v>14045834556.02</v>
          </cell>
          <cell r="X118">
            <v>15532523308.690001</v>
          </cell>
          <cell r="Y118">
            <v>8996454786.8850002</v>
          </cell>
          <cell r="Z118">
            <v>272.52493286129999</v>
          </cell>
          <cell r="AA118">
            <v>4233000000000</v>
          </cell>
          <cell r="AB118">
            <v>2.0466507191535714E-4</v>
          </cell>
          <cell r="AC118">
            <v>1.7265160195473064</v>
          </cell>
          <cell r="AD118">
            <v>16363001170.152018</v>
          </cell>
          <cell r="AE118">
            <v>9251388617</v>
          </cell>
          <cell r="AF118">
            <v>1.7687075797555394</v>
          </cell>
          <cell r="AG118">
            <v>6181702.5</v>
          </cell>
          <cell r="AH118">
            <v>10933624.067543767</v>
          </cell>
          <cell r="AI118">
            <v>2988251</v>
          </cell>
          <cell r="AJ118">
            <v>3.6588707131843234</v>
          </cell>
          <cell r="AL118">
            <v>3.6588707131843234</v>
          </cell>
        </row>
        <row r="119">
          <cell r="A119" t="str">
            <v>MLT</v>
          </cell>
          <cell r="B119" t="str">
            <v>Malta</v>
          </cell>
          <cell r="C119" t="e">
            <v>#VALUE!</v>
          </cell>
          <cell r="D119">
            <v>23751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>
            <v>599057411.77972496</v>
          </cell>
          <cell r="J119" t="e">
            <v>#VALUE!</v>
          </cell>
          <cell r="K119" t="str">
            <v>N/A</v>
          </cell>
          <cell r="N119">
            <v>7.4999999999999997E-2</v>
          </cell>
          <cell r="R119">
            <v>1</v>
          </cell>
          <cell r="S119">
            <v>1</v>
          </cell>
          <cell r="T119">
            <v>0</v>
          </cell>
          <cell r="U119">
            <v>0.5</v>
          </cell>
          <cell r="V119">
            <v>23751</v>
          </cell>
          <cell r="W119">
            <v>9188688168.8099995</v>
          </cell>
          <cell r="X119">
            <v>10463908069.75</v>
          </cell>
          <cell r="Y119">
            <v>7987432157.0629997</v>
          </cell>
          <cell r="Z119">
            <v>0.56088030338289996</v>
          </cell>
          <cell r="AA119">
            <v>5869000000</v>
          </cell>
          <cell r="AB119" t="e">
            <v>#VALUE!</v>
          </cell>
          <cell r="AC119">
            <v>1.3100465661541978</v>
          </cell>
          <cell r="AD119">
            <v>11001218652.875132</v>
          </cell>
          <cell r="AE119">
            <v>8255629139</v>
          </cell>
          <cell r="AF119">
            <v>1.3325718085984302</v>
          </cell>
          <cell r="AG119" t="str">
            <v>N/A</v>
          </cell>
          <cell r="AH119" t="e">
            <v>#VALUE!</v>
          </cell>
          <cell r="AI119">
            <v>23828</v>
          </cell>
          <cell r="AJ119" t="e">
            <v>#VALUE!</v>
          </cell>
          <cell r="AL119" t="e">
            <v>#VALUE!</v>
          </cell>
        </row>
        <row r="120">
          <cell r="A120" t="str">
            <v>MMR</v>
          </cell>
          <cell r="B120" t="str">
            <v>Myanmar</v>
          </cell>
          <cell r="C120" t="e">
            <v>#VALUE!</v>
          </cell>
          <cell r="D120">
            <v>4930921</v>
          </cell>
          <cell r="E120" t="e">
            <v>#VALUE!</v>
          </cell>
          <cell r="F120">
            <v>0</v>
          </cell>
          <cell r="G120" t="e">
            <v>#VALUE!</v>
          </cell>
          <cell r="H120" t="e">
            <v>#VALUE!</v>
          </cell>
          <cell r="I120" t="e">
            <v>#VALUE!</v>
          </cell>
          <cell r="K120">
            <v>0</v>
          </cell>
          <cell r="L120">
            <v>35230000000</v>
          </cell>
          <cell r="M120">
            <v>0</v>
          </cell>
          <cell r="N120">
            <v>0.02</v>
          </cell>
          <cell r="O120">
            <v>704500000</v>
          </cell>
          <cell r="P120">
            <v>0</v>
          </cell>
          <cell r="Q120">
            <v>47601376</v>
          </cell>
          <cell r="R120">
            <v>0.15</v>
          </cell>
          <cell r="S120">
            <v>0</v>
          </cell>
          <cell r="T120">
            <v>0</v>
          </cell>
          <cell r="U120">
            <v>0</v>
          </cell>
          <cell r="V120">
            <v>4930921</v>
          </cell>
          <cell r="W120">
            <v>75990417736.809998</v>
          </cell>
          <cell r="X120">
            <v>84033663505.449997</v>
          </cell>
          <cell r="Y120" t="str">
            <v>N/A</v>
          </cell>
          <cell r="Z120">
            <v>403.47717285160002</v>
          </cell>
          <cell r="AA120">
            <v>33905666000000</v>
          </cell>
          <cell r="AB120">
            <v>0</v>
          </cell>
          <cell r="AC120" t="e">
            <v>#VALUE!</v>
          </cell>
          <cell r="AD120">
            <v>93538677157.272583</v>
          </cell>
          <cell r="AE120" t="str">
            <v>N/A</v>
          </cell>
          <cell r="AF120" t="e">
            <v>#VALUE!</v>
          </cell>
          <cell r="AG120" t="str">
            <v>N/A</v>
          </cell>
          <cell r="AH120" t="e">
            <v>#VALUE!</v>
          </cell>
          <cell r="AI120">
            <v>4911299</v>
          </cell>
          <cell r="AJ120" t="e">
            <v>#VALUE!</v>
          </cell>
          <cell r="AL120" t="e">
            <v>#VALUE!</v>
          </cell>
        </row>
        <row r="121">
          <cell r="A121" t="str">
            <v>MNE</v>
          </cell>
          <cell r="B121" t="str">
            <v>Montenegro</v>
          </cell>
          <cell r="C121" t="e">
            <v>#VALUE!</v>
          </cell>
          <cell r="D121" t="str">
            <v>N/A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>
            <v>385148556.5435251</v>
          </cell>
          <cell r="J121" t="e">
            <v>#VALUE!</v>
          </cell>
          <cell r="K121" t="str">
            <v>N/A</v>
          </cell>
          <cell r="N121">
            <v>9.3000000000000013E-2</v>
          </cell>
          <cell r="R121">
            <v>1</v>
          </cell>
          <cell r="S121">
            <v>1</v>
          </cell>
          <cell r="T121">
            <v>1</v>
          </cell>
          <cell r="U121">
            <v>1</v>
          </cell>
          <cell r="V121" t="str">
            <v>N/A</v>
          </cell>
          <cell r="W121">
            <v>6263377510.6450005</v>
          </cell>
          <cell r="X121">
            <v>8131848294.7550001</v>
          </cell>
          <cell r="Y121">
            <v>4141382328.4250002</v>
          </cell>
          <cell r="Z121">
            <v>0.36657926440240002</v>
          </cell>
          <cell r="AA121">
            <v>2980967000</v>
          </cell>
          <cell r="AB121" t="e">
            <v>#VALUE!</v>
          </cell>
          <cell r="AC121">
            <v>1.9635589399560713</v>
          </cell>
          <cell r="AD121">
            <v>8219629655.4759846</v>
          </cell>
          <cell r="AE121">
            <v>4111066225</v>
          </cell>
          <cell r="AF121">
            <v>1.9993912054958405</v>
          </cell>
          <cell r="AG121" t="str">
            <v>N/A</v>
          </cell>
          <cell r="AH121" t="e">
            <v>#VALUE!</v>
          </cell>
          <cell r="AI121" t="str">
            <v>N/A</v>
          </cell>
          <cell r="AJ121" t="e">
            <v>#VALUE!</v>
          </cell>
          <cell r="AL121" t="e">
            <v>#VALUE!</v>
          </cell>
        </row>
        <row r="122">
          <cell r="A122" t="str">
            <v>MNG</v>
          </cell>
          <cell r="B122" t="str">
            <v>Mongolia</v>
          </cell>
          <cell r="C122">
            <v>2671952.2854858758</v>
          </cell>
          <cell r="D122">
            <v>276585</v>
          </cell>
          <cell r="E122">
            <v>9.6605104596629463</v>
          </cell>
          <cell r="F122">
            <v>3.9137661116835694</v>
          </cell>
          <cell r="G122">
            <v>5.4804787808597271E-3</v>
          </cell>
          <cell r="H122">
            <v>2.5758250270040719E-4</v>
          </cell>
          <cell r="I122">
            <v>197517232.213458</v>
          </cell>
          <cell r="J122">
            <v>5.4804787808597271E-3</v>
          </cell>
          <cell r="K122">
            <v>1082489</v>
          </cell>
          <cell r="L122">
            <v>4574000000</v>
          </cell>
          <cell r="M122">
            <v>2.3670000000000001E-4</v>
          </cell>
          <cell r="N122">
            <v>4.7E-2</v>
          </cell>
          <cell r="O122">
            <v>215000000</v>
          </cell>
          <cell r="P122">
            <v>5.0353999999999998E-3</v>
          </cell>
          <cell r="Q122">
            <v>2711659</v>
          </cell>
          <cell r="R122">
            <v>1</v>
          </cell>
          <cell r="S122">
            <v>1</v>
          </cell>
          <cell r="T122">
            <v>1</v>
          </cell>
          <cell r="U122">
            <v>1</v>
          </cell>
          <cell r="V122">
            <v>276585</v>
          </cell>
          <cell r="W122">
            <v>9380324759.7350006</v>
          </cell>
          <cell r="X122">
            <v>10373190171.98</v>
          </cell>
          <cell r="Y122">
            <v>4202494302.414</v>
          </cell>
          <cell r="Z122">
            <v>635.3529663086</v>
          </cell>
          <cell r="AA122">
            <v>6590637139665</v>
          </cell>
          <cell r="AB122">
            <v>1.0435449288532402E-4</v>
          </cell>
          <cell r="AC122">
            <v>2.4683412815149861</v>
          </cell>
          <cell r="AD122">
            <v>11122858221.724819</v>
          </cell>
          <cell r="AE122">
            <v>6200357070</v>
          </cell>
          <cell r="AF122">
            <v>1.7939060760777796</v>
          </cell>
          <cell r="AG122">
            <v>1311763.75</v>
          </cell>
          <cell r="AH122">
            <v>2353180.9615035737</v>
          </cell>
          <cell r="AI122">
            <v>277569</v>
          </cell>
          <cell r="AJ122">
            <v>8.4778233934754006</v>
          </cell>
          <cell r="AL122">
            <v>8.4778233934754006</v>
          </cell>
        </row>
        <row r="123">
          <cell r="A123" t="str">
            <v>MOZ</v>
          </cell>
          <cell r="B123" t="str">
            <v>Mozambique</v>
          </cell>
          <cell r="C123">
            <v>7219956.9014502848</v>
          </cell>
          <cell r="D123">
            <v>4430515</v>
          </cell>
          <cell r="E123">
            <v>1.6295976656100442</v>
          </cell>
          <cell r="F123">
            <v>0.78246208397895056</v>
          </cell>
          <cell r="G123">
            <v>5.7112634546489204E-3</v>
          </cell>
          <cell r="H123">
            <v>3.5409833418823303E-4</v>
          </cell>
          <cell r="I123">
            <v>606995287.03725398</v>
          </cell>
          <cell r="J123">
            <v>5.7112634546489204E-3</v>
          </cell>
          <cell r="K123">
            <v>3466710</v>
          </cell>
          <cell r="L123">
            <v>10060000000</v>
          </cell>
          <cell r="M123">
            <v>3.4469999999999998E-4</v>
          </cell>
          <cell r="N123">
            <v>6.2E-2</v>
          </cell>
          <cell r="O123">
            <v>623600000</v>
          </cell>
          <cell r="P123">
            <v>5.5592000000000003E-3</v>
          </cell>
          <cell r="Q123">
            <v>22858608</v>
          </cell>
          <cell r="R123">
            <v>0.15</v>
          </cell>
          <cell r="S123">
            <v>0</v>
          </cell>
          <cell r="T123">
            <v>1</v>
          </cell>
          <cell r="U123">
            <v>0.5</v>
          </cell>
          <cell r="V123">
            <v>4430515</v>
          </cell>
          <cell r="W123">
            <v>18438103820.220001</v>
          </cell>
          <cell r="X123">
            <v>20389694625.369999</v>
          </cell>
          <cell r="Y123">
            <v>9790246565.1170006</v>
          </cell>
          <cell r="Z123">
            <v>13.209914207460001</v>
          </cell>
          <cell r="AA123">
            <v>269346118554.70001</v>
          </cell>
          <cell r="AB123">
            <v>1.700226542719539E-4</v>
          </cell>
          <cell r="AC123">
            <v>2.0826538422453234</v>
          </cell>
          <cell r="AD123">
            <v>22034867417.620323</v>
          </cell>
          <cell r="AE123">
            <v>9586185528</v>
          </cell>
          <cell r="AF123">
            <v>2.2986064011863054</v>
          </cell>
          <cell r="AG123">
            <v>2377500</v>
          </cell>
          <cell r="AH123">
            <v>5464936.7188204415</v>
          </cell>
          <cell r="AI123">
            <v>4449071</v>
          </cell>
          <cell r="AJ123">
            <v>1.2283320987281259</v>
          </cell>
          <cell r="AL123">
            <v>1.2283320987281259</v>
          </cell>
        </row>
        <row r="124">
          <cell r="A124" t="str">
            <v>MRT</v>
          </cell>
          <cell r="B124" t="str">
            <v>Mauritania</v>
          </cell>
          <cell r="C124" t="e">
            <v>#VALUE!</v>
          </cell>
          <cell r="D124">
            <v>561528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>
            <v>75610296.318525001</v>
          </cell>
          <cell r="J124" t="e">
            <v>#VALUE!</v>
          </cell>
          <cell r="K124" t="str">
            <v>N/A</v>
          </cell>
          <cell r="N124">
            <v>2.5000000000000001E-2</v>
          </cell>
          <cell r="R124">
            <v>1</v>
          </cell>
          <cell r="S124">
            <v>1</v>
          </cell>
          <cell r="T124">
            <v>1</v>
          </cell>
          <cell r="U124">
            <v>1</v>
          </cell>
          <cell r="V124">
            <v>561528</v>
          </cell>
          <cell r="W124">
            <v>5745744515.4879999</v>
          </cell>
          <cell r="X124">
            <v>6353905868.4390001</v>
          </cell>
          <cell r="Y124">
            <v>3024411852.7410002</v>
          </cell>
          <cell r="Z124">
            <v>124.99188232420001</v>
          </cell>
          <cell r="AA124">
            <v>794186654074.69995</v>
          </cell>
          <cell r="AB124" t="e">
            <v>#VALUE!</v>
          </cell>
          <cell r="AC124">
            <v>2.1008732202528919</v>
          </cell>
          <cell r="AD124">
            <v>6726084265.9618883</v>
          </cell>
          <cell r="AE124">
            <v>3636296936</v>
          </cell>
          <cell r="AF124">
            <v>1.8497071015770006</v>
          </cell>
          <cell r="AG124">
            <v>211219</v>
          </cell>
          <cell r="AH124">
            <v>390693.28428799246</v>
          </cell>
          <cell r="AI124">
            <v>566770</v>
          </cell>
          <cell r="AJ124">
            <v>0.68933303507241461</v>
          </cell>
          <cell r="AL124">
            <v>0.68933303507241461</v>
          </cell>
        </row>
        <row r="125">
          <cell r="A125" t="str">
            <v>MUS</v>
          </cell>
          <cell r="B125" t="str">
            <v>Mauritius</v>
          </cell>
          <cell r="C125">
            <v>1539229.1544864413</v>
          </cell>
          <cell r="D125">
            <v>111691</v>
          </cell>
          <cell r="E125">
            <v>13.78113862787907</v>
          </cell>
          <cell r="F125">
            <v>7.1155992873194798</v>
          </cell>
          <cell r="G125">
            <v>1.6523905357192152E-3</v>
          </cell>
          <cell r="H125">
            <v>9.2533870000276048E-5</v>
          </cell>
          <cell r="I125">
            <v>480968864.69643199</v>
          </cell>
          <cell r="J125">
            <v>1.6523905357192152E-3</v>
          </cell>
          <cell r="K125">
            <v>794748.4</v>
          </cell>
          <cell r="L125">
            <v>8865000000</v>
          </cell>
          <cell r="M125">
            <v>8.9599999999999996E-5</v>
          </cell>
          <cell r="N125">
            <v>5.6000000000000001E-2</v>
          </cell>
          <cell r="O125">
            <v>496400000</v>
          </cell>
          <cell r="P125">
            <v>1.6008999999999999E-3</v>
          </cell>
          <cell r="Q125">
            <v>1275323</v>
          </cell>
          <cell r="R125">
            <v>1</v>
          </cell>
          <cell r="S125">
            <v>1</v>
          </cell>
          <cell r="T125">
            <v>0</v>
          </cell>
          <cell r="U125">
            <v>0.5</v>
          </cell>
          <cell r="V125">
            <v>111691</v>
          </cell>
          <cell r="W125">
            <v>15109584760.030001</v>
          </cell>
          <cell r="X125">
            <v>16634224360.030001</v>
          </cell>
          <cell r="Y125">
            <v>8588729726.7220001</v>
          </cell>
          <cell r="Z125">
            <v>16.956197738650001</v>
          </cell>
          <cell r="AA125">
            <v>282053183777.40002</v>
          </cell>
          <cell r="AB125">
            <v>4.7777905527695233E-5</v>
          </cell>
          <cell r="AC125">
            <v>1.9367502400589183</v>
          </cell>
          <cell r="AD125">
            <v>17516062475.761292</v>
          </cell>
          <cell r="AE125">
            <v>9728729229</v>
          </cell>
          <cell r="AF125">
            <v>1.8004471152869919</v>
          </cell>
          <cell r="AG125">
            <v>584711.75</v>
          </cell>
          <cell r="AH125">
            <v>1052742.5835619087</v>
          </cell>
          <cell r="AI125">
            <v>111421</v>
          </cell>
          <cell r="AJ125">
            <v>9.4483318545149366</v>
          </cell>
          <cell r="AL125">
            <v>9.4483318545149366</v>
          </cell>
        </row>
        <row r="126">
          <cell r="A126" t="str">
            <v>MWI</v>
          </cell>
          <cell r="B126" t="str">
            <v>Malawi</v>
          </cell>
          <cell r="C126">
            <v>7992102.7253458416</v>
          </cell>
          <cell r="D126">
            <v>3008054</v>
          </cell>
          <cell r="E126">
            <v>2.6569013472982337</v>
          </cell>
          <cell r="F126">
            <v>1.0316736335185472</v>
          </cell>
          <cell r="G126">
            <v>1.0587807041984691E-2</v>
          </cell>
          <cell r="H126">
            <v>6.5644403660305084E-4</v>
          </cell>
          <cell r="I126">
            <v>293104132.67772198</v>
          </cell>
          <cell r="J126">
            <v>1.0587807041984691E-2</v>
          </cell>
          <cell r="K126">
            <v>3103330</v>
          </cell>
          <cell r="L126">
            <v>4731000000</v>
          </cell>
          <cell r="M126">
            <v>6.5600000000000001E-4</v>
          </cell>
          <cell r="N126">
            <v>6.2E-2</v>
          </cell>
          <cell r="O126">
            <v>293300000</v>
          </cell>
          <cell r="P126">
            <v>1.05799E-2</v>
          </cell>
          <cell r="Q126">
            <v>14442290</v>
          </cell>
          <cell r="R126">
            <v>1</v>
          </cell>
          <cell r="S126">
            <v>1</v>
          </cell>
          <cell r="T126">
            <v>1</v>
          </cell>
          <cell r="U126">
            <v>1</v>
          </cell>
          <cell r="V126">
            <v>3008054</v>
          </cell>
          <cell r="W126">
            <v>11009532672.34</v>
          </cell>
          <cell r="X126">
            <v>12174842453.75</v>
          </cell>
          <cell r="Y126">
            <v>4727486010.9309998</v>
          </cell>
          <cell r="Z126">
            <v>54.816249847409999</v>
          </cell>
          <cell r="AA126">
            <v>667379200163.19995</v>
          </cell>
          <cell r="AB126">
            <v>2.5489693289986983E-4</v>
          </cell>
          <cell r="AC126">
            <v>2.575331249124599</v>
          </cell>
          <cell r="AD126">
            <v>12989361239.936481</v>
          </cell>
          <cell r="AE126">
            <v>5106263007</v>
          </cell>
          <cell r="AF126">
            <v>2.5438096749285757</v>
          </cell>
          <cell r="AG126">
            <v>3321833.5</v>
          </cell>
          <cell r="AH126">
            <v>8450112.1958018523</v>
          </cell>
          <cell r="AI126">
            <v>3054184</v>
          </cell>
          <cell r="AJ126">
            <v>2.76673317514657</v>
          </cell>
          <cell r="AL126">
            <v>2.76673317514657</v>
          </cell>
        </row>
        <row r="127">
          <cell r="A127" t="str">
            <v>MYS</v>
          </cell>
          <cell r="B127" t="str">
            <v>Malaysia</v>
          </cell>
          <cell r="C127">
            <v>31880120.337302614</v>
          </cell>
          <cell r="D127">
            <v>3296188</v>
          </cell>
          <cell r="E127">
            <v>9.6718149381353893</v>
          </cell>
          <cell r="F127">
            <v>4.823753984906201</v>
          </cell>
          <cell r="G127">
            <v>1.7154955148470329E-3</v>
          </cell>
          <cell r="H127">
            <v>8.2343784712657586E-5</v>
          </cell>
          <cell r="I127">
            <v>9268459090.9104004</v>
          </cell>
          <cell r="J127">
            <v>1.7154955148470329E-3</v>
          </cell>
          <cell r="K127">
            <v>15900000</v>
          </cell>
          <cell r="L127">
            <v>193000000000</v>
          </cell>
          <cell r="M127">
            <v>8.2299999999999995E-5</v>
          </cell>
          <cell r="N127">
            <v>4.8000000000000001E-2</v>
          </cell>
          <cell r="O127">
            <v>9262000000</v>
          </cell>
          <cell r="P127">
            <v>1.7155E-3</v>
          </cell>
          <cell r="Q127">
            <v>27949396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3296188</v>
          </cell>
          <cell r="W127">
            <v>350102056929.70001</v>
          </cell>
          <cell r="X127">
            <v>387158793448.09998</v>
          </cell>
          <cell r="Y127">
            <v>193092897727.29999</v>
          </cell>
          <cell r="Z127">
            <v>1.7562252283099999</v>
          </cell>
          <cell r="AA127">
            <v>679938021775.80005</v>
          </cell>
          <cell r="AB127">
            <v>4.1068420165255663E-5</v>
          </cell>
          <cell r="AC127">
            <v>2.0050390149246926</v>
          </cell>
          <cell r="AD127">
            <v>418373286661.11359</v>
          </cell>
          <cell r="AE127">
            <v>237797000000</v>
          </cell>
          <cell r="AF127">
            <v>1.7593715928338607</v>
          </cell>
          <cell r="AG127">
            <v>39738140</v>
          </cell>
          <cell r="AH127">
            <v>69914154.668054953</v>
          </cell>
          <cell r="AI127">
            <v>3293926</v>
          </cell>
          <cell r="AJ127">
            <v>21.225174660285312</v>
          </cell>
          <cell r="AL127">
            <v>21.225174660285312</v>
          </cell>
        </row>
        <row r="128">
          <cell r="A128" t="str">
            <v>NAM</v>
          </cell>
          <cell r="B128" t="str">
            <v>Namibia</v>
          </cell>
          <cell r="C128" t="e">
            <v>#VALUE!</v>
          </cell>
          <cell r="D128">
            <v>300329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>
            <v>546623405.86923099</v>
          </cell>
          <cell r="J128" t="e">
            <v>#VALUE!</v>
          </cell>
          <cell r="K128" t="str">
            <v>N/A</v>
          </cell>
          <cell r="N128">
            <v>5.9000000000000004E-2</v>
          </cell>
          <cell r="R128">
            <v>1</v>
          </cell>
          <cell r="S128">
            <v>1</v>
          </cell>
          <cell r="T128">
            <v>1</v>
          </cell>
          <cell r="U128">
            <v>1</v>
          </cell>
          <cell r="V128">
            <v>300329</v>
          </cell>
          <cell r="W128">
            <v>12651914430.950001</v>
          </cell>
          <cell r="X128">
            <v>13991062974.190001</v>
          </cell>
          <cell r="Y128">
            <v>9264803489.309</v>
          </cell>
          <cell r="Z128">
            <v>5.5615501403809997</v>
          </cell>
          <cell r="AA128">
            <v>77812000000</v>
          </cell>
          <cell r="AB128" t="e">
            <v>#VALUE!</v>
          </cell>
          <cell r="AC128">
            <v>1.5101305699937193</v>
          </cell>
          <cell r="AD128">
            <v>14781436805.807415</v>
          </cell>
          <cell r="AE128">
            <v>12170331922</v>
          </cell>
          <cell r="AF128">
            <v>1.2145467272825474</v>
          </cell>
          <cell r="AG128">
            <v>1798060.375</v>
          </cell>
          <cell r="AH128">
            <v>2183828.3439126802</v>
          </cell>
          <cell r="AI128">
            <v>302545</v>
          </cell>
          <cell r="AJ128">
            <v>7.2181934717568632</v>
          </cell>
          <cell r="AL128">
            <v>7.2181934717568632</v>
          </cell>
        </row>
        <row r="129">
          <cell r="A129" t="str">
            <v>NER</v>
          </cell>
          <cell r="B129" t="str">
            <v>Niger</v>
          </cell>
          <cell r="C129">
            <v>5247184.5965125095</v>
          </cell>
          <cell r="D129">
            <v>3485249</v>
          </cell>
          <cell r="E129">
            <v>1.5055408082786939</v>
          </cell>
          <cell r="F129">
            <v>0.78725422487747643</v>
          </cell>
          <cell r="G129">
            <v>8.3551939644923353E-3</v>
          </cell>
          <cell r="H129">
            <v>5.0966683183403241E-4</v>
          </cell>
          <cell r="I129">
            <v>328391777.81634098</v>
          </cell>
          <cell r="J129">
            <v>8.3551939644923353E-3</v>
          </cell>
          <cell r="K129">
            <v>2743777</v>
          </cell>
          <cell r="L129">
            <v>5273000000</v>
          </cell>
          <cell r="M129">
            <v>5.2030000000000002E-4</v>
          </cell>
          <cell r="N129">
            <v>6.0999999999999999E-2</v>
          </cell>
          <cell r="O129">
            <v>321700000</v>
          </cell>
          <cell r="P129">
            <v>8.5301999999999999E-3</v>
          </cell>
          <cell r="Q129">
            <v>14972257</v>
          </cell>
          <cell r="R129">
            <v>0.87</v>
          </cell>
          <cell r="S129">
            <v>1</v>
          </cell>
          <cell r="T129">
            <v>1</v>
          </cell>
          <cell r="U129">
            <v>1</v>
          </cell>
          <cell r="V129">
            <v>3485249</v>
          </cell>
          <cell r="W129">
            <v>9309910504.698</v>
          </cell>
          <cell r="X129">
            <v>10295322883.049999</v>
          </cell>
          <cell r="Y129">
            <v>5383471767.4809999</v>
          </cell>
          <cell r="Z129">
            <v>241.21632385250001</v>
          </cell>
          <cell r="AA129">
            <v>2483400000000</v>
          </cell>
          <cell r="AB129">
            <v>2.6650713446950712E-4</v>
          </cell>
          <cell r="AC129">
            <v>1.9123947013596621</v>
          </cell>
          <cell r="AD129">
            <v>11292657286.383951</v>
          </cell>
          <cell r="AE129">
            <v>5548814098</v>
          </cell>
          <cell r="AF129">
            <v>2.0351478869069064</v>
          </cell>
          <cell r="AG129">
            <v>1272015.375</v>
          </cell>
          <cell r="AH129">
            <v>2588739.4025443462</v>
          </cell>
          <cell r="AI129">
            <v>3590577</v>
          </cell>
          <cell r="AJ129">
            <v>0.72098144742317072</v>
          </cell>
          <cell r="AL129">
            <v>0.72098144742317072</v>
          </cell>
        </row>
        <row r="130">
          <cell r="A130" t="str">
            <v>NGA</v>
          </cell>
          <cell r="B130" t="str">
            <v>Nigeria</v>
          </cell>
          <cell r="C130">
            <v>23860336.002681158</v>
          </cell>
          <cell r="D130">
            <v>30046514</v>
          </cell>
          <cell r="E130">
            <v>0.79411328724128061</v>
          </cell>
          <cell r="F130">
            <v>0.3960526003116368</v>
          </cell>
          <cell r="G130">
            <v>1.1859429243028267E-3</v>
          </cell>
          <cell r="H130">
            <v>6.8784689609563949E-5</v>
          </cell>
          <cell r="I130">
            <v>10034209704.481001</v>
          </cell>
          <cell r="J130">
            <v>1.1859429243028267E-3</v>
          </cell>
          <cell r="K130">
            <v>11900000</v>
          </cell>
          <cell r="L130">
            <v>168800000000</v>
          </cell>
          <cell r="M130">
            <v>7.0199999999999999E-5</v>
          </cell>
          <cell r="N130">
            <v>5.8000000000000003E-2</v>
          </cell>
          <cell r="O130">
            <v>9793000000</v>
          </cell>
          <cell r="P130">
            <v>1.2110999999999999E-3</v>
          </cell>
          <cell r="Q130">
            <v>154488064</v>
          </cell>
          <cell r="R130">
            <v>0.87</v>
          </cell>
          <cell r="S130">
            <v>1</v>
          </cell>
          <cell r="T130">
            <v>1</v>
          </cell>
          <cell r="U130">
            <v>1</v>
          </cell>
          <cell r="V130">
            <v>30046514</v>
          </cell>
          <cell r="W130">
            <v>313682512506.70001</v>
          </cell>
          <cell r="X130">
            <v>346884403173.40002</v>
          </cell>
          <cell r="Y130">
            <v>173003615594.5</v>
          </cell>
          <cell r="Z130">
            <v>72.3583984375</v>
          </cell>
          <cell r="AA130">
            <v>25100000000000</v>
          </cell>
          <cell r="AB130">
            <v>3.4305376347668901E-5</v>
          </cell>
          <cell r="AC130">
            <v>2.0050702523261479</v>
          </cell>
          <cell r="AD130">
            <v>377146064036.42487</v>
          </cell>
          <cell r="AE130">
            <v>193669000000</v>
          </cell>
          <cell r="AF130">
            <v>1.9473744586713664</v>
          </cell>
          <cell r="AG130">
            <v>14637585</v>
          </cell>
          <cell r="AH130">
            <v>28504859.165631112</v>
          </cell>
          <cell r="AI130">
            <v>30400000</v>
          </cell>
          <cell r="AJ130">
            <v>0.93765984097470767</v>
          </cell>
          <cell r="AL130">
            <v>0.93765984097470767</v>
          </cell>
        </row>
        <row r="131">
          <cell r="A131" t="str">
            <v>NIC</v>
          </cell>
          <cell r="B131" t="str">
            <v>Nicaragua</v>
          </cell>
          <cell r="C131">
            <v>13453226.41536803</v>
          </cell>
          <cell r="D131">
            <v>811347</v>
          </cell>
          <cell r="E131">
            <v>16.581347333961954</v>
          </cell>
          <cell r="F131">
            <v>6.5458539934208178</v>
          </cell>
          <cell r="G131">
            <v>9.1056630454145367E-3</v>
          </cell>
          <cell r="H131">
            <v>8.6503798931438088E-4</v>
          </cell>
          <cell r="I131">
            <v>583258898.72176993</v>
          </cell>
          <cell r="J131">
            <v>9.1056630454145367E-3</v>
          </cell>
          <cell r="K131">
            <v>5310959</v>
          </cell>
          <cell r="L131">
            <v>6214000000</v>
          </cell>
          <cell r="M131">
            <v>8.5470000000000001E-4</v>
          </cell>
          <cell r="N131">
            <v>9.5000000000000001E-2</v>
          </cell>
          <cell r="O131">
            <v>590300000</v>
          </cell>
          <cell r="P131">
            <v>8.9966000000000004E-3</v>
          </cell>
          <cell r="Q131">
            <v>5710230</v>
          </cell>
          <cell r="R131">
            <v>0.65</v>
          </cell>
          <cell r="S131">
            <v>1</v>
          </cell>
          <cell r="T131">
            <v>1</v>
          </cell>
          <cell r="U131">
            <v>1</v>
          </cell>
          <cell r="V131">
            <v>811347</v>
          </cell>
          <cell r="W131">
            <v>14063609709.73</v>
          </cell>
          <cell r="X131">
            <v>15552179882.91</v>
          </cell>
          <cell r="Y131">
            <v>6139567354.9659996</v>
          </cell>
          <cell r="Z131">
            <v>8.1265907287600001</v>
          </cell>
          <cell r="AA131">
            <v>126386200000</v>
          </cell>
          <cell r="AB131">
            <v>3.4149289938680005E-4</v>
          </cell>
          <cell r="AC131">
            <v>2.5331068109108035</v>
          </cell>
          <cell r="AD131">
            <v>16864971066.347794</v>
          </cell>
          <cell r="AE131">
            <v>6551182459</v>
          </cell>
          <cell r="AF131">
            <v>2.5743400022661151</v>
          </cell>
          <cell r="AG131" t="str">
            <v>N/A</v>
          </cell>
          <cell r="AH131" t="e">
            <v>#VALUE!</v>
          </cell>
          <cell r="AI131">
            <v>814441</v>
          </cell>
          <cell r="AJ131" t="e">
            <v>#VALUE!</v>
          </cell>
          <cell r="AL131">
            <v>16.581347333961954</v>
          </cell>
        </row>
        <row r="132">
          <cell r="A132" t="str">
            <v>NIU</v>
          </cell>
          <cell r="B132" t="str">
            <v>Niue</v>
          </cell>
          <cell r="C132" t="e">
            <v>#VALUE!</v>
          </cell>
          <cell r="D132" t="str">
            <v>N/A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str">
            <v>N/A</v>
          </cell>
          <cell r="N132">
            <v>0.16899999999999998</v>
          </cell>
          <cell r="R132">
            <v>0.87</v>
          </cell>
          <cell r="S132">
            <v>1</v>
          </cell>
          <cell r="T132">
            <v>1</v>
          </cell>
          <cell r="U132">
            <v>1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 t="str">
            <v>N/A</v>
          </cell>
          <cell r="AA132" t="str">
            <v>N/A</v>
          </cell>
          <cell r="AB132" t="e">
            <v>#VALUE!</v>
          </cell>
          <cell r="AC132" t="e">
            <v>#VALUE!</v>
          </cell>
          <cell r="AD132" t="e">
            <v>#N/A</v>
          </cell>
          <cell r="AE132" t="e">
            <v>#N/A</v>
          </cell>
          <cell r="AF132" t="e">
            <v>#N/A</v>
          </cell>
          <cell r="AG132" t="e">
            <v>#N/A</v>
          </cell>
          <cell r="AH132" t="e">
            <v>#N/A</v>
          </cell>
          <cell r="AI132" t="e">
            <v>#N/A</v>
          </cell>
          <cell r="AJ132" t="e">
            <v>#N/A</v>
          </cell>
          <cell r="AL132" t="e">
            <v>#VALUE!</v>
          </cell>
        </row>
        <row r="133">
          <cell r="A133" t="str">
            <v>NLD</v>
          </cell>
          <cell r="B133" t="str">
            <v>Netherlands</v>
          </cell>
          <cell r="C133">
            <v>74638203.75982663</v>
          </cell>
          <cell r="D133">
            <v>1122938</v>
          </cell>
          <cell r="E133">
            <v>66.466896444707217</v>
          </cell>
          <cell r="F133">
            <v>78.187753909832949</v>
          </cell>
          <cell r="G133">
            <v>1.0263021531583948E-3</v>
          </cell>
          <cell r="H133">
            <v>1.1084063254110664E-4</v>
          </cell>
          <cell r="I133">
            <v>85549854621.078003</v>
          </cell>
          <cell r="J133">
            <v>1.0263021531583948E-3</v>
          </cell>
          <cell r="K133">
            <v>87800000</v>
          </cell>
          <cell r="L133">
            <v>796700000000</v>
          </cell>
          <cell r="M133">
            <v>1.102E-4</v>
          </cell>
          <cell r="N133">
            <v>0.108</v>
          </cell>
          <cell r="O133">
            <v>86040000000</v>
          </cell>
          <cell r="P133">
            <v>1.0200000000000001E-3</v>
          </cell>
          <cell r="Q133">
            <v>16530388</v>
          </cell>
          <cell r="R133">
            <v>1</v>
          </cell>
          <cell r="S133">
            <v>1</v>
          </cell>
          <cell r="T133">
            <v>1</v>
          </cell>
          <cell r="U133">
            <v>1</v>
          </cell>
          <cell r="V133">
            <v>1122938</v>
          </cell>
          <cell r="W133">
            <v>604511251317</v>
          </cell>
          <cell r="X133">
            <v>673383055010.5</v>
          </cell>
          <cell r="Y133">
            <v>792128283528.5</v>
          </cell>
          <cell r="Z133">
            <v>0.84817254543300002</v>
          </cell>
          <cell r="AA133">
            <v>571145000000</v>
          </cell>
          <cell r="AB133">
            <v>1.3038641134002242E-4</v>
          </cell>
          <cell r="AC133">
            <v>0.85009343690007544</v>
          </cell>
          <cell r="AD133">
            <v>701947116917.98328</v>
          </cell>
          <cell r="AE133">
            <v>779356000000</v>
          </cell>
          <cell r="AF133">
            <v>0.90067583609798763</v>
          </cell>
          <cell r="AG133" t="str">
            <v>N/A</v>
          </cell>
          <cell r="AH133" t="e">
            <v>#VALUE!</v>
          </cell>
          <cell r="AI133">
            <v>1101198</v>
          </cell>
          <cell r="AJ133" t="e">
            <v>#VALUE!</v>
          </cell>
          <cell r="AL133">
            <v>66.466896444707217</v>
          </cell>
        </row>
        <row r="134">
          <cell r="A134" t="str">
            <v>NOR</v>
          </cell>
          <cell r="B134" t="str">
            <v>Norway</v>
          </cell>
          <cell r="C134">
            <v>26494104.367353234</v>
          </cell>
          <cell r="D134">
            <v>341352</v>
          </cell>
          <cell r="E134">
            <v>77.615201807381339</v>
          </cell>
          <cell r="F134">
            <v>112.4938479926879</v>
          </cell>
          <cell r="G134">
            <v>1.0369599604895068E-3</v>
          </cell>
          <cell r="H134">
            <v>1.0058511616748217E-4</v>
          </cell>
          <cell r="I134">
            <v>37031323737.777603</v>
          </cell>
          <cell r="J134">
            <v>1.0369599604895068E-3</v>
          </cell>
          <cell r="K134">
            <v>38400000</v>
          </cell>
          <cell r="L134">
            <v>378600000000</v>
          </cell>
          <cell r="M134">
            <v>1.015E-4</v>
          </cell>
          <cell r="N134">
            <v>9.7000000000000003E-2</v>
          </cell>
          <cell r="O134">
            <v>36730000000</v>
          </cell>
          <cell r="P134">
            <v>1.0460999999999999E-3</v>
          </cell>
          <cell r="Q134">
            <v>4828726</v>
          </cell>
          <cell r="R134">
            <v>0.87</v>
          </cell>
          <cell r="S134">
            <v>1</v>
          </cell>
          <cell r="T134">
            <v>0</v>
          </cell>
          <cell r="U134">
            <v>0.5</v>
          </cell>
          <cell r="V134">
            <v>341352</v>
          </cell>
          <cell r="W134">
            <v>227521799233.70001</v>
          </cell>
          <cell r="X134">
            <v>263399848574.39999</v>
          </cell>
          <cell r="Y134">
            <v>381766224100.79999</v>
          </cell>
          <cell r="Z134">
            <v>8.8492918014530009</v>
          </cell>
          <cell r="AA134">
            <v>2330902000000</v>
          </cell>
          <cell r="AB134">
            <v>1.4578596080382151E-4</v>
          </cell>
          <cell r="AC134">
            <v>0.68995063456649053</v>
          </cell>
          <cell r="AD134">
            <v>276953846260.81671</v>
          </cell>
          <cell r="AE134">
            <v>412990000000</v>
          </cell>
          <cell r="AF134">
            <v>0.67060666423113569</v>
          </cell>
          <cell r="AG134">
            <v>41180200</v>
          </cell>
          <cell r="AH134">
            <v>27615716.554371014</v>
          </cell>
          <cell r="AI134">
            <v>341032</v>
          </cell>
          <cell r="AJ134">
            <v>80.9769070186112</v>
          </cell>
          <cell r="AL134">
            <v>80.9769070186112</v>
          </cell>
        </row>
        <row r="135">
          <cell r="A135" t="str">
            <v>NPL</v>
          </cell>
          <cell r="B135" t="str">
            <v>Nepal</v>
          </cell>
          <cell r="C135">
            <v>5236503.2715050103</v>
          </cell>
          <cell r="D135">
            <v>4435502</v>
          </cell>
          <cell r="E135">
            <v>1.1805886394606542</v>
          </cell>
          <cell r="F135">
            <v>0.43414499644008731</v>
          </cell>
          <cell r="G135">
            <v>2.6494689789653253E-3</v>
          </cell>
          <cell r="H135">
            <v>1.5366920077998888E-4</v>
          </cell>
          <cell r="I135">
            <v>726806396.03185999</v>
          </cell>
          <cell r="J135">
            <v>2.6494689789653253E-3</v>
          </cell>
          <cell r="K135">
            <v>1925651</v>
          </cell>
          <cell r="L135">
            <v>12890000000</v>
          </cell>
          <cell r="M135">
            <v>1.493E-4</v>
          </cell>
          <cell r="N135">
            <v>5.8000000000000003E-2</v>
          </cell>
          <cell r="O135">
            <v>747900000</v>
          </cell>
          <cell r="P135">
            <v>2.5749000000000002E-3</v>
          </cell>
          <cell r="Q135">
            <v>29432744</v>
          </cell>
          <cell r="R135">
            <v>0.15</v>
          </cell>
          <cell r="S135">
            <v>1</v>
          </cell>
          <cell r="T135">
            <v>1</v>
          </cell>
          <cell r="U135">
            <v>1</v>
          </cell>
          <cell r="V135">
            <v>4435502</v>
          </cell>
          <cell r="W135">
            <v>30814851648.57</v>
          </cell>
          <cell r="X135">
            <v>34076465843.029999</v>
          </cell>
          <cell r="Y135">
            <v>12531144759.17</v>
          </cell>
          <cell r="Z135">
            <v>28.99517250061</v>
          </cell>
          <cell r="AA135">
            <v>988053000000</v>
          </cell>
          <cell r="AB135">
            <v>5.6509704054121349E-5</v>
          </cell>
          <cell r="AC135">
            <v>2.7193418077860474</v>
          </cell>
          <cell r="AD135">
            <v>35916742227.837608</v>
          </cell>
          <cell r="AE135" t="str">
            <v>N/A</v>
          </cell>
          <cell r="AF135" t="e">
            <v>#VALUE!</v>
          </cell>
          <cell r="AG135">
            <v>3936994.75</v>
          </cell>
          <cell r="AH135" t="e">
            <v>#VALUE!</v>
          </cell>
          <cell r="AI135">
            <v>4475015</v>
          </cell>
          <cell r="AJ135" t="e">
            <v>#VALUE!</v>
          </cell>
          <cell r="AL135">
            <v>1.1805886394606542</v>
          </cell>
        </row>
        <row r="136">
          <cell r="A136" t="str">
            <v>NRU</v>
          </cell>
          <cell r="B136" t="str">
            <v>Nauru</v>
          </cell>
          <cell r="C136" t="e">
            <v>#VALUE!</v>
          </cell>
          <cell r="D136" t="str">
            <v>N/A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str">
            <v>N/A</v>
          </cell>
          <cell r="N136">
            <v>0.109</v>
          </cell>
          <cell r="R136">
            <v>1</v>
          </cell>
          <cell r="S136">
            <v>1</v>
          </cell>
          <cell r="T136">
            <v>1</v>
          </cell>
          <cell r="U136">
            <v>1</v>
          </cell>
          <cell r="V136" t="str">
            <v>N/A</v>
          </cell>
          <cell r="W136" t="str">
            <v>N/A</v>
          </cell>
          <cell r="X136" t="str">
            <v>N/A</v>
          </cell>
          <cell r="Y136" t="str">
            <v>N/A</v>
          </cell>
          <cell r="Z136" t="str">
            <v>N/A</v>
          </cell>
          <cell r="AA136" t="str">
            <v>N/A</v>
          </cell>
          <cell r="AB136" t="e">
            <v>#VALUE!</v>
          </cell>
          <cell r="AC136" t="e">
            <v>#VALUE!</v>
          </cell>
          <cell r="AD136" t="e">
            <v>#N/A</v>
          </cell>
          <cell r="AE136" t="e">
            <v>#N/A</v>
          </cell>
          <cell r="AF136" t="e">
            <v>#N/A</v>
          </cell>
          <cell r="AG136" t="e">
            <v>#N/A</v>
          </cell>
          <cell r="AH136" t="e">
            <v>#N/A</v>
          </cell>
          <cell r="AI136" t="e">
            <v>#N/A</v>
          </cell>
          <cell r="AJ136" t="e">
            <v>#N/A</v>
          </cell>
          <cell r="AL136" t="e">
            <v>#VALUE!</v>
          </cell>
        </row>
        <row r="137">
          <cell r="A137" t="str">
            <v>NZL</v>
          </cell>
          <cell r="B137" t="str">
            <v>New Zealand</v>
          </cell>
          <cell r="C137">
            <v>41665522.122282542</v>
          </cell>
          <cell r="D137">
            <v>343544</v>
          </cell>
          <cell r="E137">
            <v>121.28147230713546</v>
          </cell>
          <cell r="F137">
            <v>121.67291525976295</v>
          </cell>
          <cell r="G137">
            <v>3.4017237061586591E-3</v>
          </cell>
          <cell r="H137">
            <v>3.2996719949738993E-4</v>
          </cell>
          <cell r="I137">
            <v>12287888026.9797</v>
          </cell>
          <cell r="J137">
            <v>3.4017237061586591E-3</v>
          </cell>
          <cell r="K137">
            <v>41800000</v>
          </cell>
          <cell r="L137">
            <v>117900000000</v>
          </cell>
          <cell r="M137">
            <v>3.547E-4</v>
          </cell>
          <cell r="N137">
            <v>9.7000000000000003E-2</v>
          </cell>
          <cell r="O137">
            <v>11440000000</v>
          </cell>
          <cell r="P137">
            <v>3.6572000000000002E-3</v>
          </cell>
          <cell r="Q137">
            <v>4315800</v>
          </cell>
          <cell r="R137">
            <v>1</v>
          </cell>
          <cell r="S137">
            <v>1</v>
          </cell>
          <cell r="T137">
            <v>0</v>
          </cell>
          <cell r="U137">
            <v>0.5</v>
          </cell>
          <cell r="V137">
            <v>343544</v>
          </cell>
          <cell r="W137">
            <v>106378997280.7</v>
          </cell>
          <cell r="X137">
            <v>126271708781.2</v>
          </cell>
          <cell r="Y137">
            <v>126679258010.10001</v>
          </cell>
          <cell r="Z137">
            <v>1.4872856140140001</v>
          </cell>
          <cell r="AA137">
            <v>187802093400</v>
          </cell>
          <cell r="AB137">
            <v>3.3103218768053456E-4</v>
          </cell>
          <cell r="AC137">
            <v>0.9967828258919269</v>
          </cell>
          <cell r="AD137">
            <v>128983524691.53749</v>
          </cell>
          <cell r="AE137">
            <v>140509000000</v>
          </cell>
          <cell r="AF137">
            <v>0.91797340164357788</v>
          </cell>
          <cell r="AG137">
            <v>33450040</v>
          </cell>
          <cell r="AH137">
            <v>30706247.003913745</v>
          </cell>
          <cell r="AI137">
            <v>344051</v>
          </cell>
          <cell r="AJ137">
            <v>89.249114241533221</v>
          </cell>
          <cell r="AL137">
            <v>89.249114241533221</v>
          </cell>
        </row>
        <row r="138">
          <cell r="A138" t="str">
            <v>OMN</v>
          </cell>
          <cell r="B138" t="str">
            <v>Oman</v>
          </cell>
          <cell r="C138">
            <v>13516814.222299235</v>
          </cell>
          <cell r="D138">
            <v>334472</v>
          </cell>
          <cell r="E138">
            <v>40.412393929235435</v>
          </cell>
          <cell r="F138">
            <v>25.648063216053959</v>
          </cell>
          <cell r="G138">
            <v>6.2009210025961523E-3</v>
          </cell>
          <cell r="H138">
            <v>1.8602763007788457E-4</v>
          </cell>
          <cell r="I138">
            <v>1383433041.0609</v>
          </cell>
          <cell r="J138">
            <v>6.2009210025961523E-3</v>
          </cell>
          <cell r="K138">
            <v>8578559</v>
          </cell>
          <cell r="L138">
            <v>46860000000</v>
          </cell>
          <cell r="M138">
            <v>1.8310000000000001E-4</v>
          </cell>
          <cell r="N138">
            <v>0.03</v>
          </cell>
          <cell r="O138">
            <v>1406000000</v>
          </cell>
          <cell r="P138">
            <v>6.1021000000000001E-3</v>
          </cell>
          <cell r="Q138">
            <v>2712141</v>
          </cell>
          <cell r="R138">
            <v>0.87</v>
          </cell>
          <cell r="S138">
            <v>1</v>
          </cell>
          <cell r="T138">
            <v>1</v>
          </cell>
          <cell r="U138">
            <v>1</v>
          </cell>
          <cell r="V138">
            <v>334472</v>
          </cell>
          <cell r="W138">
            <v>65705606141.279999</v>
          </cell>
          <cell r="X138">
            <v>72660250612.449997</v>
          </cell>
          <cell r="Y138">
            <v>46114434702.029999</v>
          </cell>
          <cell r="Z138">
            <v>0.2480035424232</v>
          </cell>
          <cell r="AA138">
            <v>18020000000</v>
          </cell>
          <cell r="AB138">
            <v>1.1806398860025545E-4</v>
          </cell>
          <cell r="AC138">
            <v>1.5756509015440978</v>
          </cell>
          <cell r="AD138" t="str">
            <v>N/A</v>
          </cell>
          <cell r="AE138" t="str">
            <v>N/A</v>
          </cell>
          <cell r="AF138" t="e">
            <v>#VALUE!</v>
          </cell>
          <cell r="AG138">
            <v>9904775</v>
          </cell>
          <cell r="AH138" t="e">
            <v>#VALUE!</v>
          </cell>
          <cell r="AI138">
            <v>340343</v>
          </cell>
          <cell r="AJ138" t="e">
            <v>#VALUE!</v>
          </cell>
          <cell r="AL138">
            <v>40.412393929235435</v>
          </cell>
        </row>
        <row r="139">
          <cell r="A139" t="str">
            <v>PAK</v>
          </cell>
          <cell r="B139" t="str">
            <v>Pakistan</v>
          </cell>
          <cell r="C139">
            <v>184.50531463856055</v>
          </cell>
          <cell r="D139">
            <v>23959552</v>
          </cell>
          <cell r="E139">
            <v>7.7006996891494698E-6</v>
          </cell>
          <cell r="F139">
            <v>2.8070829538048123E-6</v>
          </cell>
          <cell r="G139">
            <v>1.5968806217831622E-8</v>
          </cell>
          <cell r="H139">
            <v>4.1518896166362214E-10</v>
          </cell>
          <cell r="I139">
            <v>4211739380.0482001</v>
          </cell>
          <cell r="J139">
            <v>1.5968806217831622E-8</v>
          </cell>
          <cell r="K139">
            <v>67.256450000000001</v>
          </cell>
          <cell r="L139">
            <v>162000000000</v>
          </cell>
          <cell r="M139">
            <v>0</v>
          </cell>
          <cell r="N139">
            <v>2.5999999999999999E-2</v>
          </cell>
          <cell r="O139">
            <v>4212000000</v>
          </cell>
          <cell r="P139">
            <v>2E-8</v>
          </cell>
          <cell r="Q139">
            <v>170494368</v>
          </cell>
          <cell r="R139">
            <v>0.87</v>
          </cell>
          <cell r="S139">
            <v>1</v>
          </cell>
          <cell r="T139">
            <v>1</v>
          </cell>
          <cell r="U139">
            <v>1</v>
          </cell>
          <cell r="V139">
            <v>23959552</v>
          </cell>
          <cell r="W139">
            <v>401854296786.20001</v>
          </cell>
          <cell r="X139">
            <v>444388776376.09998</v>
          </cell>
          <cell r="Y139">
            <v>161989976155.70001</v>
          </cell>
          <cell r="Z139">
            <v>28.632558822629999</v>
          </cell>
          <cell r="AA139">
            <v>12723988000000</v>
          </cell>
          <cell r="AB139">
            <v>1.513459690599359E-10</v>
          </cell>
          <cell r="AC139">
            <v>2.7433103388382905</v>
          </cell>
          <cell r="AD139">
            <v>466555163202.34875</v>
          </cell>
          <cell r="AE139">
            <v>176870000000</v>
          </cell>
          <cell r="AF139">
            <v>2.6378422751305974</v>
          </cell>
          <cell r="AG139">
            <v>38726240</v>
          </cell>
          <cell r="AH139">
            <v>102153713.02885355</v>
          </cell>
          <cell r="AI139">
            <v>24400000</v>
          </cell>
          <cell r="AJ139">
            <v>4.1866275831497353</v>
          </cell>
          <cell r="AL139">
            <v>4.1866275831497353</v>
          </cell>
        </row>
        <row r="140">
          <cell r="A140" t="str">
            <v>PAN</v>
          </cell>
          <cell r="B140" t="str">
            <v>Panama</v>
          </cell>
          <cell r="C140">
            <v>27123009.994180892</v>
          </cell>
          <cell r="D140">
            <v>413489</v>
          </cell>
          <cell r="E140">
            <v>65.595481365117067</v>
          </cell>
          <cell r="F140">
            <v>35.792971517984761</v>
          </cell>
          <cell r="G140">
            <v>7.2159464615777665E-3</v>
          </cell>
          <cell r="H140">
            <v>5.9892355631095467E-4</v>
          </cell>
          <cell r="I140">
            <v>2051013000</v>
          </cell>
          <cell r="J140">
            <v>7.2159464615777665E-3</v>
          </cell>
          <cell r="K140">
            <v>14800000</v>
          </cell>
          <cell r="L140">
            <v>24080000000</v>
          </cell>
          <cell r="M140">
            <v>6.1499999999999999E-4</v>
          </cell>
          <cell r="N140">
            <v>8.3000000000000004E-2</v>
          </cell>
          <cell r="O140">
            <v>1999000000</v>
          </cell>
          <cell r="P140">
            <v>7.4095000000000003E-3</v>
          </cell>
          <cell r="Q140">
            <v>3461901</v>
          </cell>
          <cell r="R140">
            <v>0.87</v>
          </cell>
          <cell r="S140">
            <v>1</v>
          </cell>
          <cell r="T140">
            <v>1</v>
          </cell>
          <cell r="U140">
            <v>1</v>
          </cell>
          <cell r="V140">
            <v>413489</v>
          </cell>
          <cell r="W140">
            <v>40951708379.760002</v>
          </cell>
          <cell r="X140">
            <v>45286263511.230003</v>
          </cell>
          <cell r="Y140">
            <v>24711000000</v>
          </cell>
          <cell r="Z140">
            <v>0.54566216468810003</v>
          </cell>
          <cell r="AA140">
            <v>24711000000</v>
          </cell>
          <cell r="AB140">
            <v>3.2680991657282399E-4</v>
          </cell>
          <cell r="AC140">
            <v>1.8326358104176279</v>
          </cell>
          <cell r="AD140">
            <v>47858729219.918518</v>
          </cell>
          <cell r="AE140">
            <v>26688773970</v>
          </cell>
          <cell r="AF140">
            <v>1.7932157270961562</v>
          </cell>
          <cell r="AG140">
            <v>17126920</v>
          </cell>
          <cell r="AH140">
            <v>30712262.3007177</v>
          </cell>
          <cell r="AI140">
            <v>413312</v>
          </cell>
          <cell r="AJ140">
            <v>74.307695640866228</v>
          </cell>
          <cell r="AL140">
            <v>74.307695640866228</v>
          </cell>
        </row>
        <row r="141">
          <cell r="A141" t="str">
            <v>PER</v>
          </cell>
          <cell r="B141" t="str">
            <v>Peru</v>
          </cell>
          <cell r="C141">
            <v>223139339.37308189</v>
          </cell>
          <cell r="D141">
            <v>3386312</v>
          </cell>
          <cell r="E141">
            <v>65.894500971287314</v>
          </cell>
          <cell r="F141">
            <v>33.960249380446932</v>
          </cell>
          <cell r="G141">
            <v>1.9182859786728491E-2</v>
          </cell>
          <cell r="H141">
            <v>8.8241155018951053E-4</v>
          </cell>
          <cell r="I141">
            <v>5994935128.4713993</v>
          </cell>
          <cell r="J141">
            <v>1.9182859786728491E-2</v>
          </cell>
          <cell r="K141">
            <v>115000000</v>
          </cell>
          <cell r="L141">
            <v>127000000000</v>
          </cell>
          <cell r="M141">
            <v>9.0850000000000002E-4</v>
          </cell>
          <cell r="N141">
            <v>4.5999999999999999E-2</v>
          </cell>
          <cell r="O141">
            <v>5841000000</v>
          </cell>
          <cell r="P141">
            <v>1.9750899999999998E-2</v>
          </cell>
          <cell r="Q141">
            <v>28765162</v>
          </cell>
          <cell r="R141">
            <v>0.87</v>
          </cell>
          <cell r="S141">
            <v>1</v>
          </cell>
          <cell r="T141">
            <v>1</v>
          </cell>
          <cell r="U141">
            <v>1</v>
          </cell>
          <cell r="V141">
            <v>3386312</v>
          </cell>
          <cell r="W141">
            <v>228670685397</v>
          </cell>
          <cell r="X141">
            <v>252874454471</v>
          </cell>
          <cell r="Y141">
            <v>130324676705.89999</v>
          </cell>
          <cell r="Z141">
            <v>1.5118900537490001</v>
          </cell>
          <cell r="AA141">
            <v>382318382566.90002</v>
          </cell>
          <cell r="AB141">
            <v>4.5477112443237464E-4</v>
          </cell>
          <cell r="AC141">
            <v>1.94034208150506</v>
          </cell>
          <cell r="AD141">
            <v>277318296282.86646</v>
          </cell>
          <cell r="AE141">
            <v>157053000000</v>
          </cell>
          <cell r="AF141">
            <v>1.7657624896236714</v>
          </cell>
          <cell r="AG141">
            <v>103838824</v>
          </cell>
          <cell r="AH141">
            <v>183354700.38583425</v>
          </cell>
          <cell r="AI141">
            <v>3397652</v>
          </cell>
          <cell r="AJ141">
            <v>53.965120732150979</v>
          </cell>
          <cell r="AL141">
            <v>53.965120732150979</v>
          </cell>
        </row>
        <row r="142">
          <cell r="A142" t="str">
            <v>PHL</v>
          </cell>
          <cell r="B142" t="str">
            <v>Philippines</v>
          </cell>
          <cell r="C142" t="e">
            <v>#VALUE!</v>
          </cell>
          <cell r="D142">
            <v>13351132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>
            <v>6125441113.1953993</v>
          </cell>
          <cell r="J142" t="e">
            <v>#VALUE!</v>
          </cell>
          <cell r="K142" t="str">
            <v>N/A</v>
          </cell>
          <cell r="N142">
            <v>3.7999999999999999E-2</v>
          </cell>
          <cell r="R142">
            <v>0.87</v>
          </cell>
          <cell r="S142">
            <v>1</v>
          </cell>
          <cell r="T142">
            <v>0</v>
          </cell>
          <cell r="U142">
            <v>0.5</v>
          </cell>
          <cell r="V142">
            <v>13351132</v>
          </cell>
          <cell r="W142">
            <v>308508430189.90002</v>
          </cell>
          <cell r="X142">
            <v>341162667390</v>
          </cell>
          <cell r="Y142">
            <v>161195818768.29999</v>
          </cell>
          <cell r="Z142">
            <v>23.525854110720001</v>
          </cell>
          <cell r="AA142">
            <v>8026143205562</v>
          </cell>
          <cell r="AB142" t="e">
            <v>#VALUE!</v>
          </cell>
          <cell r="AC142">
            <v>2.1164486150871022</v>
          </cell>
          <cell r="AD142">
            <v>370176319850.19568</v>
          </cell>
          <cell r="AE142">
            <v>199589000000</v>
          </cell>
          <cell r="AF142">
            <v>1.8546929933523173</v>
          </cell>
          <cell r="AG142">
            <v>53203676</v>
          </cell>
          <cell r="AH142">
            <v>98676485.097786844</v>
          </cell>
          <cell r="AI142">
            <v>13400000</v>
          </cell>
          <cell r="AJ142">
            <v>7.3639167983423022</v>
          </cell>
          <cell r="AL142">
            <v>7.3639167983423022</v>
          </cell>
        </row>
        <row r="143">
          <cell r="A143" t="str">
            <v>PLW</v>
          </cell>
          <cell r="B143" t="str">
            <v>Palau</v>
          </cell>
          <cell r="C143" t="e">
            <v>#VALUE!</v>
          </cell>
          <cell r="D143" t="str">
            <v>N/A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>
            <v>16304506.297368301</v>
          </cell>
          <cell r="J143" t="e">
            <v>#VALUE!</v>
          </cell>
          <cell r="K143" t="str">
            <v>N/A</v>
          </cell>
          <cell r="N143">
            <v>9.9000000000000005E-2</v>
          </cell>
          <cell r="R143">
            <v>0.87</v>
          </cell>
          <cell r="S143">
            <v>1</v>
          </cell>
          <cell r="T143">
            <v>0</v>
          </cell>
          <cell r="U143">
            <v>0.5</v>
          </cell>
          <cell r="V143" t="str">
            <v>N/A</v>
          </cell>
          <cell r="W143">
            <v>251627565.37670001</v>
          </cell>
          <cell r="X143">
            <v>278261217.49720001</v>
          </cell>
          <cell r="Y143">
            <v>164691982.8017</v>
          </cell>
          <cell r="Z143">
            <v>0.5918610692024</v>
          </cell>
          <cell r="AA143">
            <v>164691982.8017</v>
          </cell>
          <cell r="AB143" t="e">
            <v>#VALUE!</v>
          </cell>
          <cell r="AC143">
            <v>1.6895856905933597</v>
          </cell>
          <cell r="AD143">
            <v>286126122.69069827</v>
          </cell>
          <cell r="AE143">
            <v>171345538.90000001</v>
          </cell>
          <cell r="AF143">
            <v>1.6698778650880781</v>
          </cell>
          <cell r="AG143" t="str">
            <v>N/A</v>
          </cell>
          <cell r="AH143" t="e">
            <v>#VALUE!</v>
          </cell>
          <cell r="AI143" t="str">
            <v>N/A</v>
          </cell>
          <cell r="AJ143" t="e">
            <v>#VALUE!</v>
          </cell>
          <cell r="AL143" t="e">
            <v>#VALUE!</v>
          </cell>
        </row>
        <row r="144">
          <cell r="A144" t="str">
            <v>PNG</v>
          </cell>
          <cell r="B144" t="str">
            <v>Papua New Guinea</v>
          </cell>
          <cell r="C144">
            <v>7102136.2183043025</v>
          </cell>
          <cell r="D144">
            <v>1061281</v>
          </cell>
          <cell r="E144">
            <v>6.6920412391292246</v>
          </cell>
          <cell r="F144">
            <v>3.3921270615416654</v>
          </cell>
          <cell r="G144">
            <v>1.303184512879769E-2</v>
          </cell>
          <cell r="H144">
            <v>4.5611457950791917E-4</v>
          </cell>
          <cell r="I144">
            <v>276246376.81158</v>
          </cell>
          <cell r="J144">
            <v>1.303184512879769E-2</v>
          </cell>
          <cell r="K144">
            <v>3600000</v>
          </cell>
          <cell r="L144">
            <v>8060000000</v>
          </cell>
          <cell r="M144">
            <v>4.4660000000000001E-4</v>
          </cell>
          <cell r="N144">
            <v>3.5000000000000003E-2</v>
          </cell>
          <cell r="O144">
            <v>282100000</v>
          </cell>
          <cell r="P144">
            <v>1.2761399999999999E-2</v>
          </cell>
          <cell r="Q144">
            <v>6703361</v>
          </cell>
          <cell r="R144">
            <v>0.87</v>
          </cell>
          <cell r="S144">
            <v>1</v>
          </cell>
          <cell r="T144">
            <v>1</v>
          </cell>
          <cell r="U144">
            <v>1</v>
          </cell>
          <cell r="V144">
            <v>1061281</v>
          </cell>
          <cell r="W144">
            <v>14080581085.26</v>
          </cell>
          <cell r="X144">
            <v>15570947602.610001</v>
          </cell>
          <cell r="Y144">
            <v>7892753623.1879997</v>
          </cell>
          <cell r="Z144">
            <v>1.402886986732</v>
          </cell>
          <cell r="AA144">
            <v>21844280000</v>
          </cell>
          <cell r="AB144">
            <v>2.3119980182815389E-4</v>
          </cell>
          <cell r="AC144">
            <v>1.9728156161956396</v>
          </cell>
          <cell r="AD144">
            <v>16952878745.104967</v>
          </cell>
          <cell r="AE144">
            <v>9480047959</v>
          </cell>
          <cell r="AF144">
            <v>1.7882693018457299</v>
          </cell>
          <cell r="AG144">
            <v>790447.25</v>
          </cell>
          <cell r="AH144">
            <v>1413532.5519033771</v>
          </cell>
          <cell r="AI144">
            <v>1055841</v>
          </cell>
          <cell r="AJ144">
            <v>1.3387740691101946</v>
          </cell>
          <cell r="AL144">
            <v>1.3387740691101946</v>
          </cell>
        </row>
        <row r="145">
          <cell r="A145" t="str">
            <v>POL</v>
          </cell>
          <cell r="B145" t="str">
            <v>Poland</v>
          </cell>
          <cell r="C145" t="e">
            <v>#VALUE!</v>
          </cell>
          <cell r="D145">
            <v>2133853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>
            <v>30535411300.9189</v>
          </cell>
          <cell r="J145" t="e">
            <v>#VALUE!</v>
          </cell>
          <cell r="K145" t="str">
            <v>N/A</v>
          </cell>
          <cell r="N145">
            <v>7.0999999999999994E-2</v>
          </cell>
          <cell r="R145">
            <v>0.87</v>
          </cell>
          <cell r="S145">
            <v>1</v>
          </cell>
          <cell r="T145">
            <v>1</v>
          </cell>
          <cell r="U145">
            <v>1</v>
          </cell>
          <cell r="V145">
            <v>2133853</v>
          </cell>
          <cell r="W145">
            <v>637427099982.09998</v>
          </cell>
          <cell r="X145">
            <v>721873360476</v>
          </cell>
          <cell r="Y145">
            <v>430076215505.90002</v>
          </cell>
          <cell r="Z145">
            <v>1.8609441518780001</v>
          </cell>
          <cell r="AA145">
            <v>1343366000000</v>
          </cell>
          <cell r="AB145" t="e">
            <v>#VALUE!</v>
          </cell>
          <cell r="AC145">
            <v>1.678477754522784</v>
          </cell>
          <cell r="AD145">
            <v>755472820277.30847</v>
          </cell>
          <cell r="AE145">
            <v>469440000000</v>
          </cell>
          <cell r="AF145">
            <v>1.609306450829304</v>
          </cell>
          <cell r="AG145">
            <v>27833352</v>
          </cell>
          <cell r="AH145">
            <v>44792392.921802707</v>
          </cell>
          <cell r="AI145">
            <v>2142113</v>
          </cell>
          <cell r="AJ145">
            <v>20.910378174168546</v>
          </cell>
          <cell r="AL145">
            <v>20.910378174168546</v>
          </cell>
        </row>
        <row r="146">
          <cell r="A146" t="str">
            <v>PRK</v>
          </cell>
          <cell r="B146" t="str">
            <v>Democratic People's Republic of Korea</v>
          </cell>
          <cell r="C146" t="e">
            <v>#VALUE!</v>
          </cell>
          <cell r="D146">
            <v>1822183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str">
            <v>N/A</v>
          </cell>
          <cell r="R146">
            <v>1</v>
          </cell>
          <cell r="S146">
            <v>1</v>
          </cell>
          <cell r="T146">
            <v>1</v>
          </cell>
          <cell r="U146">
            <v>1</v>
          </cell>
          <cell r="V146">
            <v>1822183</v>
          </cell>
          <cell r="W146" t="str">
            <v>N/A</v>
          </cell>
          <cell r="X146" t="str">
            <v>N/A</v>
          </cell>
          <cell r="Y146" t="str">
            <v>N/A</v>
          </cell>
          <cell r="Z146" t="str">
            <v>N/A</v>
          </cell>
          <cell r="AA146" t="str">
            <v>N/A</v>
          </cell>
          <cell r="AB146" t="e">
            <v>#VALUE!</v>
          </cell>
          <cell r="AC146" t="e">
            <v>#VALUE!</v>
          </cell>
          <cell r="AD146" t="str">
            <v>N/A</v>
          </cell>
          <cell r="AE146" t="str">
            <v>N/A</v>
          </cell>
          <cell r="AF146" t="e">
            <v>#VALUE!</v>
          </cell>
          <cell r="AG146">
            <v>372650</v>
          </cell>
          <cell r="AH146" t="e">
            <v>#VALUE!</v>
          </cell>
          <cell r="AI146">
            <v>1799700</v>
          </cell>
          <cell r="AJ146" t="e">
            <v>#VALUE!</v>
          </cell>
          <cell r="AL146" t="e">
            <v>#VALUE!</v>
          </cell>
        </row>
        <row r="147">
          <cell r="A147" t="str">
            <v>PRT</v>
          </cell>
          <cell r="B147" t="str">
            <v>Portugal</v>
          </cell>
          <cell r="C147" t="e">
            <v>#VALUE!</v>
          </cell>
          <cell r="D147">
            <v>670001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>
            <v>25616106567.677998</v>
          </cell>
          <cell r="J147" t="e">
            <v>#VALUE!</v>
          </cell>
          <cell r="K147" t="str">
            <v>N/A</v>
          </cell>
          <cell r="N147">
            <v>0.11</v>
          </cell>
          <cell r="R147">
            <v>0.87</v>
          </cell>
          <cell r="S147">
            <v>1</v>
          </cell>
          <cell r="T147">
            <v>1</v>
          </cell>
          <cell r="U147">
            <v>1</v>
          </cell>
          <cell r="V147">
            <v>670001</v>
          </cell>
          <cell r="W147">
            <v>227444868270.89999</v>
          </cell>
          <cell r="X147">
            <v>266394849845.20001</v>
          </cell>
          <cell r="Y147">
            <v>232873696069.79999</v>
          </cell>
          <cell r="Z147">
            <v>0.63284480571750001</v>
          </cell>
          <cell r="AA147">
            <v>168586600000</v>
          </cell>
          <cell r="AB147" t="e">
            <v>#VALUE!</v>
          </cell>
          <cell r="AC147">
            <v>1.1439456423852723</v>
          </cell>
          <cell r="AD147">
            <v>272563719691.31949</v>
          </cell>
          <cell r="AE147">
            <v>228872000000</v>
          </cell>
          <cell r="AF147">
            <v>1.1909002398341408</v>
          </cell>
          <cell r="AG147" t="str">
            <v>N/A</v>
          </cell>
          <cell r="AH147" t="e">
            <v>#VALUE!</v>
          </cell>
          <cell r="AI147">
            <v>668693</v>
          </cell>
          <cell r="AJ147" t="e">
            <v>#VALUE!</v>
          </cell>
          <cell r="AL147" t="e">
            <v>#VALUE!</v>
          </cell>
        </row>
        <row r="148">
          <cell r="A148" t="str">
            <v>PRY</v>
          </cell>
          <cell r="B148" t="str">
            <v>Paraguay</v>
          </cell>
          <cell r="C148">
            <v>12650239.198490838</v>
          </cell>
          <cell r="D148">
            <v>884194</v>
          </cell>
          <cell r="E148">
            <v>14.307085547392131</v>
          </cell>
          <cell r="F148">
            <v>7.0640685188996981</v>
          </cell>
          <cell r="G148">
            <v>6.1794480299944476E-3</v>
          </cell>
          <cell r="H148">
            <v>4.3874081012960578E-4</v>
          </cell>
          <cell r="I148">
            <v>1010771021.89103</v>
          </cell>
          <cell r="J148">
            <v>6.1794480299944476E-3</v>
          </cell>
          <cell r="K148">
            <v>6246007</v>
          </cell>
          <cell r="L148">
            <v>14220000000</v>
          </cell>
          <cell r="M148">
            <v>4.394E-4</v>
          </cell>
          <cell r="N148">
            <v>7.0999999999999994E-2</v>
          </cell>
          <cell r="O148">
            <v>1009000000</v>
          </cell>
          <cell r="P148">
            <v>6.1881999999999996E-3</v>
          </cell>
          <cell r="Q148">
            <v>6341892</v>
          </cell>
          <cell r="R148">
            <v>0.87</v>
          </cell>
          <cell r="S148">
            <v>1</v>
          </cell>
          <cell r="T148">
            <v>1</v>
          </cell>
          <cell r="U148">
            <v>1</v>
          </cell>
          <cell r="V148">
            <v>884194</v>
          </cell>
          <cell r="W148">
            <v>26073314264.59</v>
          </cell>
          <cell r="X148">
            <v>28833057938.59</v>
          </cell>
          <cell r="Y148">
            <v>14236211575.93</v>
          </cell>
          <cell r="Z148">
            <v>2452.2309570309999</v>
          </cell>
          <cell r="AA148">
            <v>70705315900000</v>
          </cell>
          <cell r="AB148">
            <v>2.1662658928869213E-4</v>
          </cell>
          <cell r="AC148">
            <v>2.0253322160046952</v>
          </cell>
          <cell r="AD148">
            <v>33440004694.226288</v>
          </cell>
          <cell r="AE148">
            <v>18333172802</v>
          </cell>
          <cell r="AF148">
            <v>1.8240162275990905</v>
          </cell>
          <cell r="AG148">
            <v>6246007</v>
          </cell>
          <cell r="AH148">
            <v>11392818.125697512</v>
          </cell>
          <cell r="AI148">
            <v>886835</v>
          </cell>
          <cell r="AJ148">
            <v>12.846604075952699</v>
          </cell>
          <cell r="AL148">
            <v>12.846604075952699</v>
          </cell>
        </row>
        <row r="149">
          <cell r="A149" t="str">
            <v>QAT</v>
          </cell>
          <cell r="B149" t="str">
            <v>Qatar</v>
          </cell>
          <cell r="C149">
            <v>21705468.949845694</v>
          </cell>
          <cell r="D149">
            <v>80045</v>
          </cell>
          <cell r="E149">
            <v>271.16583109308129</v>
          </cell>
          <cell r="F149">
            <v>206.13404959710164</v>
          </cell>
          <cell r="G149">
            <v>6.7132400079268429E-3</v>
          </cell>
          <cell r="H149">
            <v>1.6783100019817106E-4</v>
          </cell>
          <cell r="I149">
            <v>2457829599.4955001</v>
          </cell>
          <cell r="J149">
            <v>6.7132400079268429E-3</v>
          </cell>
          <cell r="K149">
            <v>16500000</v>
          </cell>
          <cell r="L149">
            <v>98310000000</v>
          </cell>
          <cell r="M149">
            <v>1.6770000000000001E-4</v>
          </cell>
          <cell r="N149">
            <v>2.5000000000000001E-2</v>
          </cell>
          <cell r="O149">
            <v>2458000000</v>
          </cell>
          <cell r="P149">
            <v>6.7064999999999998E-3</v>
          </cell>
          <cell r="Q149">
            <v>1597765</v>
          </cell>
          <cell r="R149">
            <v>0.87</v>
          </cell>
          <cell r="S149">
            <v>1</v>
          </cell>
          <cell r="T149">
            <v>1</v>
          </cell>
          <cell r="U149">
            <v>1</v>
          </cell>
          <cell r="V149">
            <v>80045</v>
          </cell>
          <cell r="W149">
            <v>116950619080.89999</v>
          </cell>
          <cell r="X149">
            <v>129329318923.3</v>
          </cell>
          <cell r="Y149">
            <v>98313183979.820007</v>
          </cell>
          <cell r="Z149">
            <v>2.76704454422</v>
          </cell>
          <cell r="AA149">
            <v>357860000000</v>
          </cell>
          <cell r="AB149">
            <v>1.2758127961522386E-4</v>
          </cell>
          <cell r="AC149">
            <v>1.3154829666573147</v>
          </cell>
          <cell r="AD149" t="str">
            <v>N/A</v>
          </cell>
          <cell r="AE149" t="str">
            <v>N/A</v>
          </cell>
          <cell r="AF149" t="e">
            <v>#VALUE!</v>
          </cell>
          <cell r="AG149">
            <v>17857142</v>
          </cell>
          <cell r="AH149" t="e">
            <v>#VALUE!</v>
          </cell>
          <cell r="AI149">
            <v>80876</v>
          </cell>
          <cell r="AJ149" t="e">
            <v>#VALUE!</v>
          </cell>
          <cell r="AL149">
            <v>271.16583109308129</v>
          </cell>
        </row>
        <row r="150">
          <cell r="A150" t="str">
            <v>ROU</v>
          </cell>
          <cell r="B150" t="str">
            <v>Romania</v>
          </cell>
          <cell r="C150">
            <v>24828719.297262285</v>
          </cell>
          <cell r="D150">
            <v>1247644</v>
          </cell>
          <cell r="E150">
            <v>19.900483869807641</v>
          </cell>
          <cell r="F150">
            <v>10.499790004199916</v>
          </cell>
          <cell r="G150">
            <v>1.5057545164591736E-3</v>
          </cell>
          <cell r="H150">
            <v>8.1310743888795376E-5</v>
          </cell>
          <cell r="I150">
            <v>8699957301.6756001</v>
          </cell>
          <cell r="J150">
            <v>1.5057545164591736E-3</v>
          </cell>
          <cell r="K150">
            <v>13100000</v>
          </cell>
          <cell r="L150">
            <v>163300000000</v>
          </cell>
          <cell r="M150">
            <v>8.03E-5</v>
          </cell>
          <cell r="N150">
            <v>5.3999999999999999E-2</v>
          </cell>
          <cell r="O150">
            <v>8819000000</v>
          </cell>
          <cell r="P150">
            <v>1.4874000000000001E-3</v>
          </cell>
          <cell r="Q150">
            <v>21480400</v>
          </cell>
          <cell r="R150">
            <v>1</v>
          </cell>
          <cell r="S150">
            <v>1</v>
          </cell>
          <cell r="T150">
            <v>1</v>
          </cell>
          <cell r="U150">
            <v>1</v>
          </cell>
          <cell r="V150">
            <v>1247644</v>
          </cell>
          <cell r="W150">
            <v>232148510694.20001</v>
          </cell>
          <cell r="X150">
            <v>305355948178.5</v>
          </cell>
          <cell r="Y150">
            <v>161110320401.39999</v>
          </cell>
          <cell r="Z150">
            <v>1.6088558435439999</v>
          </cell>
          <cell r="AA150">
            <v>491273700000</v>
          </cell>
          <cell r="AB150">
            <v>4.2900752640135951E-5</v>
          </cell>
          <cell r="AC150">
            <v>1.8953220837604798</v>
          </cell>
          <cell r="AD150">
            <v>306347554525.08771</v>
          </cell>
          <cell r="AE150">
            <v>161624000000</v>
          </cell>
          <cell r="AF150">
            <v>1.895433565096073</v>
          </cell>
          <cell r="AG150">
            <v>22656470</v>
          </cell>
          <cell r="AH150">
            <v>42943833.704592228</v>
          </cell>
          <cell r="AI150">
            <v>1234124</v>
          </cell>
          <cell r="AJ150">
            <v>34.797016916122068</v>
          </cell>
          <cell r="AL150">
            <v>34.797016916122068</v>
          </cell>
        </row>
        <row r="151">
          <cell r="A151" t="str">
            <v>RUS</v>
          </cell>
          <cell r="B151" t="str">
            <v>Russian Federation</v>
          </cell>
          <cell r="C151" t="e">
            <v>#VALUE!</v>
          </cell>
          <cell r="D151">
            <v>8884039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>
            <v>66522221054.838005</v>
          </cell>
          <cell r="J151" t="e">
            <v>#VALUE!</v>
          </cell>
          <cell r="K151" t="str">
            <v>N/A</v>
          </cell>
          <cell r="N151">
            <v>5.4000000000000006E-2</v>
          </cell>
          <cell r="R151">
            <v>1</v>
          </cell>
          <cell r="S151">
            <v>1</v>
          </cell>
          <cell r="T151">
            <v>1</v>
          </cell>
          <cell r="U151">
            <v>1</v>
          </cell>
          <cell r="V151">
            <v>8884039</v>
          </cell>
          <cell r="W151">
            <v>1932418385305</v>
          </cell>
          <cell r="X151">
            <v>2677802775914</v>
          </cell>
          <cell r="Y151">
            <v>1231892982497</v>
          </cell>
          <cell r="Z151">
            <v>14.48440170288</v>
          </cell>
          <cell r="AA151">
            <v>38786372200000</v>
          </cell>
          <cell r="AB151" t="e">
            <v>#VALUE!</v>
          </cell>
          <cell r="AC151">
            <v>2.173730034963099</v>
          </cell>
          <cell r="AD151">
            <v>2812383145492.0127</v>
          </cell>
          <cell r="AE151">
            <v>1479820000000</v>
          </cell>
          <cell r="AF151">
            <v>1.9004900227676425</v>
          </cell>
          <cell r="AG151" t="str">
            <v>N/A</v>
          </cell>
          <cell r="AH151" t="e">
            <v>#VALUE!</v>
          </cell>
          <cell r="AI151">
            <v>8947188</v>
          </cell>
          <cell r="AJ151" t="e">
            <v>#VALUE!</v>
          </cell>
          <cell r="AL151" t="e">
            <v>#VALUE!</v>
          </cell>
        </row>
        <row r="152">
          <cell r="A152" t="str">
            <v>RWA</v>
          </cell>
          <cell r="B152" t="str">
            <v>Rwanda</v>
          </cell>
          <cell r="C152" t="e">
            <v>#VALUE!</v>
          </cell>
          <cell r="D152">
            <v>2135482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>
            <v>469426744.86740994</v>
          </cell>
          <cell r="J152" t="e">
            <v>#VALUE!</v>
          </cell>
          <cell r="K152" t="str">
            <v>N/A</v>
          </cell>
          <cell r="N152">
            <v>0.09</v>
          </cell>
          <cell r="R152">
            <v>0.25</v>
          </cell>
          <cell r="S152">
            <v>1</v>
          </cell>
          <cell r="T152">
            <v>1</v>
          </cell>
          <cell r="U152">
            <v>1</v>
          </cell>
          <cell r="V152">
            <v>2135482</v>
          </cell>
          <cell r="W152">
            <v>10313420048.4</v>
          </cell>
          <cell r="X152">
            <v>11405049422.68</v>
          </cell>
          <cell r="Y152">
            <v>5215852720.7489996</v>
          </cell>
          <cell r="Z152">
            <v>262.18859863279999</v>
          </cell>
          <cell r="AA152">
            <v>2990273774886</v>
          </cell>
          <cell r="AB152" t="e">
            <v>#VALUE!</v>
          </cell>
          <cell r="AC152">
            <v>2.1866126275594353</v>
          </cell>
          <cell r="AD152">
            <v>12359767259.023947</v>
          </cell>
          <cell r="AE152">
            <v>5627667377</v>
          </cell>
          <cell r="AF152">
            <v>2.1962504943944818</v>
          </cell>
          <cell r="AG152">
            <v>1414776.625</v>
          </cell>
          <cell r="AH152">
            <v>3107203.8621140067</v>
          </cell>
          <cell r="AI152">
            <v>2213538</v>
          </cell>
          <cell r="AJ152">
            <v>1.4037273641175378</v>
          </cell>
          <cell r="AL152">
            <v>1.4037273641175378</v>
          </cell>
        </row>
        <row r="153">
          <cell r="A153" t="str">
            <v>SAU</v>
          </cell>
          <cell r="B153" t="str">
            <v>Saudi Arabia</v>
          </cell>
          <cell r="C153" t="e">
            <v>#VALUE!</v>
          </cell>
          <cell r="D153">
            <v>3578474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>
            <v>18788320000</v>
          </cell>
          <cell r="J153" t="e">
            <v>#VALUE!</v>
          </cell>
          <cell r="K153" t="str">
            <v>N/A</v>
          </cell>
          <cell r="N153">
            <v>0.05</v>
          </cell>
          <cell r="R153">
            <v>0.25</v>
          </cell>
          <cell r="S153">
            <v>1</v>
          </cell>
          <cell r="T153">
            <v>1</v>
          </cell>
          <cell r="U153">
            <v>1</v>
          </cell>
          <cell r="V153">
            <v>3578474</v>
          </cell>
          <cell r="W153">
            <v>538960648760.70001</v>
          </cell>
          <cell r="X153">
            <v>596007222351.90002</v>
          </cell>
          <cell r="Y153">
            <v>375766400000</v>
          </cell>
          <cell r="Z153">
            <v>2.3447501659390002</v>
          </cell>
          <cell r="AA153">
            <v>1397488000000</v>
          </cell>
          <cell r="AB153" t="e">
            <v>#VALUE!</v>
          </cell>
          <cell r="AC153">
            <v>1.5861110050071001</v>
          </cell>
          <cell r="AD153">
            <v>623439744276.38257</v>
          </cell>
          <cell r="AE153">
            <v>434666000000</v>
          </cell>
          <cell r="AF153">
            <v>1.4342960900470305</v>
          </cell>
          <cell r="AG153" t="str">
            <v>N/A</v>
          </cell>
          <cell r="AH153" t="e">
            <v>#VALUE!</v>
          </cell>
          <cell r="AI153">
            <v>3623693</v>
          </cell>
          <cell r="AJ153" t="e">
            <v>#VALUE!</v>
          </cell>
          <cell r="AL153" t="e">
            <v>#VALUE!</v>
          </cell>
        </row>
        <row r="154">
          <cell r="A154" t="str">
            <v>SDN</v>
          </cell>
          <cell r="B154" t="str">
            <v>Sudan</v>
          </cell>
          <cell r="C154">
            <v>726531.93757056328</v>
          </cell>
          <cell r="D154">
            <v>6698640</v>
          </cell>
          <cell r="E154">
            <v>0.10845961830618801</v>
          </cell>
          <cell r="F154">
            <v>6.3565141580977633E-2</v>
          </cell>
          <cell r="G154">
            <v>1.0667141547039926E-4</v>
          </cell>
          <cell r="H154">
            <v>7.7870133293391466E-6</v>
          </cell>
          <cell r="I154">
            <v>3991697289.4969897</v>
          </cell>
          <cell r="J154">
            <v>1.0667141547039926E-4</v>
          </cell>
          <cell r="K154">
            <v>425800</v>
          </cell>
          <cell r="L154">
            <v>55800000000</v>
          </cell>
          <cell r="M154">
            <v>7.6299999999999998E-6</v>
          </cell>
          <cell r="N154">
            <v>7.2999999999999995E-2</v>
          </cell>
          <cell r="O154">
            <v>4074000000</v>
          </cell>
          <cell r="P154">
            <v>1.0450000000000001E-4</v>
          </cell>
          <cell r="Q154">
            <v>42478308</v>
          </cell>
          <cell r="R154">
            <v>0.28000000000000003</v>
          </cell>
          <cell r="S154">
            <v>1</v>
          </cell>
          <cell r="T154">
            <v>1</v>
          </cell>
          <cell r="U154">
            <v>1</v>
          </cell>
          <cell r="V154">
            <v>6698640</v>
          </cell>
          <cell r="W154">
            <v>84370248195.449997</v>
          </cell>
          <cell r="X154">
            <v>93300461530.380005</v>
          </cell>
          <cell r="Y154">
            <v>54680784787.629997</v>
          </cell>
          <cell r="Z154">
            <v>1.347967624664</v>
          </cell>
          <cell r="AA154">
            <v>125766000000</v>
          </cell>
          <cell r="AB154">
            <v>4.5637502003283583E-6</v>
          </cell>
          <cell r="AC154">
            <v>1.7062750999778378</v>
          </cell>
          <cell r="AD154">
            <v>98242484740.347488</v>
          </cell>
          <cell r="AE154">
            <v>62045783133</v>
          </cell>
          <cell r="AF154">
            <v>1.5833869729673171</v>
          </cell>
          <cell r="AG154">
            <v>890198.6875</v>
          </cell>
          <cell r="AH154">
            <v>1409529.0051401036</v>
          </cell>
          <cell r="AI154">
            <v>6747380</v>
          </cell>
          <cell r="AJ154">
            <v>0.20890019609687074</v>
          </cell>
          <cell r="AL154">
            <v>0.20890019609687074</v>
          </cell>
        </row>
        <row r="155">
          <cell r="A155" t="str">
            <v>SEN</v>
          </cell>
          <cell r="B155" t="str">
            <v>Senegal</v>
          </cell>
          <cell r="C155">
            <v>3130073.8321585129</v>
          </cell>
          <cell r="D155">
            <v>2363257</v>
          </cell>
          <cell r="E155">
            <v>1.3244745840839625</v>
          </cell>
          <cell r="F155">
            <v>0.74198362683364527</v>
          </cell>
          <cell r="G155">
            <v>2.3992462242283185E-3</v>
          </cell>
          <cell r="H155">
            <v>1.3675703478101416E-4</v>
          </cell>
          <cell r="I155">
            <v>730853708.25747001</v>
          </cell>
          <cell r="J155">
            <v>2.3992462242283185E-3</v>
          </cell>
          <cell r="K155">
            <v>1753498</v>
          </cell>
          <cell r="L155">
            <v>12790000000</v>
          </cell>
          <cell r="M155">
            <v>1.371E-4</v>
          </cell>
          <cell r="N155">
            <v>5.7000000000000002E-2</v>
          </cell>
          <cell r="O155">
            <v>729000000</v>
          </cell>
          <cell r="P155">
            <v>2.4053999999999998E-3</v>
          </cell>
          <cell r="Q155">
            <v>12106865</v>
          </cell>
          <cell r="R155">
            <v>1</v>
          </cell>
          <cell r="S155">
            <v>1</v>
          </cell>
          <cell r="T155">
            <v>1</v>
          </cell>
          <cell r="U155">
            <v>1</v>
          </cell>
          <cell r="V155">
            <v>2363257</v>
          </cell>
          <cell r="W155">
            <v>20724891518.84</v>
          </cell>
          <cell r="X155">
            <v>22887845127.459999</v>
          </cell>
          <cell r="Y155">
            <v>12821994881.709999</v>
          </cell>
          <cell r="Z155">
            <v>263.43090820309999</v>
          </cell>
          <cell r="AA155">
            <v>6029366054559</v>
          </cell>
          <cell r="AB155">
            <v>7.6612629552277826E-5</v>
          </cell>
          <cell r="AC155">
            <v>1.7850455672937824</v>
          </cell>
          <cell r="AD155">
            <v>24034912142.90564</v>
          </cell>
          <cell r="AE155">
            <v>12954023882</v>
          </cell>
          <cell r="AF155">
            <v>1.8554012530656874</v>
          </cell>
          <cell r="AG155">
            <v>1817164.875</v>
          </cell>
          <cell r="AH155">
            <v>3371569.9861019533</v>
          </cell>
          <cell r="AI155">
            <v>2389480</v>
          </cell>
          <cell r="AJ155">
            <v>1.4110057360186958</v>
          </cell>
          <cell r="AL155">
            <v>1.4110057360186958</v>
          </cell>
        </row>
        <row r="156">
          <cell r="A156" t="str">
            <v>SGP</v>
          </cell>
          <cell r="B156" t="str">
            <v>Singapore</v>
          </cell>
          <cell r="C156">
            <v>2153961.5135596055</v>
          </cell>
          <cell r="D156">
            <v>230721</v>
          </cell>
          <cell r="E156">
            <v>9.3357844043654694</v>
          </cell>
          <cell r="F156">
            <v>6.6749363950398966</v>
          </cell>
          <cell r="G156">
            <v>2.1669336247679861E-4</v>
          </cell>
          <cell r="H156">
            <v>8.451041136595145E-6</v>
          </cell>
          <cell r="I156">
            <v>7107038177.8070993</v>
          </cell>
          <cell r="J156">
            <v>2.1669336247679861E-4</v>
          </cell>
          <cell r="K156">
            <v>1540048</v>
          </cell>
          <cell r="L156">
            <v>183300000000</v>
          </cell>
          <cell r="M156">
            <v>8.3999999999999992E-6</v>
          </cell>
          <cell r="N156">
            <v>3.9E-2</v>
          </cell>
          <cell r="O156">
            <v>7150000000</v>
          </cell>
          <cell r="P156">
            <v>2.154E-4</v>
          </cell>
          <cell r="Q156">
            <v>4987600</v>
          </cell>
          <cell r="R156">
            <v>1</v>
          </cell>
          <cell r="S156">
            <v>1</v>
          </cell>
          <cell r="T156">
            <v>1</v>
          </cell>
          <cell r="U156">
            <v>1</v>
          </cell>
          <cell r="V156">
            <v>230721</v>
          </cell>
          <cell r="W156">
            <v>230480006796.60001</v>
          </cell>
          <cell r="X156">
            <v>254875284446.60001</v>
          </cell>
          <cell r="Y156">
            <v>182231748148.89999</v>
          </cell>
          <cell r="Z156">
            <v>1.04623401165</v>
          </cell>
          <cell r="AA156">
            <v>266659200000</v>
          </cell>
          <cell r="AB156">
            <v>6.0423591222030081E-6</v>
          </cell>
          <cell r="AC156">
            <v>1.3986327137593149</v>
          </cell>
          <cell r="AD156">
            <v>294122932756.83838</v>
          </cell>
          <cell r="AE156">
            <v>208765000000</v>
          </cell>
          <cell r="AF156">
            <v>1.4088708967347898</v>
          </cell>
          <cell r="AG156">
            <v>1173443.5</v>
          </cell>
          <cell r="AH156">
            <v>1653230.3961126104</v>
          </cell>
          <cell r="AI156">
            <v>225928</v>
          </cell>
          <cell r="AJ156">
            <v>7.3175099859805348</v>
          </cell>
          <cell r="AL156">
            <v>7.3175099859805348</v>
          </cell>
        </row>
        <row r="157">
          <cell r="A157" t="str">
            <v>SLB</v>
          </cell>
          <cell r="B157" t="str">
            <v>Solomon Islands</v>
          </cell>
          <cell r="C157">
            <v>736209.27825232584</v>
          </cell>
          <cell r="D157">
            <v>85245</v>
          </cell>
          <cell r="E157">
            <v>8.6363924951882911</v>
          </cell>
          <cell r="F157">
            <v>4.1972256437327706</v>
          </cell>
          <cell r="G157">
            <v>1.0087225894879011E-2</v>
          </cell>
          <cell r="H157">
            <v>5.447101983234666E-4</v>
          </cell>
          <cell r="I157">
            <v>35469860.9636214</v>
          </cell>
          <cell r="J157">
            <v>1.0087225894879011E-2</v>
          </cell>
          <cell r="K157">
            <v>357792.5</v>
          </cell>
          <cell r="L157">
            <v>663000000</v>
          </cell>
          <cell r="M157">
            <v>5.3970000000000005E-4</v>
          </cell>
          <cell r="N157">
            <v>5.3999999999999999E-2</v>
          </cell>
          <cell r="O157">
            <v>35802000</v>
          </cell>
          <cell r="P157">
            <v>9.9936999999999995E-3</v>
          </cell>
          <cell r="Q157">
            <v>524125</v>
          </cell>
          <cell r="R157">
            <v>0.28000000000000003</v>
          </cell>
          <cell r="S157">
            <v>1</v>
          </cell>
          <cell r="T157">
            <v>1</v>
          </cell>
          <cell r="U157">
            <v>1</v>
          </cell>
          <cell r="V157">
            <v>85245</v>
          </cell>
          <cell r="W157">
            <v>1222197284.9949999</v>
          </cell>
          <cell r="X157">
            <v>1351561400.0220001</v>
          </cell>
          <cell r="Y157">
            <v>656849277.10409999</v>
          </cell>
          <cell r="Z157">
            <v>3.5836064815520001</v>
          </cell>
          <cell r="AA157">
            <v>4843464167.9680004</v>
          </cell>
          <cell r="AB157">
            <v>2.6472530215362471E-4</v>
          </cell>
          <cell r="AC157">
            <v>2.0576431262598458</v>
          </cell>
          <cell r="AD157">
            <v>1457888179.4146369</v>
          </cell>
          <cell r="AE157">
            <v>678625481.70000005</v>
          </cell>
          <cell r="AF157">
            <v>2.1482956634085331</v>
          </cell>
          <cell r="AG157">
            <v>348104</v>
          </cell>
          <cell r="AH157">
            <v>747830.31361516402</v>
          </cell>
          <cell r="AI157">
            <v>85704</v>
          </cell>
          <cell r="AJ157">
            <v>8.7257340802665464</v>
          </cell>
          <cell r="AL157">
            <v>8.7257340802665464</v>
          </cell>
        </row>
        <row r="158">
          <cell r="A158" t="str">
            <v>SLE</v>
          </cell>
          <cell r="B158" t="str">
            <v>Sierra Leone</v>
          </cell>
          <cell r="C158">
            <v>129879.7596583605</v>
          </cell>
          <cell r="D158">
            <v>1232302</v>
          </cell>
          <cell r="E158">
            <v>0.10539604712023555</v>
          </cell>
          <cell r="F158">
            <v>4.4631916526955244E-2</v>
          </cell>
          <cell r="G158">
            <v>2.0826058496508962E-4</v>
          </cell>
          <cell r="H158">
            <v>2.8323439555252192E-5</v>
          </cell>
          <cell r="I158">
            <v>264092218.93436801</v>
          </cell>
          <cell r="J158">
            <v>2.0826058496508962E-4</v>
          </cell>
          <cell r="K158">
            <v>55000</v>
          </cell>
          <cell r="L158">
            <v>1856000000</v>
          </cell>
          <cell r="M158">
            <v>2.9600000000000001E-5</v>
          </cell>
          <cell r="N158">
            <v>0.13600000000000001</v>
          </cell>
          <cell r="O158">
            <v>252400000</v>
          </cell>
          <cell r="P158">
            <v>2.1790000000000001E-4</v>
          </cell>
          <cell r="Q158">
            <v>5739293</v>
          </cell>
          <cell r="R158">
            <v>1</v>
          </cell>
          <cell r="S158">
            <v>1</v>
          </cell>
          <cell r="T158">
            <v>1</v>
          </cell>
          <cell r="U158">
            <v>1</v>
          </cell>
          <cell r="V158">
            <v>1232302</v>
          </cell>
          <cell r="W158">
            <v>4146684741.0900002</v>
          </cell>
          <cell r="X158">
            <v>4585592770.4329996</v>
          </cell>
          <cell r="Y158">
            <v>1941854550.9879999</v>
          </cell>
          <cell r="Z158">
            <v>1380.4758300779999</v>
          </cell>
          <cell r="AA158">
            <v>6330300000000</v>
          </cell>
          <cell r="AB158">
            <v>1.1994087297639944E-5</v>
          </cell>
          <cell r="AC158">
            <v>2.3614501756065547</v>
          </cell>
          <cell r="AD158">
            <v>4851503809.3540039</v>
          </cell>
          <cell r="AE158">
            <v>1905015045</v>
          </cell>
          <cell r="AF158">
            <v>2.5467010468434403</v>
          </cell>
          <cell r="AG158" t="str">
            <v>N/A</v>
          </cell>
          <cell r="AH158" t="e">
            <v>#VALUE!</v>
          </cell>
          <cell r="AI158">
            <v>1252251</v>
          </cell>
          <cell r="AJ158" t="e">
            <v>#VALUE!</v>
          </cell>
          <cell r="AL158">
            <v>0.10539604712023555</v>
          </cell>
        </row>
        <row r="159">
          <cell r="A159" t="str">
            <v>SLV</v>
          </cell>
          <cell r="B159" t="str">
            <v>El Salvador</v>
          </cell>
          <cell r="C159">
            <v>13052758.192373304</v>
          </cell>
          <cell r="D159">
            <v>920567</v>
          </cell>
          <cell r="E159">
            <v>14.17904203862761</v>
          </cell>
          <cell r="F159">
            <v>7.4081147814336168</v>
          </cell>
          <cell r="G159">
            <v>5.0499884481410391E-3</v>
          </cell>
          <cell r="H159">
            <v>3.231992606810265E-4</v>
          </cell>
          <cell r="I159">
            <v>1350432000</v>
          </cell>
          <cell r="J159">
            <v>5.0499884481410391E-3</v>
          </cell>
          <cell r="K159">
            <v>6819666</v>
          </cell>
          <cell r="L159">
            <v>21100000000</v>
          </cell>
          <cell r="M159">
            <v>3.232E-4</v>
          </cell>
          <cell r="N159">
            <v>6.4000000000000001E-2</v>
          </cell>
          <cell r="O159">
            <v>1350000000</v>
          </cell>
          <cell r="P159">
            <v>5.0501000000000001E-3</v>
          </cell>
          <cell r="Q159">
            <v>6160423</v>
          </cell>
          <cell r="R159">
            <v>1</v>
          </cell>
          <cell r="S159">
            <v>1</v>
          </cell>
          <cell r="T159">
            <v>1</v>
          </cell>
          <cell r="U159">
            <v>1</v>
          </cell>
          <cell r="V159">
            <v>920567</v>
          </cell>
          <cell r="W159">
            <v>36520563384.82</v>
          </cell>
          <cell r="X159">
            <v>40386101641.660004</v>
          </cell>
          <cell r="Y159">
            <v>21100500000</v>
          </cell>
          <cell r="Z159">
            <v>0.51158690452580002</v>
          </cell>
          <cell r="AA159">
            <v>20661000000</v>
          </cell>
          <cell r="AB159">
            <v>1.6886170545773153E-4</v>
          </cell>
          <cell r="AC159">
            <v>1.9139878979957823</v>
          </cell>
          <cell r="AD159">
            <v>41293984350.278839</v>
          </cell>
          <cell r="AE159">
            <v>21214700000</v>
          </cell>
          <cell r="AF159">
            <v>1.9464797687584006</v>
          </cell>
          <cell r="AG159" t="str">
            <v>N/A</v>
          </cell>
          <cell r="AH159" t="e">
            <v>#VALUE!</v>
          </cell>
          <cell r="AI159">
            <v>917322</v>
          </cell>
          <cell r="AJ159" t="e">
            <v>#VALUE!</v>
          </cell>
          <cell r="AL159">
            <v>14.17904203862761</v>
          </cell>
        </row>
        <row r="160">
          <cell r="A160" t="str">
            <v>SMR</v>
          </cell>
          <cell r="B160" t="str">
            <v>San Marino</v>
          </cell>
          <cell r="C160" t="e">
            <v>#VALUE!</v>
          </cell>
          <cell r="D160" t="str">
            <v>N/A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str">
            <v>N/A</v>
          </cell>
          <cell r="N160">
            <v>7.0999999999999994E-2</v>
          </cell>
          <cell r="R160">
            <v>0.25</v>
          </cell>
          <cell r="S160">
            <v>1</v>
          </cell>
          <cell r="T160">
            <v>1</v>
          </cell>
          <cell r="U160">
            <v>1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  <cell r="Z160" t="str">
            <v>N/A</v>
          </cell>
          <cell r="AA160" t="str">
            <v>N/A</v>
          </cell>
          <cell r="AB160" t="e">
            <v>#VALUE!</v>
          </cell>
          <cell r="AC160" t="e">
            <v>#VALUE!</v>
          </cell>
          <cell r="AD160" t="str">
            <v>N/A</v>
          </cell>
          <cell r="AE160" t="str">
            <v>N/A</v>
          </cell>
          <cell r="AF160" t="e">
            <v>#VALUE!</v>
          </cell>
          <cell r="AG160" t="str">
            <v>N/A</v>
          </cell>
          <cell r="AH160" t="e">
            <v>#VALUE!</v>
          </cell>
          <cell r="AI160" t="str">
            <v>N/A</v>
          </cell>
          <cell r="AJ160" t="e">
            <v>#VALUE!</v>
          </cell>
          <cell r="AL160" t="e">
            <v>#VALUE!</v>
          </cell>
        </row>
        <row r="161">
          <cell r="A161" t="str">
            <v>SOM</v>
          </cell>
          <cell r="B161" t="str">
            <v>Somalia</v>
          </cell>
          <cell r="C161" t="e">
            <v>#VALUE!</v>
          </cell>
          <cell r="D161">
            <v>1888247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str">
            <v>N/A</v>
          </cell>
          <cell r="R161">
            <v>0.28000000000000003</v>
          </cell>
          <cell r="S161">
            <v>1</v>
          </cell>
          <cell r="T161">
            <v>0</v>
          </cell>
          <cell r="U161">
            <v>0.5</v>
          </cell>
          <cell r="V161">
            <v>1888247</v>
          </cell>
          <cell r="W161" t="str">
            <v>N/A</v>
          </cell>
          <cell r="X161" t="str">
            <v>N/A</v>
          </cell>
          <cell r="Y161" t="str">
            <v>N/A</v>
          </cell>
          <cell r="Z161" t="str">
            <v>N/A</v>
          </cell>
          <cell r="AA161" t="str">
            <v>N/A</v>
          </cell>
          <cell r="AB161" t="e">
            <v>#VALUE!</v>
          </cell>
          <cell r="AC161" t="e">
            <v>#VALUE!</v>
          </cell>
          <cell r="AD161" t="str">
            <v>N/A</v>
          </cell>
          <cell r="AE161" t="str">
            <v>N/A</v>
          </cell>
          <cell r="AF161" t="e">
            <v>#VALUE!</v>
          </cell>
          <cell r="AG161">
            <v>0</v>
          </cell>
          <cell r="AH161" t="e">
            <v>#VALUE!</v>
          </cell>
          <cell r="AI161">
            <v>1922833</v>
          </cell>
          <cell r="AJ161" t="e">
            <v>#VALUE!</v>
          </cell>
          <cell r="AL161" t="e">
            <v>#VALUE!</v>
          </cell>
        </row>
        <row r="162">
          <cell r="A162" t="str">
            <v>SRB</v>
          </cell>
          <cell r="B162" t="str">
            <v>Serbia</v>
          </cell>
          <cell r="C162" t="e">
            <v>#VALUE!</v>
          </cell>
          <cell r="D162" t="str">
            <v>N/A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>
            <v>4255450634.8341899</v>
          </cell>
          <cell r="J162" t="e">
            <v>#VALUE!</v>
          </cell>
          <cell r="K162" t="str">
            <v>N/A</v>
          </cell>
          <cell r="N162">
            <v>9.9000000000000005E-2</v>
          </cell>
          <cell r="R162">
            <v>1</v>
          </cell>
          <cell r="S162">
            <v>1</v>
          </cell>
          <cell r="T162">
            <v>1</v>
          </cell>
          <cell r="U162">
            <v>1</v>
          </cell>
          <cell r="V162" t="str">
            <v>N/A</v>
          </cell>
          <cell r="W162">
            <v>69381641607.509995</v>
          </cell>
          <cell r="X162">
            <v>80946260262.449997</v>
          </cell>
          <cell r="Y162">
            <v>42984349846.809998</v>
          </cell>
          <cell r="Z162">
            <v>33.518600463870001</v>
          </cell>
          <cell r="AA162">
            <v>2713205500000</v>
          </cell>
          <cell r="AB162" t="e">
            <v>#VALUE!</v>
          </cell>
          <cell r="AC162">
            <v>1.8831565570011122</v>
          </cell>
          <cell r="AD162">
            <v>82266194880.162476</v>
          </cell>
          <cell r="AE162">
            <v>38423239717</v>
          </cell>
          <cell r="AF162">
            <v>2.1410530576307591</v>
          </cell>
          <cell r="AG162" t="str">
            <v>N/A</v>
          </cell>
          <cell r="AH162" t="e">
            <v>#VALUE!</v>
          </cell>
          <cell r="AI162" t="str">
            <v>N/A</v>
          </cell>
          <cell r="AJ162" t="e">
            <v>#VALUE!</v>
          </cell>
          <cell r="AL162" t="e">
            <v>#VALUE!</v>
          </cell>
        </row>
        <row r="163">
          <cell r="A163" t="str">
            <v>STP</v>
          </cell>
          <cell r="B163" t="str">
            <v>Sao Tome and Principe</v>
          </cell>
          <cell r="C163">
            <v>28102.095598064527</v>
          </cell>
          <cell r="D163">
            <v>28038</v>
          </cell>
          <cell r="E163">
            <v>1.0022860260383952</v>
          </cell>
          <cell r="F163">
            <v>0.64198587631072113</v>
          </cell>
          <cell r="G163">
            <v>1.3306617883192117E-3</v>
          </cell>
          <cell r="H163">
            <v>9.4476986970664018E-5</v>
          </cell>
          <cell r="I163">
            <v>13527103.699833598</v>
          </cell>
          <cell r="J163">
            <v>1.3306617883192117E-3</v>
          </cell>
          <cell r="K163">
            <v>18000</v>
          </cell>
          <cell r="L163">
            <v>188000000</v>
          </cell>
          <cell r="M163">
            <v>9.5699999999999995E-5</v>
          </cell>
          <cell r="N163">
            <v>7.0999999999999994E-2</v>
          </cell>
          <cell r="O163">
            <v>13348000</v>
          </cell>
          <cell r="P163">
            <v>1.3485000000000001E-3</v>
          </cell>
          <cell r="Q163">
            <v>162515</v>
          </cell>
          <cell r="R163">
            <v>0.25</v>
          </cell>
          <cell r="S163">
            <v>1</v>
          </cell>
          <cell r="T163">
            <v>1</v>
          </cell>
          <cell r="U163">
            <v>1</v>
          </cell>
          <cell r="V163">
            <v>28038</v>
          </cell>
          <cell r="W163">
            <v>268978896.16579998</v>
          </cell>
          <cell r="X163">
            <v>297449109.02789998</v>
          </cell>
          <cell r="Y163">
            <v>190522587.32159999</v>
          </cell>
          <cell r="Z163">
            <v>10351.3046875</v>
          </cell>
          <cell r="AA163">
            <v>3078986471298</v>
          </cell>
          <cell r="AB163">
            <v>6.0514553426722971E-5</v>
          </cell>
          <cell r="AC163">
            <v>1.561227533225807</v>
          </cell>
          <cell r="AD163">
            <v>313352828.92268908</v>
          </cell>
          <cell r="AE163">
            <v>196806609.59999999</v>
          </cell>
          <cell r="AF163">
            <v>1.5921865101968053</v>
          </cell>
          <cell r="AG163">
            <v>4432</v>
          </cell>
          <cell r="AH163">
            <v>7056.5706131922416</v>
          </cell>
          <cell r="AI163">
            <v>28079</v>
          </cell>
          <cell r="AJ163">
            <v>0.25131132209808904</v>
          </cell>
          <cell r="AL163">
            <v>0.25131132209808904</v>
          </cell>
        </row>
        <row r="164">
          <cell r="A164" t="str">
            <v>SUR</v>
          </cell>
          <cell r="B164" t="str">
            <v>Suriname</v>
          </cell>
          <cell r="C164" t="e">
            <v>#VALUE!</v>
          </cell>
          <cell r="D164">
            <v>52224</v>
          </cell>
          <cell r="E164" t="e">
            <v>#VALUE!</v>
          </cell>
          <cell r="F164">
            <v>11.776194852941176</v>
          </cell>
          <cell r="G164" t="e">
            <v>#VALUE!</v>
          </cell>
          <cell r="H164" t="e">
            <v>#VALUE!</v>
          </cell>
          <cell r="I164" t="e">
            <v>#VALUE!</v>
          </cell>
          <cell r="K164">
            <v>615000</v>
          </cell>
          <cell r="L164">
            <v>3252000000</v>
          </cell>
          <cell r="M164">
            <v>1.8909999999999999E-4</v>
          </cell>
          <cell r="N164">
            <v>7.1999999999999995E-2</v>
          </cell>
          <cell r="O164">
            <v>234100000</v>
          </cell>
          <cell r="P164">
            <v>2.6266000000000002E-3</v>
          </cell>
          <cell r="Q164">
            <v>519861</v>
          </cell>
          <cell r="R164">
            <v>0.28000000000000003</v>
          </cell>
          <cell r="S164">
            <v>1</v>
          </cell>
          <cell r="T164">
            <v>1</v>
          </cell>
          <cell r="U164">
            <v>1</v>
          </cell>
          <cell r="V164">
            <v>52224</v>
          </cell>
          <cell r="W164">
            <v>3602741673.4120002</v>
          </cell>
          <cell r="X164">
            <v>3984075762.4109998</v>
          </cell>
          <cell r="Y164" t="str">
            <v>N/A</v>
          </cell>
          <cell r="Z164">
            <v>2.2401683330540001</v>
          </cell>
          <cell r="AA164">
            <v>8925000000</v>
          </cell>
          <cell r="AB164">
            <v>1.5436453438019641E-4</v>
          </cell>
          <cell r="AC164" t="e">
            <v>#VALUE!</v>
          </cell>
          <cell r="AD164" t="str">
            <v>N/A</v>
          </cell>
          <cell r="AE164" t="str">
            <v>N/A</v>
          </cell>
          <cell r="AF164" t="e">
            <v>#VALUE!</v>
          </cell>
          <cell r="AG164">
            <v>600</v>
          </cell>
          <cell r="AH164" t="e">
            <v>#VALUE!</v>
          </cell>
          <cell r="AI164">
            <v>51650</v>
          </cell>
          <cell r="AJ164" t="e">
            <v>#VALUE!</v>
          </cell>
          <cell r="AL164" t="e">
            <v>#VALUE!</v>
          </cell>
        </row>
        <row r="165">
          <cell r="A165" t="str">
            <v>SVK</v>
          </cell>
          <cell r="B165" t="str">
            <v>Slovakia</v>
          </cell>
          <cell r="C165">
            <v>31443811.942843981</v>
          </cell>
          <cell r="D165">
            <v>316206</v>
          </cell>
          <cell r="E165">
            <v>99.440908593903913</v>
          </cell>
          <cell r="F165">
            <v>70.523645977622181</v>
          </cell>
          <cell r="G165">
            <v>2.9934780223922599E-3</v>
          </cell>
          <cell r="H165">
            <v>2.5444563190334211E-4</v>
          </cell>
          <cell r="I165">
            <v>7449528552.8032007</v>
          </cell>
          <cell r="J165">
            <v>2.9934780223922599E-3</v>
          </cell>
          <cell r="K165">
            <v>22300000</v>
          </cell>
          <cell r="L165">
            <v>87820000000</v>
          </cell>
          <cell r="M165">
            <v>2.5339999999999998E-4</v>
          </cell>
          <cell r="N165">
            <v>8.5000000000000006E-2</v>
          </cell>
          <cell r="O165">
            <v>7464000000</v>
          </cell>
          <cell r="P165">
            <v>2.9816E-3</v>
          </cell>
          <cell r="Q165">
            <v>5418590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316206</v>
          </cell>
          <cell r="W165">
            <v>105032783950.8</v>
          </cell>
          <cell r="X165">
            <v>123577723491</v>
          </cell>
          <cell r="Y165">
            <v>87641512385.919998</v>
          </cell>
          <cell r="Z165">
            <v>0.50895500183109998</v>
          </cell>
          <cell r="AA165">
            <v>62895498900</v>
          </cell>
          <cell r="AB165">
            <v>1.8045323517894453E-4</v>
          </cell>
          <cell r="AC165">
            <v>1.4100364099930036</v>
          </cell>
          <cell r="AD165">
            <v>127266616360.03059</v>
          </cell>
          <cell r="AE165">
            <v>87268098543</v>
          </cell>
          <cell r="AF165">
            <v>1.4583406592424142</v>
          </cell>
          <cell r="AG165" t="str">
            <v>N/A</v>
          </cell>
          <cell r="AH165" t="e">
            <v>#VALUE!</v>
          </cell>
          <cell r="AI165">
            <v>318058</v>
          </cell>
          <cell r="AJ165" t="e">
            <v>#VALUE!</v>
          </cell>
          <cell r="AL165">
            <v>99.440908593903913</v>
          </cell>
        </row>
        <row r="166">
          <cell r="A166" t="str">
            <v>SVN</v>
          </cell>
          <cell r="B166" t="str">
            <v>Slovenia</v>
          </cell>
          <cell r="C166">
            <v>9621621.5108190943</v>
          </cell>
          <cell r="D166">
            <v>107136</v>
          </cell>
          <cell r="E166">
            <v>89.807548450745728</v>
          </cell>
          <cell r="F166">
            <v>77.620239695340501</v>
          </cell>
          <cell r="G166">
            <v>1.8850867682438073E-3</v>
          </cell>
          <cell r="H166">
            <v>1.7154289591018648E-4</v>
          </cell>
          <cell r="I166">
            <v>4411426646.2903004</v>
          </cell>
          <cell r="J166">
            <v>1.8850867682438073E-3</v>
          </cell>
          <cell r="K166">
            <v>8315922</v>
          </cell>
          <cell r="L166">
            <v>49280000000</v>
          </cell>
          <cell r="M166">
            <v>1.6870000000000001E-4</v>
          </cell>
          <cell r="N166">
            <v>9.0999999999999998E-2</v>
          </cell>
          <cell r="O166">
            <v>4485000000</v>
          </cell>
          <cell r="P166">
            <v>1.8542999999999999E-3</v>
          </cell>
          <cell r="Q166">
            <v>2039669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107136</v>
          </cell>
          <cell r="W166">
            <v>50624470245.650002</v>
          </cell>
          <cell r="X166">
            <v>56088720315.510002</v>
          </cell>
          <cell r="Y166">
            <v>48477215893.300003</v>
          </cell>
          <cell r="Z166">
            <v>0.62954938411710004</v>
          </cell>
          <cell r="AA166">
            <v>35310618707</v>
          </cell>
          <cell r="AB166">
            <v>1.4826371422313283E-4</v>
          </cell>
          <cell r="AC166">
            <v>1.1570119958820073</v>
          </cell>
          <cell r="AD166">
            <v>55555483265.57666</v>
          </cell>
          <cell r="AE166">
            <v>46908328072</v>
          </cell>
          <cell r="AF166">
            <v>1.1843415774764785</v>
          </cell>
          <cell r="AG166" t="str">
            <v>N/A</v>
          </cell>
          <cell r="AH166" t="e">
            <v>#VALUE!</v>
          </cell>
          <cell r="AI166">
            <v>107227</v>
          </cell>
          <cell r="AJ166" t="e">
            <v>#VALUE!</v>
          </cell>
          <cell r="AL166">
            <v>89.807548450745728</v>
          </cell>
        </row>
        <row r="167">
          <cell r="A167" t="str">
            <v>SWE</v>
          </cell>
          <cell r="B167" t="str">
            <v>Sweden</v>
          </cell>
          <cell r="C167" t="e">
            <v>#VALUE!</v>
          </cell>
          <cell r="D167">
            <v>615726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>
            <v>39795056063.503998</v>
          </cell>
          <cell r="J167" t="e">
            <v>#VALUE!</v>
          </cell>
          <cell r="K167" t="str">
            <v>N/A</v>
          </cell>
          <cell r="N167">
            <v>9.8000000000000004E-2</v>
          </cell>
          <cell r="R167">
            <v>1</v>
          </cell>
          <cell r="S167">
            <v>0</v>
          </cell>
          <cell r="T167">
            <v>0</v>
          </cell>
          <cell r="U167">
            <v>0</v>
          </cell>
          <cell r="V167">
            <v>615726</v>
          </cell>
          <cell r="W167">
            <v>299882476238.29999</v>
          </cell>
          <cell r="X167">
            <v>346025043134.20001</v>
          </cell>
          <cell r="Y167">
            <v>406072000648</v>
          </cell>
          <cell r="Z167">
            <v>8.9410953521730008</v>
          </cell>
          <cell r="AA167">
            <v>3093843000000</v>
          </cell>
          <cell r="AB167" t="e">
            <v>#VALUE!</v>
          </cell>
          <cell r="AC167">
            <v>0.85212731383109774</v>
          </cell>
          <cell r="AD167">
            <v>366059801587.29956</v>
          </cell>
          <cell r="AE167">
            <v>458973000000</v>
          </cell>
          <cell r="AF167">
            <v>0.79756282305778237</v>
          </cell>
          <cell r="AG167" t="str">
            <v>N/A</v>
          </cell>
          <cell r="AH167" t="e">
            <v>#VALUE!</v>
          </cell>
          <cell r="AI167">
            <v>624130</v>
          </cell>
          <cell r="AJ167" t="e">
            <v>#VALUE!</v>
          </cell>
          <cell r="AL167" t="e">
            <v>#VALUE!</v>
          </cell>
        </row>
        <row r="168">
          <cell r="A168" t="str">
            <v>SWZ</v>
          </cell>
          <cell r="B168" t="str">
            <v>Swaziland</v>
          </cell>
          <cell r="C168" t="e">
            <v>#VALUE!</v>
          </cell>
          <cell r="D168">
            <v>176672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>
            <v>189062706.11230803</v>
          </cell>
          <cell r="J168" t="e">
            <v>#VALUE!</v>
          </cell>
          <cell r="K168" t="str">
            <v>N/A</v>
          </cell>
          <cell r="N168">
            <v>6.3E-2</v>
          </cell>
          <cell r="R168">
            <v>1</v>
          </cell>
          <cell r="S168">
            <v>1</v>
          </cell>
          <cell r="T168">
            <v>1</v>
          </cell>
          <cell r="U168">
            <v>1</v>
          </cell>
          <cell r="V168">
            <v>176672</v>
          </cell>
          <cell r="W168">
            <v>5527438624.1450005</v>
          </cell>
          <cell r="X168">
            <v>5928029605.7419996</v>
          </cell>
          <cell r="Y168">
            <v>3000995335.1160002</v>
          </cell>
          <cell r="Z168">
            <v>4.2164092063899998</v>
          </cell>
          <cell r="AA168">
            <v>24995000000</v>
          </cell>
          <cell r="AB168" t="e">
            <v>#VALUE!</v>
          </cell>
          <cell r="AC168">
            <v>1.9753544886842878</v>
          </cell>
          <cell r="AD168">
            <v>6100290245.1331835</v>
          </cell>
          <cell r="AE168">
            <v>3645267040</v>
          </cell>
          <cell r="AF168">
            <v>1.6734824028511184</v>
          </cell>
          <cell r="AG168">
            <v>894796</v>
          </cell>
          <cell r="AH168">
            <v>1497425.3601415693</v>
          </cell>
          <cell r="AI168">
            <v>177119</v>
          </cell>
          <cell r="AJ168">
            <v>8.454346287758904</v>
          </cell>
          <cell r="AL168">
            <v>8.454346287758904</v>
          </cell>
        </row>
        <row r="169">
          <cell r="A169" t="str">
            <v>SYC</v>
          </cell>
          <cell r="B169" t="str">
            <v>Seychelles</v>
          </cell>
          <cell r="C169">
            <v>147459.06938345535</v>
          </cell>
          <cell r="D169" t="str">
            <v>N/A</v>
          </cell>
          <cell r="E169" t="e">
            <v>#VALUE!</v>
          </cell>
          <cell r="F169" t="e">
            <v>#VALUE!</v>
          </cell>
          <cell r="G169">
            <v>1.9625889252068043E-3</v>
          </cell>
          <cell r="H169">
            <v>7.8503557008272179E-5</v>
          </cell>
          <cell r="I169">
            <v>30571863.129044</v>
          </cell>
          <cell r="J169">
            <v>1.9625889252068043E-3</v>
          </cell>
          <cell r="K169">
            <v>60000</v>
          </cell>
          <cell r="L169">
            <v>790000000</v>
          </cell>
          <cell r="M169">
            <v>7.6000000000000004E-5</v>
          </cell>
          <cell r="N169">
            <v>0.04</v>
          </cell>
          <cell r="O169">
            <v>31600000</v>
          </cell>
          <cell r="P169">
            <v>1.8986999999999999E-3</v>
          </cell>
          <cell r="Q169">
            <v>87298</v>
          </cell>
          <cell r="R169">
            <v>1</v>
          </cell>
          <cell r="S169">
            <v>1</v>
          </cell>
          <cell r="T169">
            <v>0</v>
          </cell>
          <cell r="U169">
            <v>0.5</v>
          </cell>
          <cell r="V169" t="str">
            <v>N/A</v>
          </cell>
          <cell r="W169">
            <v>1698586578.701</v>
          </cell>
          <cell r="X169">
            <v>1878374369.303</v>
          </cell>
          <cell r="Y169">
            <v>764296578.22609997</v>
          </cell>
          <cell r="Z169">
            <v>5.7102565765379998</v>
          </cell>
          <cell r="AA169">
            <v>10726000000</v>
          </cell>
          <cell r="AB169">
            <v>3.1942514218964738E-5</v>
          </cell>
          <cell r="AC169">
            <v>2.4576511563909227</v>
          </cell>
          <cell r="AD169">
            <v>2010996558.323328</v>
          </cell>
          <cell r="AE169">
            <v>936609214.5</v>
          </cell>
          <cell r="AF169">
            <v>2.1471031110844661</v>
          </cell>
          <cell r="AG169">
            <v>47781</v>
          </cell>
          <cell r="AH169">
            <v>102590.73375072687</v>
          </cell>
          <cell r="AI169" t="str">
            <v>N/A</v>
          </cell>
          <cell r="AJ169" t="e">
            <v>#VALUE!</v>
          </cell>
          <cell r="AL169" t="e">
            <v>#VALUE!</v>
          </cell>
        </row>
        <row r="170">
          <cell r="A170" t="str">
            <v>SYR</v>
          </cell>
          <cell r="B170" t="str">
            <v>Syrian Arab Republic</v>
          </cell>
          <cell r="C170">
            <v>38819463.042827569</v>
          </cell>
          <cell r="D170">
            <v>3125038</v>
          </cell>
          <cell r="E170">
            <v>12.422077121247028</v>
          </cell>
          <cell r="F170">
            <v>6.2399241225226705</v>
          </cell>
          <cell r="G170">
            <v>1.2887220878580718E-2</v>
          </cell>
          <cell r="H170">
            <v>3.7372940547884088E-4</v>
          </cell>
          <cell r="I170">
            <v>1513126855.1786902</v>
          </cell>
          <cell r="J170">
            <v>1.2887220878580718E-2</v>
          </cell>
          <cell r="K170">
            <v>19500000</v>
          </cell>
          <cell r="L170">
            <v>53910000000</v>
          </cell>
          <cell r="M170">
            <v>3.6170000000000001E-4</v>
          </cell>
          <cell r="N170">
            <v>2.9000000000000001E-2</v>
          </cell>
          <cell r="O170">
            <v>1563000000</v>
          </cell>
          <cell r="P170">
            <v>1.24732E-2</v>
          </cell>
          <cell r="Q170">
            <v>20038112</v>
          </cell>
          <cell r="R170">
            <v>1</v>
          </cell>
          <cell r="S170">
            <v>1</v>
          </cell>
          <cell r="T170">
            <v>1</v>
          </cell>
          <cell r="U170">
            <v>1</v>
          </cell>
          <cell r="V170">
            <v>3125038</v>
          </cell>
          <cell r="W170">
            <v>93928586853.229996</v>
          </cell>
          <cell r="X170">
            <v>103870507575.10001</v>
          </cell>
          <cell r="Y170">
            <v>52176788109.610001</v>
          </cell>
          <cell r="Z170">
            <v>24.25280380249</v>
          </cell>
          <cell r="AA170">
            <v>2519151000000</v>
          </cell>
          <cell r="AB170">
            <v>1.8773375094851823E-4</v>
          </cell>
          <cell r="AC170">
            <v>1.9907416945039778</v>
          </cell>
          <cell r="AD170">
            <v>108062897501.00684</v>
          </cell>
          <cell r="AE170">
            <v>59147033452</v>
          </cell>
          <cell r="AF170">
            <v>1.827021427688404</v>
          </cell>
          <cell r="AG170">
            <v>2196816.75</v>
          </cell>
          <cell r="AH170">
            <v>4013631.2749547996</v>
          </cell>
          <cell r="AI170">
            <v>3162494</v>
          </cell>
          <cell r="AJ170">
            <v>1.26913482680277</v>
          </cell>
          <cell r="AL170">
            <v>1.26913482680277</v>
          </cell>
        </row>
        <row r="171">
          <cell r="A171" t="str">
            <v>TCD</v>
          </cell>
          <cell r="B171" t="str">
            <v>Chad</v>
          </cell>
          <cell r="C171">
            <v>3467372.7836942491</v>
          </cell>
          <cell r="D171">
            <v>2444498</v>
          </cell>
          <cell r="E171">
            <v>1.4184396075162464</v>
          </cell>
          <cell r="F171">
            <v>0.66305351855472983</v>
          </cell>
          <cell r="G171">
            <v>3.3857017879272929E-3</v>
          </cell>
          <cell r="H171">
            <v>2.3699912515491052E-4</v>
          </cell>
          <cell r="I171">
            <v>478728813.55929005</v>
          </cell>
          <cell r="J171">
            <v>3.3857017879272929E-3</v>
          </cell>
          <cell r="K171">
            <v>1620833</v>
          </cell>
          <cell r="L171">
            <v>6975000000</v>
          </cell>
          <cell r="M171">
            <v>2.3240000000000001E-4</v>
          </cell>
          <cell r="N171">
            <v>7.0000000000000007E-2</v>
          </cell>
          <cell r="O171">
            <v>488300000</v>
          </cell>
          <cell r="P171">
            <v>3.3197000000000001E-3</v>
          </cell>
          <cell r="Q171">
            <v>10937089</v>
          </cell>
          <cell r="R171">
            <v>0.53</v>
          </cell>
          <cell r="S171">
            <v>1</v>
          </cell>
          <cell r="T171">
            <v>1</v>
          </cell>
          <cell r="U171">
            <v>1</v>
          </cell>
          <cell r="V171">
            <v>2444498</v>
          </cell>
          <cell r="W171">
            <v>13229984266.18</v>
          </cell>
          <cell r="X171">
            <v>14630318915.43</v>
          </cell>
          <cell r="Y171">
            <v>6838983050.8470001</v>
          </cell>
          <cell r="Z171">
            <v>220.6377105713</v>
          </cell>
          <cell r="AA171">
            <v>3228000000000</v>
          </cell>
          <cell r="AB171">
            <v>1.1078589669638531E-4</v>
          </cell>
          <cell r="AC171">
            <v>2.1392535712773921</v>
          </cell>
          <cell r="AD171">
            <v>15383060869.388758</v>
          </cell>
          <cell r="AE171">
            <v>7587673161</v>
          </cell>
          <cell r="AF171">
            <v>2.0273752628745783</v>
          </cell>
          <cell r="AG171">
            <v>2096818.125</v>
          </cell>
          <cell r="AH171">
            <v>4251037.1973720556</v>
          </cell>
          <cell r="AI171">
            <v>2496356</v>
          </cell>
          <cell r="AJ171">
            <v>1.7028970216475758</v>
          </cell>
          <cell r="AL171">
            <v>1.7028970216475758</v>
          </cell>
        </row>
        <row r="172">
          <cell r="A172" t="str">
            <v>TGO</v>
          </cell>
          <cell r="B172" t="str">
            <v>Togo</v>
          </cell>
          <cell r="C172">
            <v>672274.02033193375</v>
          </cell>
          <cell r="D172">
            <v>1293979</v>
          </cell>
          <cell r="E172">
            <v>0.51954013189698889</v>
          </cell>
          <cell r="F172">
            <v>0.2568867037254855</v>
          </cell>
          <cell r="G172">
            <v>2.1171985987089741E-3</v>
          </cell>
          <cell r="H172">
            <v>1.1644592292899358E-4</v>
          </cell>
          <cell r="I172">
            <v>157002748.91674998</v>
          </cell>
          <cell r="J172">
            <v>2.1171985987089741E-3</v>
          </cell>
          <cell r="K172">
            <v>332406</v>
          </cell>
          <cell r="L172">
            <v>3167000000</v>
          </cell>
          <cell r="M172">
            <v>1.05E-4</v>
          </cell>
          <cell r="N172">
            <v>5.5E-2</v>
          </cell>
          <cell r="O172">
            <v>174200000</v>
          </cell>
          <cell r="P172">
            <v>1.9084E-3</v>
          </cell>
          <cell r="Q172">
            <v>5901859</v>
          </cell>
          <cell r="R172">
            <v>0.01</v>
          </cell>
          <cell r="S172">
            <v>1</v>
          </cell>
          <cell r="T172">
            <v>1</v>
          </cell>
          <cell r="U172">
            <v>1</v>
          </cell>
          <cell r="V172">
            <v>1293979</v>
          </cell>
          <cell r="W172">
            <v>5220686030.5310001</v>
          </cell>
          <cell r="X172">
            <v>5773272291.7390003</v>
          </cell>
          <cell r="Y172">
            <v>2854595434.8499999</v>
          </cell>
          <cell r="Z172">
            <v>258.17401123050001</v>
          </cell>
          <cell r="AA172">
            <v>1490508914721</v>
          </cell>
          <cell r="AB172">
            <v>5.7576705757606679E-5</v>
          </cell>
          <cell r="AC172">
            <v>2.0224485127582947</v>
          </cell>
          <cell r="AD172">
            <v>6016085644.6410112</v>
          </cell>
          <cell r="AE172">
            <v>3153400897</v>
          </cell>
          <cell r="AF172">
            <v>1.9078086932633391</v>
          </cell>
          <cell r="AG172">
            <v>216680.296875</v>
          </cell>
          <cell r="AH172">
            <v>413384.55403700611</v>
          </cell>
          <cell r="AI172">
            <v>1310143</v>
          </cell>
          <cell r="AJ172">
            <v>0.31552628532687355</v>
          </cell>
          <cell r="AL172">
            <v>0.31552628532687355</v>
          </cell>
        </row>
        <row r="173">
          <cell r="A173" t="str">
            <v>THA</v>
          </cell>
          <cell r="B173" t="str">
            <v>Thailand</v>
          </cell>
          <cell r="C173">
            <v>71772868.20591183</v>
          </cell>
          <cell r="D173">
            <v>5412778</v>
          </cell>
          <cell r="E173">
            <v>13.259895049438907</v>
          </cell>
          <cell r="F173">
            <v>6.4292309789908249</v>
          </cell>
          <cell r="G173">
            <v>3.0681877104365295E-3</v>
          </cell>
          <cell r="H173">
            <v>1.3193207154877076E-4</v>
          </cell>
          <cell r="I173">
            <v>11342200440.223</v>
          </cell>
          <cell r="J173">
            <v>3.0681877104365295E-3</v>
          </cell>
          <cell r="K173">
            <v>34800000</v>
          </cell>
          <cell r="L173">
            <v>263700000000</v>
          </cell>
          <cell r="M173">
            <v>1.3180000000000001E-4</v>
          </cell>
          <cell r="N173">
            <v>4.2999999999999997E-2</v>
          </cell>
          <cell r="O173">
            <v>11340000000</v>
          </cell>
          <cell r="P173">
            <v>3.0645999999999998E-3</v>
          </cell>
          <cell r="Q173">
            <v>68706120</v>
          </cell>
          <cell r="R173">
            <v>1</v>
          </cell>
          <cell r="S173">
            <v>1</v>
          </cell>
          <cell r="T173">
            <v>1</v>
          </cell>
          <cell r="U173">
            <v>1</v>
          </cell>
          <cell r="V173">
            <v>5412778</v>
          </cell>
          <cell r="W173">
            <v>491943758604</v>
          </cell>
          <cell r="X173">
            <v>544013804705.40002</v>
          </cell>
          <cell r="Y173">
            <v>263772103261</v>
          </cell>
          <cell r="Z173">
            <v>16.620077133180001</v>
          </cell>
          <cell r="AA173">
            <v>9041551000000</v>
          </cell>
          <cell r="AB173">
            <v>6.396896493986077E-5</v>
          </cell>
          <cell r="AC173">
            <v>2.0624387415491907</v>
          </cell>
          <cell r="AD173">
            <v>591256172257.1687</v>
          </cell>
          <cell r="AE173">
            <v>318522000000</v>
          </cell>
          <cell r="AF173">
            <v>1.8562490887824663</v>
          </cell>
          <cell r="AG173">
            <v>22723180</v>
          </cell>
          <cell r="AH173">
            <v>42179882.169239961</v>
          </cell>
          <cell r="AI173">
            <v>5404660</v>
          </cell>
          <cell r="AJ173">
            <v>7.8043544217841569</v>
          </cell>
          <cell r="AL173">
            <v>7.8043544217841569</v>
          </cell>
        </row>
        <row r="174">
          <cell r="A174" t="str">
            <v>TJK</v>
          </cell>
          <cell r="B174" t="str">
            <v>Tajikistan</v>
          </cell>
          <cell r="C174">
            <v>2012002.8001070565</v>
          </cell>
          <cell r="D174">
            <v>1026891</v>
          </cell>
          <cell r="E174">
            <v>1.959314864096634</v>
          </cell>
          <cell r="F174">
            <v>0.68602373572268138</v>
          </cell>
          <cell r="G174">
            <v>2.6700491915696489E-3</v>
          </cell>
          <cell r="H174">
            <v>1.4151260715319138E-4</v>
          </cell>
          <cell r="I174">
            <v>263842180.22060499</v>
          </cell>
          <cell r="J174">
            <v>2.6700491915696489E-3</v>
          </cell>
          <cell r="K174">
            <v>704471.6</v>
          </cell>
          <cell r="L174">
            <v>4982000000</v>
          </cell>
          <cell r="M174">
            <v>1.4139999999999999E-4</v>
          </cell>
          <cell r="N174">
            <v>5.2999999999999999E-2</v>
          </cell>
          <cell r="O174">
            <v>264000000</v>
          </cell>
          <cell r="P174">
            <v>2.6679999999999998E-3</v>
          </cell>
          <cell r="Q174">
            <v>6783390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1026891</v>
          </cell>
          <cell r="W174">
            <v>12856980438.91</v>
          </cell>
          <cell r="X174">
            <v>14217834301.709999</v>
          </cell>
          <cell r="Y174">
            <v>4978154343.7849998</v>
          </cell>
          <cell r="Z174">
            <v>1.450502157211</v>
          </cell>
          <cell r="AA174">
            <v>20623000000</v>
          </cell>
          <cell r="AB174">
            <v>4.9548446342160017E-5</v>
          </cell>
          <cell r="AC174">
            <v>2.8560452970808994</v>
          </cell>
          <cell r="AD174">
            <v>14877688416.893574</v>
          </cell>
          <cell r="AE174">
            <v>5640410959</v>
          </cell>
          <cell r="AF174">
            <v>2.6376958212866231</v>
          </cell>
          <cell r="AG174">
            <v>500000</v>
          </cell>
          <cell r="AH174">
            <v>1318847.9106433115</v>
          </cell>
          <cell r="AI174">
            <v>1031301</v>
          </cell>
          <cell r="AJ174">
            <v>1.2788195790010011</v>
          </cell>
          <cell r="AL174">
            <v>1.2788195790010011</v>
          </cell>
        </row>
        <row r="175">
          <cell r="A175" t="str">
            <v>TKM</v>
          </cell>
          <cell r="B175" t="str">
            <v>Turkmenistan</v>
          </cell>
          <cell r="C175">
            <v>3491394.6445101085</v>
          </cell>
          <cell r="D175">
            <v>594420</v>
          </cell>
          <cell r="E175">
            <v>5.8736157001953311</v>
          </cell>
          <cell r="F175">
            <v>3.0918525621614346</v>
          </cell>
          <cell r="G175">
            <v>4.00588746128308E-3</v>
          </cell>
          <cell r="H175">
            <v>9.2135411609510837E-5</v>
          </cell>
          <cell r="I175">
            <v>458789473.68414998</v>
          </cell>
          <cell r="J175">
            <v>4.00588746128308E-3</v>
          </cell>
          <cell r="K175">
            <v>1837859</v>
          </cell>
          <cell r="L175">
            <v>184800000000</v>
          </cell>
          <cell r="M175">
            <v>9.9499999999999996E-6</v>
          </cell>
          <cell r="N175">
            <v>2.3E-2</v>
          </cell>
          <cell r="O175">
            <v>4250000000</v>
          </cell>
          <cell r="P175">
            <v>4.325E-4</v>
          </cell>
          <cell r="Q175">
            <v>4979672</v>
          </cell>
          <cell r="R175">
            <v>1</v>
          </cell>
          <cell r="S175">
            <v>1</v>
          </cell>
          <cell r="T175">
            <v>0</v>
          </cell>
          <cell r="U175">
            <v>0.5</v>
          </cell>
          <cell r="V175">
            <v>594420</v>
          </cell>
          <cell r="W175">
            <v>34267142899.09</v>
          </cell>
          <cell r="X175">
            <v>37894166678.360001</v>
          </cell>
          <cell r="Y175">
            <v>19947368421.049999</v>
          </cell>
          <cell r="Z175">
            <v>1.40269613266</v>
          </cell>
          <cell r="AA175">
            <v>53154000000</v>
          </cell>
          <cell r="AB175">
            <v>4.8499786671639239E-5</v>
          </cell>
          <cell r="AC175">
            <v>1.8997075643507519</v>
          </cell>
          <cell r="AD175">
            <v>41715711608.025696</v>
          </cell>
          <cell r="AE175">
            <v>20000701754</v>
          </cell>
          <cell r="AF175">
            <v>2.0857123975503931</v>
          </cell>
          <cell r="AG175">
            <v>4077535</v>
          </cell>
          <cell r="AH175">
            <v>8504565.3009456415</v>
          </cell>
          <cell r="AI175">
            <v>599404</v>
          </cell>
          <cell r="AJ175">
            <v>14.188369281729253</v>
          </cell>
          <cell r="AL175">
            <v>14.188369281729253</v>
          </cell>
        </row>
        <row r="176">
          <cell r="A176" t="str">
            <v>TLS</v>
          </cell>
          <cell r="B176" t="str">
            <v>Timor-Leste</v>
          </cell>
          <cell r="C176">
            <v>565792.68444011046</v>
          </cell>
          <cell r="D176">
            <v>255567</v>
          </cell>
          <cell r="E176">
            <v>2.2138722309222647</v>
          </cell>
          <cell r="F176">
            <v>1.2825208262412597</v>
          </cell>
          <cell r="G176">
            <v>4.7756214121280997E-3</v>
          </cell>
          <cell r="H176">
            <v>5.8740143369175632E-4</v>
          </cell>
          <cell r="I176">
            <v>68634000</v>
          </cell>
          <cell r="J176">
            <v>4.7756214121280997E-3</v>
          </cell>
          <cell r="K176">
            <v>327770</v>
          </cell>
          <cell r="L176">
            <v>556000000</v>
          </cell>
          <cell r="M176">
            <v>5.8949999999999996E-4</v>
          </cell>
          <cell r="N176">
            <v>0.123</v>
          </cell>
          <cell r="O176">
            <v>68388000</v>
          </cell>
          <cell r="P176">
            <v>4.7927999999999998E-3</v>
          </cell>
          <cell r="Q176">
            <v>1099887</v>
          </cell>
          <cell r="R176">
            <v>1</v>
          </cell>
          <cell r="S176">
            <v>1</v>
          </cell>
          <cell r="T176">
            <v>1</v>
          </cell>
          <cell r="U176">
            <v>1</v>
          </cell>
          <cell r="V176">
            <v>255567</v>
          </cell>
          <cell r="W176">
            <v>871019464.60319996</v>
          </cell>
          <cell r="X176">
            <v>963212978.36160004</v>
          </cell>
          <cell r="Y176">
            <v>558000000</v>
          </cell>
          <cell r="Z176">
            <v>0.62083882093429998</v>
          </cell>
          <cell r="AA176">
            <v>598000000</v>
          </cell>
          <cell r="AB176">
            <v>3.4028818897096692E-4</v>
          </cell>
          <cell r="AC176">
            <v>1.7261881332645161</v>
          </cell>
          <cell r="AD176">
            <v>1043084045.6686064</v>
          </cell>
          <cell r="AE176">
            <v>701000000</v>
          </cell>
          <cell r="AF176">
            <v>1.4879943590137039</v>
          </cell>
          <cell r="AG176">
            <v>49793.640625</v>
          </cell>
          <cell r="AH176">
            <v>74092.656364755603</v>
          </cell>
          <cell r="AI176">
            <v>265587</v>
          </cell>
          <cell r="AJ176">
            <v>0.27897696937258076</v>
          </cell>
          <cell r="AL176">
            <v>0.27897696937258076</v>
          </cell>
        </row>
        <row r="177">
          <cell r="A177" t="str">
            <v>TON</v>
          </cell>
          <cell r="B177" t="str">
            <v>Tonga</v>
          </cell>
          <cell r="C177">
            <v>66817.332065066046</v>
          </cell>
          <cell r="D177">
            <v>14632</v>
          </cell>
          <cell r="E177">
            <v>4.5665207808273678</v>
          </cell>
          <cell r="F177">
            <v>3.0232989338436305</v>
          </cell>
          <cell r="G177">
            <v>2.6838376508512922E-3</v>
          </cell>
          <cell r="H177">
            <v>1.4224339549511849E-4</v>
          </cell>
          <cell r="I177">
            <v>16482707.1361669</v>
          </cell>
          <cell r="J177">
            <v>2.6838376508512922E-3</v>
          </cell>
          <cell r="K177">
            <v>44236.91</v>
          </cell>
          <cell r="L177">
            <v>335000000</v>
          </cell>
          <cell r="M177">
            <v>1.3210000000000001E-4</v>
          </cell>
          <cell r="N177">
            <v>5.2999999999999999E-2</v>
          </cell>
          <cell r="O177">
            <v>17755000</v>
          </cell>
          <cell r="P177">
            <v>2.4914999999999998E-3</v>
          </cell>
          <cell r="Q177">
            <v>103519</v>
          </cell>
          <cell r="R177">
            <v>1</v>
          </cell>
          <cell r="S177">
            <v>1</v>
          </cell>
          <cell r="T177">
            <v>1</v>
          </cell>
          <cell r="U177">
            <v>1</v>
          </cell>
          <cell r="V177">
            <v>14632</v>
          </cell>
          <cell r="W177">
            <v>424778527.01719999</v>
          </cell>
          <cell r="X177">
            <v>469739433.82389998</v>
          </cell>
          <cell r="Y177">
            <v>310994474.26730001</v>
          </cell>
          <cell r="Z177">
            <v>1.383782029152</v>
          </cell>
          <cell r="AA177">
            <v>650017000</v>
          </cell>
          <cell r="AB177">
            <v>9.4173294415354368E-5</v>
          </cell>
          <cell r="AC177">
            <v>1.5104430229205892</v>
          </cell>
          <cell r="AD177">
            <v>471276169.66778904</v>
          </cell>
          <cell r="AE177">
            <v>348330401.5</v>
          </cell>
          <cell r="AF177">
            <v>1.3529573291287613</v>
          </cell>
          <cell r="AG177">
            <v>47219.609375</v>
          </cell>
          <cell r="AH177">
            <v>63886.116582503419</v>
          </cell>
          <cell r="AI177">
            <v>14675</v>
          </cell>
          <cell r="AJ177">
            <v>4.3533980635436738</v>
          </cell>
          <cell r="AL177">
            <v>4.3533980635436738</v>
          </cell>
        </row>
        <row r="178">
          <cell r="A178" t="str">
            <v>TTO</v>
          </cell>
          <cell r="B178" t="str">
            <v>Trinidad and Tobago</v>
          </cell>
          <cell r="C178">
            <v>2213889.2707909704</v>
          </cell>
          <cell r="D178">
            <v>114617</v>
          </cell>
          <cell r="E178">
            <v>19.315540197274142</v>
          </cell>
          <cell r="F178">
            <v>11.974401703063245</v>
          </cell>
          <cell r="G178">
            <v>1.1558259795128299E-3</v>
          </cell>
          <cell r="H178">
            <v>6.4726254852718468E-5</v>
          </cell>
          <cell r="I178">
            <v>1187436538.3087199</v>
          </cell>
          <cell r="J178">
            <v>1.1558259795128299E-3</v>
          </cell>
          <cell r="K178">
            <v>1372470</v>
          </cell>
          <cell r="L178">
            <v>19620000000</v>
          </cell>
          <cell r="M178">
            <v>6.9900000000000005E-5</v>
          </cell>
          <cell r="N178">
            <v>5.6000000000000001E-2</v>
          </cell>
          <cell r="O178">
            <v>1099000000</v>
          </cell>
          <cell r="P178">
            <v>1.2489999999999999E-3</v>
          </cell>
          <cell r="Q178">
            <v>1336349</v>
          </cell>
          <cell r="R178">
            <v>1</v>
          </cell>
          <cell r="S178">
            <v>1</v>
          </cell>
          <cell r="T178">
            <v>1</v>
          </cell>
          <cell r="U178">
            <v>1</v>
          </cell>
          <cell r="V178">
            <v>114617</v>
          </cell>
          <cell r="W178">
            <v>30930073445.700001</v>
          </cell>
          <cell r="X178">
            <v>34203883351.950001</v>
          </cell>
          <cell r="Y178">
            <v>21204223898.369999</v>
          </cell>
          <cell r="Z178">
            <v>3.6286990642550001</v>
          </cell>
          <cell r="AA178">
            <v>124115600000</v>
          </cell>
          <cell r="AB178">
            <v>4.0126145498673441E-5</v>
          </cell>
          <cell r="AC178">
            <v>1.6130693354251606</v>
          </cell>
          <cell r="AD178">
            <v>34515498574.517372</v>
          </cell>
          <cell r="AE178">
            <v>20603922191</v>
          </cell>
          <cell r="AF178">
            <v>1.6751906872175089</v>
          </cell>
          <cell r="AG178" t="str">
            <v>N/A</v>
          </cell>
          <cell r="AH178" t="e">
            <v>#VALUE!</v>
          </cell>
          <cell r="AI178">
            <v>115649</v>
          </cell>
          <cell r="AJ178" t="e">
            <v>#VALUE!</v>
          </cell>
          <cell r="AL178">
            <v>19.315540197274142</v>
          </cell>
        </row>
        <row r="179">
          <cell r="A179" t="str">
            <v>TUN</v>
          </cell>
          <cell r="B179" t="str">
            <v>Tunisia</v>
          </cell>
          <cell r="C179">
            <v>4419707.458143115</v>
          </cell>
          <cell r="D179">
            <v>1007804</v>
          </cell>
          <cell r="E179">
            <v>4.3854831476587854</v>
          </cell>
          <cell r="F179">
            <v>1.800361975145961</v>
          </cell>
          <cell r="G179">
            <v>7.3973798655197593E-4</v>
          </cell>
          <cell r="H179">
            <v>4.5863755166222501E-5</v>
          </cell>
          <cell r="I179">
            <v>2452776568.1700797</v>
          </cell>
          <cell r="J179">
            <v>7.3973798655197593E-4</v>
          </cell>
          <cell r="K179">
            <v>1814412</v>
          </cell>
          <cell r="L179">
            <v>43520000000</v>
          </cell>
          <cell r="M179">
            <v>4.1699999999999997E-5</v>
          </cell>
          <cell r="N179">
            <v>6.2E-2</v>
          </cell>
          <cell r="O179">
            <v>2698000000</v>
          </cell>
          <cell r="P179">
            <v>6.7239999999999997E-4</v>
          </cell>
          <cell r="Q179">
            <v>10439600</v>
          </cell>
          <cell r="R179">
            <v>1</v>
          </cell>
          <cell r="S179">
            <v>1</v>
          </cell>
          <cell r="T179">
            <v>1</v>
          </cell>
          <cell r="U179">
            <v>1</v>
          </cell>
          <cell r="V179">
            <v>1007804</v>
          </cell>
          <cell r="W179">
            <v>87142386297.339996</v>
          </cell>
          <cell r="X179">
            <v>96366018049</v>
          </cell>
          <cell r="Y179">
            <v>39560912389.839996</v>
          </cell>
          <cell r="Z179">
            <v>0.60983943939209995</v>
          </cell>
          <cell r="AA179">
            <v>58767800000</v>
          </cell>
          <cell r="AB179">
            <v>1.8828338419850567E-5</v>
          </cell>
          <cell r="AC179">
            <v>2.4358896756321688</v>
          </cell>
          <cell r="AD179">
            <v>100741248124.18781</v>
          </cell>
          <cell r="AE179">
            <v>44290845563</v>
          </cell>
          <cell r="AF179">
            <v>2.2745388317523054</v>
          </cell>
          <cell r="AG179">
            <v>2235573.75</v>
          </cell>
          <cell r="AH179">
            <v>5084899.3056211201</v>
          </cell>
          <cell r="AI179">
            <v>1015751</v>
          </cell>
          <cell r="AJ179">
            <v>5.0060490273906897</v>
          </cell>
          <cell r="AL179">
            <v>5.0060490273906897</v>
          </cell>
        </row>
        <row r="180">
          <cell r="A180" t="str">
            <v>TUR</v>
          </cell>
          <cell r="B180" t="str">
            <v>Turkey</v>
          </cell>
          <cell r="C180">
            <v>332657442.66168666</v>
          </cell>
          <cell r="D180">
            <v>8030422</v>
          </cell>
          <cell r="E180">
            <v>41.424652734524621</v>
          </cell>
          <cell r="F180">
            <v>24.905291403116799</v>
          </cell>
          <cell r="G180">
            <v>4.8569144085567808E-3</v>
          </cell>
          <cell r="H180">
            <v>3.2541326537330431E-4</v>
          </cell>
          <cell r="I180">
            <v>41178407354.192902</v>
          </cell>
          <cell r="J180">
            <v>4.8569144085567808E-3</v>
          </cell>
          <cell r="K180">
            <v>200000000</v>
          </cell>
          <cell r="L180">
            <v>614500000000</v>
          </cell>
          <cell r="M180">
            <v>3.2479999999999998E-4</v>
          </cell>
          <cell r="N180">
            <v>6.7000000000000004E-2</v>
          </cell>
          <cell r="O180">
            <v>41170000000</v>
          </cell>
          <cell r="P180">
            <v>4.8475000000000002E-3</v>
          </cell>
          <cell r="Q180">
            <v>71846208</v>
          </cell>
          <cell r="R180">
            <v>1</v>
          </cell>
          <cell r="S180">
            <v>1</v>
          </cell>
          <cell r="T180">
            <v>1</v>
          </cell>
          <cell r="U180">
            <v>1</v>
          </cell>
          <cell r="V180">
            <v>8030422</v>
          </cell>
          <cell r="W180">
            <v>837384183310.09998</v>
          </cell>
          <cell r="X180">
            <v>1022261468905</v>
          </cell>
          <cell r="Y180">
            <v>614603094838.69995</v>
          </cell>
          <cell r="Z180">
            <v>0.93181502819060003</v>
          </cell>
          <cell r="AA180">
            <v>952558578826.09998</v>
          </cell>
          <cell r="AB180">
            <v>1.9564466243086605E-4</v>
          </cell>
          <cell r="AC180">
            <v>1.6632872133084333</v>
          </cell>
          <cell r="AD180">
            <v>1114629540608.6523</v>
          </cell>
          <cell r="AE180">
            <v>734364000000</v>
          </cell>
          <cell r="AF180">
            <v>1.5178161519473345</v>
          </cell>
          <cell r="AG180">
            <v>169881792</v>
          </cell>
          <cell r="AH180">
            <v>257849327.81935748</v>
          </cell>
          <cell r="AI180">
            <v>8043661</v>
          </cell>
          <cell r="AJ180">
            <v>32.056215176069387</v>
          </cell>
          <cell r="AL180">
            <v>32.056215176069387</v>
          </cell>
        </row>
        <row r="181">
          <cell r="A181" t="str">
            <v>TUV</v>
          </cell>
          <cell r="B181" t="str">
            <v>Tuvalu</v>
          </cell>
          <cell r="C181" t="e">
            <v>#VALUE!</v>
          </cell>
          <cell r="D181" t="str">
            <v>N/A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K181">
            <v>598.80240000000003</v>
          </cell>
          <cell r="L181">
            <v>28000000</v>
          </cell>
          <cell r="M181">
            <v>2.1399999999999998E-5</v>
          </cell>
          <cell r="N181">
            <v>0.105</v>
          </cell>
          <cell r="O181">
            <v>2940000</v>
          </cell>
          <cell r="P181">
            <v>2.0369999999999999E-4</v>
          </cell>
          <cell r="Q181">
            <v>9806</v>
          </cell>
          <cell r="R181">
            <v>0.02</v>
          </cell>
          <cell r="S181">
            <v>1</v>
          </cell>
          <cell r="T181">
            <v>1</v>
          </cell>
          <cell r="U181">
            <v>1</v>
          </cell>
          <cell r="V181" t="str">
            <v>N/A</v>
          </cell>
          <cell r="W181" t="str">
            <v>N/A</v>
          </cell>
          <cell r="X181" t="str">
            <v>N/A</v>
          </cell>
          <cell r="Y181" t="str">
            <v>N/A</v>
          </cell>
          <cell r="Z181" t="str">
            <v>N/A</v>
          </cell>
          <cell r="AA181">
            <v>33489065.31605</v>
          </cell>
          <cell r="AB181" t="e">
            <v>#VALUE!</v>
          </cell>
          <cell r="AC181" t="e">
            <v>#VALUE!</v>
          </cell>
          <cell r="AD181" t="str">
            <v>N/A</v>
          </cell>
          <cell r="AE181">
            <v>31350804.129999999</v>
          </cell>
          <cell r="AF181" t="e">
            <v>#VALUE!</v>
          </cell>
          <cell r="AG181" t="str">
            <v>N/A</v>
          </cell>
          <cell r="AH181" t="e">
            <v>#VALUE!</v>
          </cell>
          <cell r="AI181" t="str">
            <v>N/A</v>
          </cell>
          <cell r="AJ181" t="e">
            <v>#VALUE!</v>
          </cell>
          <cell r="AL181" t="e">
            <v>#VALUE!</v>
          </cell>
        </row>
        <row r="182">
          <cell r="A182" t="str">
            <v>TZA</v>
          </cell>
          <cell r="B182" t="str">
            <v>Tanzania</v>
          </cell>
          <cell r="C182">
            <v>15809150.163342124</v>
          </cell>
          <cell r="D182">
            <v>8539607</v>
          </cell>
          <cell r="E182">
            <v>1.8512737369930634</v>
          </cell>
          <cell r="F182">
            <v>0.68046129054885074</v>
          </cell>
          <cell r="G182">
            <v>5.3321605622499131E-3</v>
          </cell>
          <cell r="H182">
            <v>2.7194018867474562E-4</v>
          </cell>
          <cell r="I182">
            <v>1089778136.30355</v>
          </cell>
          <cell r="J182">
            <v>5.3321605622499131E-3</v>
          </cell>
          <cell r="K182">
            <v>5810872</v>
          </cell>
          <cell r="L182">
            <v>20960000000</v>
          </cell>
          <cell r="M182">
            <v>2.7730000000000002E-4</v>
          </cell>
          <cell r="N182">
            <v>5.0999999999999997E-2</v>
          </cell>
          <cell r="O182">
            <v>1069000000</v>
          </cell>
          <cell r="P182">
            <v>5.437E-3</v>
          </cell>
          <cell r="Q182">
            <v>43524736</v>
          </cell>
          <cell r="R182">
            <v>1</v>
          </cell>
          <cell r="S182">
            <v>1</v>
          </cell>
          <cell r="T182">
            <v>1</v>
          </cell>
          <cell r="U182">
            <v>1</v>
          </cell>
          <cell r="V182">
            <v>8539607</v>
          </cell>
          <cell r="W182">
            <v>52570325337.18</v>
          </cell>
          <cell r="X182">
            <v>58134659096.860001</v>
          </cell>
          <cell r="Y182">
            <v>21368198751.049999</v>
          </cell>
          <cell r="Z182">
            <v>485.29821777339998</v>
          </cell>
          <cell r="AA182">
            <v>28212646000000</v>
          </cell>
          <cell r="AB182">
            <v>9.9955381011494735E-5</v>
          </cell>
          <cell r="AC182">
            <v>2.7206157979976369</v>
          </cell>
          <cell r="AD182">
            <v>62699293412.114822</v>
          </cell>
          <cell r="AE182">
            <v>23056525009</v>
          </cell>
          <cell r="AF182">
            <v>2.7193730793187814</v>
          </cell>
          <cell r="AG182">
            <v>3609732</v>
          </cell>
          <cell r="AH182">
            <v>9816208.0243555438</v>
          </cell>
          <cell r="AI182">
            <v>8628548</v>
          </cell>
          <cell r="AJ182">
            <v>1.1376430917873486</v>
          </cell>
          <cell r="AL182">
            <v>1.1376430917873486</v>
          </cell>
        </row>
        <row r="183">
          <cell r="A183" t="str">
            <v>UGA</v>
          </cell>
          <cell r="B183" t="str">
            <v>Uganda</v>
          </cell>
          <cell r="C183">
            <v>5053495.4070788482</v>
          </cell>
          <cell r="D183">
            <v>7541894</v>
          </cell>
          <cell r="E183">
            <v>0.6700565411127295</v>
          </cell>
          <cell r="F183">
            <v>0.2680000540978168</v>
          </cell>
          <cell r="G183">
            <v>1.5364561430077969E-3</v>
          </cell>
          <cell r="H183">
            <v>1.2598940372663935E-4</v>
          </cell>
          <cell r="I183">
            <v>1315512980.4377</v>
          </cell>
          <cell r="J183">
            <v>1.5364561430077969E-3</v>
          </cell>
          <cell r="K183">
            <v>2021228</v>
          </cell>
          <cell r="L183">
            <v>15800000000</v>
          </cell>
          <cell r="M183">
            <v>1.2789999999999999E-4</v>
          </cell>
          <cell r="N183">
            <v>8.2000000000000003E-2</v>
          </cell>
          <cell r="O183">
            <v>1296000000</v>
          </cell>
          <cell r="P183">
            <v>1.5597E-3</v>
          </cell>
          <cell r="Q183">
            <v>32367908</v>
          </cell>
          <cell r="R183">
            <v>1</v>
          </cell>
          <cell r="S183">
            <v>1</v>
          </cell>
          <cell r="T183">
            <v>1</v>
          </cell>
          <cell r="U183">
            <v>1</v>
          </cell>
          <cell r="V183">
            <v>7541894</v>
          </cell>
          <cell r="W183">
            <v>36271322381.169998</v>
          </cell>
          <cell r="X183">
            <v>40110479592.739998</v>
          </cell>
          <cell r="Y183">
            <v>16042841224.85</v>
          </cell>
          <cell r="Z183">
            <v>750.45037841800001</v>
          </cell>
          <cell r="AA183">
            <v>30100925800000</v>
          </cell>
          <cell r="AB183">
            <v>5.03915191372043E-5</v>
          </cell>
          <cell r="AC183">
            <v>2.5002104696149314</v>
          </cell>
          <cell r="AD183">
            <v>42530639942.492935</v>
          </cell>
          <cell r="AE183">
            <v>17010765767</v>
          </cell>
          <cell r="AF183">
            <v>2.5002190098343582</v>
          </cell>
          <cell r="AG183">
            <v>1639047.875</v>
          </cell>
          <cell r="AH183">
            <v>4097978.655103609</v>
          </cell>
          <cell r="AI183">
            <v>7769667</v>
          </cell>
          <cell r="AJ183">
            <v>0.52743298459298305</v>
          </cell>
          <cell r="AL183">
            <v>0.52743298459298305</v>
          </cell>
        </row>
        <row r="184">
          <cell r="A184" t="str">
            <v>UKR</v>
          </cell>
          <cell r="B184" t="str">
            <v>Ukraine</v>
          </cell>
          <cell r="C184" t="e">
            <v>#VALUE!</v>
          </cell>
          <cell r="D184">
            <v>2466281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>
            <v>7948162859.9800005</v>
          </cell>
          <cell r="J184" t="e">
            <v>#VALUE!</v>
          </cell>
          <cell r="K184" t="str">
            <v>N/A</v>
          </cell>
          <cell r="N184">
            <v>7.0000000000000007E-2</v>
          </cell>
          <cell r="R184">
            <v>1</v>
          </cell>
          <cell r="S184">
            <v>1</v>
          </cell>
          <cell r="T184">
            <v>1</v>
          </cell>
          <cell r="U184">
            <v>1</v>
          </cell>
          <cell r="V184">
            <v>2466281</v>
          </cell>
          <cell r="W184">
            <v>265401557593.79999</v>
          </cell>
          <cell r="X184">
            <v>293493125171.59998</v>
          </cell>
          <cell r="Y184">
            <v>113545183714</v>
          </cell>
          <cell r="Z184">
            <v>3.1119809150700002</v>
          </cell>
          <cell r="AA184">
            <v>913345000000</v>
          </cell>
          <cell r="AB184" t="e">
            <v>#VALUE!</v>
          </cell>
          <cell r="AC184">
            <v>2.5848135127497494</v>
          </cell>
          <cell r="AD184">
            <v>308297716977.45227</v>
          </cell>
          <cell r="AE184">
            <v>137929000000</v>
          </cell>
          <cell r="AF184">
            <v>2.2351914171599319</v>
          </cell>
          <cell r="AG184" t="str">
            <v>N/A</v>
          </cell>
          <cell r="AH184" t="e">
            <v>#VALUE!</v>
          </cell>
          <cell r="AI184">
            <v>2484767</v>
          </cell>
          <cell r="AJ184" t="e">
            <v>#VALUE!</v>
          </cell>
          <cell r="AL184" t="e">
            <v>#VALUE!</v>
          </cell>
        </row>
        <row r="185">
          <cell r="A185" t="str">
            <v>URY</v>
          </cell>
          <cell r="B185" t="str">
            <v>Uruguay</v>
          </cell>
          <cell r="C185">
            <v>6892884.8941755565</v>
          </cell>
          <cell r="D185">
            <v>298544</v>
          </cell>
          <cell r="E185">
            <v>23.088338382870052</v>
          </cell>
          <cell r="F185">
            <v>16.477072056380297</v>
          </cell>
          <cell r="G185">
            <v>2.1095783440824118E-3</v>
          </cell>
          <cell r="H185">
            <v>1.5610879746209846E-4</v>
          </cell>
          <cell r="I185">
            <v>2331807687.44554</v>
          </cell>
          <cell r="J185">
            <v>2.1095783440824118E-3</v>
          </cell>
          <cell r="K185">
            <v>4919131</v>
          </cell>
          <cell r="L185">
            <v>31320000000</v>
          </cell>
          <cell r="M185">
            <v>1.571E-4</v>
          </cell>
          <cell r="N185">
            <v>7.3999999999999996E-2</v>
          </cell>
          <cell r="O185">
            <v>2318000000</v>
          </cell>
          <cell r="P185">
            <v>2.1223000000000001E-3</v>
          </cell>
          <cell r="Q185">
            <v>3344938</v>
          </cell>
          <cell r="R185">
            <v>1</v>
          </cell>
          <cell r="S185">
            <v>1</v>
          </cell>
          <cell r="T185">
            <v>1</v>
          </cell>
          <cell r="U185">
            <v>1</v>
          </cell>
          <cell r="V185">
            <v>298544</v>
          </cell>
          <cell r="W185">
            <v>39928149458.269997</v>
          </cell>
          <cell r="X185">
            <v>44154365456.879997</v>
          </cell>
          <cell r="Y185">
            <v>31510914695.209999</v>
          </cell>
          <cell r="Z185">
            <v>16.009365081790001</v>
          </cell>
          <cell r="AA185">
            <v>706883344124.40002</v>
          </cell>
          <cell r="AB185">
            <v>1.1140757995500797E-4</v>
          </cell>
          <cell r="AC185">
            <v>1.4012403601724688</v>
          </cell>
          <cell r="AD185">
            <v>48281264642.016472</v>
          </cell>
          <cell r="AE185">
            <v>40264991931</v>
          </cell>
          <cell r="AF185">
            <v>1.1990879005949768</v>
          </cell>
          <cell r="AG185">
            <v>7422761</v>
          </cell>
          <cell r="AH185">
            <v>8900542.904108271</v>
          </cell>
          <cell r="AI185">
            <v>296585</v>
          </cell>
          <cell r="AJ185">
            <v>30.010091218734161</v>
          </cell>
          <cell r="AL185">
            <v>30.010091218734161</v>
          </cell>
        </row>
        <row r="186">
          <cell r="A186" t="str">
            <v>USA</v>
          </cell>
          <cell r="B186" t="str">
            <v>United States</v>
          </cell>
          <cell r="C186" t="e">
            <v>#VALUE!</v>
          </cell>
          <cell r="D186">
            <v>25468186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>
            <v>2287278000000</v>
          </cell>
          <cell r="J186" t="e">
            <v>#VALUE!</v>
          </cell>
          <cell r="K186" t="str">
            <v>N/A</v>
          </cell>
          <cell r="N186">
            <v>0.16200000000000001</v>
          </cell>
          <cell r="R186">
            <v>1</v>
          </cell>
          <cell r="S186">
            <v>1</v>
          </cell>
          <cell r="T186">
            <v>1</v>
          </cell>
          <cell r="U186">
            <v>1</v>
          </cell>
          <cell r="V186">
            <v>25468186</v>
          </cell>
          <cell r="W186">
            <v>12703453000000</v>
          </cell>
          <cell r="X186">
            <v>14048056700000</v>
          </cell>
          <cell r="Y186">
            <v>14119000000000</v>
          </cell>
          <cell r="Z186">
            <v>1</v>
          </cell>
          <cell r="AA186">
            <v>14048056700000</v>
          </cell>
          <cell r="AB186" t="e">
            <v>#VALUE!</v>
          </cell>
          <cell r="AC186">
            <v>0.99497533111410152</v>
          </cell>
          <cell r="AD186">
            <v>14586736313339.039</v>
          </cell>
          <cell r="AE186">
            <v>14586700000000</v>
          </cell>
          <cell r="AF186">
            <v>1.0000024894828192</v>
          </cell>
          <cell r="AG186" t="str">
            <v>N/A</v>
          </cell>
          <cell r="AH186" t="e">
            <v>#VALUE!</v>
          </cell>
          <cell r="AI186">
            <v>25700000</v>
          </cell>
          <cell r="AJ186" t="e">
            <v>#VALUE!</v>
          </cell>
          <cell r="AL186" t="e">
            <v>#VALUE!</v>
          </cell>
        </row>
        <row r="187">
          <cell r="A187" t="str">
            <v>UZB</v>
          </cell>
          <cell r="B187" t="str">
            <v>Uzbekistan</v>
          </cell>
          <cell r="C187">
            <v>6468980.7660069074</v>
          </cell>
          <cell r="D187">
            <v>3473697</v>
          </cell>
          <cell r="E187">
            <v>1.8622754851695205</v>
          </cell>
          <cell r="F187">
            <v>0.74584110243351676</v>
          </cell>
          <cell r="G187">
            <v>1.5519527025034529E-3</v>
          </cell>
          <cell r="H187">
            <v>8.0701540530179547E-5</v>
          </cell>
          <cell r="I187">
            <v>1669397524.6930799</v>
          </cell>
          <cell r="J187">
            <v>1.5519527025034529E-3</v>
          </cell>
          <cell r="K187">
            <v>2590826</v>
          </cell>
          <cell r="L187">
            <v>33460000000</v>
          </cell>
          <cell r="M187">
            <v>7.7399999999999998E-5</v>
          </cell>
          <cell r="N187">
            <v>5.1999999999999998E-2</v>
          </cell>
          <cell r="O187">
            <v>1740000000</v>
          </cell>
          <cell r="P187">
            <v>1.4890000000000001E-3</v>
          </cell>
          <cell r="Q187">
            <v>27767100</v>
          </cell>
          <cell r="R187">
            <v>0.77</v>
          </cell>
          <cell r="S187">
            <v>1</v>
          </cell>
          <cell r="T187">
            <v>1</v>
          </cell>
          <cell r="U187">
            <v>1</v>
          </cell>
          <cell r="V187">
            <v>3473697</v>
          </cell>
          <cell r="W187">
            <v>72486907072.139999</v>
          </cell>
          <cell r="X187">
            <v>80159321910.190002</v>
          </cell>
          <cell r="Y187">
            <v>32103798551.790001</v>
          </cell>
          <cell r="Z187">
            <v>600.017578125</v>
          </cell>
          <cell r="AA187">
            <v>48097000000000</v>
          </cell>
          <cell r="AB187">
            <v>3.2320957042310624E-5</v>
          </cell>
          <cell r="AC187">
            <v>2.4968796692664452</v>
          </cell>
          <cell r="AD187">
            <v>87677554887.619827</v>
          </cell>
          <cell r="AE187">
            <v>38981605338</v>
          </cell>
          <cell r="AF187">
            <v>2.249203287740182</v>
          </cell>
          <cell r="AG187" t="str">
            <v>N/A</v>
          </cell>
          <cell r="AH187" t="e">
            <v>#VALUE!</v>
          </cell>
          <cell r="AI187">
            <v>3503026</v>
          </cell>
          <cell r="AJ187" t="e">
            <v>#VALUE!</v>
          </cell>
          <cell r="AL187">
            <v>1.8622754851695205</v>
          </cell>
        </row>
        <row r="188">
          <cell r="A188" t="str">
            <v>VCT</v>
          </cell>
          <cell r="B188" t="str">
            <v>Saint Vincent and The Grenadines</v>
          </cell>
          <cell r="C188">
            <v>162495.58505986384</v>
          </cell>
          <cell r="D188">
            <v>14118</v>
          </cell>
          <cell r="E188">
            <v>11.509816196335446</v>
          </cell>
          <cell r="F188">
            <v>5.5274167729140107</v>
          </cell>
          <cell r="G188">
            <v>2.3916229388879452E-3</v>
          </cell>
          <cell r="H188">
            <v>1.3393088457772491E-4</v>
          </cell>
          <cell r="I188">
            <v>32628918.518520799</v>
          </cell>
          <cell r="J188">
            <v>2.3916229388879452E-3</v>
          </cell>
          <cell r="K188">
            <v>78036.070000000007</v>
          </cell>
          <cell r="L188">
            <v>567000000</v>
          </cell>
          <cell r="M188">
            <v>1.3760000000000001E-4</v>
          </cell>
          <cell r="N188">
            <v>5.6000000000000001E-2</v>
          </cell>
          <cell r="O188">
            <v>31752000</v>
          </cell>
          <cell r="P188">
            <v>2.4577000000000002E-3</v>
          </cell>
          <cell r="Q188">
            <v>109269</v>
          </cell>
          <cell r="R188">
            <v>0.25</v>
          </cell>
          <cell r="S188">
            <v>1</v>
          </cell>
          <cell r="T188">
            <v>1</v>
          </cell>
          <cell r="U188">
            <v>1</v>
          </cell>
          <cell r="V188">
            <v>14118</v>
          </cell>
          <cell r="W188">
            <v>1097150898.8199999</v>
          </cell>
          <cell r="X188">
            <v>1213279413.2750001</v>
          </cell>
          <cell r="Y188">
            <v>582659259.25929999</v>
          </cell>
          <cell r="Z188">
            <v>1.555820941925</v>
          </cell>
          <cell r="AA188">
            <v>1887645459</v>
          </cell>
          <cell r="AB188">
            <v>6.4318300587790881E-5</v>
          </cell>
          <cell r="AC188">
            <v>2.0823137948882335</v>
          </cell>
          <cell r="AD188">
            <v>1207357442.5934482</v>
          </cell>
          <cell r="AE188">
            <v>704776456.29999995</v>
          </cell>
          <cell r="AF188">
            <v>1.7131069458987662</v>
          </cell>
          <cell r="AG188">
            <v>43760.828125</v>
          </cell>
          <cell r="AH188">
            <v>74966.978619219575</v>
          </cell>
          <cell r="AI188">
            <v>14076</v>
          </cell>
          <cell r="AJ188">
            <v>5.3258723088391289</v>
          </cell>
          <cell r="AL188">
            <v>5.3258723088391289</v>
          </cell>
        </row>
        <row r="189">
          <cell r="A189" t="str">
            <v>VEN</v>
          </cell>
          <cell r="B189" t="str">
            <v>Venezuela (Bolivarian Republic of)</v>
          </cell>
          <cell r="C189">
            <v>31255597.014537383</v>
          </cell>
          <cell r="D189">
            <v>3498326</v>
          </cell>
          <cell r="E189">
            <v>8.9344437924131093</v>
          </cell>
          <cell r="F189">
            <v>8.2039238195639861</v>
          </cell>
          <cell r="G189">
            <v>1.4666818625428079E-3</v>
          </cell>
          <cell r="H189">
            <v>8.8000911752568475E-5</v>
          </cell>
          <cell r="I189">
            <v>19567979077.782001</v>
          </cell>
          <cell r="J189">
            <v>1.4666818625428079E-3</v>
          </cell>
          <cell r="K189">
            <v>28700000</v>
          </cell>
          <cell r="L189">
            <v>325700000000</v>
          </cell>
          <cell r="M189">
            <v>8.81E-5</v>
          </cell>
          <cell r="N189">
            <v>0.06</v>
          </cell>
          <cell r="O189">
            <v>19540000000</v>
          </cell>
          <cell r="P189">
            <v>1.4678E-3</v>
          </cell>
          <cell r="Q189">
            <v>28384000</v>
          </cell>
          <cell r="R189">
            <v>1</v>
          </cell>
          <cell r="S189">
            <v>1</v>
          </cell>
          <cell r="T189">
            <v>1</v>
          </cell>
          <cell r="U189">
            <v>1</v>
          </cell>
          <cell r="V189">
            <v>3498326</v>
          </cell>
          <cell r="W189">
            <v>321178275286.29999</v>
          </cell>
          <cell r="X189">
            <v>355173558910.59998</v>
          </cell>
          <cell r="Y189">
            <v>326132984629.70001</v>
          </cell>
          <cell r="Z189">
            <v>1.9714517593380001</v>
          </cell>
          <cell r="AA189">
            <v>700207518000</v>
          </cell>
          <cell r="AB189">
            <v>8.0805564716105512E-5</v>
          </cell>
          <cell r="AC189">
            <v>1.0890451921441597</v>
          </cell>
          <cell r="AD189">
            <v>352720687228.06763</v>
          </cell>
          <cell r="AE189">
            <v>391847000000</v>
          </cell>
          <cell r="AF189">
            <v>0.900149005168006</v>
          </cell>
          <cell r="AG189">
            <v>29180900</v>
          </cell>
          <cell r="AH189">
            <v>26267158.104907066</v>
          </cell>
          <cell r="AI189">
            <v>3512224</v>
          </cell>
          <cell r="AJ189">
            <v>7.4787821348829304</v>
          </cell>
          <cell r="AL189">
            <v>7.4787821348829304</v>
          </cell>
        </row>
        <row r="190">
          <cell r="A190" t="str">
            <v>VNM</v>
          </cell>
          <cell r="B190" t="str">
            <v>Viet Nam</v>
          </cell>
          <cell r="C190">
            <v>9577208.8818086348</v>
          </cell>
          <cell r="D190">
            <v>9694614</v>
          </cell>
          <cell r="E190">
            <v>0.98788965520531657</v>
          </cell>
          <cell r="F190">
            <v>0.37092760990793444</v>
          </cell>
          <cell r="G190">
            <v>5.1393576902898684E-4</v>
          </cell>
          <cell r="H190">
            <v>3.7003375370087055E-5</v>
          </cell>
          <cell r="I190">
            <v>6996983313.2925596</v>
          </cell>
          <cell r="J190">
            <v>5.1393576902898684E-4</v>
          </cell>
          <cell r="K190">
            <v>3596000</v>
          </cell>
          <cell r="L190">
            <v>93170000000</v>
          </cell>
          <cell r="M190">
            <v>3.8600000000000003E-5</v>
          </cell>
          <cell r="N190">
            <v>7.1999999999999995E-2</v>
          </cell>
          <cell r="O190">
            <v>6708000000</v>
          </cell>
          <cell r="P190">
            <v>5.3609999999999997E-4</v>
          </cell>
          <cell r="Q190">
            <v>86024600</v>
          </cell>
          <cell r="R190">
            <v>1</v>
          </cell>
          <cell r="S190">
            <v>1</v>
          </cell>
          <cell r="T190">
            <v>1</v>
          </cell>
          <cell r="U190">
            <v>1</v>
          </cell>
          <cell r="V190">
            <v>9694614</v>
          </cell>
          <cell r="W190">
            <v>234047039978.89999</v>
          </cell>
          <cell r="X190">
            <v>258819872133.89999</v>
          </cell>
          <cell r="Y190">
            <v>97180323795.729996</v>
          </cell>
          <cell r="Z190">
            <v>6407.5063476559999</v>
          </cell>
          <cell r="AA190">
            <v>1658390000000000</v>
          </cell>
          <cell r="AB190">
            <v>1.3893832688935167E-5</v>
          </cell>
          <cell r="AC190">
            <v>2.6632950171881631</v>
          </cell>
          <cell r="AD190">
            <v>278616042709.86835</v>
          </cell>
          <cell r="AE190">
            <v>106427000000</v>
          </cell>
          <cell r="AF190">
            <v>2.6179075113445682</v>
          </cell>
          <cell r="AG190">
            <v>5212000</v>
          </cell>
          <cell r="AH190">
            <v>13644533.94912789</v>
          </cell>
          <cell r="AI190">
            <v>9716057</v>
          </cell>
          <cell r="AJ190">
            <v>1.4043283143694907</v>
          </cell>
          <cell r="AL190">
            <v>1.4043283143694907</v>
          </cell>
        </row>
        <row r="191">
          <cell r="A191" t="str">
            <v>VUT</v>
          </cell>
          <cell r="B191" t="str">
            <v>Vanuatu</v>
          </cell>
          <cell r="C191">
            <v>118736.72035647217</v>
          </cell>
          <cell r="D191">
            <v>37704</v>
          </cell>
          <cell r="E191">
            <v>3.1491809982090011</v>
          </cell>
          <cell r="F191">
            <v>1.9877973159346489</v>
          </cell>
          <cell r="G191">
            <v>3.5051227151611658E-3</v>
          </cell>
          <cell r="H191">
            <v>1.1566904960031847E-4</v>
          </cell>
          <cell r="I191">
            <v>21382392.598073103</v>
          </cell>
          <cell r="J191">
            <v>3.5051227151611658E-3</v>
          </cell>
          <cell r="K191">
            <v>74947.91</v>
          </cell>
          <cell r="L191">
            <v>590000000</v>
          </cell>
          <cell r="M191">
            <v>1.27E-4</v>
          </cell>
          <cell r="N191">
            <v>3.3000000000000002E-2</v>
          </cell>
          <cell r="O191">
            <v>19470000</v>
          </cell>
          <cell r="P191">
            <v>3.8493999999999998E-3</v>
          </cell>
          <cell r="Q191">
            <v>233790</v>
          </cell>
          <cell r="R191">
            <v>1</v>
          </cell>
          <cell r="S191">
            <v>1</v>
          </cell>
          <cell r="T191">
            <v>0</v>
          </cell>
          <cell r="U191">
            <v>0.5</v>
          </cell>
          <cell r="V191">
            <v>37704</v>
          </cell>
          <cell r="W191">
            <v>928268079.29059994</v>
          </cell>
          <cell r="X191">
            <v>1026521102.808</v>
          </cell>
          <cell r="Y191">
            <v>647951290.85070002</v>
          </cell>
          <cell r="Z191">
            <v>61.396690368649999</v>
          </cell>
          <cell r="AA191">
            <v>63025000000</v>
          </cell>
          <cell r="AB191">
            <v>7.3011562835857479E-5</v>
          </cell>
          <cell r="AC191">
            <v>1.5842565904302357</v>
          </cell>
          <cell r="AD191">
            <v>1066381784.8194185</v>
          </cell>
          <cell r="AE191">
            <v>698753388.29999995</v>
          </cell>
          <cell r="AF191">
            <v>1.5261203776253927</v>
          </cell>
          <cell r="AG191" t="str">
            <v>N/A</v>
          </cell>
          <cell r="AH191" t="e">
            <v>#VALUE!</v>
          </cell>
          <cell r="AI191">
            <v>38059</v>
          </cell>
          <cell r="AJ191" t="e">
            <v>#VALUE!</v>
          </cell>
          <cell r="AL191">
            <v>3.1491809982090011</v>
          </cell>
        </row>
        <row r="192">
          <cell r="A192" t="str">
            <v>WSM</v>
          </cell>
          <cell r="B192" t="str">
            <v>Samoa</v>
          </cell>
          <cell r="C192">
            <v>255267.16905196157</v>
          </cell>
          <cell r="D192">
            <v>27965</v>
          </cell>
          <cell r="E192">
            <v>9.1280947274078876</v>
          </cell>
          <cell r="F192">
            <v>5.7742106204183798</v>
          </cell>
          <cell r="G192">
            <v>4.6462546865272238E-3</v>
          </cell>
          <cell r="H192">
            <v>3.2523782805690563E-4</v>
          </cell>
          <cell r="I192">
            <v>34753970.863507003</v>
          </cell>
          <cell r="J192">
            <v>4.6462546865272238E-3</v>
          </cell>
          <cell r="K192">
            <v>161475.79999999999</v>
          </cell>
          <cell r="L192">
            <v>557000000</v>
          </cell>
          <cell r="M192">
            <v>2.899E-4</v>
          </cell>
          <cell r="N192">
            <v>7.0000000000000007E-2</v>
          </cell>
          <cell r="O192">
            <v>38990000</v>
          </cell>
          <cell r="P192">
            <v>4.1415000000000002E-3</v>
          </cell>
          <cell r="Q192">
            <v>182401</v>
          </cell>
          <cell r="R192">
            <v>0.25</v>
          </cell>
          <cell r="S192">
            <v>1</v>
          </cell>
          <cell r="T192">
            <v>1</v>
          </cell>
          <cell r="U192">
            <v>1</v>
          </cell>
          <cell r="V192">
            <v>27965</v>
          </cell>
          <cell r="W192">
            <v>709740265.19430006</v>
          </cell>
          <cell r="X192">
            <v>784863097.18959999</v>
          </cell>
          <cell r="Y192">
            <v>496485298.05010003</v>
          </cell>
          <cell r="Z192">
            <v>1.8091818094250001</v>
          </cell>
          <cell r="AA192">
            <v>1419960000</v>
          </cell>
          <cell r="AB192">
            <v>2.0573753636552E-4</v>
          </cell>
          <cell r="AC192">
            <v>1.5808385470266231</v>
          </cell>
          <cell r="AD192">
            <v>804760610.92403126</v>
          </cell>
          <cell r="AE192">
            <v>573509396</v>
          </cell>
          <cell r="AF192">
            <v>1.4032213186687377</v>
          </cell>
          <cell r="AG192">
            <v>152174</v>
          </cell>
          <cell r="AH192">
            <v>213533.80094709649</v>
          </cell>
          <cell r="AI192">
            <v>27239</v>
          </cell>
          <cell r="AJ192">
            <v>7.8392672619074304</v>
          </cell>
          <cell r="AL192">
            <v>7.8392672619074304</v>
          </cell>
        </row>
        <row r="193">
          <cell r="A193" t="str">
            <v>YEM</v>
          </cell>
          <cell r="B193" t="str">
            <v>Yemen</v>
          </cell>
          <cell r="C193">
            <v>6652609.6358001828</v>
          </cell>
          <cell r="D193">
            <v>4672167</v>
          </cell>
          <cell r="E193">
            <v>1.4238809605478964</v>
          </cell>
          <cell r="F193">
            <v>0.64197919295264916</v>
          </cell>
          <cell r="G193">
            <v>2.0315191541775781E-3</v>
          </cell>
          <cell r="H193">
            <v>1.1376507263394437E-4</v>
          </cell>
          <cell r="I193">
            <v>1476448791.4534402</v>
          </cell>
          <cell r="J193">
            <v>2.0315191541775781E-3</v>
          </cell>
          <cell r="K193">
            <v>2999434</v>
          </cell>
          <cell r="L193">
            <v>25130000000</v>
          </cell>
          <cell r="M193">
            <v>1.193E-4</v>
          </cell>
          <cell r="N193">
            <v>5.6000000000000001E-2</v>
          </cell>
          <cell r="O193">
            <v>1407000000</v>
          </cell>
          <cell r="P193">
            <v>2.1313E-3</v>
          </cell>
          <cell r="Q193">
            <v>23328214</v>
          </cell>
          <cell r="R193">
            <v>0.63</v>
          </cell>
          <cell r="S193">
            <v>1</v>
          </cell>
          <cell r="T193">
            <v>1</v>
          </cell>
          <cell r="U193">
            <v>1</v>
          </cell>
          <cell r="V193">
            <v>4672167</v>
          </cell>
          <cell r="W193">
            <v>52879656661.099998</v>
          </cell>
          <cell r="X193">
            <v>58476731757.610001</v>
          </cell>
          <cell r="Y193">
            <v>26365156990.240002</v>
          </cell>
          <cell r="Z193">
            <v>91.456771850590002</v>
          </cell>
          <cell r="AA193">
            <v>5348093000000</v>
          </cell>
          <cell r="AB193">
            <v>5.1292777654415712E-5</v>
          </cell>
          <cell r="AC193">
            <v>2.2179549994432892</v>
          </cell>
          <cell r="AD193" t="str">
            <v>N/A</v>
          </cell>
          <cell r="AE193" t="str">
            <v>N/A</v>
          </cell>
          <cell r="AF193" t="e">
            <v>#VALUE!</v>
          </cell>
          <cell r="AG193">
            <v>2675682.25</v>
          </cell>
          <cell r="AH193" t="e">
            <v>#VALUE!</v>
          </cell>
          <cell r="AI193">
            <v>4797630</v>
          </cell>
          <cell r="AJ193" t="e">
            <v>#VALUE!</v>
          </cell>
          <cell r="AL193">
            <v>1.4238809605478964</v>
          </cell>
        </row>
        <row r="194">
          <cell r="A194" t="str">
            <v>ZAF</v>
          </cell>
          <cell r="B194" t="str">
            <v>South Africa</v>
          </cell>
          <cell r="C194">
            <v>141915095.49851391</v>
          </cell>
          <cell r="D194">
            <v>6215604</v>
          </cell>
          <cell r="E194">
            <v>22.832068371555508</v>
          </cell>
          <cell r="F194">
            <v>12.790390121378389</v>
          </cell>
          <cell r="G194">
            <v>3.2775260963572818E-3</v>
          </cell>
          <cell r="H194">
            <v>2.7858971819036892E-4</v>
          </cell>
          <cell r="I194">
            <v>24256099772.434502</v>
          </cell>
          <cell r="J194">
            <v>3.2775260963572818E-3</v>
          </cell>
          <cell r="K194">
            <v>79500000</v>
          </cell>
          <cell r="L194">
            <v>284000000000</v>
          </cell>
          <cell r="M194">
            <v>2.7980000000000002E-4</v>
          </cell>
          <cell r="N194">
            <v>8.5000000000000006E-2</v>
          </cell>
          <cell r="O194">
            <v>24140000000</v>
          </cell>
          <cell r="P194">
            <v>3.2916999999999998E-3</v>
          </cell>
          <cell r="Q194">
            <v>49320152</v>
          </cell>
          <cell r="R194">
            <v>0.28000000000000003</v>
          </cell>
          <cell r="S194">
            <v>1</v>
          </cell>
          <cell r="T194">
            <v>0</v>
          </cell>
          <cell r="U194">
            <v>0.5</v>
          </cell>
          <cell r="V194">
            <v>6215604</v>
          </cell>
          <cell r="W194">
            <v>460647845607.79999</v>
          </cell>
          <cell r="X194">
            <v>509405359323.20001</v>
          </cell>
          <cell r="Y194">
            <v>285365879675.70001</v>
          </cell>
          <cell r="Z194">
            <v>4.7034626007079998</v>
          </cell>
          <cell r="AA194">
            <v>2395969000000</v>
          </cell>
          <cell r="AB194">
            <v>1.5606431802292839E-4</v>
          </cell>
          <cell r="AC194">
            <v>1.7850955408618103</v>
          </cell>
          <cell r="AD194">
            <v>528422829477.521</v>
          </cell>
          <cell r="AE194">
            <v>363704000000</v>
          </cell>
          <cell r="AF194">
            <v>1.4528925430501753</v>
          </cell>
          <cell r="AG194">
            <v>142719616</v>
          </cell>
          <cell r="AH194">
            <v>207356265.83338448</v>
          </cell>
          <cell r="AI194">
            <v>6179873</v>
          </cell>
          <cell r="AJ194">
            <v>33.553483353684534</v>
          </cell>
          <cell r="AL194">
            <v>33.553483353684534</v>
          </cell>
        </row>
        <row r="195">
          <cell r="A195" t="str">
            <v>ZMB</v>
          </cell>
          <cell r="B195" t="str">
            <v>Zambia</v>
          </cell>
          <cell r="C195">
            <v>2907054.131323894</v>
          </cell>
          <cell r="D195">
            <v>2450906</v>
          </cell>
          <cell r="E195">
            <v>1.1861140865149027</v>
          </cell>
          <cell r="F195">
            <v>0.81602476798375789</v>
          </cell>
          <cell r="G195">
            <v>2.5604697040828776E-3</v>
          </cell>
          <cell r="H195">
            <v>1.5618865194905551E-4</v>
          </cell>
          <cell r="I195">
            <v>781106683.98490989</v>
          </cell>
          <cell r="J195">
            <v>2.5604697040828776E-3</v>
          </cell>
          <cell r="K195">
            <v>2000000</v>
          </cell>
          <cell r="L195">
            <v>12810000000</v>
          </cell>
          <cell r="M195">
            <v>1.562E-4</v>
          </cell>
          <cell r="N195">
            <v>6.0999999999999999E-2</v>
          </cell>
          <cell r="O195">
            <v>781100000</v>
          </cell>
          <cell r="P195">
            <v>2.5604999999999998E-3</v>
          </cell>
          <cell r="Q195">
            <v>12723746</v>
          </cell>
          <cell r="R195">
            <v>0.65</v>
          </cell>
          <cell r="S195">
            <v>1</v>
          </cell>
          <cell r="T195">
            <v>1</v>
          </cell>
          <cell r="U195">
            <v>1</v>
          </cell>
          <cell r="V195">
            <v>2450906</v>
          </cell>
          <cell r="W195">
            <v>16830971195.84</v>
          </cell>
          <cell r="X195">
            <v>18612454202.32</v>
          </cell>
          <cell r="Y195">
            <v>12805027606.309999</v>
          </cell>
          <cell r="Z195">
            <v>3471.6313476559999</v>
          </cell>
          <cell r="AA195">
            <v>64615577900000</v>
          </cell>
          <cell r="AB195">
            <v>1.0745493196435667E-4</v>
          </cell>
          <cell r="AC195">
            <v>1.453527065661947</v>
          </cell>
          <cell r="AD195">
            <v>20191176857.942589</v>
          </cell>
          <cell r="AE195">
            <v>16192857209</v>
          </cell>
          <cell r="AF195">
            <v>1.2469187245546955</v>
          </cell>
          <cell r="AG195">
            <v>1330091</v>
          </cell>
          <cell r="AH195">
            <v>1658515.3732616797</v>
          </cell>
          <cell r="AI195">
            <v>2471956</v>
          </cell>
          <cell r="AJ195">
            <v>0.67093240060166104</v>
          </cell>
          <cell r="AL195">
            <v>0.67093240060166104</v>
          </cell>
        </row>
        <row r="196">
          <cell r="A196" t="str">
            <v>ZWE</v>
          </cell>
          <cell r="B196" t="str">
            <v>Zimbabwe</v>
          </cell>
          <cell r="C196" t="e">
            <v>#VALUE!</v>
          </cell>
          <cell r="D196">
            <v>2054201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>
            <v>455625000</v>
          </cell>
          <cell r="J196" t="e">
            <v>#VALUE!</v>
          </cell>
          <cell r="K196" t="str">
            <v>N/A</v>
          </cell>
          <cell r="N196">
            <v>8.1000000000000003E-2</v>
          </cell>
          <cell r="R196">
            <v>0.03</v>
          </cell>
          <cell r="S196">
            <v>0</v>
          </cell>
          <cell r="T196">
            <v>0</v>
          </cell>
          <cell r="U196">
            <v>0</v>
          </cell>
          <cell r="V196">
            <v>2054201</v>
          </cell>
          <cell r="W196" t="str">
            <v>N/A</v>
          </cell>
          <cell r="X196" t="str">
            <v>N/A</v>
          </cell>
          <cell r="Y196">
            <v>5625000000</v>
          </cell>
          <cell r="Z196" t="str">
            <v>N/A</v>
          </cell>
          <cell r="AA196">
            <v>5836213746</v>
          </cell>
          <cell r="AB196" t="e">
            <v>#VALUE!</v>
          </cell>
          <cell r="AC196" t="e">
            <v>#VALUE!</v>
          </cell>
          <cell r="AD196" t="str">
            <v>N/A</v>
          </cell>
          <cell r="AE196">
            <v>7474000000</v>
          </cell>
          <cell r="AF196" t="e">
            <v>#VALUE!</v>
          </cell>
          <cell r="AG196">
            <v>0</v>
          </cell>
          <cell r="AH196" t="e">
            <v>#VALUE!</v>
          </cell>
          <cell r="AI196">
            <v>2064393</v>
          </cell>
          <cell r="AJ196" t="e">
            <v>#VALUE!</v>
          </cell>
          <cell r="AL196" t="e">
            <v>#VALUE!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Dimension 1"/>
      <sheetName val="New Dimension 2"/>
      <sheetName val="New Dimension 4"/>
      <sheetName val="Overall (Dim1+Dim2)"/>
    </sheetNames>
    <sheetDataSet>
      <sheetData sheetId="0"/>
      <sheetData sheetId="1">
        <row r="1">
          <cell r="A1" t="str">
            <v>OWN VACCINATION FINANCING</v>
          </cell>
          <cell r="C1">
            <v>0</v>
          </cell>
        </row>
        <row r="2">
          <cell r="A2" t="str">
            <v>Country</v>
          </cell>
          <cell r="B2" t="str">
            <v>iso code</v>
          </cell>
          <cell r="C2" t="str">
            <v>Average2</v>
          </cell>
        </row>
        <row r="3">
          <cell r="A3">
            <v>0</v>
          </cell>
          <cell r="B3">
            <v>0</v>
          </cell>
          <cell r="C3">
            <v>0</v>
          </cell>
        </row>
        <row r="4">
          <cell r="A4" t="str">
            <v>Max</v>
          </cell>
          <cell r="B4">
            <v>0</v>
          </cell>
          <cell r="C4">
            <v>0</v>
          </cell>
        </row>
        <row r="5">
          <cell r="A5" t="str">
            <v>Media</v>
          </cell>
          <cell r="B5">
            <v>0</v>
          </cell>
          <cell r="C5">
            <v>0</v>
          </cell>
        </row>
        <row r="6">
          <cell r="A6" t="str">
            <v>Afghanistan</v>
          </cell>
          <cell r="B6" t="str">
            <v>AFG</v>
          </cell>
          <cell r="C6">
            <v>0.20350653627133575</v>
          </cell>
        </row>
        <row r="7">
          <cell r="A7" t="str">
            <v>Albania</v>
          </cell>
          <cell r="B7" t="str">
            <v>ALB</v>
          </cell>
          <cell r="C7">
            <v>0.65793873838546368</v>
          </cell>
        </row>
        <row r="8">
          <cell r="A8" t="str">
            <v>Algeria</v>
          </cell>
          <cell r="B8" t="str">
            <v>DZA</v>
          </cell>
          <cell r="C8">
            <v>0.67476831603185661</v>
          </cell>
        </row>
        <row r="9">
          <cell r="A9" t="str">
            <v>Andorra</v>
          </cell>
          <cell r="B9" t="str">
            <v>AND</v>
          </cell>
          <cell r="C9">
            <v>0.66666666666666663</v>
          </cell>
        </row>
        <row r="10">
          <cell r="A10" t="str">
            <v>Angola</v>
          </cell>
          <cell r="B10" t="str">
            <v>AGO</v>
          </cell>
          <cell r="C10">
            <v>0.38134196291650996</v>
          </cell>
        </row>
        <row r="11">
          <cell r="A11" t="str">
            <v>Antigua and Barbuda</v>
          </cell>
          <cell r="B11" t="str">
            <v>ATG</v>
          </cell>
          <cell r="C11">
            <v>0.66666666666666663</v>
          </cell>
        </row>
        <row r="12">
          <cell r="A12" t="str">
            <v>Argentina</v>
          </cell>
          <cell r="B12" t="str">
            <v>ARG</v>
          </cell>
          <cell r="C12">
            <v>0.69499405851247797</v>
          </cell>
        </row>
        <row r="13">
          <cell r="A13" t="str">
            <v>Armenia</v>
          </cell>
          <cell r="B13" t="str">
            <v>ARM</v>
          </cell>
          <cell r="C13">
            <v>0.62323121791982505</v>
          </cell>
        </row>
        <row r="14">
          <cell r="A14" t="str">
            <v>Australia</v>
          </cell>
          <cell r="B14" t="str">
            <v>AUS</v>
          </cell>
          <cell r="C14">
            <v>0.6959471393090052</v>
          </cell>
        </row>
        <row r="15">
          <cell r="A15" t="str">
            <v>Austria</v>
          </cell>
          <cell r="B15" t="str">
            <v>AUT</v>
          </cell>
          <cell r="C15">
            <v>0.69760745455570783</v>
          </cell>
        </row>
        <row r="16">
          <cell r="A16" t="str">
            <v>Azerbaijan</v>
          </cell>
          <cell r="B16" t="str">
            <v>AZE</v>
          </cell>
          <cell r="C16">
            <v>0.66570765629522866</v>
          </cell>
        </row>
        <row r="17">
          <cell r="A17" t="str">
            <v>Bahamas</v>
          </cell>
          <cell r="B17" t="str">
            <v>BHS</v>
          </cell>
          <cell r="C17">
            <v>0.68515475888233368</v>
          </cell>
        </row>
        <row r="18">
          <cell r="A18" t="str">
            <v>Bahrain</v>
          </cell>
          <cell r="B18" t="str">
            <v>BHR</v>
          </cell>
          <cell r="C18">
            <v>0.66666666666666663</v>
          </cell>
        </row>
        <row r="19">
          <cell r="A19" t="str">
            <v>Bangladesh</v>
          </cell>
          <cell r="B19" t="str">
            <v>BGD</v>
          </cell>
          <cell r="C19">
            <v>0.46890460323904715</v>
          </cell>
        </row>
        <row r="20">
          <cell r="A20" t="str">
            <v>Barbados</v>
          </cell>
          <cell r="B20" t="str">
            <v>BRB</v>
          </cell>
          <cell r="C20">
            <v>0.66666666666666663</v>
          </cell>
        </row>
        <row r="21">
          <cell r="A21" t="str">
            <v>Belarus</v>
          </cell>
          <cell r="B21" t="str">
            <v>BLR</v>
          </cell>
          <cell r="C21">
            <v>0.66668003198415837</v>
          </cell>
        </row>
        <row r="22">
          <cell r="A22" t="str">
            <v>Belgium</v>
          </cell>
          <cell r="B22" t="str">
            <v>BEL</v>
          </cell>
          <cell r="C22">
            <v>0.5</v>
          </cell>
        </row>
        <row r="23">
          <cell r="A23" t="str">
            <v>Belize</v>
          </cell>
          <cell r="B23" t="str">
            <v>BLZ</v>
          </cell>
          <cell r="C23">
            <v>0.51523158470157582</v>
          </cell>
        </row>
        <row r="24">
          <cell r="A24" t="str">
            <v>Benin</v>
          </cell>
          <cell r="B24" t="str">
            <v>BEN</v>
          </cell>
          <cell r="C24">
            <v>0.61468922734185516</v>
          </cell>
        </row>
        <row r="25">
          <cell r="A25" t="str">
            <v>Bhutan</v>
          </cell>
          <cell r="B25" t="str">
            <v>BTN</v>
          </cell>
          <cell r="C25">
            <v>0.21024717179098681</v>
          </cell>
        </row>
        <row r="26">
          <cell r="A26" t="str">
            <v>Bolivia (Plurinational State of)</v>
          </cell>
          <cell r="B26" t="str">
            <v>BOL</v>
          </cell>
          <cell r="C26">
            <v>0.65144441536642261</v>
          </cell>
        </row>
        <row r="27">
          <cell r="A27" t="str">
            <v>Bosnia and Herzegovina</v>
          </cell>
          <cell r="B27" t="str">
            <v>BIH</v>
          </cell>
          <cell r="C27">
            <v>0.48253921950248241</v>
          </cell>
        </row>
        <row r="28">
          <cell r="A28" t="str">
            <v>Botswana</v>
          </cell>
          <cell r="B28" t="str">
            <v>BWA</v>
          </cell>
          <cell r="C28">
            <v>0.67065798866901405</v>
          </cell>
        </row>
        <row r="29">
          <cell r="A29" t="str">
            <v>Brazil</v>
          </cell>
          <cell r="B29" t="str">
            <v>BRA</v>
          </cell>
          <cell r="C29">
            <v>0.53851465270730081</v>
          </cell>
        </row>
        <row r="30">
          <cell r="A30" t="str">
            <v>Brunei Darussalam</v>
          </cell>
          <cell r="B30" t="str">
            <v>BRN</v>
          </cell>
          <cell r="C30">
            <v>0.39666666666666667</v>
          </cell>
        </row>
        <row r="31">
          <cell r="A31" t="str">
            <v>Bulgaria</v>
          </cell>
          <cell r="B31" t="str">
            <v>BGR</v>
          </cell>
          <cell r="C31">
            <v>0.68623376280612547</v>
          </cell>
        </row>
        <row r="32">
          <cell r="A32" t="str">
            <v>Burkina Faso</v>
          </cell>
          <cell r="B32" t="str">
            <v>BFA</v>
          </cell>
          <cell r="C32">
            <v>0.56592651550735551</v>
          </cell>
        </row>
        <row r="33">
          <cell r="A33" t="str">
            <v>Burundi</v>
          </cell>
          <cell r="B33" t="str">
            <v>BDI</v>
          </cell>
          <cell r="C33">
            <v>0.39702815668872771</v>
          </cell>
        </row>
        <row r="34">
          <cell r="A34" t="str">
            <v>Cambodia</v>
          </cell>
          <cell r="B34" t="str">
            <v>KHM</v>
          </cell>
          <cell r="C34">
            <v>0.55514099099782521</v>
          </cell>
        </row>
        <row r="35">
          <cell r="A35" t="str">
            <v>Cameroon</v>
          </cell>
          <cell r="B35" t="str">
            <v>CMR</v>
          </cell>
          <cell r="C35">
            <v>0.55512903490125676</v>
          </cell>
        </row>
        <row r="36">
          <cell r="A36" t="str">
            <v>Canada</v>
          </cell>
          <cell r="B36" t="str">
            <v>CAN</v>
          </cell>
          <cell r="C36">
            <v>0.38666666666666671</v>
          </cell>
        </row>
        <row r="37">
          <cell r="A37" t="str">
            <v>Cape Verde</v>
          </cell>
          <cell r="B37" t="str">
            <v>CPV</v>
          </cell>
          <cell r="C37">
            <v>0.55860977647820886</v>
          </cell>
        </row>
        <row r="38">
          <cell r="A38" t="str">
            <v>Central African Republic</v>
          </cell>
          <cell r="B38" t="str">
            <v>CAF</v>
          </cell>
          <cell r="C38">
            <v>0.55354098724532053</v>
          </cell>
        </row>
        <row r="39">
          <cell r="A39" t="str">
            <v>Chad</v>
          </cell>
          <cell r="B39" t="str">
            <v>TCD</v>
          </cell>
          <cell r="C39">
            <v>0.51209330334231662</v>
          </cell>
        </row>
        <row r="40">
          <cell r="A40" t="str">
            <v>Chile</v>
          </cell>
          <cell r="B40" t="str">
            <v>CHL</v>
          </cell>
          <cell r="C40">
            <v>0.71526364746635818</v>
          </cell>
        </row>
        <row r="41">
          <cell r="A41" t="str">
            <v>China</v>
          </cell>
          <cell r="B41" t="str">
            <v>CHN</v>
          </cell>
          <cell r="C41">
            <v>0.67230182853241116</v>
          </cell>
        </row>
        <row r="42">
          <cell r="A42" t="str">
            <v>Colombia</v>
          </cell>
          <cell r="B42" t="str">
            <v>COL</v>
          </cell>
          <cell r="C42">
            <v>0.68564845574239042</v>
          </cell>
        </row>
        <row r="43">
          <cell r="A43" t="str">
            <v>Comoros</v>
          </cell>
          <cell r="B43" t="str">
            <v>COM</v>
          </cell>
          <cell r="C43">
            <v>0.50023871667358666</v>
          </cell>
        </row>
        <row r="44">
          <cell r="A44" t="str">
            <v>Congo</v>
          </cell>
          <cell r="B44" t="str">
            <v>COG</v>
          </cell>
          <cell r="C44">
            <v>0.66746956249677503</v>
          </cell>
        </row>
        <row r="45">
          <cell r="A45" t="str">
            <v>Cook Islands</v>
          </cell>
          <cell r="B45" t="str">
            <v>COK</v>
          </cell>
          <cell r="C45">
            <v>0.66666666666666663</v>
          </cell>
        </row>
        <row r="46">
          <cell r="A46" t="str">
            <v>Costa Rica</v>
          </cell>
          <cell r="B46" t="str">
            <v>CRI</v>
          </cell>
          <cell r="C46">
            <v>0.75568429610170451</v>
          </cell>
        </row>
        <row r="47">
          <cell r="A47" t="str">
            <v>Côte d'Ivoire</v>
          </cell>
          <cell r="B47" t="str">
            <v>CIV</v>
          </cell>
          <cell r="C47">
            <v>0.50225639435225833</v>
          </cell>
        </row>
        <row r="48">
          <cell r="A48" t="str">
            <v>Croatia</v>
          </cell>
          <cell r="B48" t="str">
            <v>HRV</v>
          </cell>
          <cell r="C48">
            <v>0.5</v>
          </cell>
        </row>
        <row r="49">
          <cell r="A49" t="str">
            <v>Cuba</v>
          </cell>
          <cell r="B49" t="str">
            <v>CUB</v>
          </cell>
          <cell r="C49">
            <v>0.66666666666666663</v>
          </cell>
        </row>
        <row r="50">
          <cell r="A50" t="str">
            <v>Cyprus</v>
          </cell>
          <cell r="B50" t="str">
            <v>CYP</v>
          </cell>
          <cell r="C50">
            <v>0.66892223184289046</v>
          </cell>
        </row>
        <row r="51">
          <cell r="A51" t="str">
            <v>Czech Republic</v>
          </cell>
          <cell r="B51" t="str">
            <v>CZE</v>
          </cell>
          <cell r="C51">
            <v>0.59524653457287802</v>
          </cell>
        </row>
        <row r="52">
          <cell r="A52" t="str">
            <v>Democratic People's Republic of Korea</v>
          </cell>
          <cell r="B52" t="str">
            <v>PRK</v>
          </cell>
          <cell r="C52">
            <v>0.66666666666666663</v>
          </cell>
        </row>
        <row r="53">
          <cell r="A53" t="str">
            <v>Democratic Republic of the Congo</v>
          </cell>
          <cell r="B53" t="str">
            <v>COD</v>
          </cell>
          <cell r="C53">
            <v>0.66666666666666663</v>
          </cell>
        </row>
        <row r="54">
          <cell r="A54" t="str">
            <v>Denmark</v>
          </cell>
          <cell r="B54" t="str">
            <v>DNK</v>
          </cell>
          <cell r="C54">
            <v>0.5</v>
          </cell>
        </row>
        <row r="55">
          <cell r="A55" t="str">
            <v>Djibouti</v>
          </cell>
          <cell r="B55" t="str">
            <v>DJI</v>
          </cell>
          <cell r="C55">
            <v>8.666666666666667E-2</v>
          </cell>
        </row>
        <row r="56">
          <cell r="A56" t="str">
            <v>Dominica</v>
          </cell>
          <cell r="B56" t="str">
            <v>DMA</v>
          </cell>
          <cell r="C56">
            <v>0.66666666666666663</v>
          </cell>
        </row>
        <row r="57">
          <cell r="A57" t="str">
            <v>Dominican Republic</v>
          </cell>
          <cell r="B57" t="str">
            <v>DOM</v>
          </cell>
          <cell r="C57">
            <v>0.671555085133139</v>
          </cell>
        </row>
        <row r="58">
          <cell r="A58" t="str">
            <v>Ecuador</v>
          </cell>
          <cell r="B58" t="str">
            <v>ECU</v>
          </cell>
          <cell r="C58">
            <v>0.73785009940866197</v>
          </cell>
        </row>
        <row r="59">
          <cell r="A59" t="str">
            <v>Egypt</v>
          </cell>
          <cell r="B59" t="str">
            <v>EGY</v>
          </cell>
          <cell r="C59">
            <v>0.68164313777438912</v>
          </cell>
        </row>
        <row r="60">
          <cell r="A60" t="str">
            <v>El Salvador</v>
          </cell>
          <cell r="B60" t="str">
            <v>SLV</v>
          </cell>
          <cell r="C60">
            <v>0.68409639712775416</v>
          </cell>
        </row>
        <row r="61">
          <cell r="A61" t="str">
            <v>Equatorial Guinea</v>
          </cell>
          <cell r="B61" t="str">
            <v>GNQ</v>
          </cell>
          <cell r="C61">
            <v>0.24743437696914217</v>
          </cell>
        </row>
        <row r="62">
          <cell r="A62" t="str">
            <v>Eritrea</v>
          </cell>
          <cell r="B62" t="str">
            <v>ERI</v>
          </cell>
          <cell r="C62">
            <v>6.7081997157438386E-2</v>
          </cell>
        </row>
        <row r="63">
          <cell r="A63" t="str">
            <v>Estonia</v>
          </cell>
          <cell r="B63" t="str">
            <v>EST</v>
          </cell>
          <cell r="C63">
            <v>0.50442518714798956</v>
          </cell>
        </row>
        <row r="64">
          <cell r="A64" t="str">
            <v>Ethiopia</v>
          </cell>
          <cell r="B64" t="str">
            <v>ETH</v>
          </cell>
          <cell r="C64">
            <v>0.37355964983375417</v>
          </cell>
        </row>
        <row r="65">
          <cell r="A65" t="str">
            <v>Fiji</v>
          </cell>
          <cell r="B65" t="str">
            <v>FJI</v>
          </cell>
          <cell r="C65">
            <v>0.67604755803080219</v>
          </cell>
        </row>
        <row r="66">
          <cell r="A66" t="str">
            <v>Finland</v>
          </cell>
          <cell r="B66" t="str">
            <v>FIN</v>
          </cell>
          <cell r="C66">
            <v>0.54168939281002204</v>
          </cell>
        </row>
        <row r="67">
          <cell r="A67" t="str">
            <v>France</v>
          </cell>
          <cell r="B67" t="str">
            <v>FRA</v>
          </cell>
          <cell r="C67">
            <v>0.3</v>
          </cell>
        </row>
        <row r="68">
          <cell r="A68" t="str">
            <v>Gabon</v>
          </cell>
          <cell r="B68" t="str">
            <v>GAB</v>
          </cell>
          <cell r="C68">
            <v>0.66112721299318744</v>
          </cell>
        </row>
        <row r="69">
          <cell r="A69" t="str">
            <v>Gambia</v>
          </cell>
          <cell r="B69" t="str">
            <v>GMB</v>
          </cell>
          <cell r="C69">
            <v>0.40360189030212029</v>
          </cell>
        </row>
        <row r="70">
          <cell r="A70" t="str">
            <v>Georgia</v>
          </cell>
          <cell r="B70" t="str">
            <v>GEO</v>
          </cell>
          <cell r="C70">
            <v>0.41820053963033138</v>
          </cell>
        </row>
        <row r="71">
          <cell r="A71" t="str">
            <v>Germany</v>
          </cell>
          <cell r="B71" t="str">
            <v>DEU</v>
          </cell>
          <cell r="C71">
            <v>0.23333333333333331</v>
          </cell>
        </row>
        <row r="72">
          <cell r="A72" t="str">
            <v>Ghana</v>
          </cell>
          <cell r="B72" t="str">
            <v>GHA</v>
          </cell>
          <cell r="C72">
            <v>0.39999999999999997</v>
          </cell>
        </row>
        <row r="73">
          <cell r="A73" t="str">
            <v>Greece</v>
          </cell>
          <cell r="B73" t="str">
            <v>GRC</v>
          </cell>
          <cell r="C73">
            <v>0.66666666666666663</v>
          </cell>
        </row>
        <row r="74">
          <cell r="A74" t="str">
            <v>Grenada</v>
          </cell>
          <cell r="B74" t="str">
            <v>GRD</v>
          </cell>
          <cell r="C74">
            <v>0.67968848787225467</v>
          </cell>
        </row>
        <row r="75">
          <cell r="A75" t="str">
            <v>Guatemala</v>
          </cell>
          <cell r="B75" t="str">
            <v>GTM</v>
          </cell>
          <cell r="C75">
            <v>0.67654065666056296</v>
          </cell>
        </row>
        <row r="76">
          <cell r="A76" t="str">
            <v>Guinea</v>
          </cell>
          <cell r="B76" t="str">
            <v>GIN</v>
          </cell>
          <cell r="C76">
            <v>0.33376855884751228</v>
          </cell>
        </row>
        <row r="77">
          <cell r="A77" t="str">
            <v>Guinea-Bissau</v>
          </cell>
          <cell r="B77" t="str">
            <v>GNB</v>
          </cell>
          <cell r="C77">
            <v>0.33333333333333331</v>
          </cell>
        </row>
        <row r="78">
          <cell r="A78" t="str">
            <v>Guyana</v>
          </cell>
          <cell r="B78" t="str">
            <v>GUY</v>
          </cell>
          <cell r="C78">
            <v>0.62970166305054287</v>
          </cell>
        </row>
        <row r="79">
          <cell r="A79" t="str">
            <v>Haiti</v>
          </cell>
          <cell r="B79" t="str">
            <v>HTI</v>
          </cell>
          <cell r="C79">
            <v>0.19999999999999998</v>
          </cell>
        </row>
        <row r="80">
          <cell r="A80" t="str">
            <v>Honduras</v>
          </cell>
          <cell r="B80" t="str">
            <v>HND</v>
          </cell>
          <cell r="C80">
            <v>0.59946474168361941</v>
          </cell>
        </row>
        <row r="81">
          <cell r="A81" t="str">
            <v>Hungary</v>
          </cell>
          <cell r="B81" t="str">
            <v>HUN</v>
          </cell>
          <cell r="C81">
            <v>0.5</v>
          </cell>
        </row>
        <row r="82">
          <cell r="A82" t="str">
            <v>Iceland</v>
          </cell>
          <cell r="B82" t="str">
            <v>ISL</v>
          </cell>
          <cell r="C82">
            <v>0.71839997001206546</v>
          </cell>
        </row>
        <row r="83">
          <cell r="A83" t="str">
            <v>India</v>
          </cell>
          <cell r="B83" t="str">
            <v>IND</v>
          </cell>
          <cell r="C83">
            <v>0.667439896068871</v>
          </cell>
        </row>
        <row r="84">
          <cell r="A84" t="str">
            <v>Indonesia</v>
          </cell>
          <cell r="B84" t="str">
            <v>IDN</v>
          </cell>
          <cell r="C84">
            <v>0.66978138120108976</v>
          </cell>
        </row>
        <row r="85">
          <cell r="A85" t="str">
            <v>Iran (Islamic Republic of)</v>
          </cell>
          <cell r="B85" t="str">
            <v>IRN</v>
          </cell>
          <cell r="C85">
            <v>0.67892248310142123</v>
          </cell>
        </row>
        <row r="86">
          <cell r="A86" t="str">
            <v>Iraq</v>
          </cell>
          <cell r="B86" t="str">
            <v>IRQ</v>
          </cell>
          <cell r="C86">
            <v>0.66666668330229717</v>
          </cell>
        </row>
        <row r="87">
          <cell r="A87" t="str">
            <v>Ireland</v>
          </cell>
          <cell r="B87" t="str">
            <v>IRL</v>
          </cell>
          <cell r="C87">
            <v>0.66666666666666663</v>
          </cell>
        </row>
        <row r="88">
          <cell r="A88" t="str">
            <v>Israel</v>
          </cell>
          <cell r="B88" t="str">
            <v>ISR</v>
          </cell>
          <cell r="C88">
            <v>0.66666666666666663</v>
          </cell>
        </row>
        <row r="89">
          <cell r="A89" t="str">
            <v>Italy</v>
          </cell>
          <cell r="B89" t="str">
            <v>ITA</v>
          </cell>
          <cell r="C89">
            <v>0.66666666666666663</v>
          </cell>
        </row>
        <row r="90">
          <cell r="A90" t="str">
            <v>Jamaica</v>
          </cell>
          <cell r="B90" t="str">
            <v>JAM</v>
          </cell>
          <cell r="C90">
            <v>0.67210429434020968</v>
          </cell>
        </row>
        <row r="91">
          <cell r="A91" t="str">
            <v>Japan</v>
          </cell>
          <cell r="B91" t="str">
            <v>JPN</v>
          </cell>
          <cell r="C91">
            <v>0.5</v>
          </cell>
        </row>
        <row r="92">
          <cell r="A92" t="str">
            <v>Jordan</v>
          </cell>
          <cell r="B92" t="str">
            <v>JOR</v>
          </cell>
          <cell r="C92">
            <v>0.69057974703295999</v>
          </cell>
        </row>
        <row r="93">
          <cell r="A93" t="str">
            <v>Kazakhstan</v>
          </cell>
          <cell r="B93" t="str">
            <v>KAZ</v>
          </cell>
          <cell r="C93">
            <v>0.66668810829771008</v>
          </cell>
        </row>
        <row r="94">
          <cell r="A94" t="str">
            <v>Kenya</v>
          </cell>
          <cell r="B94" t="str">
            <v>KEN</v>
          </cell>
          <cell r="C94">
            <v>0.36782279849892568</v>
          </cell>
        </row>
        <row r="95">
          <cell r="A95" t="str">
            <v>Kiribati</v>
          </cell>
          <cell r="B95" t="str">
            <v>KIR</v>
          </cell>
          <cell r="C95">
            <v>0.5</v>
          </cell>
        </row>
        <row r="96">
          <cell r="A96" t="str">
            <v>Kuwait</v>
          </cell>
          <cell r="B96" t="str">
            <v>KWT</v>
          </cell>
          <cell r="C96">
            <v>0.55333333333333334</v>
          </cell>
        </row>
        <row r="97">
          <cell r="A97" t="str">
            <v>Kyrgyzstan</v>
          </cell>
          <cell r="B97" t="str">
            <v>KGZ</v>
          </cell>
          <cell r="C97">
            <v>0.3866666759482395</v>
          </cell>
        </row>
        <row r="98">
          <cell r="A98" t="str">
            <v>Lao People's Democratic Republic</v>
          </cell>
          <cell r="B98" t="str">
            <v>LAO</v>
          </cell>
          <cell r="C98">
            <v>0.3569704925433404</v>
          </cell>
        </row>
        <row r="99">
          <cell r="A99" t="str">
            <v>Latvia</v>
          </cell>
          <cell r="B99" t="str">
            <v>LVA</v>
          </cell>
          <cell r="C99">
            <v>0.48854674305697537</v>
          </cell>
        </row>
        <row r="100">
          <cell r="A100" t="str">
            <v>Lebanon</v>
          </cell>
          <cell r="B100" t="str">
            <v>LBN</v>
          </cell>
          <cell r="C100">
            <v>0.67748626758000852</v>
          </cell>
        </row>
        <row r="101">
          <cell r="A101" t="str">
            <v>Lesotho</v>
          </cell>
          <cell r="B101" t="str">
            <v>LSO</v>
          </cell>
          <cell r="C101">
            <v>0.66666666666666663</v>
          </cell>
        </row>
        <row r="102">
          <cell r="A102" t="str">
            <v>Liberia</v>
          </cell>
          <cell r="B102" t="str">
            <v>LBR</v>
          </cell>
          <cell r="C102">
            <v>0.3402600504658419</v>
          </cell>
        </row>
        <row r="103">
          <cell r="A103" t="str">
            <v>Libyan Arab Jamahiriya</v>
          </cell>
          <cell r="B103" t="str">
            <v>LBY</v>
          </cell>
          <cell r="C103">
            <v>0.38452181302740551</v>
          </cell>
        </row>
        <row r="104">
          <cell r="A104" t="str">
            <v>Lithuania</v>
          </cell>
          <cell r="B104" t="str">
            <v>LTU</v>
          </cell>
          <cell r="C104">
            <v>0.41799132601867295</v>
          </cell>
        </row>
        <row r="105">
          <cell r="A105" t="str">
            <v>Luxembourg</v>
          </cell>
          <cell r="B105" t="str">
            <v>LUX</v>
          </cell>
          <cell r="C105">
            <v>0.7287514804637909</v>
          </cell>
        </row>
        <row r="106">
          <cell r="A106" t="str">
            <v>Madagascar</v>
          </cell>
          <cell r="B106" t="str">
            <v>MDG</v>
          </cell>
          <cell r="C106">
            <v>0.6669393929969708</v>
          </cell>
        </row>
        <row r="107">
          <cell r="A107" t="str">
            <v>Malawi</v>
          </cell>
          <cell r="B107" t="str">
            <v>MWI</v>
          </cell>
          <cell r="C107">
            <v>0.67006770133242055</v>
          </cell>
        </row>
        <row r="108">
          <cell r="A108" t="str">
            <v>Malaysia</v>
          </cell>
          <cell r="B108" t="str">
            <v>MYS</v>
          </cell>
          <cell r="C108">
            <v>0.69275792673278647</v>
          </cell>
        </row>
        <row r="109">
          <cell r="A109" t="str">
            <v>Maldives</v>
          </cell>
          <cell r="B109" t="str">
            <v>MDV</v>
          </cell>
          <cell r="C109">
            <v>0.66666666666666663</v>
          </cell>
        </row>
        <row r="110">
          <cell r="A110" t="str">
            <v>Mali</v>
          </cell>
          <cell r="B110" t="str">
            <v>MLI</v>
          </cell>
          <cell r="C110">
            <v>0.67116437040074362</v>
          </cell>
        </row>
        <row r="111">
          <cell r="A111" t="str">
            <v>Malta</v>
          </cell>
          <cell r="B111" t="str">
            <v>MLT</v>
          </cell>
          <cell r="C111">
            <v>0.5</v>
          </cell>
        </row>
        <row r="112">
          <cell r="A112" t="str">
            <v>Marshall Islands</v>
          </cell>
          <cell r="B112" t="str">
            <v>MHL</v>
          </cell>
          <cell r="C112">
            <v>0.66666666666666663</v>
          </cell>
        </row>
        <row r="113">
          <cell r="A113" t="str">
            <v>Mauritania</v>
          </cell>
          <cell r="B113" t="str">
            <v>MRT</v>
          </cell>
          <cell r="C113">
            <v>0.66751403625387173</v>
          </cell>
        </row>
        <row r="114">
          <cell r="A114" t="str">
            <v>Mauritius</v>
          </cell>
          <cell r="B114" t="str">
            <v>MUS</v>
          </cell>
          <cell r="C114">
            <v>0.51161445724488752</v>
          </cell>
        </row>
        <row r="115">
          <cell r="A115" t="str">
            <v>Mexico</v>
          </cell>
          <cell r="B115" t="str">
            <v>MEX</v>
          </cell>
          <cell r="C115">
            <v>0.70481647133202119</v>
          </cell>
        </row>
        <row r="116">
          <cell r="A116" t="str">
            <v>Micronesia (Federated States of)</v>
          </cell>
          <cell r="B116" t="str">
            <v>FSM</v>
          </cell>
          <cell r="C116">
            <v>0.33722367618496069</v>
          </cell>
        </row>
        <row r="117">
          <cell r="A117" t="str">
            <v>Monaco</v>
          </cell>
          <cell r="B117" t="str">
            <v>MCO</v>
          </cell>
          <cell r="C117">
            <v>0.5</v>
          </cell>
        </row>
        <row r="118">
          <cell r="A118" t="str">
            <v>Mongolia</v>
          </cell>
          <cell r="B118" t="str">
            <v>MNG</v>
          </cell>
          <cell r="C118">
            <v>0.67708811659554213</v>
          </cell>
        </row>
        <row r="119">
          <cell r="A119" t="str">
            <v>Montenegro</v>
          </cell>
          <cell r="B119" t="str">
            <v>MNE</v>
          </cell>
          <cell r="C119">
            <v>0.66666666666666663</v>
          </cell>
        </row>
        <row r="120">
          <cell r="A120" t="str">
            <v>Morocco</v>
          </cell>
          <cell r="B120" t="str">
            <v>MAR</v>
          </cell>
          <cell r="C120">
            <v>0.72824150718748815</v>
          </cell>
        </row>
        <row r="121">
          <cell r="A121" t="str">
            <v>Mozambique</v>
          </cell>
          <cell r="B121" t="str">
            <v>MOZ</v>
          </cell>
          <cell r="C121">
            <v>0.21817660629017635</v>
          </cell>
        </row>
        <row r="122">
          <cell r="A122" t="str">
            <v>Myanmar</v>
          </cell>
          <cell r="B122" t="str">
            <v>MMR</v>
          </cell>
          <cell r="C122">
            <v>4.9999999999999996E-2</v>
          </cell>
        </row>
        <row r="123">
          <cell r="A123" t="str">
            <v>Namibia</v>
          </cell>
          <cell r="B123" t="str">
            <v>NAM</v>
          </cell>
          <cell r="C123">
            <v>0.67553970380739592</v>
          </cell>
        </row>
        <row r="124">
          <cell r="A124" t="str">
            <v>Nauru</v>
          </cell>
          <cell r="B124" t="str">
            <v>NRU</v>
          </cell>
          <cell r="C124">
            <v>0.66666666666666663</v>
          </cell>
        </row>
        <row r="125">
          <cell r="A125" t="str">
            <v>Nepal</v>
          </cell>
          <cell r="B125" t="str">
            <v>NPL</v>
          </cell>
          <cell r="C125">
            <v>0.38478458382791275</v>
          </cell>
        </row>
        <row r="126">
          <cell r="A126" t="str">
            <v>Netherlands</v>
          </cell>
          <cell r="B126" t="str">
            <v>NLD</v>
          </cell>
          <cell r="C126">
            <v>0.74837176962497598</v>
          </cell>
        </row>
        <row r="127">
          <cell r="A127" t="str">
            <v>New Zealand</v>
          </cell>
          <cell r="B127" t="str">
            <v>NZL</v>
          </cell>
          <cell r="C127">
            <v>0.60971037400713568</v>
          </cell>
        </row>
        <row r="128">
          <cell r="A128" t="str">
            <v>Nicaragua</v>
          </cell>
          <cell r="B128" t="str">
            <v>NIC</v>
          </cell>
          <cell r="C128">
            <v>0.57038278847931267</v>
          </cell>
        </row>
        <row r="129">
          <cell r="A129" t="str">
            <v>Niger</v>
          </cell>
          <cell r="B129" t="str">
            <v>NER</v>
          </cell>
          <cell r="C129">
            <v>0.62421960705068302</v>
          </cell>
        </row>
        <row r="130">
          <cell r="A130" t="str">
            <v>Nigeria</v>
          </cell>
          <cell r="B130" t="str">
            <v>NGA</v>
          </cell>
          <cell r="C130">
            <v>0.62448596115176092</v>
          </cell>
        </row>
        <row r="131">
          <cell r="A131" t="str">
            <v>Niue</v>
          </cell>
          <cell r="B131" t="str">
            <v>NIU</v>
          </cell>
          <cell r="C131">
            <v>0.62333333333333341</v>
          </cell>
        </row>
        <row r="132">
          <cell r="A132" t="str">
            <v>Norway</v>
          </cell>
          <cell r="B132" t="str">
            <v>NOR</v>
          </cell>
          <cell r="C132">
            <v>0.55620834649679096</v>
          </cell>
        </row>
        <row r="133">
          <cell r="A133" t="str">
            <v>Oman</v>
          </cell>
          <cell r="B133" t="str">
            <v>OMN</v>
          </cell>
          <cell r="C133">
            <v>0.67301067624232169</v>
          </cell>
        </row>
        <row r="134">
          <cell r="A134" t="str">
            <v>Pakistan</v>
          </cell>
          <cell r="B134" t="str">
            <v>PAK</v>
          </cell>
          <cell r="C134">
            <v>0.62847978752371236</v>
          </cell>
        </row>
        <row r="135">
          <cell r="A135" t="str">
            <v>Palau</v>
          </cell>
          <cell r="B135" t="str">
            <v>PLW</v>
          </cell>
          <cell r="C135">
            <v>0.45666666666666672</v>
          </cell>
        </row>
        <row r="136">
          <cell r="A136" t="str">
            <v>Panama</v>
          </cell>
          <cell r="B136" t="str">
            <v>PAN</v>
          </cell>
          <cell r="C136">
            <v>0.71467681779980496</v>
          </cell>
        </row>
        <row r="137">
          <cell r="A137" t="str">
            <v>Papua New Guinea</v>
          </cell>
          <cell r="B137" t="str">
            <v>PNG</v>
          </cell>
          <cell r="C137">
            <v>0.62497903486304984</v>
          </cell>
        </row>
        <row r="138">
          <cell r="A138" t="str">
            <v>Paraguay</v>
          </cell>
          <cell r="B138" t="str">
            <v>PRY</v>
          </cell>
          <cell r="C138">
            <v>0.63912515098745726</v>
          </cell>
        </row>
        <row r="139">
          <cell r="A139" t="str">
            <v>Peru</v>
          </cell>
          <cell r="B139" t="str">
            <v>PER</v>
          </cell>
          <cell r="C139">
            <v>0.68967050238177785</v>
          </cell>
        </row>
        <row r="140">
          <cell r="A140" t="str">
            <v>Philippines</v>
          </cell>
          <cell r="B140" t="str">
            <v>PHL</v>
          </cell>
          <cell r="C140">
            <v>0.46571883567662642</v>
          </cell>
        </row>
        <row r="141">
          <cell r="A141" t="str">
            <v>Poland</v>
          </cell>
          <cell r="B141" t="str">
            <v>POL</v>
          </cell>
          <cell r="C141">
            <v>0.64903762664329545</v>
          </cell>
        </row>
        <row r="142">
          <cell r="A142" t="str">
            <v>Portugal</v>
          </cell>
          <cell r="B142" t="str">
            <v>PRT</v>
          </cell>
          <cell r="C142">
            <v>0.62333333333333341</v>
          </cell>
        </row>
        <row r="143">
          <cell r="A143" t="str">
            <v>Qatar</v>
          </cell>
          <cell r="B143" t="str">
            <v>QAT</v>
          </cell>
          <cell r="C143">
            <v>0.95666666666666667</v>
          </cell>
        </row>
        <row r="144">
          <cell r="A144" t="str">
            <v>Republic of Korea</v>
          </cell>
          <cell r="B144" t="str">
            <v>KOR</v>
          </cell>
          <cell r="C144">
            <v>0.64254105405990702</v>
          </cell>
        </row>
        <row r="145">
          <cell r="A145" t="str">
            <v>Republic of Moldova</v>
          </cell>
          <cell r="B145" t="str">
            <v>MDA</v>
          </cell>
          <cell r="C145">
            <v>0.62913003822952274</v>
          </cell>
        </row>
        <row r="146">
          <cell r="A146" t="str">
            <v>Romania</v>
          </cell>
          <cell r="B146" t="str">
            <v>ROU</v>
          </cell>
          <cell r="C146">
            <v>0.70944125073557851</v>
          </cell>
        </row>
        <row r="147">
          <cell r="A147" t="str">
            <v>Russian Federation</v>
          </cell>
          <cell r="B147" t="str">
            <v>RUS</v>
          </cell>
          <cell r="C147">
            <v>0.66666666666666663</v>
          </cell>
        </row>
        <row r="148">
          <cell r="A148" t="str">
            <v>Rwanda</v>
          </cell>
          <cell r="B148" t="str">
            <v>RWA</v>
          </cell>
          <cell r="C148">
            <v>0.41839221268950572</v>
          </cell>
        </row>
        <row r="149">
          <cell r="A149" t="str">
            <v>Saint Kitts and Nevis</v>
          </cell>
          <cell r="B149" t="str">
            <v>KNA</v>
          </cell>
          <cell r="C149">
            <v>0.41666666666666669</v>
          </cell>
        </row>
        <row r="150">
          <cell r="A150" t="str">
            <v>Saint Lucia</v>
          </cell>
          <cell r="B150" t="str">
            <v>LCA</v>
          </cell>
          <cell r="C150">
            <v>0.42369154288018834</v>
          </cell>
        </row>
        <row r="151">
          <cell r="A151" t="str">
            <v>Saint Vincent and the Grenadines</v>
          </cell>
          <cell r="B151" t="str">
            <v>VCT</v>
          </cell>
          <cell r="C151">
            <v>0.42321354892855334</v>
          </cell>
        </row>
        <row r="152">
          <cell r="A152" t="str">
            <v>Samoa</v>
          </cell>
          <cell r="B152" t="str">
            <v>WSM</v>
          </cell>
          <cell r="C152">
            <v>0.42630316502919635</v>
          </cell>
        </row>
        <row r="153">
          <cell r="A153" t="str">
            <v>San Marino</v>
          </cell>
          <cell r="B153" t="str">
            <v>SMR</v>
          </cell>
          <cell r="C153">
            <v>0.41666666666666669</v>
          </cell>
        </row>
        <row r="154">
          <cell r="A154" t="str">
            <v>Sao Tome and Principe</v>
          </cell>
          <cell r="B154" t="str">
            <v>STP</v>
          </cell>
          <cell r="C154">
            <v>0.41697559364452991</v>
          </cell>
        </row>
        <row r="155">
          <cell r="A155" t="str">
            <v>Saudi Arabia</v>
          </cell>
          <cell r="B155" t="str">
            <v>SAU</v>
          </cell>
          <cell r="C155">
            <v>0.41666666666666669</v>
          </cell>
        </row>
        <row r="156">
          <cell r="A156" t="str">
            <v>Senegal</v>
          </cell>
          <cell r="B156" t="str">
            <v>SEN</v>
          </cell>
          <cell r="C156">
            <v>0.66840115970158787</v>
          </cell>
        </row>
        <row r="157">
          <cell r="A157" t="str">
            <v>Serbia</v>
          </cell>
          <cell r="B157" t="str">
            <v>SRB</v>
          </cell>
          <cell r="C157">
            <v>0.66666666666666663</v>
          </cell>
        </row>
        <row r="158">
          <cell r="A158" t="str">
            <v>Seychelles</v>
          </cell>
          <cell r="B158" t="str">
            <v>SYC</v>
          </cell>
          <cell r="C158">
            <v>0.5</v>
          </cell>
        </row>
        <row r="159">
          <cell r="A159" t="str">
            <v>Sierra Leone</v>
          </cell>
          <cell r="B159" t="str">
            <v>SLE</v>
          </cell>
          <cell r="C159">
            <v>0.66679622582080178</v>
          </cell>
        </row>
        <row r="160">
          <cell r="A160" t="str">
            <v>Singapore</v>
          </cell>
          <cell r="B160" t="str">
            <v>SGP</v>
          </cell>
          <cell r="C160">
            <v>0.67566178963438883</v>
          </cell>
        </row>
        <row r="161">
          <cell r="A161" t="str">
            <v>Slovakia</v>
          </cell>
          <cell r="B161" t="str">
            <v>SVK</v>
          </cell>
          <cell r="C161">
            <v>0.78890540669406761</v>
          </cell>
        </row>
        <row r="162">
          <cell r="A162" t="str">
            <v>Slovenia</v>
          </cell>
          <cell r="B162" t="str">
            <v>SVN</v>
          </cell>
          <cell r="C162">
            <v>0.77706350155884019</v>
          </cell>
        </row>
        <row r="163">
          <cell r="A163" t="str">
            <v>Solomon Islands</v>
          </cell>
          <cell r="B163" t="str">
            <v>SLB</v>
          </cell>
          <cell r="C163">
            <v>0.43739286330814958</v>
          </cell>
        </row>
        <row r="164">
          <cell r="A164" t="str">
            <v>Somalia</v>
          </cell>
          <cell r="B164" t="str">
            <v>SOM</v>
          </cell>
          <cell r="C164">
            <v>0.26</v>
          </cell>
        </row>
        <row r="165">
          <cell r="A165" t="str">
            <v>South Africa</v>
          </cell>
          <cell r="B165" t="str">
            <v>ZAF</v>
          </cell>
          <cell r="C165">
            <v>0.30124595789278835</v>
          </cell>
        </row>
        <row r="166">
          <cell r="A166" t="str">
            <v>Spain</v>
          </cell>
          <cell r="B166" t="str">
            <v>ESP</v>
          </cell>
          <cell r="C166">
            <v>0.42666666666666669</v>
          </cell>
        </row>
        <row r="167">
          <cell r="A167" t="str">
            <v>Sri Lanka</v>
          </cell>
          <cell r="B167" t="str">
            <v>LKA</v>
          </cell>
          <cell r="C167">
            <v>0.43367558135408196</v>
          </cell>
        </row>
        <row r="168">
          <cell r="A168" t="str">
            <v>Sudan</v>
          </cell>
          <cell r="B168" t="str">
            <v>SDN</v>
          </cell>
          <cell r="C168">
            <v>0.42692345934005865</v>
          </cell>
        </row>
        <row r="169">
          <cell r="A169" t="str">
            <v>Suriname</v>
          </cell>
          <cell r="B169" t="str">
            <v>SUR</v>
          </cell>
          <cell r="C169">
            <v>0.42666666666666669</v>
          </cell>
        </row>
        <row r="170">
          <cell r="A170" t="str">
            <v>Swaziland</v>
          </cell>
          <cell r="B170" t="str">
            <v>SWZ</v>
          </cell>
          <cell r="C170">
            <v>0.67705925712650827</v>
          </cell>
        </row>
        <row r="171">
          <cell r="A171" t="str">
            <v>Sweden</v>
          </cell>
          <cell r="B171" t="str">
            <v>SWE</v>
          </cell>
          <cell r="C171">
            <v>0.33333333333333331</v>
          </cell>
        </row>
        <row r="172">
          <cell r="A172" t="str">
            <v>Switzerland</v>
          </cell>
          <cell r="B172" t="str">
            <v>CHE</v>
          </cell>
          <cell r="C172">
            <v>0.33333333333333331</v>
          </cell>
        </row>
        <row r="173">
          <cell r="A173" t="str">
            <v>Syrian Arab Republic</v>
          </cell>
          <cell r="B173" t="str">
            <v>SYR</v>
          </cell>
          <cell r="C173">
            <v>0.66822676345527121</v>
          </cell>
        </row>
        <row r="174">
          <cell r="A174" t="str">
            <v>Tajikistan</v>
          </cell>
          <cell r="B174" t="str">
            <v>TJK</v>
          </cell>
          <cell r="C174">
            <v>0.66823866853460856</v>
          </cell>
        </row>
        <row r="175">
          <cell r="A175" t="str">
            <v>Thailand</v>
          </cell>
          <cell r="B175" t="str">
            <v>THA</v>
          </cell>
          <cell r="C175">
            <v>0.67626024806828167</v>
          </cell>
        </row>
        <row r="176">
          <cell r="A176" t="str">
            <v>The former Yugoslav Republic of Macedonia</v>
          </cell>
          <cell r="B176" t="str">
            <v>MKD</v>
          </cell>
          <cell r="C176">
            <v>0.75468017352809891</v>
          </cell>
        </row>
        <row r="177">
          <cell r="A177" t="str">
            <v>Timor-Leste</v>
          </cell>
          <cell r="B177" t="str">
            <v>TLS</v>
          </cell>
          <cell r="C177">
            <v>0.66700960192052705</v>
          </cell>
        </row>
        <row r="178">
          <cell r="A178" t="str">
            <v>Togo</v>
          </cell>
          <cell r="B178" t="str">
            <v>TGO</v>
          </cell>
          <cell r="C178">
            <v>0.33705453053586559</v>
          </cell>
        </row>
        <row r="179">
          <cell r="A179" t="str">
            <v>Tonga</v>
          </cell>
          <cell r="B179" t="str">
            <v>TON</v>
          </cell>
          <cell r="C179">
            <v>0.67201812515241433</v>
          </cell>
        </row>
        <row r="180">
          <cell r="A180" t="str">
            <v>Trinidad and Tobago</v>
          </cell>
          <cell r="B180" t="str">
            <v>TTO</v>
          </cell>
          <cell r="C180">
            <v>0.69041048930515114</v>
          </cell>
        </row>
        <row r="181">
          <cell r="A181" t="str">
            <v>Tunisia</v>
          </cell>
          <cell r="B181" t="str">
            <v>TUN</v>
          </cell>
          <cell r="C181">
            <v>0.67282040293352485</v>
          </cell>
        </row>
        <row r="182">
          <cell r="A182" t="str">
            <v>Turkey</v>
          </cell>
          <cell r="B182" t="str">
            <v>TUR</v>
          </cell>
          <cell r="C182">
            <v>0.70607209254800452</v>
          </cell>
        </row>
        <row r="183">
          <cell r="A183" t="str">
            <v>Turkmenistan</v>
          </cell>
          <cell r="B183" t="str">
            <v>TKM</v>
          </cell>
          <cell r="C183">
            <v>0.51744119606876149</v>
          </cell>
        </row>
        <row r="184">
          <cell r="A184" t="str">
            <v>Tuvalu</v>
          </cell>
          <cell r="B184" t="str">
            <v>TUV</v>
          </cell>
          <cell r="C184">
            <v>0.34</v>
          </cell>
        </row>
        <row r="185">
          <cell r="A185" t="str">
            <v>Uganda</v>
          </cell>
          <cell r="B185" t="str">
            <v>UGA</v>
          </cell>
          <cell r="C185">
            <v>0.66731501898360734</v>
          </cell>
        </row>
        <row r="186">
          <cell r="A186" t="str">
            <v>Ukraine</v>
          </cell>
          <cell r="B186" t="str">
            <v>UKR</v>
          </cell>
          <cell r="C186">
            <v>0.66666666666666663</v>
          </cell>
        </row>
        <row r="187">
          <cell r="A187" t="str">
            <v>United Arab Emirates</v>
          </cell>
          <cell r="B187" t="str">
            <v>ARE</v>
          </cell>
          <cell r="C187">
            <v>0.66666666666666663</v>
          </cell>
        </row>
        <row r="188">
          <cell r="A188" t="str">
            <v>United Kingdom</v>
          </cell>
          <cell r="B188" t="str">
            <v>GBR</v>
          </cell>
          <cell r="C188">
            <v>0.66666666666666663</v>
          </cell>
        </row>
        <row r="189">
          <cell r="A189" t="str">
            <v>United Republic of Tanzania</v>
          </cell>
          <cell r="B189" t="str">
            <v>TZA</v>
          </cell>
          <cell r="C189">
            <v>0.66806512591354339</v>
          </cell>
        </row>
        <row r="190">
          <cell r="A190" t="str">
            <v>United States</v>
          </cell>
          <cell r="B190" t="str">
            <v>USA</v>
          </cell>
          <cell r="C190">
            <v>0.66666666666666663</v>
          </cell>
        </row>
        <row r="191">
          <cell r="A191" t="str">
            <v>Uruguay</v>
          </cell>
          <cell r="B191" t="str">
            <v>URY</v>
          </cell>
          <cell r="C191">
            <v>0.70355687403259493</v>
          </cell>
        </row>
        <row r="192">
          <cell r="A192" t="str">
            <v>Uzbekistan</v>
          </cell>
          <cell r="B192" t="str">
            <v>UZB</v>
          </cell>
          <cell r="C192">
            <v>0.59228922092637626</v>
          </cell>
        </row>
        <row r="193">
          <cell r="A193" t="str">
            <v>Vanuatu</v>
          </cell>
          <cell r="B193" t="str">
            <v>VUT</v>
          </cell>
          <cell r="C193">
            <v>0.50387116251030417</v>
          </cell>
        </row>
        <row r="194">
          <cell r="A194" t="str">
            <v>Venezuela (Bolivarian Republic of)</v>
          </cell>
          <cell r="B194" t="str">
            <v>VEN</v>
          </cell>
          <cell r="C194">
            <v>0.67586003505030556</v>
          </cell>
        </row>
        <row r="195">
          <cell r="A195" t="str">
            <v>Viet Nam</v>
          </cell>
          <cell r="B195" t="str">
            <v>VNM</v>
          </cell>
          <cell r="C195">
            <v>0.66839295141366517</v>
          </cell>
        </row>
        <row r="196">
          <cell r="A196" t="str">
            <v>Yemen</v>
          </cell>
          <cell r="B196" t="str">
            <v>YEM</v>
          </cell>
          <cell r="C196">
            <v>0.54508365336788944</v>
          </cell>
        </row>
        <row r="197">
          <cell r="A197" t="str">
            <v>Zambia</v>
          </cell>
          <cell r="B197" t="str">
            <v>ZMB</v>
          </cell>
          <cell r="C197">
            <v>0.55082475042166024</v>
          </cell>
        </row>
        <row r="198">
          <cell r="A198" t="str">
            <v>Zimbabwe</v>
          </cell>
          <cell r="B198" t="str">
            <v>ZWE</v>
          </cell>
          <cell r="C198">
            <v>0.01</v>
          </cell>
        </row>
        <row r="199">
          <cell r="A199">
            <v>0</v>
          </cell>
          <cell r="B199">
            <v>0</v>
          </cell>
        </row>
        <row r="200">
          <cell r="C200">
            <v>0.56251413624838675</v>
          </cell>
        </row>
        <row r="201">
          <cell r="C201">
            <v>0.15765474808877153</v>
          </cell>
        </row>
        <row r="202">
          <cell r="C202">
            <v>0.63912515098745726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paper"/>
      <sheetName val="Hoja1"/>
      <sheetName val="Hoja3"/>
      <sheetName val="Hoja4"/>
      <sheetName val="Hoja2"/>
      <sheetName val="Cuadros"/>
      <sheetName val="Old"/>
      <sheetName val="G-finder"/>
      <sheetName val="GDP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AUS</v>
          </cell>
          <cell r="B4" t="str">
            <v>Australia</v>
          </cell>
          <cell r="C4">
            <v>90</v>
          </cell>
          <cell r="D4">
            <v>2006</v>
          </cell>
          <cell r="E4">
            <v>2013</v>
          </cell>
          <cell r="F4">
            <v>256.10000000000002</v>
          </cell>
          <cell r="G4">
            <v>20</v>
          </cell>
          <cell r="I4">
            <v>346.1</v>
          </cell>
          <cell r="J4">
            <v>4.5</v>
          </cell>
          <cell r="K4">
            <v>10.244000000000002</v>
          </cell>
          <cell r="L4">
            <v>0</v>
          </cell>
          <cell r="M4">
            <v>14.744000000000002</v>
          </cell>
          <cell r="N4">
            <v>2.5461252063632415E-2</v>
          </cell>
        </row>
        <row r="5">
          <cell r="A5" t="str">
            <v>CAN</v>
          </cell>
          <cell r="B5" t="str">
            <v>Canada</v>
          </cell>
          <cell r="C5">
            <v>200.3</v>
          </cell>
          <cell r="D5" t="str">
            <v>2002-06</v>
          </cell>
          <cell r="E5" t="str">
            <v>2001-14</v>
          </cell>
          <cell r="H5">
            <v>200</v>
          </cell>
          <cell r="I5">
            <v>400.3</v>
          </cell>
          <cell r="J5">
            <v>10.015000000000001</v>
          </cell>
          <cell r="K5">
            <v>0</v>
          </cell>
          <cell r="L5">
            <v>16.666666666666668</v>
          </cell>
          <cell r="M5">
            <v>26.681666666666668</v>
          </cell>
          <cell r="N5">
            <v>4.6076277840329548E-2</v>
          </cell>
        </row>
        <row r="6">
          <cell r="A6" t="str">
            <v>DNK</v>
          </cell>
          <cell r="B6" t="str">
            <v>Denmark</v>
          </cell>
          <cell r="C6">
            <v>37.1</v>
          </cell>
          <cell r="D6" t="str">
            <v>2001-,2003-2006</v>
          </cell>
          <cell r="E6" t="str">
            <v>2011-14</v>
          </cell>
          <cell r="I6">
            <v>37.1</v>
          </cell>
          <cell r="J6">
            <v>1.855</v>
          </cell>
          <cell r="K6">
            <v>0</v>
          </cell>
          <cell r="L6">
            <v>0</v>
          </cell>
          <cell r="M6">
            <v>1.855</v>
          </cell>
          <cell r="N6">
            <v>3.2033791764811532E-3</v>
          </cell>
        </row>
        <row r="7">
          <cell r="A7" t="str">
            <v>EC</v>
          </cell>
          <cell r="B7" t="str">
            <v>European Commission (EC)</v>
          </cell>
          <cell r="C7">
            <v>99.5</v>
          </cell>
          <cell r="D7">
            <v>2003</v>
          </cell>
          <cell r="E7" t="str">
            <v>2007-09, 2012</v>
          </cell>
          <cell r="I7">
            <v>99.5</v>
          </cell>
          <cell r="J7">
            <v>4.9749999999999996</v>
          </cell>
          <cell r="K7">
            <v>0</v>
          </cell>
          <cell r="L7">
            <v>0</v>
          </cell>
          <cell r="M7">
            <v>4.9749999999999996</v>
          </cell>
          <cell r="N7">
            <v>8.59127299352762E-3</v>
          </cell>
        </row>
        <row r="8">
          <cell r="A8" t="str">
            <v>FRA</v>
          </cell>
          <cell r="B8" t="str">
            <v>France</v>
          </cell>
          <cell r="C8">
            <v>18.7</v>
          </cell>
          <cell r="D8">
            <v>2004</v>
          </cell>
          <cell r="E8">
            <v>2006</v>
          </cell>
          <cell r="F8">
            <v>1719.6</v>
          </cell>
          <cell r="G8">
            <v>20</v>
          </cell>
          <cell r="I8">
            <v>1738.3</v>
          </cell>
          <cell r="J8">
            <v>0.93499999999999994</v>
          </cell>
          <cell r="K8">
            <v>68.783999999999992</v>
          </cell>
          <cell r="L8">
            <v>0</v>
          </cell>
          <cell r="M8">
            <v>69.718999999999994</v>
          </cell>
          <cell r="N8">
            <v>0.12039697725341753</v>
          </cell>
        </row>
        <row r="9">
          <cell r="A9" t="str">
            <v>DEU</v>
          </cell>
          <cell r="B9" t="str">
            <v>Germany</v>
          </cell>
          <cell r="C9">
            <v>50.3</v>
          </cell>
          <cell r="D9" t="str">
            <v>2006-07</v>
          </cell>
          <cell r="E9" t="str">
            <v>2009-11</v>
          </cell>
          <cell r="I9">
            <v>50.3</v>
          </cell>
          <cell r="J9">
            <v>2.5149999999999997</v>
          </cell>
          <cell r="K9">
            <v>0</v>
          </cell>
          <cell r="L9">
            <v>0</v>
          </cell>
          <cell r="M9">
            <v>2.5149999999999997</v>
          </cell>
          <cell r="N9">
            <v>4.3431259454717519E-3</v>
          </cell>
        </row>
        <row r="10">
          <cell r="A10" t="str">
            <v>IRL</v>
          </cell>
          <cell r="B10" t="str">
            <v>Ireland</v>
          </cell>
          <cell r="C10">
            <v>42.8</v>
          </cell>
          <cell r="D10">
            <v>2002</v>
          </cell>
          <cell r="E10">
            <v>2014</v>
          </cell>
          <cell r="I10">
            <v>42.8</v>
          </cell>
          <cell r="J10">
            <v>2.1399999999999997</v>
          </cell>
          <cell r="K10">
            <v>0</v>
          </cell>
          <cell r="L10">
            <v>0</v>
          </cell>
          <cell r="M10">
            <v>2.1399999999999997</v>
          </cell>
          <cell r="N10">
            <v>3.6955425539998204E-3</v>
          </cell>
        </row>
        <row r="11">
          <cell r="A11" t="str">
            <v>ITA</v>
          </cell>
          <cell r="B11" t="str">
            <v>Italy</v>
          </cell>
          <cell r="F11">
            <v>600.5</v>
          </cell>
          <cell r="G11">
            <v>20</v>
          </cell>
          <cell r="H11">
            <v>635</v>
          </cell>
          <cell r="I11">
            <v>1235.5</v>
          </cell>
          <cell r="J11">
            <v>0</v>
          </cell>
          <cell r="K11">
            <v>24.02</v>
          </cell>
          <cell r="L11">
            <v>52.916666666666664</v>
          </cell>
          <cell r="M11">
            <v>76.936666666666667</v>
          </cell>
          <cell r="N11">
            <v>0.13286108674278796</v>
          </cell>
        </row>
        <row r="12">
          <cell r="A12" t="str">
            <v>JPN</v>
          </cell>
          <cell r="B12" t="str">
            <v>Japan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LUX</v>
          </cell>
          <cell r="B13" t="str">
            <v>Luxembourg</v>
          </cell>
          <cell r="C13">
            <v>12.3</v>
          </cell>
          <cell r="D13">
            <v>2005</v>
          </cell>
          <cell r="E13">
            <v>2015</v>
          </cell>
          <cell r="I13">
            <v>12.3</v>
          </cell>
          <cell r="J13">
            <v>0.61499999999999999</v>
          </cell>
          <cell r="K13">
            <v>0</v>
          </cell>
          <cell r="L13">
            <v>0</v>
          </cell>
          <cell r="M13">
            <v>0.61499999999999999</v>
          </cell>
          <cell r="N13">
            <v>1.0620367620139673E-3</v>
          </cell>
        </row>
        <row r="14">
          <cell r="A14" t="str">
            <v>NOR</v>
          </cell>
          <cell r="B14" t="str">
            <v>Norway</v>
          </cell>
          <cell r="C14">
            <v>523.1</v>
          </cell>
          <cell r="D14">
            <v>2001</v>
          </cell>
          <cell r="E14">
            <v>2011</v>
          </cell>
          <cell r="F14">
            <v>264.5</v>
          </cell>
          <cell r="G14">
            <v>15</v>
          </cell>
          <cell r="H14">
            <v>50</v>
          </cell>
          <cell r="I14">
            <v>837.6</v>
          </cell>
          <cell r="J14">
            <v>26.155000000000001</v>
          </cell>
          <cell r="K14">
            <v>10.58</v>
          </cell>
          <cell r="L14">
            <v>4.166666666666667</v>
          </cell>
          <cell r="M14">
            <v>40.901666666666664</v>
          </cell>
          <cell r="N14">
            <v>7.0632640044945169E-2</v>
          </cell>
        </row>
        <row r="15">
          <cell r="A15" t="str">
            <v>N/D</v>
          </cell>
          <cell r="B15" t="str">
            <v>Other private (excluding La Caixa Foundation and the Bill &amp; Melinda Gates Foundation)</v>
          </cell>
          <cell r="C15">
            <v>12.6</v>
          </cell>
          <cell r="D15" t="str">
            <v>2000,02</v>
          </cell>
          <cell r="E15">
            <v>2010</v>
          </cell>
          <cell r="I15">
            <v>12.6</v>
          </cell>
          <cell r="J15">
            <v>0.63</v>
          </cell>
          <cell r="K15">
            <v>0</v>
          </cell>
          <cell r="L15">
            <v>0</v>
          </cell>
          <cell r="M15">
            <v>0.63</v>
          </cell>
          <cell r="N15">
            <v>1.0879400976728446E-3</v>
          </cell>
        </row>
        <row r="16">
          <cell r="A16" t="str">
            <v>KOR</v>
          </cell>
          <cell r="B16" t="str">
            <v>Republic of Korea</v>
          </cell>
          <cell r="C16">
            <v>1</v>
          </cell>
          <cell r="D16">
            <v>2010</v>
          </cell>
          <cell r="E16">
            <v>2012</v>
          </cell>
          <cell r="I16">
            <v>1</v>
          </cell>
          <cell r="J16">
            <v>0.05</v>
          </cell>
          <cell r="K16">
            <v>0</v>
          </cell>
          <cell r="L16">
            <v>0</v>
          </cell>
          <cell r="M16">
            <v>0.05</v>
          </cell>
          <cell r="N16">
            <v>8.6344452196257502E-5</v>
          </cell>
        </row>
        <row r="17">
          <cell r="A17" t="str">
            <v>RUS</v>
          </cell>
          <cell r="B17" t="str">
            <v>Russian Federation</v>
          </cell>
          <cell r="H17">
            <v>80</v>
          </cell>
          <cell r="I17">
            <v>80</v>
          </cell>
          <cell r="J17">
            <v>0</v>
          </cell>
          <cell r="K17">
            <v>0</v>
          </cell>
          <cell r="L17">
            <v>6.666666666666667</v>
          </cell>
          <cell r="M17">
            <v>6.666666666666667</v>
          </cell>
          <cell r="N17">
            <v>1.1512593626167668E-2</v>
          </cell>
        </row>
        <row r="18">
          <cell r="A18" t="str">
            <v>ZAF</v>
          </cell>
          <cell r="B18" t="str">
            <v>South Africa</v>
          </cell>
          <cell r="F18">
            <v>20</v>
          </cell>
          <cell r="G18">
            <v>20</v>
          </cell>
          <cell r="I18">
            <v>20</v>
          </cell>
          <cell r="J18">
            <v>0</v>
          </cell>
          <cell r="K18">
            <v>0.8</v>
          </cell>
          <cell r="L18">
            <v>0</v>
          </cell>
          <cell r="M18">
            <v>0.8</v>
          </cell>
          <cell r="N18">
            <v>1.38151123514012E-3</v>
          </cell>
        </row>
        <row r="19">
          <cell r="A19" t="str">
            <v>ESP</v>
          </cell>
          <cell r="B19" t="str">
            <v>Spain</v>
          </cell>
          <cell r="C19">
            <v>43.2</v>
          </cell>
          <cell r="D19" t="str">
            <v>2008-11</v>
          </cell>
          <cell r="F19">
            <v>240.4</v>
          </cell>
          <cell r="G19">
            <v>20</v>
          </cell>
          <cell r="I19">
            <v>283.60000000000002</v>
          </cell>
          <cell r="J19">
            <v>2.16</v>
          </cell>
          <cell r="K19">
            <v>9.6159999999999997</v>
          </cell>
          <cell r="L19">
            <v>0</v>
          </cell>
          <cell r="M19">
            <v>11.776</v>
          </cell>
          <cell r="N19">
            <v>2.0335845381262565E-2</v>
          </cell>
        </row>
        <row r="20">
          <cell r="A20" t="str">
            <v>SWE</v>
          </cell>
          <cell r="B20" t="str">
            <v>Sweden</v>
          </cell>
          <cell r="C20">
            <v>146.19999999999999</v>
          </cell>
          <cell r="D20">
            <v>2001</v>
          </cell>
          <cell r="E20">
            <v>2011</v>
          </cell>
          <cell r="F20">
            <v>38</v>
          </cell>
          <cell r="G20">
            <v>15</v>
          </cell>
          <cell r="I20">
            <v>184.2</v>
          </cell>
          <cell r="J20">
            <v>7.31</v>
          </cell>
          <cell r="K20">
            <v>1.52</v>
          </cell>
          <cell r="L20">
            <v>0</v>
          </cell>
          <cell r="M20">
            <v>8.83</v>
          </cell>
          <cell r="N20">
            <v>1.5248430257859075E-2</v>
          </cell>
        </row>
        <row r="21">
          <cell r="A21" t="str">
            <v>NLD</v>
          </cell>
          <cell r="B21" t="str">
            <v>Netherlands</v>
          </cell>
          <cell r="C21">
            <v>215.9</v>
          </cell>
          <cell r="D21" t="str">
            <v>2001-05</v>
          </cell>
          <cell r="E21" t="str">
            <v>2007-2010</v>
          </cell>
          <cell r="F21">
            <v>114.4</v>
          </cell>
          <cell r="G21">
            <v>8</v>
          </cell>
          <cell r="I21">
            <v>330.3</v>
          </cell>
          <cell r="J21">
            <v>10.795</v>
          </cell>
          <cell r="K21">
            <v>4.5760000000000005</v>
          </cell>
          <cell r="L21">
            <v>0</v>
          </cell>
          <cell r="M21">
            <v>15.371</v>
          </cell>
          <cell r="N21">
            <v>2.6544011494173483E-2</v>
          </cell>
        </row>
        <row r="22">
          <cell r="A22" t="str">
            <v>GBR</v>
          </cell>
          <cell r="B22" t="str">
            <v>United Kingdom</v>
          </cell>
          <cell r="C22">
            <v>360.6</v>
          </cell>
          <cell r="D22" t="str">
            <v>2000,02-07,10</v>
          </cell>
          <cell r="E22" t="str">
            <v>2013-19</v>
          </cell>
          <cell r="F22">
            <v>2979.9</v>
          </cell>
          <cell r="G22">
            <v>20</v>
          </cell>
          <cell r="H22">
            <v>485</v>
          </cell>
          <cell r="I22">
            <v>3825.5</v>
          </cell>
          <cell r="J22">
            <v>18.03</v>
          </cell>
          <cell r="K22">
            <v>119.196</v>
          </cell>
          <cell r="L22">
            <v>40.416666666666664</v>
          </cell>
          <cell r="M22">
            <v>177.64266666666666</v>
          </cell>
          <cell r="N22">
            <v>0.30676917480031407</v>
          </cell>
        </row>
        <row r="23">
          <cell r="A23" t="str">
            <v>USA</v>
          </cell>
          <cell r="B23" t="str">
            <v>United States</v>
          </cell>
          <cell r="C23">
            <v>646.70000000000005</v>
          </cell>
          <cell r="D23">
            <v>2001</v>
          </cell>
          <cell r="E23">
            <v>2010</v>
          </cell>
          <cell r="I23">
            <v>646.70000000000005</v>
          </cell>
          <cell r="J23">
            <v>32.335000000000001</v>
          </cell>
          <cell r="K23">
            <v>0</v>
          </cell>
          <cell r="L23">
            <v>0</v>
          </cell>
          <cell r="M23">
            <v>32.335000000000001</v>
          </cell>
          <cell r="N23">
            <v>5.5838957235319724E-2</v>
          </cell>
        </row>
        <row r="24">
          <cell r="A24" t="str">
            <v>GATES</v>
          </cell>
          <cell r="B24" t="str">
            <v>The Bill &amp; Melinda Gates foundation</v>
          </cell>
          <cell r="C24">
            <v>1545.8</v>
          </cell>
          <cell r="D24" t="str">
            <v>2000,01,2003-05,2007-14</v>
          </cell>
          <cell r="H24">
            <v>50</v>
          </cell>
          <cell r="I24">
            <v>1595.8</v>
          </cell>
          <cell r="J24">
            <v>77.289999999999992</v>
          </cell>
          <cell r="K24">
            <v>0</v>
          </cell>
          <cell r="L24">
            <v>4.166666666666667</v>
          </cell>
          <cell r="M24">
            <v>81.456666666666663</v>
          </cell>
          <cell r="N24">
            <v>0.14066662522132964</v>
          </cell>
        </row>
        <row r="25">
          <cell r="A25" t="str">
            <v>L_C</v>
          </cell>
          <cell r="B25" t="str">
            <v>La Caixa Foundation</v>
          </cell>
          <cell r="C25">
            <v>15.7</v>
          </cell>
          <cell r="D25">
            <v>2008</v>
          </cell>
          <cell r="E25">
            <v>2010</v>
          </cell>
          <cell r="I25">
            <v>15.7</v>
          </cell>
          <cell r="J25">
            <v>0.78499999999999992</v>
          </cell>
          <cell r="K25">
            <v>0</v>
          </cell>
          <cell r="L25">
            <v>0</v>
          </cell>
          <cell r="M25">
            <v>0.78499999999999992</v>
          </cell>
          <cell r="N25">
            <v>1.3556078994812425E-3</v>
          </cell>
        </row>
        <row r="26">
          <cell r="A26" t="str">
            <v>HHS</v>
          </cell>
          <cell r="B26" t="str">
            <v xml:space="preserve">His Highness Sheikh Mohammed bin Zayed Al Nahyan </v>
          </cell>
          <cell r="C26">
            <v>33</v>
          </cell>
          <cell r="D26">
            <v>2010</v>
          </cell>
          <cell r="E26">
            <v>2013</v>
          </cell>
          <cell r="I26">
            <v>33</v>
          </cell>
          <cell r="J26">
            <v>1.65</v>
          </cell>
          <cell r="K26">
            <v>0</v>
          </cell>
          <cell r="L26">
            <v>0</v>
          </cell>
          <cell r="M26">
            <v>1.65</v>
          </cell>
          <cell r="N26">
            <v>2.8493669224764974E-3</v>
          </cell>
        </row>
        <row r="27">
          <cell r="A27" t="str">
            <v>GATES_USA</v>
          </cell>
          <cell r="B27" t="str">
            <v>United States + The Bill &amp; Melinda Gates foundation</v>
          </cell>
          <cell r="C27">
            <v>2192.5</v>
          </cell>
          <cell r="D27">
            <v>2000</v>
          </cell>
          <cell r="E27">
            <v>2014</v>
          </cell>
          <cell r="F27">
            <v>0</v>
          </cell>
          <cell r="G27">
            <v>0</v>
          </cell>
          <cell r="H27">
            <v>50</v>
          </cell>
          <cell r="I27">
            <v>2242.5</v>
          </cell>
          <cell r="J27">
            <v>109.625</v>
          </cell>
          <cell r="K27">
            <v>0</v>
          </cell>
          <cell r="L27">
            <v>4.166666666666667</v>
          </cell>
          <cell r="M27">
            <v>113.79166666666666</v>
          </cell>
          <cell r="N27">
            <v>0.19650558245664934</v>
          </cell>
        </row>
        <row r="28">
          <cell r="A28" t="str">
            <v>ECT</v>
          </cell>
          <cell r="B28" t="str">
            <v>EC+ La Caixa Foundation</v>
          </cell>
          <cell r="C28">
            <v>1054.9000000000001</v>
          </cell>
          <cell r="D28">
            <v>2001</v>
          </cell>
          <cell r="E28">
            <v>2015</v>
          </cell>
          <cell r="F28">
            <v>5692.8</v>
          </cell>
          <cell r="G28">
            <v>103</v>
          </cell>
          <cell r="H28">
            <v>1120</v>
          </cell>
          <cell r="I28">
            <v>7867.7</v>
          </cell>
          <cell r="J28">
            <v>52.744999999999997</v>
          </cell>
          <cell r="K28">
            <v>227.71199999999999</v>
          </cell>
          <cell r="L28">
            <v>93.333333333333329</v>
          </cell>
          <cell r="M28">
            <v>373.79033333333336</v>
          </cell>
          <cell r="N28">
            <v>0.64549443135846318</v>
          </cell>
        </row>
        <row r="29">
          <cell r="A29" t="str">
            <v>Average</v>
          </cell>
          <cell r="B29" t="str">
            <v>Total</v>
          </cell>
          <cell r="C29">
            <v>4094.8</v>
          </cell>
          <cell r="F29">
            <v>6233.4</v>
          </cell>
          <cell r="H29">
            <v>1500</v>
          </cell>
          <cell r="I29">
            <v>11828.200000000003</v>
          </cell>
          <cell r="J29">
            <v>204.74</v>
          </cell>
          <cell r="K29">
            <v>249.33599999999998</v>
          </cell>
          <cell r="L29">
            <v>125.00000000000001</v>
          </cell>
          <cell r="M29">
            <v>579.07599999999991</v>
          </cell>
          <cell r="N29">
            <v>1</v>
          </cell>
        </row>
        <row r="36">
          <cell r="A36" t="str">
            <v>AUS</v>
          </cell>
          <cell r="B36" t="str">
            <v>Australia</v>
          </cell>
          <cell r="C36">
            <v>1.5079390660838984E-2</v>
          </cell>
          <cell r="D36">
            <v>1.6782901049127469E-2</v>
          </cell>
          <cell r="E36">
            <v>2.5461252063632415E-2</v>
          </cell>
          <cell r="F36">
            <v>1.0381861402793431E-2</v>
          </cell>
          <cell r="G36">
            <v>8.6783510145049467E-3</v>
          </cell>
          <cell r="H36">
            <v>7.0962079547495721E-3</v>
          </cell>
          <cell r="I36">
            <v>8.5262417093433761E-3</v>
          </cell>
          <cell r="J36">
            <v>7.8555486269687082E-3</v>
          </cell>
          <cell r="K36">
            <v>1.5790096844615787E-3</v>
          </cell>
          <cell r="L36">
            <v>-1.2450070382690609E-4</v>
          </cell>
          <cell r="M36">
            <v>14.744000000000002</v>
          </cell>
          <cell r="N36">
            <v>25.203266530000001</v>
          </cell>
          <cell r="O36">
            <v>1039394.4103775178</v>
          </cell>
          <cell r="P36">
            <v>3.8433212773860098E-5</v>
          </cell>
          <cell r="Q36">
            <v>18.166780199999998</v>
          </cell>
          <cell r="R36">
            <v>856828.43212611263</v>
          </cell>
          <cell r="S36">
            <v>2.1202354542462373E-5</v>
          </cell>
          <cell r="T36">
            <v>2.4248029697259906E-5</v>
          </cell>
          <cell r="U36">
            <v>23.25547014</v>
          </cell>
          <cell r="V36">
            <v>924843</v>
          </cell>
          <cell r="W36">
            <v>2.5145316707808786E-5</v>
          </cell>
          <cell r="X36">
            <v>25.658672120000002</v>
          </cell>
          <cell r="Y36">
            <v>1237363</v>
          </cell>
          <cell r="Z36">
            <v>2.0736576186616217E-5</v>
          </cell>
          <cell r="AA36">
            <v>2.6379365052686867E-5</v>
          </cell>
          <cell r="AB36">
            <v>3.8295027635130334E-5</v>
          </cell>
          <cell r="AC36">
            <v>3.2652238769059685E-5</v>
          </cell>
          <cell r="AD36">
            <v>2.3531900315843689E-5</v>
          </cell>
          <cell r="AE36">
            <v>3.9474065634714028E-5</v>
          </cell>
          <cell r="AF36">
            <v>4.1087482026679125E-5</v>
          </cell>
        </row>
        <row r="37">
          <cell r="A37" t="str">
            <v>CAN</v>
          </cell>
          <cell r="B37" t="str">
            <v>Canada</v>
          </cell>
          <cell r="C37">
            <v>2.4242224631938189E-2</v>
          </cell>
          <cell r="D37">
            <v>2.5052676424887999E-2</v>
          </cell>
          <cell r="E37">
            <v>4.6076277840329548E-2</v>
          </cell>
          <cell r="F37">
            <v>2.1834053208391359E-2</v>
          </cell>
          <cell r="G37">
            <v>2.1023601415441549E-2</v>
          </cell>
          <cell r="H37">
            <v>7.7660982937048295E-3</v>
          </cell>
          <cell r="I37">
            <v>7.8141475495500535E-3</v>
          </cell>
          <cell r="J37">
            <v>5.9672373852487524E-3</v>
          </cell>
          <cell r="K37">
            <v>1.7795329808509598E-3</v>
          </cell>
          <cell r="L37">
            <v>9.6908118790114961E-4</v>
          </cell>
          <cell r="M37">
            <v>26.681666666666668</v>
          </cell>
          <cell r="N37">
            <v>23.09834158</v>
          </cell>
          <cell r="O37">
            <v>1499114.513702546</v>
          </cell>
          <cell r="P37">
            <v>3.3206274631895133E-5</v>
          </cell>
          <cell r="Q37">
            <v>19.881745519999999</v>
          </cell>
          <cell r="R37">
            <v>1424055.0980576291</v>
          </cell>
          <cell r="S37">
            <v>1.3961383062630665E-5</v>
          </cell>
          <cell r="T37">
            <v>1.5407990096067582E-5</v>
          </cell>
          <cell r="U37">
            <v>17.580458010000001</v>
          </cell>
          <cell r="V37">
            <v>1337580</v>
          </cell>
          <cell r="W37">
            <v>1.3143481518862424E-5</v>
          </cell>
          <cell r="X37">
            <v>9.5404355800000005</v>
          </cell>
          <cell r="Y37">
            <v>1577040</v>
          </cell>
          <cell r="Z37">
            <v>6.0495837645208749E-6</v>
          </cell>
          <cell r="AA37">
            <v>1.6590180744477276E-5</v>
          </cell>
          <cell r="AB37">
            <v>3.3509007576178861E-5</v>
          </cell>
          <cell r="AC37">
            <v>2.2968410596222462E-5</v>
          </cell>
          <cell r="AD37">
            <v>1.4170951559186891E-5</v>
          </cell>
          <cell r="AE37">
            <v>3.4118668082061536E-5</v>
          </cell>
          <cell r="AF37">
            <v>3.3091198041737075E-5</v>
          </cell>
        </row>
        <row r="38">
          <cell r="A38" t="str">
            <v>DNK</v>
          </cell>
          <cell r="B38" t="str">
            <v>Denmark</v>
          </cell>
          <cell r="C38">
            <v>5.4879778796350998E-3</v>
          </cell>
          <cell r="D38">
            <v>5.4442562029813372E-3</v>
          </cell>
          <cell r="E38">
            <v>3.2033791764811532E-3</v>
          </cell>
          <cell r="F38">
            <v>-2.2845987031539466E-3</v>
          </cell>
          <cell r="G38">
            <v>-2.2408770265001841E-3</v>
          </cell>
          <cell r="H38">
            <v>4.7971644625702456E-3</v>
          </cell>
          <cell r="I38">
            <v>4.427848113660612E-3</v>
          </cell>
          <cell r="J38">
            <v>4.3242795506259913E-3</v>
          </cell>
          <cell r="K38">
            <v>-1.7241485160815273E-3</v>
          </cell>
          <cell r="L38">
            <v>-1.6804268394277648E-3</v>
          </cell>
          <cell r="M38">
            <v>1.855</v>
          </cell>
          <cell r="N38">
            <v>13.08856117</v>
          </cell>
          <cell r="O38">
            <v>340830.21142604551</v>
          </cell>
          <cell r="P38">
            <v>4.3844590852071529E-5</v>
          </cell>
          <cell r="Q38">
            <v>12.281070810000001</v>
          </cell>
          <cell r="R38">
            <v>310717.37909627956</v>
          </cell>
          <cell r="S38">
            <v>3.95250329746937E-5</v>
          </cell>
          <cell r="T38">
            <v>3.8401998212649645E-5</v>
          </cell>
          <cell r="U38">
            <v>16.919908199999998</v>
          </cell>
          <cell r="V38">
            <v>308925</v>
          </cell>
          <cell r="W38">
            <v>5.4770278222869621E-5</v>
          </cell>
          <cell r="X38">
            <v>8.5105566999999986</v>
          </cell>
          <cell r="Y38">
            <v>309866</v>
          </cell>
          <cell r="Z38">
            <v>2.7465280798796896E-5</v>
          </cell>
          <cell r="AA38">
            <v>4.1401295712107937E-5</v>
          </cell>
          <cell r="AB38">
            <v>4.7387754374884749E-5</v>
          </cell>
          <cell r="AC38">
            <v>3.3451739461573708E-5</v>
          </cell>
          <cell r="AD38">
            <v>4.4232436470070996E-5</v>
          </cell>
          <cell r="AE38">
            <v>5.023713016595187E-5</v>
          </cell>
          <cell r="AF38">
            <v>6.0774971918750496E-5</v>
          </cell>
        </row>
        <row r="39">
          <cell r="A39" t="str">
            <v>EC</v>
          </cell>
          <cell r="B39" t="str">
            <v>European Commission (EC)</v>
          </cell>
          <cell r="C39">
            <v>0.29124654449206411</v>
          </cell>
          <cell r="D39">
            <v>0.28747703087329646</v>
          </cell>
          <cell r="E39">
            <v>0.64305088336130889</v>
          </cell>
          <cell r="F39">
            <v>0.35180433886924478</v>
          </cell>
          <cell r="G39">
            <v>0.35557385248801243</v>
          </cell>
          <cell r="H39">
            <v>4.7407664598892015E-2</v>
          </cell>
          <cell r="I39">
            <v>4.3945018600060295E-2</v>
          </cell>
          <cell r="J39">
            <v>3.9336214232350328E-2</v>
          </cell>
          <cell r="K39">
            <v>4.9947004304765508E-2</v>
          </cell>
          <cell r="L39">
            <v>5.3716517923533158E-2</v>
          </cell>
          <cell r="M39">
            <v>4.9749999999999996</v>
          </cell>
          <cell r="N39">
            <v>129.89990832999999</v>
          </cell>
          <cell r="O39">
            <v>18293642.134219419</v>
          </cell>
          <cell r="P39">
            <v>7.3727750515960903E-6</v>
          </cell>
          <cell r="Q39">
            <v>121.36688045999999</v>
          </cell>
          <cell r="R39">
            <v>16959015.854467228</v>
          </cell>
          <cell r="S39">
            <v>7.1564817719540844E-6</v>
          </cell>
          <cell r="T39">
            <v>7.1008226452081928E-6</v>
          </cell>
          <cell r="U39">
            <v>118.31129803</v>
          </cell>
          <cell r="V39">
            <v>13451841.49367</v>
          </cell>
          <cell r="W39">
            <v>8.7951748528759777E-6</v>
          </cell>
          <cell r="X39">
            <v>92.529755769999994</v>
          </cell>
          <cell r="Y39">
            <v>13361098.642384</v>
          </cell>
          <cell r="Z39">
            <v>6.9253104289251808E-6</v>
          </cell>
          <cell r="AA39">
            <v>7.5624355263378333E-6</v>
          </cell>
          <cell r="AB39">
            <v>7.9347851461676235E-6</v>
          </cell>
          <cell r="AC39">
            <v>7.2976600487549702E-6</v>
          </cell>
          <cell r="AD39">
            <v>7.6841597566794189E-6</v>
          </cell>
          <cell r="AE39">
            <v>8.0539975965276707E-6</v>
          </cell>
          <cell r="AF39">
            <v>9.1650126927242295E-6</v>
          </cell>
        </row>
        <row r="40">
          <cell r="A40" t="str">
            <v>FRA</v>
          </cell>
          <cell r="B40" t="str">
            <v>France</v>
          </cell>
          <cell r="C40">
            <v>4.5758664077010527E-2</v>
          </cell>
          <cell r="D40">
            <v>4.5254736159913725E-2</v>
          </cell>
          <cell r="E40">
            <v>0.12039697725341753</v>
          </cell>
          <cell r="F40">
            <v>7.4638313176406998E-2</v>
          </cell>
          <cell r="G40">
            <v>7.51422410935038E-2</v>
          </cell>
          <cell r="H40">
            <v>1.8481015368868075E-2</v>
          </cell>
          <cell r="I40">
            <v>1.9026688703176409E-2</v>
          </cell>
          <cell r="J40">
            <v>2.2670398805640198E-2</v>
          </cell>
          <cell r="K40">
            <v>2.5775023952518336E-2</v>
          </cell>
          <cell r="L40">
            <v>2.6278951869615139E-2</v>
          </cell>
          <cell r="M40">
            <v>69.718999999999994</v>
          </cell>
          <cell r="N40">
            <v>56.242213499999998</v>
          </cell>
          <cell r="O40">
            <v>2854233.8976696208</v>
          </cell>
          <cell r="P40">
            <v>4.4131356439583586E-5</v>
          </cell>
          <cell r="Q40">
            <v>47.312669840000005</v>
          </cell>
          <cell r="R40">
            <v>2593984.9300915017</v>
          </cell>
          <cell r="S40">
            <v>1.8239394308928197E-5</v>
          </cell>
          <cell r="T40">
            <v>1.9704836925214762E-5</v>
          </cell>
          <cell r="U40">
            <v>74.974485670000007</v>
          </cell>
          <cell r="V40">
            <v>2624500</v>
          </cell>
          <cell r="W40">
            <v>2.8567150188607356E-5</v>
          </cell>
          <cell r="X40">
            <v>87.794406349999988</v>
          </cell>
          <cell r="Y40">
            <v>2560000</v>
          </cell>
          <cell r="Z40">
            <v>3.4294689980468743E-5</v>
          </cell>
          <cell r="AA40">
            <v>3.1308147729396972E-5</v>
          </cell>
          <cell r="AB40">
            <v>5.8542132104396971E-5</v>
          </cell>
          <cell r="AC40">
            <v>6.1528674355468748E-5</v>
          </cell>
          <cell r="AD40">
            <v>2.2170460474250106E-5</v>
          </cell>
          <cell r="AE40">
            <v>4.8735139460723718E-5</v>
          </cell>
          <cell r="AF40">
            <v>5.513182917508097E-5</v>
          </cell>
        </row>
        <row r="41">
          <cell r="A41" t="str">
            <v>DEU</v>
          </cell>
          <cell r="B41" t="str">
            <v>Germany</v>
          </cell>
          <cell r="C41">
            <v>6.0161592346600977E-2</v>
          </cell>
          <cell r="D41">
            <v>5.7852795723053282E-2</v>
          </cell>
          <cell r="E41">
            <v>4.3431259454717519E-3</v>
          </cell>
          <cell r="F41">
            <v>-5.5818466401129224E-2</v>
          </cell>
          <cell r="G41">
            <v>-5.350966977758153E-2</v>
          </cell>
          <cell r="H41">
            <v>4.7820803676370581E-3</v>
          </cell>
          <cell r="I41">
            <v>2.2803913520187428E-3</v>
          </cell>
          <cell r="J41">
            <v>8.2478164208544466E-3</v>
          </cell>
          <cell r="K41">
            <v>-5.3866121163437877E-2</v>
          </cell>
          <cell r="L41">
            <v>-5.1557324539890183E-2</v>
          </cell>
          <cell r="M41">
            <v>2.5149999999999997</v>
          </cell>
          <cell r="N41">
            <v>6.7407555400000003</v>
          </cell>
          <cell r="O41">
            <v>3634499.6811014367</v>
          </cell>
          <cell r="P41">
            <v>2.5466381488840959E-6</v>
          </cell>
          <cell r="Q41">
            <v>12.24245449</v>
          </cell>
          <cell r="R41">
            <v>3329171.5384318405</v>
          </cell>
          <cell r="S41">
            <v>3.6773283969635237E-6</v>
          </cell>
          <cell r="T41">
            <v>1.8546584486030856E-6</v>
          </cell>
          <cell r="U41">
            <v>37.121195409999999</v>
          </cell>
          <cell r="V41">
            <v>3298640</v>
          </cell>
          <cell r="W41">
            <v>1.1253484893774403E-5</v>
          </cell>
          <cell r="X41">
            <v>40.78800596</v>
          </cell>
          <cell r="Y41">
            <v>3280530</v>
          </cell>
          <cell r="Z41">
            <v>1.2433358621929993E-5</v>
          </cell>
          <cell r="AA41">
            <v>7.4777025153880033E-6</v>
          </cell>
          <cell r="AB41">
            <v>8.2443469295527884E-6</v>
          </cell>
          <cell r="AC41">
            <v>1.3200003036094778E-5</v>
          </cell>
          <cell r="AD41">
            <v>5.5951572464470042E-6</v>
          </cell>
          <cell r="AE41">
            <v>6.3575926743809406E-6</v>
          </cell>
          <cell r="AF41">
            <v>1.2015920321708339E-5</v>
          </cell>
        </row>
        <row r="42">
          <cell r="A42" t="str">
            <v>IRL</v>
          </cell>
          <cell r="B42" t="str">
            <v>Ireland</v>
          </cell>
          <cell r="C42">
            <v>4.1053315494369597E-3</v>
          </cell>
          <cell r="D42">
            <v>4.1669391524008798E-3</v>
          </cell>
          <cell r="E42">
            <v>3.6955425539998204E-3</v>
          </cell>
          <cell r="F42">
            <v>-4.0978899543713931E-4</v>
          </cell>
          <cell r="G42">
            <v>-4.713965984010594E-4</v>
          </cell>
          <cell r="H42">
            <v>9.4808220982417358E-3</v>
          </cell>
          <cell r="I42">
            <v>2.9581604767319682E-3</v>
          </cell>
          <cell r="J42">
            <v>3.8110041925473576E-3</v>
          </cell>
          <cell r="K42">
            <v>-3.5205817616337093E-4</v>
          </cell>
          <cell r="L42">
            <v>-4.1366577912729102E-4</v>
          </cell>
          <cell r="M42">
            <v>2.1399999999999997</v>
          </cell>
          <cell r="N42">
            <v>8.7442169100000005</v>
          </cell>
          <cell r="O42">
            <v>266328.38343247568</v>
          </cell>
          <cell r="P42">
            <v>4.0867656573898589E-5</v>
          </cell>
          <cell r="Q42">
            <v>24.27155634</v>
          </cell>
          <cell r="R42">
            <v>259687.98125054422</v>
          </cell>
          <cell r="S42">
            <v>9.346446104581017E-5</v>
          </cell>
          <cell r="T42">
            <v>3.283246343218612E-5</v>
          </cell>
          <cell r="U42">
            <v>5.2273915000000004</v>
          </cell>
          <cell r="V42">
            <v>221779</v>
          </cell>
          <cell r="W42">
            <v>2.3570272658818015E-5</v>
          </cell>
          <cell r="X42">
            <v>6.5271559299999993</v>
          </cell>
          <cell r="Y42">
            <v>211390</v>
          </cell>
          <cell r="Z42">
            <v>3.0877316476654524E-5</v>
          </cell>
          <cell r="AA42">
            <v>4.7194926688795323E-5</v>
          </cell>
          <cell r="AB42">
            <v>5.731839515939469E-5</v>
          </cell>
          <cell r="AC42">
            <v>4.1000784947253891E-5</v>
          </cell>
          <cell r="AD42">
            <v>4.9955732378938106E-5</v>
          </cell>
          <cell r="AE42">
            <v>5.9604977798928272E-5</v>
          </cell>
          <cell r="AF42">
            <v>3.3219518078808188E-5</v>
          </cell>
        </row>
        <row r="43">
          <cell r="A43" t="str">
            <v>ITA</v>
          </cell>
          <cell r="B43" t="str">
            <v>Italy</v>
          </cell>
          <cell r="C43">
            <v>3.7765668423240181E-2</v>
          </cell>
          <cell r="D43">
            <v>3.6779553726898027E-2</v>
          </cell>
          <cell r="E43">
            <v>0.13286108674278796</v>
          </cell>
          <cell r="F43">
            <v>9.5095418319547778E-2</v>
          </cell>
          <cell r="G43">
            <v>9.6081533015889925E-2</v>
          </cell>
          <cell r="H43">
            <v>3.9424316303260026E-5</v>
          </cell>
          <cell r="I43">
            <v>4.9630562294636681E-3</v>
          </cell>
          <cell r="J43">
            <v>1.6484446232753179E-3</v>
          </cell>
          <cell r="K43">
            <v>2.9489097259791458E-2</v>
          </cell>
          <cell r="L43">
            <v>3.0475211956133612E-2</v>
          </cell>
          <cell r="M43">
            <v>76.936666666666667</v>
          </cell>
          <cell r="N43">
            <v>14.67061728</v>
          </cell>
          <cell r="O43">
            <v>2296659.712702618</v>
          </cell>
          <cell r="P43">
            <v>3.9887181997400412E-5</v>
          </cell>
          <cell r="Q43">
            <v>0.10092896000000001</v>
          </cell>
          <cell r="R43">
            <v>2116215.8069907739</v>
          </cell>
          <cell r="S43">
            <v>4.7711980436236114E-8</v>
          </cell>
          <cell r="T43">
            <v>6.3878062556930563E-6</v>
          </cell>
          <cell r="U43">
            <v>3.0713785899999997</v>
          </cell>
          <cell r="V43">
            <v>2111160</v>
          </cell>
          <cell r="W43">
            <v>1.45482985183501E-6</v>
          </cell>
          <cell r="X43">
            <v>1.52241582</v>
          </cell>
          <cell r="Y43">
            <v>2051410</v>
          </cell>
          <cell r="Z43">
            <v>7.421314218025651E-7</v>
          </cell>
          <cell r="AA43">
            <v>1.0532963812868557E-5</v>
          </cell>
          <cell r="AB43">
            <v>4.8037249483049882E-5</v>
          </cell>
          <cell r="AC43">
            <v>3.8246417091983889E-5</v>
          </cell>
          <cell r="AD43">
            <v>2.6301160293214338E-6</v>
          </cell>
          <cell r="AE43">
            <v>3.907295630038884E-5</v>
          </cell>
          <cell r="AF43">
            <v>3.789767012290242E-5</v>
          </cell>
        </row>
        <row r="44">
          <cell r="A44" t="str">
            <v>L_C</v>
          </cell>
          <cell r="B44" t="str">
            <v>La Caixa Foundation</v>
          </cell>
          <cell r="E44">
            <v>1.3556078994812425E-3</v>
          </cell>
          <cell r="H44">
            <v>0</v>
          </cell>
          <cell r="I44">
            <v>8.4991617041304201E-5</v>
          </cell>
          <cell r="J44">
            <v>4.566489827927824E-5</v>
          </cell>
          <cell r="K44">
            <v>7.0063639888026034E-4</v>
          </cell>
          <cell r="L44">
            <v>7.0063639888026034E-4</v>
          </cell>
          <cell r="M44">
            <v>0.78499999999999992</v>
          </cell>
          <cell r="N44">
            <v>0.25123219000000002</v>
          </cell>
          <cell r="Q44">
            <v>0</v>
          </cell>
          <cell r="U44">
            <v>0</v>
          </cell>
          <cell r="X44">
            <v>0.28522278000000001</v>
          </cell>
          <cell r="Z44" t="e">
            <v>#DIV/0!</v>
          </cell>
        </row>
        <row r="45">
          <cell r="A45" t="str">
            <v>LUX</v>
          </cell>
          <cell r="B45" t="str">
            <v>Luxembourg</v>
          </cell>
          <cell r="C45">
            <v>8.2721507883180194E-4</v>
          </cell>
          <cell r="D45">
            <v>9.0210704943245019E-4</v>
          </cell>
          <cell r="E45">
            <v>1.0620367620139673E-3</v>
          </cell>
          <cell r="F45">
            <v>2.3482168318216532E-4</v>
          </cell>
          <cell r="G45">
            <v>1.5992971258151707E-4</v>
          </cell>
          <cell r="H45">
            <v>5.208192170966054E-4</v>
          </cell>
          <cell r="I45">
            <v>6.16328096164762E-4</v>
          </cell>
          <cell r="J45">
            <v>5.6598764983823357E-4</v>
          </cell>
          <cell r="K45">
            <v>-1.3202872905701524E-5</v>
          </cell>
          <cell r="L45">
            <v>-8.809484350634977E-5</v>
          </cell>
          <cell r="M45">
            <v>0.61499999999999999</v>
          </cell>
          <cell r="N45">
            <v>1.8218438799999999</v>
          </cell>
          <cell r="O45">
            <v>57660.658472334297</v>
          </cell>
          <cell r="P45">
            <v>4.2261811511729479E-5</v>
          </cell>
          <cell r="Q45">
            <v>1.3333330000000001</v>
          </cell>
          <cell r="R45">
            <v>51256.447446828737</v>
          </cell>
          <cell r="S45">
            <v>2.6013805642591573E-5</v>
          </cell>
          <cell r="T45">
            <v>3.159596037000036E-5</v>
          </cell>
          <cell r="U45">
            <v>1.77709297</v>
          </cell>
          <cell r="V45">
            <v>51945.493670000003</v>
          </cell>
          <cell r="W45">
            <v>3.4210724443000562E-5</v>
          </cell>
          <cell r="X45">
            <v>1.7167515900000001</v>
          </cell>
          <cell r="Y45">
            <v>53333.642383999999</v>
          </cell>
          <cell r="Z45">
            <v>3.2188905787447635E-5</v>
          </cell>
          <cell r="AA45">
            <v>3.3668811846192313E-5</v>
          </cell>
          <cell r="AB45">
            <v>4.5199995026445135E-5</v>
          </cell>
          <cell r="AC45">
            <v>4.3720088967700457E-5</v>
          </cell>
          <cell r="AD45">
            <v>3.0606830151864166E-5</v>
          </cell>
          <cell r="AE45">
            <v>4.2446163201752574E-5</v>
          </cell>
          <cell r="AF45">
            <v>4.6050057492888971E-5</v>
          </cell>
        </row>
        <row r="46">
          <cell r="A46" t="str">
            <v>NOR</v>
          </cell>
          <cell r="B46" t="str">
            <v>Norway</v>
          </cell>
          <cell r="C46">
            <v>6.4500630568028556E-3</v>
          </cell>
          <cell r="D46">
            <v>6.8625949242360779E-3</v>
          </cell>
          <cell r="E46">
            <v>7.0632640044945169E-2</v>
          </cell>
          <cell r="F46">
            <v>6.4182576988142309E-2</v>
          </cell>
          <cell r="G46">
            <v>6.3770045120709093E-2</v>
          </cell>
          <cell r="H46">
            <v>5.3843786271721645E-3</v>
          </cell>
          <cell r="I46">
            <v>5.6772713485305944E-3</v>
          </cell>
          <cell r="J46">
            <v>5.2485842805964581E-3</v>
          </cell>
          <cell r="K46">
            <v>3.1490549105967963E-2</v>
          </cell>
          <cell r="L46">
            <v>3.107801723853474E-2</v>
          </cell>
          <cell r="M46">
            <v>40.901666666666664</v>
          </cell>
          <cell r="N46">
            <v>16.781811709999999</v>
          </cell>
          <cell r="O46">
            <v>450892.57580646209</v>
          </cell>
          <cell r="P46">
            <v>1.2793175463910567E-4</v>
          </cell>
          <cell r="Q46">
            <v>13.784379439999999</v>
          </cell>
          <cell r="R46">
            <v>387516.90666611266</v>
          </cell>
          <cell r="S46">
            <v>3.5571370267030614E-5</v>
          </cell>
          <cell r="T46">
            <v>3.7219090777851494E-5</v>
          </cell>
          <cell r="U46">
            <v>17.275683520000001</v>
          </cell>
          <cell r="V46">
            <v>370671</v>
          </cell>
          <cell r="W46">
            <v>4.660651499577793E-5</v>
          </cell>
          <cell r="X46">
            <v>13.816625160000001</v>
          </cell>
          <cell r="Y46">
            <v>412990</v>
          </cell>
          <cell r="Z46">
            <v>3.3455108259279888E-5</v>
          </cell>
          <cell r="AA46">
            <v>6.0891187040298529E-5</v>
          </cell>
          <cell r="AB46">
            <v>1.5992909756274863E-4</v>
          </cell>
          <cell r="AC46">
            <v>1.3249301878172999E-4</v>
          </cell>
          <cell r="AD46">
            <v>3.9798992013553348E-5</v>
          </cell>
          <cell r="AE46">
            <v>1.5014392503142273E-4</v>
          </cell>
          <cell r="AF46">
            <v>1.5695144801364732E-4</v>
          </cell>
        </row>
        <row r="47">
          <cell r="A47" t="str">
            <v>N/D</v>
          </cell>
          <cell r="B47" t="str">
            <v>Other private (excluding La Caixa Foundation and the Bill &amp; Melinda Gates Foundation)</v>
          </cell>
          <cell r="E47">
            <v>1.0879400976728446E-3</v>
          </cell>
          <cell r="H47">
            <v>9.6368183552272349E-2</v>
          </cell>
          <cell r="I47">
            <v>0.12444823811342683</v>
          </cell>
          <cell r="J47">
            <v>0.13166313281320069</v>
          </cell>
          <cell r="K47">
            <v>6.637553645543677E-2</v>
          </cell>
          <cell r="L47">
            <v>6.637553645543677E-2</v>
          </cell>
          <cell r="M47">
            <v>0.63</v>
          </cell>
          <cell r="N47">
            <v>367.86455525000002</v>
          </cell>
          <cell r="Q47">
            <v>246.70917481999999</v>
          </cell>
          <cell r="U47">
            <v>418.5418555</v>
          </cell>
          <cell r="X47">
            <v>513.61603160000004</v>
          </cell>
          <cell r="Z47" t="e">
            <v>#DIV/0!</v>
          </cell>
        </row>
        <row r="48">
          <cell r="A48" t="str">
            <v>KOR</v>
          </cell>
          <cell r="B48" t="str">
            <v>Republic of Korea</v>
          </cell>
          <cell r="C48">
            <v>1.7140250505207948E-2</v>
          </cell>
          <cell r="D48">
            <v>1.6917712766852423E-2</v>
          </cell>
          <cell r="E48">
            <v>8.6344452196257502E-5</v>
          </cell>
          <cell r="F48">
            <v>-1.7053906053011689E-2</v>
          </cell>
          <cell r="G48">
            <v>-1.6831368314656165E-2</v>
          </cell>
          <cell r="H48">
            <v>2.7343015733325717E-6</v>
          </cell>
          <cell r="I48">
            <v>2.2814009920708201E-6</v>
          </cell>
          <cell r="J48">
            <v>2.3123095927119235E-6</v>
          </cell>
          <cell r="K48">
            <v>-1.7095922124313462E-2</v>
          </cell>
          <cell r="L48">
            <v>-1.6873384385957937E-2</v>
          </cell>
          <cell r="M48">
            <v>0.05</v>
          </cell>
          <cell r="N48">
            <v>6.7437399999999998E-3</v>
          </cell>
          <cell r="O48">
            <v>931398.06307591451</v>
          </cell>
          <cell r="P48">
            <v>6.0923188751977298E-8</v>
          </cell>
          <cell r="Q48">
            <v>7.0000000000000001E-3</v>
          </cell>
          <cell r="R48">
            <v>1049252.9690527455</v>
          </cell>
          <cell r="S48">
            <v>6.6714711605804013E-9</v>
          </cell>
          <cell r="T48">
            <v>7.2404488127546649E-9</v>
          </cell>
          <cell r="U48">
            <v>6.7652500000000004E-3</v>
          </cell>
          <cell r="V48">
            <v>834060</v>
          </cell>
          <cell r="W48">
            <v>8.1112270100472387E-9</v>
          </cell>
          <cell r="X48">
            <v>6.6552E-3</v>
          </cell>
          <cell r="Y48">
            <v>1014480</v>
          </cell>
          <cell r="Z48">
            <v>6.560208185474332E-9</v>
          </cell>
          <cell r="AA48">
            <v>2.0566523777019816E-8</v>
          </cell>
          <cell r="AB48">
            <v>6.9852857662360092E-8</v>
          </cell>
          <cell r="AC48">
            <v>5.5846542070814605E-8</v>
          </cell>
          <cell r="AD48">
            <v>7.3410489944607677E-9</v>
          </cell>
          <cell r="AE48">
            <v>6.7288774577752136E-8</v>
          </cell>
          <cell r="AF48">
            <v>6.8058952593338611E-8</v>
          </cell>
        </row>
        <row r="49">
          <cell r="A49" t="str">
            <v>RUS</v>
          </cell>
          <cell r="B49" t="str">
            <v>Russian Federation</v>
          </cell>
          <cell r="C49">
            <v>1.7901165431252634E-2</v>
          </cell>
          <cell r="D49">
            <v>2.3230007122505385E-2</v>
          </cell>
          <cell r="E49">
            <v>1.1512593626167668E-2</v>
          </cell>
          <cell r="F49">
            <v>-6.3885718050849666E-3</v>
          </cell>
          <cell r="G49">
            <v>-1.1717413496337717E-2</v>
          </cell>
          <cell r="H49">
            <v>6.5102415808583544E-3</v>
          </cell>
          <cell r="I49">
            <v>5.4316883089156852E-3</v>
          </cell>
          <cell r="J49">
            <v>2.7854557811894413E-3</v>
          </cell>
          <cell r="K49">
            <v>-1.0752140727574079E-2</v>
          </cell>
          <cell r="L49">
            <v>-1.6080982418826828E-2</v>
          </cell>
          <cell r="M49">
            <v>6.666666666666667</v>
          </cell>
          <cell r="N49">
            <v>16.055876999999999</v>
          </cell>
          <cell r="O49">
            <v>1666962.7497115887</v>
          </cell>
          <cell r="P49">
            <v>1.3631104636620122E-5</v>
          </cell>
          <cell r="Q49">
            <v>16.666665999999999</v>
          </cell>
          <cell r="R49">
            <v>1299688.6790587346</v>
          </cell>
          <cell r="S49">
            <v>1.2823593757218106E-5</v>
          </cell>
          <cell r="T49">
            <v>9.6318151097125126E-6</v>
          </cell>
          <cell r="U49">
            <v>0</v>
          </cell>
          <cell r="V49">
            <v>1221990</v>
          </cell>
          <cell r="W49">
            <v>0</v>
          </cell>
          <cell r="X49">
            <v>0</v>
          </cell>
          <cell r="Y49">
            <v>1479820</v>
          </cell>
          <cell r="Z49">
            <v>0</v>
          </cell>
          <cell r="AA49">
            <v>6.6136745984595572E-6</v>
          </cell>
          <cell r="AB49">
            <v>1.1118727014744421E-5</v>
          </cell>
          <cell r="AC49">
            <v>4.5050524162848636E-6</v>
          </cell>
          <cell r="AD49">
            <v>7.485136288976873E-6</v>
          </cell>
          <cell r="AE49">
            <v>1.2940718304105203E-5</v>
          </cell>
          <cell r="AF49">
            <v>5.4555820151283293E-6</v>
          </cell>
        </row>
        <row r="50">
          <cell r="A50" t="str">
            <v>ZAF</v>
          </cell>
          <cell r="B50" t="str">
            <v>South Africa</v>
          </cell>
          <cell r="C50">
            <v>4.8187468430940916E-3</v>
          </cell>
          <cell r="D50">
            <v>5.1620495245525292E-3</v>
          </cell>
          <cell r="E50">
            <v>1.38151123514012E-3</v>
          </cell>
          <cell r="F50">
            <v>-3.4372356079539713E-3</v>
          </cell>
          <cell r="G50">
            <v>-3.7805382894124089E-3</v>
          </cell>
          <cell r="H50">
            <v>1.5355789277759326E-3</v>
          </cell>
          <cell r="I50">
            <v>2.0689265655584139E-3</v>
          </cell>
          <cell r="J50">
            <v>2.2801562274252542E-3</v>
          </cell>
          <cell r="K50">
            <v>-2.9879131118114043E-3</v>
          </cell>
          <cell r="L50">
            <v>-3.331215793269842E-3</v>
          </cell>
          <cell r="M50">
            <v>0.8</v>
          </cell>
          <cell r="N50">
            <v>6.11567317</v>
          </cell>
          <cell r="O50">
            <v>276470.64909210452</v>
          </cell>
          <cell r="P50">
            <v>2.5014131491752258E-5</v>
          </cell>
          <cell r="Q50">
            <v>3.9311876200000002</v>
          </cell>
          <cell r="R50">
            <v>286309.54697874206</v>
          </cell>
          <cell r="S50">
            <v>1.3730637610988841E-5</v>
          </cell>
          <cell r="T50">
            <v>2.2120515107419597E-5</v>
          </cell>
          <cell r="U50">
            <v>9.11009037</v>
          </cell>
          <cell r="V50">
            <v>282754</v>
          </cell>
          <cell r="W50">
            <v>3.2219138792024163E-5</v>
          </cell>
          <cell r="X50">
            <v>7.6295125499999994</v>
          </cell>
          <cell r="Y50">
            <v>363704</v>
          </cell>
          <cell r="Z50">
            <v>2.0977257742559882E-5</v>
          </cell>
          <cell r="AA50">
            <v>2.2985291409331284E-5</v>
          </cell>
          <cell r="AB50">
            <v>2.5184882285428332E-5</v>
          </cell>
          <cell r="AC50">
            <v>2.317684861865693E-5</v>
          </cell>
          <cell r="AD50">
            <v>2.2690097170144203E-5</v>
          </cell>
          <cell r="AE50">
            <v>2.5519411697966975E-5</v>
          </cell>
          <cell r="AF50">
            <v>3.5048453319846932E-5</v>
          </cell>
        </row>
        <row r="51">
          <cell r="A51" t="str">
            <v>ESP</v>
          </cell>
          <cell r="B51" t="str">
            <v>Spain</v>
          </cell>
          <cell r="C51">
            <v>2.3965503885179235E-2</v>
          </cell>
          <cell r="D51">
            <v>2.5134305239031558E-2</v>
          </cell>
          <cell r="E51">
            <v>2.0335845381262565E-2</v>
          </cell>
          <cell r="F51">
            <v>-3.6296585039166697E-3</v>
          </cell>
          <cell r="G51">
            <v>-4.7984598577689927E-3</v>
          </cell>
          <cell r="H51">
            <v>4.4800412871587791E-3</v>
          </cell>
          <cell r="I51">
            <v>9.8645162830409017E-3</v>
          </cell>
          <cell r="J51">
            <v>6.7066404095631488E-3</v>
          </cell>
          <cell r="K51">
            <v>-1.0444260989766377E-2</v>
          </cell>
          <cell r="L51">
            <v>-1.16130623436187E-2</v>
          </cell>
          <cell r="M51">
            <v>11.776</v>
          </cell>
          <cell r="N51">
            <v>29.15915846</v>
          </cell>
          <cell r="O51">
            <v>1594464.3322186861</v>
          </cell>
          <cell r="P51">
            <v>2.567329831896522E-5</v>
          </cell>
          <cell r="Q51">
            <v>11.469213679999999</v>
          </cell>
          <cell r="R51">
            <v>1440856.7685385388</v>
          </cell>
          <cell r="S51">
            <v>7.9600135167713916E-6</v>
          </cell>
          <cell r="T51">
            <v>1.8287745840902713E-5</v>
          </cell>
          <cell r="U51">
            <v>21.880420430000001</v>
          </cell>
          <cell r="V51">
            <v>1464090</v>
          </cell>
          <cell r="W51">
            <v>1.4944723637208096E-5</v>
          </cell>
          <cell r="X51">
            <v>16.278431650000002</v>
          </cell>
          <cell r="Y51">
            <v>1407410</v>
          </cell>
          <cell r="Z51">
            <v>1.156623276088702E-5</v>
          </cell>
          <cell r="AA51">
            <v>1.5036067058457931E-5</v>
          </cell>
          <cell r="AB51">
            <v>2.3403209540037569E-5</v>
          </cell>
          <cell r="AC51">
            <v>1.9933375242466657E-5</v>
          </cell>
          <cell r="AD51">
            <v>1.3730827664960735E-5</v>
          </cell>
          <cell r="AE51">
            <v>2.1774049051624123E-5</v>
          </cell>
          <cell r="AF51">
            <v>2.2987945023871483E-5</v>
          </cell>
        </row>
        <row r="52">
          <cell r="A52" t="str">
            <v>SWE</v>
          </cell>
          <cell r="B52" t="str">
            <v>Sweden</v>
          </cell>
          <cell r="C52">
            <v>7.912081708837445E-3</v>
          </cell>
          <cell r="D52">
            <v>7.7881246890204262E-3</v>
          </cell>
          <cell r="E52">
            <v>1.5248430257859075E-2</v>
          </cell>
          <cell r="F52">
            <v>7.3363485490216297E-3</v>
          </cell>
          <cell r="G52">
            <v>7.4603055688386485E-3</v>
          </cell>
          <cell r="H52">
            <v>8.4241987227026763E-3</v>
          </cell>
          <cell r="I52">
            <v>8.6605647907554602E-3</v>
          </cell>
          <cell r="J52">
            <v>8.4372304482858568E-3</v>
          </cell>
          <cell r="K52">
            <v>3.9307486442350208E-3</v>
          </cell>
          <cell r="L52">
            <v>4.0547056640520395E-3</v>
          </cell>
          <cell r="M52">
            <v>8.83</v>
          </cell>
          <cell r="N52">
            <v>25.60032077</v>
          </cell>
          <cell r="O52">
            <v>487580.03059993434</v>
          </cell>
          <cell r="P52">
            <v>7.0614706528558639E-5</v>
          </cell>
          <cell r="Q52">
            <v>21.566527860000001</v>
          </cell>
          <cell r="R52">
            <v>462500.03742719878</v>
          </cell>
          <cell r="S52">
            <v>4.6630479415044988E-5</v>
          </cell>
          <cell r="T52">
            <v>5.2504859024887733E-5</v>
          </cell>
          <cell r="U52">
            <v>33.096083289999996</v>
          </cell>
          <cell r="V52">
            <v>404222</v>
          </cell>
          <cell r="W52">
            <v>8.1876006971416689E-5</v>
          </cell>
          <cell r="X52">
            <v>18.854648050000002</v>
          </cell>
          <cell r="Y52">
            <v>458973</v>
          </cell>
          <cell r="Z52">
            <v>4.1080081072307091E-5</v>
          </cell>
          <cell r="AA52">
            <v>6.005031849683185E-5</v>
          </cell>
          <cell r="AB52">
            <v>7.9288922946331059E-5</v>
          </cell>
          <cell r="AC52">
            <v>6.03186855218063E-5</v>
          </cell>
          <cell r="AD52">
            <v>6.0337115137116463E-5</v>
          </cell>
          <cell r="AE52">
            <v>8.2181547157145064E-5</v>
          </cell>
          <cell r="AF52">
            <v>1.0372043899144529E-4</v>
          </cell>
        </row>
        <row r="53">
          <cell r="A53" t="str">
            <v>GATES</v>
          </cell>
          <cell r="B53" t="str">
            <v>The Bill &amp; Melinda Gates foundation</v>
          </cell>
          <cell r="E53">
            <v>0.14066662522132964</v>
          </cell>
          <cell r="F53">
            <v>0.14066662522132964</v>
          </cell>
          <cell r="H53">
            <v>0.17659788110696539</v>
          </cell>
          <cell r="I53">
            <v>0.20872765571288315</v>
          </cell>
          <cell r="J53">
            <v>0.17726489544522711</v>
          </cell>
          <cell r="K53">
            <v>0.15896576033327836</v>
          </cell>
          <cell r="L53">
            <v>0.15896576033327836</v>
          </cell>
          <cell r="M53">
            <v>81.456666666666663</v>
          </cell>
          <cell r="N53">
            <v>616.99150909000002</v>
          </cell>
          <cell r="Q53">
            <v>452.10271602999995</v>
          </cell>
          <cell r="U53">
            <v>557.51831658000003</v>
          </cell>
          <cell r="X53">
            <v>455.83235036000002</v>
          </cell>
        </row>
        <row r="54">
          <cell r="A54" t="str">
            <v>NLD</v>
          </cell>
          <cell r="B54" t="str">
            <v>The Netherlands</v>
          </cell>
          <cell r="C54">
            <v>1.3791640855245008E-2</v>
          </cell>
          <cell r="D54">
            <v>1.3736598692972456E-2</v>
          </cell>
          <cell r="E54">
            <v>2.6544011494173483E-2</v>
          </cell>
          <cell r="F54">
            <v>1.2752370638928475E-2</v>
          </cell>
          <cell r="G54">
            <v>1.2807412801201026E-2</v>
          </cell>
          <cell r="H54">
            <v>1.3403518871806906E-2</v>
          </cell>
          <cell r="I54">
            <v>1.0748977755060618E-2</v>
          </cell>
          <cell r="J54">
            <v>9.7970883558641739E-3</v>
          </cell>
          <cell r="K54">
            <v>4.3789090697738189E-3</v>
          </cell>
          <cell r="L54">
            <v>4.4339512320463702E-3</v>
          </cell>
          <cell r="M54">
            <v>15.371</v>
          </cell>
          <cell r="N54">
            <v>31.77359504</v>
          </cell>
          <cell r="O54">
            <v>872860.91250953823</v>
          </cell>
          <cell r="P54">
            <v>5.4011577748917496E-5</v>
          </cell>
          <cell r="Q54">
            <v>34.31392975</v>
          </cell>
          <cell r="R54">
            <v>778326.03254807927</v>
          </cell>
          <cell r="S54">
            <v>4.4086902309101525E-5</v>
          </cell>
          <cell r="T54">
            <v>3.6401670168330274E-5</v>
          </cell>
          <cell r="U54">
            <v>29.615901359999999</v>
          </cell>
          <cell r="V54">
            <v>793430</v>
          </cell>
          <cell r="W54">
            <v>3.7326419923622751E-5</v>
          </cell>
          <cell r="X54">
            <v>19.389280460000002</v>
          </cell>
          <cell r="Y54">
            <v>779356</v>
          </cell>
          <cell r="Z54">
            <v>2.4878592658553989E-5</v>
          </cell>
          <cell r="AA54">
            <v>4.0075873160048942E-5</v>
          </cell>
          <cell r="AB54">
            <v>5.9798567281862339E-5</v>
          </cell>
          <cell r="AC54">
            <v>4.4601286780367386E-5</v>
          </cell>
          <cell r="AD54">
            <v>3.9271664133684852E-5</v>
          </cell>
          <cell r="AE54">
            <v>5.8644513660423193E-5</v>
          </cell>
          <cell r="AF54">
            <v>5.6699269450361092E-5</v>
          </cell>
        </row>
        <row r="55">
          <cell r="A55" t="str">
            <v>GBR</v>
          </cell>
          <cell r="B55" t="str">
            <v>United Kingdom</v>
          </cell>
          <cell r="C55">
            <v>4.6743455751231823E-2</v>
          </cell>
          <cell r="D55">
            <v>4.3705472563505265E-2</v>
          </cell>
          <cell r="E55">
            <v>0.30676917480031407</v>
          </cell>
          <cell r="F55">
            <v>0.26002571904908223</v>
          </cell>
          <cell r="G55">
            <v>0.26306370223680881</v>
          </cell>
          <cell r="H55">
            <v>6.4436649448727096E-2</v>
          </cell>
          <cell r="I55">
            <v>5.5826400272747906E-2</v>
          </cell>
          <cell r="J55">
            <v>6.6782343387858267E-2</v>
          </cell>
          <cell r="K55">
            <v>0.14003230334285435</v>
          </cell>
          <cell r="L55">
            <v>0.1430702865305809</v>
          </cell>
          <cell r="M55">
            <v>177.64266666666666</v>
          </cell>
          <cell r="N55">
            <v>165.02084897999998</v>
          </cell>
          <cell r="O55">
            <v>2662657.7685432984</v>
          </cell>
          <cell r="P55">
            <v>1.2869228621676485E-4</v>
          </cell>
          <cell r="Q55">
            <v>164.96225235</v>
          </cell>
          <cell r="R55">
            <v>2799067.4822790902</v>
          </cell>
          <cell r="S55">
            <v>5.8934763840694744E-5</v>
          </cell>
          <cell r="T55">
            <v>6.1975989152477715E-5</v>
          </cell>
          <cell r="U55">
            <v>208.88706031000001</v>
          </cell>
          <cell r="V55">
            <v>2173150</v>
          </cell>
          <cell r="W55">
            <v>9.6121786489657875E-5</v>
          </cell>
          <cell r="X55">
            <v>245.66503648</v>
          </cell>
          <cell r="Y55">
            <v>2248830</v>
          </cell>
          <cell r="Z55">
            <v>1.0924126611615818E-4</v>
          </cell>
          <cell r="AA55">
            <v>9.8247525665818907E-5</v>
          </cell>
          <cell r="AB55">
            <v>1.7724089851599729E-4</v>
          </cell>
          <cell r="AC55">
            <v>1.8823463896633656E-4</v>
          </cell>
          <cell r="AD55">
            <v>7.2344179827610116E-5</v>
          </cell>
          <cell r="AE55">
            <v>1.5408849875021862E-4</v>
          </cell>
          <cell r="AF55">
            <v>1.7786610541226637E-4</v>
          </cell>
        </row>
        <row r="56">
          <cell r="A56" t="str">
            <v>USA</v>
          </cell>
          <cell r="B56" t="str">
            <v>United States</v>
          </cell>
          <cell r="C56">
            <v>0.27458120679288794</v>
          </cell>
          <cell r="D56">
            <v>0.24801591959986807</v>
          </cell>
          <cell r="E56">
            <v>5.5838957235319724E-2</v>
          </cell>
          <cell r="F56">
            <v>-0.21874224955756821</v>
          </cell>
          <cell r="G56">
            <v>-0.19217696236454834</v>
          </cell>
          <cell r="H56">
            <v>0.49458015727634913</v>
          </cell>
          <cell r="I56">
            <v>0.43236541038349752</v>
          </cell>
          <cell r="J56">
            <v>0.46164095057050042</v>
          </cell>
          <cell r="K56">
            <v>-1.5841252889977897E-2</v>
          </cell>
          <cell r="L56">
            <v>1.0724034303041974E-2</v>
          </cell>
          <cell r="M56">
            <v>32.335000000000001</v>
          </cell>
          <cell r="N56">
            <v>1278.0567391500001</v>
          </cell>
          <cell r="O56">
            <v>14369086.176568223</v>
          </cell>
          <cell r="P56">
            <v>9.1195203581342969E-5</v>
          </cell>
          <cell r="Q56">
            <v>1266.1592030300001</v>
          </cell>
          <cell r="R56">
            <v>14061806.182115534</v>
          </cell>
          <cell r="S56">
            <v>9.0042436784227943E-5</v>
          </cell>
          <cell r="T56">
            <v>8.8944886504622458E-5</v>
          </cell>
          <cell r="U56">
            <v>1481.5195145</v>
          </cell>
          <cell r="V56">
            <v>14048100</v>
          </cell>
          <cell r="W56">
            <v>1.0546049035100832E-4</v>
          </cell>
          <cell r="X56">
            <v>1397.4581038199999</v>
          </cell>
          <cell r="Y56">
            <v>14586700</v>
          </cell>
          <cell r="Z56">
            <v>9.5803581606531969E-5</v>
          </cell>
          <cell r="AA56">
            <v>9.5625428080777796E-5</v>
          </cell>
          <cell r="AB56">
            <v>9.7842173472127453E-5</v>
          </cell>
          <cell r="AC56">
            <v>9.8020326997881626E-5</v>
          </cell>
          <cell r="AD56">
            <v>9.4815937879952906E-5</v>
          </cell>
          <cell r="AE56">
            <v>9.7117672634118948E-5</v>
          </cell>
          <cell r="AF56">
            <v>1.0776222510517436E-4</v>
          </cell>
        </row>
        <row r="57">
          <cell r="A57" t="str">
            <v>ARG</v>
          </cell>
          <cell r="B57" t="str">
            <v>Argentina</v>
          </cell>
          <cell r="C57">
            <v>4.85432124274221E-3</v>
          </cell>
          <cell r="D57">
            <v>5.1486879425650138E-3</v>
          </cell>
          <cell r="E57">
            <v>0</v>
          </cell>
          <cell r="F57">
            <v>-4.85432124274221E-3</v>
          </cell>
          <cell r="G57">
            <v>-5.1486879425650138E-3</v>
          </cell>
          <cell r="M57">
            <v>0</v>
          </cell>
          <cell r="O57">
            <v>326555.91160879011</v>
          </cell>
          <cell r="P57">
            <v>0</v>
          </cell>
          <cell r="R57">
            <v>260766.46685573773</v>
          </cell>
          <cell r="V57">
            <v>307082</v>
          </cell>
          <cell r="Y57">
            <v>368736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E57" t="e">
            <v>#DIV/0!</v>
          </cell>
          <cell r="AF57">
            <v>0</v>
          </cell>
        </row>
        <row r="58">
          <cell r="A58" t="str">
            <v>BRA</v>
          </cell>
          <cell r="B58" t="str">
            <v>Brazil</v>
          </cell>
          <cell r="C58">
            <v>2.1863526786905348E-2</v>
          </cell>
          <cell r="D58">
            <v>2.7098133445685419E-2</v>
          </cell>
          <cell r="E58">
            <v>0</v>
          </cell>
          <cell r="F58">
            <v>-2.1863526786905348E-2</v>
          </cell>
          <cell r="G58">
            <v>-2.7098133445685419E-2</v>
          </cell>
          <cell r="H58">
            <v>8.6404436188083546E-3</v>
          </cell>
          <cell r="I58">
            <v>1.1565129184701629E-2</v>
          </cell>
          <cell r="J58">
            <v>7.2448127332855224E-3</v>
          </cell>
          <cell r="K58">
            <v>-1.8241120420262588E-2</v>
          </cell>
          <cell r="L58">
            <v>-2.3475727079042656E-2</v>
          </cell>
          <cell r="M58">
            <v>0</v>
          </cell>
          <cell r="N58">
            <v>34.186109569999999</v>
          </cell>
          <cell r="O58">
            <v>1637913.2974519108</v>
          </cell>
          <cell r="P58">
            <v>2.0871745545495644E-5</v>
          </cell>
          <cell r="Q58">
            <v>22.12012966</v>
          </cell>
          <cell r="R58">
            <v>1365987.1625779993</v>
          </cell>
          <cell r="S58">
            <v>1.619352739011005E-5</v>
          </cell>
          <cell r="T58">
            <v>2.0871745545495644E-5</v>
          </cell>
          <cell r="U58">
            <v>24.508397379999998</v>
          </cell>
          <cell r="V58">
            <v>1594490</v>
          </cell>
          <cell r="W58">
            <v>1.5370681145695487E-5</v>
          </cell>
          <cell r="X58">
            <v>4.2948445</v>
          </cell>
          <cell r="Y58">
            <v>2087890</v>
          </cell>
          <cell r="Z58">
            <v>2.0570262322248778E-6</v>
          </cell>
          <cell r="AA58">
            <v>1.3623245078381515E-5</v>
          </cell>
          <cell r="AB58">
            <v>1.3623245078381515E-5</v>
          </cell>
          <cell r="AC58">
            <v>2.0570262322248778E-6</v>
          </cell>
          <cell r="AD58">
            <v>1.7478651360433727E-5</v>
          </cell>
          <cell r="AE58">
            <v>1.7478651360433727E-5</v>
          </cell>
          <cell r="AF58">
            <v>1.5370681145695487E-5</v>
          </cell>
        </row>
        <row r="59">
          <cell r="A59" t="str">
            <v>CHN</v>
          </cell>
          <cell r="B59" t="str">
            <v>China</v>
          </cell>
          <cell r="C59">
            <v>6.0180388142326555E-2</v>
          </cell>
          <cell r="D59">
            <v>7.5050628429668184E-2</v>
          </cell>
          <cell r="E59">
            <v>0</v>
          </cell>
          <cell r="F59">
            <v>-6.0180388142326555E-2</v>
          </cell>
          <cell r="G59">
            <v>-7.5050628429668184E-2</v>
          </cell>
          <cell r="H59">
            <v>3.0556913802620819E-4</v>
          </cell>
          <cell r="I59">
            <v>3.653651743461143E-4</v>
          </cell>
          <cell r="J59">
            <v>4.4671022489154664E-4</v>
          </cell>
          <cell r="K59">
            <v>-5.9957033029880778E-2</v>
          </cell>
          <cell r="L59">
            <v>-7.4827273317222415E-2</v>
          </cell>
          <cell r="M59">
            <v>0</v>
          </cell>
          <cell r="N59">
            <v>1.0800064299999999</v>
          </cell>
          <cell r="O59">
            <v>4521822.713162668</v>
          </cell>
          <cell r="P59">
            <v>2.3884316093512174E-7</v>
          </cell>
          <cell r="Q59">
            <v>0.78227800000000003</v>
          </cell>
          <cell r="R59">
            <v>3494066.3112259018</v>
          </cell>
          <cell r="S59">
            <v>2.2388763382361129E-7</v>
          </cell>
          <cell r="T59">
            <v>2.3884316093512174E-7</v>
          </cell>
          <cell r="U59">
            <v>5.3155500000000001E-2</v>
          </cell>
          <cell r="V59">
            <v>4991260</v>
          </cell>
          <cell r="W59">
            <v>1.064971570304893E-8</v>
          </cell>
          <cell r="X59">
            <v>3.3323527799999999</v>
          </cell>
          <cell r="Y59">
            <v>5926610</v>
          </cell>
          <cell r="Z59">
            <v>5.6226962462520733E-7</v>
          </cell>
          <cell r="AA59">
            <v>2.5891253377174729E-7</v>
          </cell>
          <cell r="AB59">
            <v>2.5891253377174729E-7</v>
          </cell>
          <cell r="AC59">
            <v>5.6226962462520733E-7</v>
          </cell>
          <cell r="AD59">
            <v>1.5779350348726064E-7</v>
          </cell>
          <cell r="AE59">
            <v>1.5779350348726064E-7</v>
          </cell>
          <cell r="AF59">
            <v>1.064971570304893E-8</v>
          </cell>
        </row>
        <row r="60">
          <cell r="A60" t="str">
            <v>IND</v>
          </cell>
          <cell r="B60" t="str">
            <v>India</v>
          </cell>
          <cell r="C60">
            <v>1.9610678837826762E-2</v>
          </cell>
          <cell r="D60">
            <v>2.2734372800747825E-2</v>
          </cell>
          <cell r="E60">
            <v>0</v>
          </cell>
          <cell r="F60">
            <v>-1.9610678837826762E-2</v>
          </cell>
          <cell r="G60">
            <v>-2.2734372800747825E-2</v>
          </cell>
          <cell r="H60">
            <v>9.7653627619020423E-6</v>
          </cell>
          <cell r="I60">
            <v>1.1078625600809841E-2</v>
          </cell>
          <cell r="J60">
            <v>7.5300712029210395E-3</v>
          </cell>
          <cell r="K60">
            <v>-1.5845643236366242E-2</v>
          </cell>
          <cell r="L60">
            <v>-1.8969337199287305E-2</v>
          </cell>
          <cell r="M60">
            <v>0</v>
          </cell>
          <cell r="N60">
            <v>32.748022319999997</v>
          </cell>
          <cell r="O60">
            <v>1214191.9765607507</v>
          </cell>
          <cell r="P60">
            <v>2.6971041608066076E-5</v>
          </cell>
          <cell r="Q60">
            <v>2.5000000000000001E-2</v>
          </cell>
          <cell r="R60">
            <v>1232822.5715367366</v>
          </cell>
          <cell r="S60">
            <v>2.0300545771490438E-8</v>
          </cell>
          <cell r="T60">
            <v>2.6971041608066076E-5</v>
          </cell>
          <cell r="U60">
            <v>24.58797135</v>
          </cell>
          <cell r="V60">
            <v>1377260</v>
          </cell>
          <cell r="W60">
            <v>1.7852817441877352E-5</v>
          </cell>
          <cell r="X60">
            <v>31.099602399999998</v>
          </cell>
          <cell r="Y60">
            <v>1727110</v>
          </cell>
          <cell r="Z60">
            <v>1.8006729391874285E-5</v>
          </cell>
          <cell r="AA60">
            <v>1.57127222468973E-5</v>
          </cell>
          <cell r="AB60">
            <v>1.57127222468973E-5</v>
          </cell>
          <cell r="AC60">
            <v>1.8006729391874285E-5</v>
          </cell>
          <cell r="AD60">
            <v>1.494805319857164E-5</v>
          </cell>
          <cell r="AE60">
            <v>1.494805319857164E-5</v>
          </cell>
          <cell r="AF60">
            <v>1.7852817441877352E-5</v>
          </cell>
        </row>
        <row r="61">
          <cell r="A61" t="str">
            <v>IDN</v>
          </cell>
          <cell r="B61" t="str">
            <v>Indonesia</v>
          </cell>
          <cell r="C61">
            <v>7.4248210590289465E-3</v>
          </cell>
          <cell r="D61">
            <v>8.8831196750500385E-3</v>
          </cell>
          <cell r="E61">
            <v>0</v>
          </cell>
          <cell r="F61">
            <v>-7.4248210590289465E-3</v>
          </cell>
          <cell r="G61">
            <v>-8.8831196750500385E-3</v>
          </cell>
          <cell r="M61">
            <v>0</v>
          </cell>
          <cell r="O61">
            <v>510494.03820131801</v>
          </cell>
          <cell r="P61">
            <v>0</v>
          </cell>
          <cell r="R61">
            <v>432132.15328096028</v>
          </cell>
          <cell r="V61">
            <v>539355</v>
          </cell>
          <cell r="Y61">
            <v>706558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e">
            <v>#DIV/0!</v>
          </cell>
          <cell r="AE61" t="e">
            <v>#DIV/0!</v>
          </cell>
          <cell r="AF61">
            <v>0</v>
          </cell>
        </row>
        <row r="62">
          <cell r="A62" t="str">
            <v>JPN</v>
          </cell>
          <cell r="B62" t="str">
            <v>Japan</v>
          </cell>
          <cell r="C62">
            <v>9.9768020164444957E-2</v>
          </cell>
          <cell r="D62">
            <v>8.4808421502048578E-2</v>
          </cell>
          <cell r="E62">
            <v>0</v>
          </cell>
          <cell r="F62">
            <v>-9.9768020164444957E-2</v>
          </cell>
          <cell r="G62">
            <v>-8.4808421502048578E-2</v>
          </cell>
          <cell r="H62">
            <v>1.8995095376313756E-3</v>
          </cell>
          <cell r="I62">
            <v>2.3855543726852111E-3</v>
          </cell>
          <cell r="J62">
            <v>2.2184739796759795E-3</v>
          </cell>
          <cell r="K62">
            <v>-9.8658783174606968E-2</v>
          </cell>
          <cell r="L62">
            <v>-8.3699184512210589E-2</v>
          </cell>
          <cell r="M62">
            <v>0</v>
          </cell>
          <cell r="N62">
            <v>7.05161368</v>
          </cell>
          <cell r="O62">
            <v>4886944.2769093057</v>
          </cell>
          <cell r="P62">
            <v>1.4429494752618124E-6</v>
          </cell>
          <cell r="Q62">
            <v>4.8628749999999998</v>
          </cell>
          <cell r="R62">
            <v>4377970.4082823992</v>
          </cell>
          <cell r="S62">
            <v>1.1107604641981394E-6</v>
          </cell>
          <cell r="T62">
            <v>1.4429494752618124E-6</v>
          </cell>
          <cell r="U62">
            <v>5.58530354</v>
          </cell>
          <cell r="V62">
            <v>5032980</v>
          </cell>
          <cell r="W62">
            <v>1.1097408573052148E-6</v>
          </cell>
          <cell r="X62">
            <v>8.5620504000000004</v>
          </cell>
          <cell r="Y62">
            <v>5458840</v>
          </cell>
          <cell r="Z62">
            <v>1.5684743278791832E-6</v>
          </cell>
          <cell r="AA62">
            <v>1.3079812811610874E-6</v>
          </cell>
          <cell r="AB62">
            <v>1.3079812811610874E-6</v>
          </cell>
          <cell r="AC62">
            <v>1.5684743278791832E-6</v>
          </cell>
          <cell r="AD62">
            <v>1.2211502655883889E-6</v>
          </cell>
          <cell r="AE62">
            <v>1.2211502655883889E-6</v>
          </cell>
          <cell r="AF62">
            <v>1.1097408573052148E-6</v>
          </cell>
        </row>
        <row r="63">
          <cell r="A63" t="str">
            <v>MEX</v>
          </cell>
          <cell r="B63" t="str">
            <v>Mexico</v>
          </cell>
          <cell r="C63">
            <v>1.8343272386644311E-2</v>
          </cell>
          <cell r="D63">
            <v>1.7633273832443987E-2</v>
          </cell>
          <cell r="E63">
            <v>0</v>
          </cell>
          <cell r="F63">
            <v>-1.8343272386644311E-2</v>
          </cell>
          <cell r="G63">
            <v>-1.7633273832443987E-2</v>
          </cell>
          <cell r="H63">
            <v>8.4407721604536982E-5</v>
          </cell>
          <cell r="I63">
            <v>1.173769047761661E-3</v>
          </cell>
          <cell r="J63">
            <v>7.4554435271767788E-4</v>
          </cell>
          <cell r="K63">
            <v>-1.7970500210285473E-2</v>
          </cell>
          <cell r="L63">
            <v>-1.7260501656085149E-2</v>
          </cell>
          <cell r="M63">
            <v>0</v>
          </cell>
          <cell r="N63">
            <v>3.4696194600000001</v>
          </cell>
          <cell r="O63">
            <v>1089855.3123630786</v>
          </cell>
          <cell r="P63">
            <v>3.1835597080102295E-6</v>
          </cell>
          <cell r="Q63">
            <v>0.21608957000000001</v>
          </cell>
          <cell r="R63">
            <v>1025583.0481387613</v>
          </cell>
          <cell r="S63">
            <v>2.1070234531652545E-7</v>
          </cell>
          <cell r="T63">
            <v>3.1835597080102295E-6</v>
          </cell>
          <cell r="U63">
            <v>2.6381697900000001</v>
          </cell>
          <cell r="V63">
            <v>879703</v>
          </cell>
          <cell r="W63">
            <v>2.998932355579099E-6</v>
          </cell>
          <cell r="X63">
            <v>2.4345108500000001</v>
          </cell>
          <cell r="Y63">
            <v>1034800</v>
          </cell>
          <cell r="Z63">
            <v>2.3526390123695399E-6</v>
          </cell>
          <cell r="AA63">
            <v>2.1864583553188486E-6</v>
          </cell>
          <cell r="AB63">
            <v>2.1864583553188486E-6</v>
          </cell>
          <cell r="AC63">
            <v>2.3526390123695399E-6</v>
          </cell>
          <cell r="AD63">
            <v>2.131064802968618E-6</v>
          </cell>
          <cell r="AE63">
            <v>2.131064802968618E-6</v>
          </cell>
          <cell r="AF63">
            <v>2.998932355579099E-6</v>
          </cell>
        </row>
        <row r="64">
          <cell r="A64" t="str">
            <v>SAU</v>
          </cell>
          <cell r="B64" t="str">
            <v>Saudi Arabia</v>
          </cell>
          <cell r="C64">
            <v>6.5851714022465658E-3</v>
          </cell>
          <cell r="D64">
            <v>7.1134215498083004E-3</v>
          </cell>
          <cell r="E64">
            <v>2.8493669224764974E-3</v>
          </cell>
          <cell r="F64">
            <v>-3.7358044797700684E-3</v>
          </cell>
          <cell r="G64">
            <v>-4.2640546273318026E-3</v>
          </cell>
          <cell r="M64">
            <v>1.65</v>
          </cell>
          <cell r="O64">
            <v>475121.32154890883</v>
          </cell>
          <cell r="P64">
            <v>3.4727972102387526E-6</v>
          </cell>
          <cell r="R64">
            <v>384054.40024943877</v>
          </cell>
          <cell r="S64">
            <v>9.0424617137135055E-12</v>
          </cell>
          <cell r="T64">
            <v>0</v>
          </cell>
          <cell r="V64">
            <v>372663</v>
          </cell>
          <cell r="W64">
            <v>0</v>
          </cell>
          <cell r="Y64">
            <v>434666</v>
          </cell>
          <cell r="Z64">
            <v>0</v>
          </cell>
          <cell r="AA64">
            <v>8.6820156317511661E-7</v>
          </cell>
          <cell r="AB64">
            <v>4.6642196552274046E-6</v>
          </cell>
          <cell r="AC64">
            <v>3.7960180920522883E-6</v>
          </cell>
          <cell r="AD64">
            <v>3.0141539045711684E-12</v>
          </cell>
          <cell r="AE64">
            <v>4.4275957722221853E-6</v>
          </cell>
          <cell r="AF64">
            <v>4.427592758068281E-6</v>
          </cell>
        </row>
        <row r="65">
          <cell r="A65" t="str">
            <v>TUR</v>
          </cell>
          <cell r="B65" t="str">
            <v>Turkey</v>
          </cell>
          <cell r="C65">
            <v>9.8608675974258542E-3</v>
          </cell>
          <cell r="D65">
            <v>1.1416718845533693E-2</v>
          </cell>
          <cell r="E65">
            <v>0</v>
          </cell>
          <cell r="F65">
            <v>-9.8608675974258542E-3</v>
          </cell>
          <cell r="G65">
            <v>-1.1416718845533693E-2</v>
          </cell>
          <cell r="H65">
            <v>3.1110063010906001E-5</v>
          </cell>
          <cell r="I65">
            <v>2.5991267454567786E-5</v>
          </cell>
          <cell r="J65">
            <v>1.4135531300398499E-5</v>
          </cell>
          <cell r="K65">
            <v>-9.8537998317756552E-3</v>
          </cell>
          <cell r="L65">
            <v>-1.1409651079883494E-2</v>
          </cell>
          <cell r="M65">
            <v>0</v>
          </cell>
          <cell r="N65">
            <v>7.6829259999999996E-2</v>
          </cell>
          <cell r="O65">
            <v>730368.34064956778</v>
          </cell>
          <cell r="P65">
            <v>1.0519248401658586E-7</v>
          </cell>
          <cell r="Q65">
            <v>7.964389999999999E-2</v>
          </cell>
          <cell r="R65">
            <v>647148.12551638356</v>
          </cell>
          <cell r="S65">
            <v>1.2306920479593926E-7</v>
          </cell>
          <cell r="T65">
            <v>1.0519248401658586E-7</v>
          </cell>
          <cell r="U65">
            <v>4.8323199999999993E-3</v>
          </cell>
          <cell r="V65">
            <v>614554</v>
          </cell>
          <cell r="W65">
            <v>7.8631332641232496E-9</v>
          </cell>
          <cell r="X65">
            <v>4.7537100000000004E-3</v>
          </cell>
          <cell r="Y65">
            <v>734364</v>
          </cell>
          <cell r="Z65">
            <v>6.4732339820579442E-9</v>
          </cell>
          <cell r="AA65">
            <v>6.0649514014676581E-8</v>
          </cell>
          <cell r="AB65">
            <v>6.0649514014676581E-8</v>
          </cell>
          <cell r="AC65">
            <v>6.4732339820579442E-9</v>
          </cell>
          <cell r="AD65">
            <v>7.8708274025549459E-8</v>
          </cell>
          <cell r="AE65">
            <v>7.8708274025549459E-8</v>
          </cell>
          <cell r="AF65">
            <v>7.8631332641232496E-9</v>
          </cell>
        </row>
        <row r="66">
          <cell r="A66" t="str">
            <v>Average</v>
          </cell>
          <cell r="B66" t="str">
            <v>Total G-20</v>
          </cell>
          <cell r="C66">
            <v>0.85522324709686293</v>
          </cell>
          <cell r="D66">
            <v>0.84267552863479078</v>
          </cell>
          <cell r="E66">
            <v>0.99140872700647242</v>
          </cell>
          <cell r="F66">
            <v>0.1361854799096095</v>
          </cell>
          <cell r="G66">
            <v>0.14873319837168164</v>
          </cell>
          <cell r="H66">
            <v>0.93565800122437681</v>
          </cell>
          <cell r="I66">
            <v>0.94111421943031914</v>
          </cell>
          <cell r="J66">
            <v>0.94594492020737386</v>
          </cell>
          <cell r="K66">
            <v>0.11345357651006027</v>
          </cell>
          <cell r="L66">
            <v>0.12600129497213242</v>
          </cell>
          <cell r="M66">
            <v>579.07599999999991</v>
          </cell>
          <cell r="N66">
            <v>2911.799989990001</v>
          </cell>
          <cell r="O66">
            <v>50694361.915466651</v>
          </cell>
          <cell r="P66">
            <v>8.7828983847212624E-4</v>
          </cell>
          <cell r="Q66">
            <v>2395.34880587</v>
          </cell>
          <cell r="R66">
            <v>46727772.865820594</v>
          </cell>
          <cell r="S66">
            <v>5.438005975532328E-4</v>
          </cell>
          <cell r="T66">
            <v>5.5034088755447725E-4</v>
          </cell>
          <cell r="U66">
            <v>3014.7569014799992</v>
          </cell>
          <cell r="V66">
            <v>48181186.493670002</v>
          </cell>
          <cell r="W66">
            <v>6.2571246598007199E-5</v>
          </cell>
          <cell r="X66">
            <v>3013.1481685700001</v>
          </cell>
          <cell r="Y66">
            <v>65873868.284768</v>
          </cell>
          <cell r="Z66">
            <v>4.5741175477116007E-5</v>
          </cell>
          <cell r="AA66">
            <v>3.8260071452512058E-4</v>
          </cell>
          <cell r="AB66">
            <v>3.91391393060905E-4</v>
          </cell>
          <cell r="AC66">
            <v>5.453185401290042E-5</v>
          </cell>
          <cell r="AD66">
            <v>3.8557091056857238E-4</v>
          </cell>
          <cell r="AE66">
            <v>3.9758962663062034E-4</v>
          </cell>
          <cell r="AF66">
            <v>7.4589962660055159E-5</v>
          </cell>
        </row>
        <row r="67">
          <cell r="A67" t="str">
            <v>GATES_USA</v>
          </cell>
          <cell r="B67" t="str">
            <v>United States + The Bill &amp; Melinda Gates foundation</v>
          </cell>
          <cell r="C67">
            <v>0.27458120679288794</v>
          </cell>
          <cell r="D67">
            <v>0.24801591959986807</v>
          </cell>
          <cell r="E67">
            <v>0.19650558245664937</v>
          </cell>
          <cell r="F67">
            <v>-7.8075624336238575E-2</v>
          </cell>
          <cell r="G67">
            <v>-5.1510337143218704E-2</v>
          </cell>
          <cell r="H67">
            <v>0.49458015727634913</v>
          </cell>
          <cell r="I67">
            <v>0.43236541038349752</v>
          </cell>
          <cell r="J67">
            <v>0.46164095057050042</v>
          </cell>
          <cell r="K67">
            <v>5.4492059720686936E-2</v>
          </cell>
          <cell r="L67">
            <v>8.1057346913706807E-2</v>
          </cell>
          <cell r="M67">
            <v>113.79166666666666</v>
          </cell>
          <cell r="N67">
            <v>1895.0482482400002</v>
          </cell>
          <cell r="O67">
            <v>14369086.176568223</v>
          </cell>
          <cell r="P67">
            <v>1.3980289979626521E-4</v>
          </cell>
          <cell r="Q67">
            <v>1718.2619190600001</v>
          </cell>
          <cell r="R67">
            <v>14061806.182115534</v>
          </cell>
          <cell r="S67">
            <v>1.2219355299095691E-4</v>
          </cell>
          <cell r="T67">
            <v>1.3188369983682536E-4</v>
          </cell>
          <cell r="U67">
            <v>2039.0378310800002</v>
          </cell>
          <cell r="V67">
            <v>14048100</v>
          </cell>
          <cell r="W67">
            <v>1.4514687616688378E-4</v>
          </cell>
          <cell r="X67">
            <v>1853.2904541799999</v>
          </cell>
          <cell r="Y67">
            <v>14586700</v>
          </cell>
          <cell r="Z67">
            <v>1.2705344280611788E-4</v>
          </cell>
          <cell r="AA67">
            <v>1.3354919294005595E-4</v>
          </cell>
          <cell r="AB67">
            <v>1.4135024915336441E-4</v>
          </cell>
          <cell r="AC67">
            <v>1.3485449901942635E-4</v>
          </cell>
          <cell r="AD67">
            <v>1.3307470966488868E-4</v>
          </cell>
          <cell r="AE67">
            <v>1.4117485606665595E-4</v>
          </cell>
          <cell r="AF67">
            <v>1.5324702256865104E-4</v>
          </cell>
        </row>
        <row r="68">
          <cell r="A68" t="str">
            <v>ECT</v>
          </cell>
          <cell r="B68" t="str">
            <v>EC+ La Caixa Foundation</v>
          </cell>
          <cell r="C68">
            <v>0.29124654449206411</v>
          </cell>
          <cell r="D68">
            <v>0.28747703087329646</v>
          </cell>
          <cell r="E68">
            <v>0.64440649126079008</v>
          </cell>
          <cell r="F68">
            <v>0.35315994676872597</v>
          </cell>
          <cell r="G68">
            <v>0.35692946038749362</v>
          </cell>
          <cell r="H68">
            <v>4.7407664598892015E-2</v>
          </cell>
          <cell r="I68">
            <v>4.3945018600060295E-2</v>
          </cell>
          <cell r="J68">
            <v>3.9336214232350328E-2</v>
          </cell>
          <cell r="K68">
            <v>5.0624808254506104E-2</v>
          </cell>
          <cell r="L68">
            <v>5.4394321873273754E-2</v>
          </cell>
          <cell r="M68">
            <v>378.13533333333339</v>
          </cell>
          <cell r="N68">
            <v>483.02186332299345</v>
          </cell>
          <cell r="O68">
            <v>18293642.134219419</v>
          </cell>
          <cell r="P68">
            <v>4.707412500682287E-5</v>
          </cell>
          <cell r="Q68">
            <v>451.22081753999998</v>
          </cell>
          <cell r="R68">
            <v>16959015.854467228</v>
          </cell>
          <cell r="S68">
            <v>2.6606547719882428E-5</v>
          </cell>
          <cell r="T68">
            <v>2.6403810667066148E-5</v>
          </cell>
          <cell r="U68">
            <v>550.88221576000001</v>
          </cell>
          <cell r="V68">
            <v>13451841.49367</v>
          </cell>
          <cell r="W68">
            <v>4.0952178630652713E-5</v>
          </cell>
          <cell r="X68">
            <v>539.86166753999998</v>
          </cell>
          <cell r="Y68">
            <v>26722197.284768</v>
          </cell>
          <cell r="Z68">
            <v>2.0202742378813592E-5</v>
          </cell>
          <cell r="AA68">
            <v>3.3708898434042904E-5</v>
          </cell>
          <cell r="AB68">
            <v>4.7859506234131089E-5</v>
          </cell>
          <cell r="AC68">
            <v>3.4353350178901773E-5</v>
          </cell>
          <cell r="AD68">
            <v>3.1320845672533762E-5</v>
          </cell>
          <cell r="AE68">
            <v>5.943114815500589E-5</v>
          </cell>
          <cell r="AF68">
            <v>6.9062481113124841E-5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s 1"/>
      <sheetName val="Dimensions 2"/>
      <sheetName val="Dimension 3"/>
      <sheetName val="Summary"/>
      <sheetName val="Vaccines expenditure"/>
      <sheetName val="WHO_1"/>
      <sheetName val="Country code"/>
      <sheetName val="Contribu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AFG</v>
          </cell>
          <cell r="C2" t="str">
            <v>Afghanistan</v>
          </cell>
          <cell r="D2" t="str">
            <v>AFG</v>
          </cell>
          <cell r="E2" t="str">
            <v>Low income</v>
          </cell>
        </row>
        <row r="3">
          <cell r="B3" t="str">
            <v>ALB</v>
          </cell>
          <cell r="C3" t="str">
            <v>Albania</v>
          </cell>
          <cell r="D3" t="str">
            <v>ALB</v>
          </cell>
          <cell r="E3" t="str">
            <v>Upper middle income</v>
          </cell>
        </row>
        <row r="4">
          <cell r="B4" t="str">
            <v>DZA</v>
          </cell>
          <cell r="C4" t="str">
            <v>Algeria</v>
          </cell>
          <cell r="D4" t="str">
            <v>DZA</v>
          </cell>
          <cell r="E4" t="str">
            <v>Upper middle income</v>
          </cell>
        </row>
        <row r="5">
          <cell r="B5" t="str">
            <v>AND</v>
          </cell>
          <cell r="C5" t="str">
            <v>Andorra</v>
          </cell>
          <cell r="D5" t="str">
            <v>AND</v>
          </cell>
          <cell r="E5" t="str">
            <v>High income: nonOECD</v>
          </cell>
        </row>
        <row r="6">
          <cell r="B6" t="str">
            <v>AGO</v>
          </cell>
          <cell r="C6" t="str">
            <v>Angola</v>
          </cell>
          <cell r="D6" t="str">
            <v>AGO</v>
          </cell>
          <cell r="E6" t="str">
            <v>Lower middle income</v>
          </cell>
        </row>
        <row r="7">
          <cell r="B7" t="str">
            <v>ATG</v>
          </cell>
          <cell r="C7" t="str">
            <v>Antigua and Barbuda</v>
          </cell>
          <cell r="D7" t="str">
            <v>ATG</v>
          </cell>
          <cell r="E7" t="str">
            <v>Upper middle income</v>
          </cell>
        </row>
        <row r="8">
          <cell r="B8" t="str">
            <v>ARG</v>
          </cell>
          <cell r="C8" t="str">
            <v>Argentina</v>
          </cell>
          <cell r="D8" t="str">
            <v>ARG</v>
          </cell>
          <cell r="E8" t="str">
            <v>Upper middle income</v>
          </cell>
        </row>
        <row r="9">
          <cell r="B9" t="str">
            <v>ARM</v>
          </cell>
          <cell r="C9" t="str">
            <v>Armenia</v>
          </cell>
          <cell r="D9" t="str">
            <v>ARM</v>
          </cell>
          <cell r="E9" t="str">
            <v>Lower middle income</v>
          </cell>
        </row>
        <row r="10">
          <cell r="B10" t="str">
            <v>AUS</v>
          </cell>
          <cell r="C10" t="str">
            <v>Australia</v>
          </cell>
          <cell r="D10" t="str">
            <v>AUS</v>
          </cell>
          <cell r="E10" t="str">
            <v>High income: OECD</v>
          </cell>
        </row>
        <row r="11">
          <cell r="B11" t="str">
            <v>AUT</v>
          </cell>
          <cell r="C11" t="str">
            <v>Austria</v>
          </cell>
          <cell r="D11" t="str">
            <v>AUT</v>
          </cell>
          <cell r="E11" t="str">
            <v>High income: OECD</v>
          </cell>
        </row>
        <row r="12">
          <cell r="B12" t="str">
            <v>AZE</v>
          </cell>
          <cell r="C12" t="str">
            <v>Azerbaijan</v>
          </cell>
          <cell r="D12" t="str">
            <v>AZE</v>
          </cell>
          <cell r="E12" t="str">
            <v>Upper middle income</v>
          </cell>
        </row>
        <row r="13">
          <cell r="B13" t="str">
            <v>BHS</v>
          </cell>
          <cell r="C13" t="str">
            <v>Bahamas</v>
          </cell>
          <cell r="D13" t="str">
            <v>BHS</v>
          </cell>
          <cell r="E13" t="str">
            <v>High income: nonOECD</v>
          </cell>
        </row>
        <row r="14">
          <cell r="B14" t="str">
            <v>BHR</v>
          </cell>
          <cell r="C14" t="str">
            <v>Bahrain</v>
          </cell>
          <cell r="D14" t="str">
            <v>BHR</v>
          </cell>
          <cell r="E14" t="str">
            <v>High income: nonOECD</v>
          </cell>
        </row>
        <row r="15">
          <cell r="B15" t="str">
            <v>BGD</v>
          </cell>
          <cell r="C15" t="str">
            <v>Bangladesh</v>
          </cell>
          <cell r="D15" t="str">
            <v>BGD</v>
          </cell>
          <cell r="E15" t="str">
            <v>Low income</v>
          </cell>
        </row>
        <row r="16">
          <cell r="B16" t="str">
            <v>BRB</v>
          </cell>
          <cell r="C16" t="str">
            <v>Barbados</v>
          </cell>
          <cell r="D16" t="str">
            <v>BRB</v>
          </cell>
          <cell r="E16" t="str">
            <v>High income: nonOECD</v>
          </cell>
        </row>
        <row r="17">
          <cell r="B17" t="str">
            <v>BLR</v>
          </cell>
          <cell r="C17" t="str">
            <v>Belarus</v>
          </cell>
          <cell r="D17" t="str">
            <v>BLR</v>
          </cell>
          <cell r="E17" t="str">
            <v>Upper middle income</v>
          </cell>
        </row>
        <row r="18">
          <cell r="B18" t="str">
            <v>BEL</v>
          </cell>
          <cell r="C18" t="str">
            <v>Belgium</v>
          </cell>
          <cell r="D18" t="str">
            <v>BEL</v>
          </cell>
          <cell r="E18" t="str">
            <v>High income: OECD</v>
          </cell>
        </row>
        <row r="19">
          <cell r="B19" t="str">
            <v>BLZ</v>
          </cell>
          <cell r="C19" t="str">
            <v>Belize</v>
          </cell>
          <cell r="D19" t="str">
            <v>BLZ</v>
          </cell>
          <cell r="E19" t="str">
            <v>Lower middle income</v>
          </cell>
        </row>
        <row r="20">
          <cell r="B20" t="str">
            <v>BEN</v>
          </cell>
          <cell r="C20" t="str">
            <v>Benin</v>
          </cell>
          <cell r="D20" t="str">
            <v>BEN</v>
          </cell>
          <cell r="E20" t="str">
            <v>Low income</v>
          </cell>
        </row>
        <row r="21">
          <cell r="B21" t="str">
            <v>BTN</v>
          </cell>
          <cell r="C21" t="str">
            <v>Bhutan</v>
          </cell>
          <cell r="D21" t="str">
            <v>BTN</v>
          </cell>
          <cell r="E21" t="str">
            <v>Lower middle income</v>
          </cell>
        </row>
        <row r="22">
          <cell r="B22" t="str">
            <v>BOL</v>
          </cell>
          <cell r="C22" t="str">
            <v>Bolivia (Plurinational State of)</v>
          </cell>
          <cell r="D22" t="str">
            <v>BOL</v>
          </cell>
          <cell r="E22" t="str">
            <v>Lower middle income</v>
          </cell>
        </row>
        <row r="23">
          <cell r="B23" t="str">
            <v>BIH</v>
          </cell>
          <cell r="C23" t="str">
            <v>Bosnia and Herzegovina</v>
          </cell>
          <cell r="D23" t="str">
            <v>BIH</v>
          </cell>
          <cell r="E23" t="str">
            <v>Upper middle income</v>
          </cell>
        </row>
        <row r="24">
          <cell r="B24" t="str">
            <v>BWA</v>
          </cell>
          <cell r="C24" t="str">
            <v>Botswana</v>
          </cell>
          <cell r="D24" t="str">
            <v>BWA</v>
          </cell>
          <cell r="E24" t="str">
            <v>Upper middle income</v>
          </cell>
        </row>
        <row r="25">
          <cell r="B25" t="str">
            <v>BRA</v>
          </cell>
          <cell r="C25" t="str">
            <v>Brazil</v>
          </cell>
          <cell r="D25" t="str">
            <v>BRA</v>
          </cell>
          <cell r="E25" t="str">
            <v>Upper middle income</v>
          </cell>
        </row>
        <row r="26">
          <cell r="B26" t="str">
            <v>BRN</v>
          </cell>
          <cell r="C26" t="str">
            <v>Brunei Darussalam</v>
          </cell>
          <cell r="D26" t="str">
            <v>BRN</v>
          </cell>
          <cell r="E26" t="str">
            <v>High income: nonOECD</v>
          </cell>
        </row>
        <row r="27">
          <cell r="B27" t="str">
            <v>BGR</v>
          </cell>
          <cell r="C27" t="str">
            <v>Bulgaria</v>
          </cell>
          <cell r="D27" t="str">
            <v>BGR</v>
          </cell>
          <cell r="E27" t="str">
            <v>Upper middle income</v>
          </cell>
        </row>
        <row r="28">
          <cell r="B28" t="str">
            <v>BFA</v>
          </cell>
          <cell r="C28" t="str">
            <v>Burkina Faso</v>
          </cell>
          <cell r="D28" t="str">
            <v>BFA</v>
          </cell>
          <cell r="E28" t="str">
            <v>Low income</v>
          </cell>
        </row>
        <row r="29">
          <cell r="B29" t="str">
            <v>BDI</v>
          </cell>
          <cell r="C29" t="str">
            <v>Burundi</v>
          </cell>
          <cell r="D29" t="str">
            <v>BDI</v>
          </cell>
          <cell r="E29" t="str">
            <v>Low income</v>
          </cell>
        </row>
        <row r="30">
          <cell r="B30" t="str">
            <v>KHM</v>
          </cell>
          <cell r="C30" t="str">
            <v>Cambodia</v>
          </cell>
          <cell r="D30" t="str">
            <v>KHM</v>
          </cell>
          <cell r="E30" t="str">
            <v>Low income</v>
          </cell>
        </row>
        <row r="31">
          <cell r="B31" t="str">
            <v>CMR</v>
          </cell>
          <cell r="C31" t="str">
            <v>Cameroon</v>
          </cell>
          <cell r="D31" t="str">
            <v>CMR</v>
          </cell>
          <cell r="E31" t="str">
            <v>Lower middle income</v>
          </cell>
        </row>
        <row r="32">
          <cell r="B32" t="str">
            <v>CAN</v>
          </cell>
          <cell r="C32" t="str">
            <v>Canada</v>
          </cell>
          <cell r="D32" t="str">
            <v>CAN</v>
          </cell>
          <cell r="E32" t="str">
            <v>High income: OECD</v>
          </cell>
        </row>
        <row r="33">
          <cell r="B33" t="str">
            <v>CPV</v>
          </cell>
          <cell r="C33" t="str">
            <v>Cape Verde</v>
          </cell>
          <cell r="D33" t="str">
            <v>CPV</v>
          </cell>
          <cell r="E33" t="str">
            <v>Lower middle income</v>
          </cell>
        </row>
        <row r="34">
          <cell r="B34" t="str">
            <v>CAF</v>
          </cell>
          <cell r="C34" t="str">
            <v>Central African Republic</v>
          </cell>
          <cell r="D34" t="str">
            <v>CAF</v>
          </cell>
          <cell r="E34" t="str">
            <v>Low income</v>
          </cell>
        </row>
        <row r="35">
          <cell r="B35" t="str">
            <v>TCD</v>
          </cell>
          <cell r="C35" t="str">
            <v>Chad</v>
          </cell>
          <cell r="D35" t="str">
            <v>TCD</v>
          </cell>
          <cell r="E35" t="str">
            <v>Low income</v>
          </cell>
        </row>
        <row r="36">
          <cell r="B36" t="str">
            <v>CHL</v>
          </cell>
          <cell r="C36" t="str">
            <v>Chile</v>
          </cell>
          <cell r="D36" t="str">
            <v>CHL</v>
          </cell>
          <cell r="E36" t="str">
            <v>Upper middle income</v>
          </cell>
        </row>
        <row r="37">
          <cell r="B37" t="str">
            <v>CHN</v>
          </cell>
          <cell r="C37" t="str">
            <v>China</v>
          </cell>
          <cell r="D37" t="str">
            <v>CHN</v>
          </cell>
          <cell r="E37" t="str">
            <v>Lower middle income</v>
          </cell>
        </row>
        <row r="38">
          <cell r="B38" t="str">
            <v>COL</v>
          </cell>
          <cell r="C38" t="str">
            <v>Colombia</v>
          </cell>
          <cell r="D38" t="str">
            <v>COL</v>
          </cell>
          <cell r="E38" t="str">
            <v>Upper middle income</v>
          </cell>
        </row>
        <row r="39">
          <cell r="B39" t="str">
            <v>COM</v>
          </cell>
          <cell r="C39" t="str">
            <v>Comoros</v>
          </cell>
          <cell r="D39" t="str">
            <v>COM</v>
          </cell>
          <cell r="E39" t="str">
            <v>Low income</v>
          </cell>
        </row>
        <row r="40">
          <cell r="B40" t="str">
            <v>COG</v>
          </cell>
          <cell r="C40" t="str">
            <v>Congo</v>
          </cell>
          <cell r="D40" t="str">
            <v>COG</v>
          </cell>
          <cell r="E40" t="str">
            <v>Lower middle income</v>
          </cell>
        </row>
        <row r="41">
          <cell r="B41" t="str">
            <v>COK</v>
          </cell>
          <cell r="C41" t="str">
            <v>Cook Islands</v>
          </cell>
          <cell r="D41" t="str">
            <v>COK</v>
          </cell>
          <cell r="E41" t="e">
            <v>#N/A</v>
          </cell>
        </row>
        <row r="42">
          <cell r="B42" t="str">
            <v>CRI</v>
          </cell>
          <cell r="C42" t="str">
            <v>Costa Rica</v>
          </cell>
          <cell r="D42" t="str">
            <v>CRI</v>
          </cell>
          <cell r="E42" t="str">
            <v>Upper middle income</v>
          </cell>
        </row>
        <row r="43">
          <cell r="B43" t="str">
            <v>HRV</v>
          </cell>
          <cell r="C43" t="str">
            <v>Croatia</v>
          </cell>
          <cell r="D43" t="str">
            <v>HRV</v>
          </cell>
          <cell r="E43" t="str">
            <v>High income: nonOECD</v>
          </cell>
        </row>
        <row r="44">
          <cell r="B44" t="str">
            <v>CUB</v>
          </cell>
          <cell r="C44" t="str">
            <v>Cuba</v>
          </cell>
          <cell r="D44" t="str">
            <v>CUB</v>
          </cell>
          <cell r="E44" t="str">
            <v>Upper middle income</v>
          </cell>
        </row>
        <row r="45">
          <cell r="B45" t="str">
            <v>CYP</v>
          </cell>
          <cell r="C45" t="str">
            <v>Cyprus</v>
          </cell>
          <cell r="D45" t="str">
            <v>CYP</v>
          </cell>
          <cell r="E45" t="str">
            <v>High income: nonOECD</v>
          </cell>
        </row>
        <row r="46">
          <cell r="B46" t="str">
            <v>CZE</v>
          </cell>
          <cell r="C46" t="str">
            <v>Czech Republic</v>
          </cell>
          <cell r="D46" t="str">
            <v>CZE</v>
          </cell>
          <cell r="E46" t="str">
            <v>High income: OECD</v>
          </cell>
        </row>
        <row r="47">
          <cell r="B47" t="str">
            <v>CIV</v>
          </cell>
          <cell r="C47" t="str">
            <v>Côte d'Ivoire</v>
          </cell>
          <cell r="D47" t="str">
            <v>CIV</v>
          </cell>
          <cell r="E47" t="str">
            <v>Lower middle income</v>
          </cell>
        </row>
        <row r="48">
          <cell r="B48" t="str">
            <v>PRK</v>
          </cell>
          <cell r="C48" t="str">
            <v>Democratic People's Republic of Korea</v>
          </cell>
          <cell r="D48" t="str">
            <v>PRK</v>
          </cell>
          <cell r="E48" t="str">
            <v>Low income</v>
          </cell>
        </row>
        <row r="49">
          <cell r="B49" t="str">
            <v>COD</v>
          </cell>
          <cell r="C49" t="str">
            <v>Democratic Republic of the Congo</v>
          </cell>
          <cell r="D49" t="str">
            <v>COD</v>
          </cell>
          <cell r="E49" t="str">
            <v>Low income</v>
          </cell>
        </row>
        <row r="50">
          <cell r="B50" t="str">
            <v>DNK</v>
          </cell>
          <cell r="C50" t="str">
            <v>Denmark</v>
          </cell>
          <cell r="D50" t="str">
            <v>DNK</v>
          </cell>
          <cell r="E50" t="str">
            <v>High income: OECD</v>
          </cell>
        </row>
        <row r="51">
          <cell r="B51" t="str">
            <v>DJI</v>
          </cell>
          <cell r="C51" t="str">
            <v>Djibouti</v>
          </cell>
          <cell r="D51" t="str">
            <v>DJI</v>
          </cell>
          <cell r="E51" t="str">
            <v>Lower middle income</v>
          </cell>
        </row>
        <row r="52">
          <cell r="B52" t="str">
            <v>DMA</v>
          </cell>
          <cell r="C52" t="str">
            <v>Dominica</v>
          </cell>
          <cell r="D52" t="str">
            <v>DMA</v>
          </cell>
          <cell r="E52" t="str">
            <v>Upper middle income</v>
          </cell>
        </row>
        <row r="53">
          <cell r="B53" t="str">
            <v>DOM</v>
          </cell>
          <cell r="C53" t="str">
            <v>Dominican Republic</v>
          </cell>
          <cell r="D53" t="str">
            <v>DOM</v>
          </cell>
          <cell r="E53" t="str">
            <v>Upper middle income</v>
          </cell>
        </row>
        <row r="54">
          <cell r="B54" t="str">
            <v>ECU</v>
          </cell>
          <cell r="C54" t="str">
            <v>Ecuador</v>
          </cell>
          <cell r="D54" t="str">
            <v>ECU</v>
          </cell>
          <cell r="E54" t="str">
            <v>Lower middle income</v>
          </cell>
        </row>
        <row r="55">
          <cell r="B55" t="str">
            <v>EGY</v>
          </cell>
          <cell r="C55" t="str">
            <v>Egypt</v>
          </cell>
          <cell r="D55" t="str">
            <v>EGY</v>
          </cell>
          <cell r="E55" t="str">
            <v>Lower middle income</v>
          </cell>
        </row>
        <row r="56">
          <cell r="B56" t="str">
            <v>SLV</v>
          </cell>
          <cell r="C56" t="str">
            <v>El Salvador</v>
          </cell>
          <cell r="D56" t="str">
            <v>SLV</v>
          </cell>
          <cell r="E56" t="str">
            <v>Lower middle income</v>
          </cell>
        </row>
        <row r="57">
          <cell r="B57" t="str">
            <v>GNQ</v>
          </cell>
          <cell r="C57" t="str">
            <v>Equatorial Guinea</v>
          </cell>
          <cell r="D57" t="str">
            <v>GNQ</v>
          </cell>
          <cell r="E57" t="str">
            <v>High income: nonOECD</v>
          </cell>
        </row>
        <row r="58">
          <cell r="B58" t="str">
            <v>ERI</v>
          </cell>
          <cell r="C58" t="str">
            <v>Eritrea</v>
          </cell>
          <cell r="D58" t="str">
            <v>ERI</v>
          </cell>
          <cell r="E58" t="str">
            <v>Low income</v>
          </cell>
        </row>
        <row r="59">
          <cell r="B59" t="str">
            <v>EST</v>
          </cell>
          <cell r="C59" t="str">
            <v>Estonia</v>
          </cell>
          <cell r="D59" t="str">
            <v>EST</v>
          </cell>
          <cell r="E59" t="str">
            <v>High income: OECD</v>
          </cell>
        </row>
        <row r="60">
          <cell r="B60" t="str">
            <v>ETH</v>
          </cell>
          <cell r="C60" t="str">
            <v>Ethiopia</v>
          </cell>
          <cell r="D60" t="str">
            <v>ETH</v>
          </cell>
          <cell r="E60" t="str">
            <v>Low income</v>
          </cell>
        </row>
        <row r="61">
          <cell r="B61" t="str">
            <v>FJI</v>
          </cell>
          <cell r="C61" t="str">
            <v>Fiji</v>
          </cell>
          <cell r="D61" t="str">
            <v>FJI</v>
          </cell>
          <cell r="E61" t="str">
            <v>Upper middle income</v>
          </cell>
        </row>
        <row r="62">
          <cell r="B62" t="str">
            <v>FIN</v>
          </cell>
          <cell r="C62" t="str">
            <v>Finland</v>
          </cell>
          <cell r="D62" t="str">
            <v>FIN</v>
          </cell>
          <cell r="E62" t="str">
            <v>High income: OECD</v>
          </cell>
        </row>
        <row r="63">
          <cell r="B63" t="str">
            <v>FRA</v>
          </cell>
          <cell r="C63" t="str">
            <v>France</v>
          </cell>
          <cell r="D63" t="str">
            <v>FRA</v>
          </cell>
          <cell r="E63" t="str">
            <v>High income: OECD</v>
          </cell>
        </row>
        <row r="64">
          <cell r="B64" t="str">
            <v>GAB</v>
          </cell>
          <cell r="C64" t="str">
            <v>Gabon</v>
          </cell>
          <cell r="D64" t="str">
            <v>GAB</v>
          </cell>
          <cell r="E64" t="str">
            <v>Upper middle income</v>
          </cell>
        </row>
        <row r="65">
          <cell r="B65" t="str">
            <v>GMB</v>
          </cell>
          <cell r="C65" t="str">
            <v>Gambia</v>
          </cell>
          <cell r="D65" t="str">
            <v>GMB</v>
          </cell>
          <cell r="E65" t="str">
            <v>Low income</v>
          </cell>
        </row>
        <row r="66">
          <cell r="B66" t="str">
            <v>GEO</v>
          </cell>
          <cell r="C66" t="str">
            <v>Georgia</v>
          </cell>
          <cell r="D66" t="str">
            <v>GEO</v>
          </cell>
          <cell r="E66" t="str">
            <v>Lower middle income</v>
          </cell>
        </row>
        <row r="67">
          <cell r="B67" t="str">
            <v>DEU</v>
          </cell>
          <cell r="C67" t="str">
            <v>Germany</v>
          </cell>
          <cell r="D67" t="str">
            <v>DEU</v>
          </cell>
          <cell r="E67" t="str">
            <v>High income: OECD</v>
          </cell>
        </row>
        <row r="68">
          <cell r="B68" t="str">
            <v>GHA</v>
          </cell>
          <cell r="C68" t="str">
            <v>Ghana</v>
          </cell>
          <cell r="D68" t="str">
            <v>GHA</v>
          </cell>
          <cell r="E68" t="str">
            <v>Low income</v>
          </cell>
        </row>
        <row r="69">
          <cell r="B69" t="str">
            <v>GRC</v>
          </cell>
          <cell r="C69" t="str">
            <v>Greece</v>
          </cell>
          <cell r="D69" t="str">
            <v>GRC</v>
          </cell>
          <cell r="E69" t="str">
            <v>High income: OECD</v>
          </cell>
        </row>
        <row r="70">
          <cell r="B70" t="str">
            <v>GRD</v>
          </cell>
          <cell r="C70" t="str">
            <v>Grenada</v>
          </cell>
          <cell r="D70" t="str">
            <v>GRD</v>
          </cell>
          <cell r="E70" t="str">
            <v>Upper middle income</v>
          </cell>
        </row>
        <row r="71">
          <cell r="B71" t="str">
            <v>GTM</v>
          </cell>
          <cell r="C71" t="str">
            <v>Guatemala</v>
          </cell>
          <cell r="D71" t="str">
            <v>GTM</v>
          </cell>
          <cell r="E71" t="str">
            <v>Lower middle income</v>
          </cell>
        </row>
        <row r="72">
          <cell r="B72" t="str">
            <v>GIN</v>
          </cell>
          <cell r="C72" t="str">
            <v>Guinea</v>
          </cell>
          <cell r="D72" t="str">
            <v>GIN</v>
          </cell>
          <cell r="E72" t="str">
            <v>Low income</v>
          </cell>
        </row>
        <row r="73">
          <cell r="B73" t="str">
            <v>GNB</v>
          </cell>
          <cell r="C73" t="str">
            <v>Guinea-Bissau</v>
          </cell>
          <cell r="D73" t="str">
            <v>GNB</v>
          </cell>
          <cell r="E73" t="str">
            <v>Low income</v>
          </cell>
        </row>
        <row r="74">
          <cell r="B74" t="str">
            <v>GUY</v>
          </cell>
          <cell r="C74" t="str">
            <v>Guyana</v>
          </cell>
          <cell r="D74" t="str">
            <v>GUY</v>
          </cell>
          <cell r="E74" t="str">
            <v>Lower middle income</v>
          </cell>
        </row>
        <row r="75">
          <cell r="B75" t="str">
            <v>HTI</v>
          </cell>
          <cell r="C75" t="str">
            <v>Haiti</v>
          </cell>
          <cell r="D75" t="str">
            <v>HTI</v>
          </cell>
          <cell r="E75" t="str">
            <v>Low income</v>
          </cell>
        </row>
        <row r="76">
          <cell r="B76" t="str">
            <v>HND</v>
          </cell>
          <cell r="C76" t="str">
            <v>Honduras</v>
          </cell>
          <cell r="D76" t="str">
            <v>HND</v>
          </cell>
          <cell r="E76" t="str">
            <v>Lower middle income</v>
          </cell>
        </row>
        <row r="77">
          <cell r="B77" t="str">
            <v>HUN</v>
          </cell>
          <cell r="C77" t="str">
            <v>Hungary</v>
          </cell>
          <cell r="D77" t="str">
            <v>HUN</v>
          </cell>
          <cell r="E77" t="str">
            <v>High income: OECD</v>
          </cell>
        </row>
        <row r="78">
          <cell r="B78" t="str">
            <v>ISL</v>
          </cell>
          <cell r="C78" t="str">
            <v>Iceland</v>
          </cell>
          <cell r="D78" t="str">
            <v>ISL</v>
          </cell>
          <cell r="E78" t="str">
            <v>High income: OECD</v>
          </cell>
        </row>
        <row r="79">
          <cell r="B79" t="str">
            <v>IND</v>
          </cell>
          <cell r="C79" t="str">
            <v>India</v>
          </cell>
          <cell r="D79" t="str">
            <v>IND</v>
          </cell>
          <cell r="E79" t="str">
            <v>Lower middle income</v>
          </cell>
        </row>
        <row r="80">
          <cell r="B80" t="str">
            <v>IDN</v>
          </cell>
          <cell r="C80" t="str">
            <v>Indonesia</v>
          </cell>
          <cell r="D80" t="str">
            <v>IDN</v>
          </cell>
          <cell r="E80" t="str">
            <v>Lower middle income</v>
          </cell>
        </row>
        <row r="81">
          <cell r="B81" t="str">
            <v>IRN</v>
          </cell>
          <cell r="C81" t="str">
            <v>Iran (Islamic Republic of)</v>
          </cell>
          <cell r="D81" t="str">
            <v>IRN</v>
          </cell>
          <cell r="E81" t="str">
            <v>Upper middle income</v>
          </cell>
        </row>
        <row r="82">
          <cell r="B82" t="str">
            <v>IRQ</v>
          </cell>
          <cell r="C82" t="str">
            <v>Iraq</v>
          </cell>
          <cell r="D82" t="str">
            <v>IRQ</v>
          </cell>
          <cell r="E82" t="str">
            <v>Lower middle income</v>
          </cell>
        </row>
        <row r="83">
          <cell r="B83" t="str">
            <v>IRL</v>
          </cell>
          <cell r="C83" t="str">
            <v>Ireland</v>
          </cell>
          <cell r="D83" t="str">
            <v>IRL</v>
          </cell>
          <cell r="E83" t="str">
            <v>High income: OECD</v>
          </cell>
        </row>
        <row r="84">
          <cell r="B84" t="str">
            <v>ISR</v>
          </cell>
          <cell r="C84" t="str">
            <v>Israel</v>
          </cell>
          <cell r="D84" t="str">
            <v>ISR</v>
          </cell>
          <cell r="E84" t="str">
            <v>High income: OECD</v>
          </cell>
        </row>
        <row r="85">
          <cell r="B85" t="str">
            <v>ITA</v>
          </cell>
          <cell r="C85" t="str">
            <v>Italy</v>
          </cell>
          <cell r="D85" t="str">
            <v>ITA</v>
          </cell>
          <cell r="E85" t="str">
            <v>High income: OECD</v>
          </cell>
        </row>
        <row r="86">
          <cell r="B86" t="str">
            <v>JAM</v>
          </cell>
          <cell r="C86" t="str">
            <v>Jamaica</v>
          </cell>
          <cell r="D86" t="str">
            <v>JAM</v>
          </cell>
          <cell r="E86" t="str">
            <v>Upper middle income</v>
          </cell>
        </row>
        <row r="87">
          <cell r="B87" t="str">
            <v>JPN</v>
          </cell>
          <cell r="C87" t="str">
            <v>Japan</v>
          </cell>
          <cell r="D87" t="str">
            <v>JPN</v>
          </cell>
          <cell r="E87" t="str">
            <v>High income: OECD</v>
          </cell>
        </row>
        <row r="88">
          <cell r="B88" t="str">
            <v>JOR</v>
          </cell>
          <cell r="C88" t="str">
            <v>Jordan</v>
          </cell>
          <cell r="D88" t="str">
            <v>JOR</v>
          </cell>
          <cell r="E88" t="str">
            <v>Lower middle income</v>
          </cell>
        </row>
        <row r="89">
          <cell r="B89" t="str">
            <v>KAZ</v>
          </cell>
          <cell r="C89" t="str">
            <v>Kazakhstan</v>
          </cell>
          <cell r="D89" t="str">
            <v>KAZ</v>
          </cell>
          <cell r="E89" t="str">
            <v>Upper middle income</v>
          </cell>
        </row>
        <row r="90">
          <cell r="B90" t="str">
            <v>KEN</v>
          </cell>
          <cell r="C90" t="str">
            <v>Kenya</v>
          </cell>
          <cell r="D90" t="str">
            <v>KEN</v>
          </cell>
          <cell r="E90" t="str">
            <v>Low income</v>
          </cell>
        </row>
        <row r="91">
          <cell r="B91" t="str">
            <v>KIR</v>
          </cell>
          <cell r="C91" t="str">
            <v>Kiribati</v>
          </cell>
          <cell r="D91" t="str">
            <v>KIR</v>
          </cell>
          <cell r="E91" t="str">
            <v>Lower middle income</v>
          </cell>
        </row>
        <row r="92">
          <cell r="B92" t="str">
            <v>KWT</v>
          </cell>
          <cell r="C92" t="str">
            <v>Kuwait</v>
          </cell>
          <cell r="D92" t="str">
            <v>KWT</v>
          </cell>
          <cell r="E92" t="str">
            <v>High income: nonOECD</v>
          </cell>
        </row>
        <row r="93">
          <cell r="B93" t="str">
            <v>KGZ</v>
          </cell>
          <cell r="C93" t="str">
            <v>Kyrgyzstan</v>
          </cell>
          <cell r="D93" t="str">
            <v>KGZ</v>
          </cell>
          <cell r="E93" t="str">
            <v>Low income</v>
          </cell>
        </row>
        <row r="94">
          <cell r="B94" t="str">
            <v>LAO</v>
          </cell>
          <cell r="C94" t="str">
            <v>Lao People's Democratic Republic</v>
          </cell>
          <cell r="D94" t="str">
            <v>LAO</v>
          </cell>
          <cell r="E94" t="str">
            <v>Low income</v>
          </cell>
        </row>
        <row r="95">
          <cell r="B95" t="str">
            <v>LVA</v>
          </cell>
          <cell r="C95" t="str">
            <v>Latvia</v>
          </cell>
          <cell r="D95" t="str">
            <v>LVA</v>
          </cell>
          <cell r="E95" t="str">
            <v>High income: nonOECD</v>
          </cell>
        </row>
        <row r="96">
          <cell r="B96" t="str">
            <v>LBN</v>
          </cell>
          <cell r="C96" t="str">
            <v>Lebanon</v>
          </cell>
          <cell r="D96" t="str">
            <v>LBN</v>
          </cell>
          <cell r="E96" t="str">
            <v>Upper middle income</v>
          </cell>
        </row>
        <row r="97">
          <cell r="B97" t="str">
            <v>LSO</v>
          </cell>
          <cell r="C97" t="str">
            <v>Lesotho</v>
          </cell>
          <cell r="D97" t="str">
            <v>LSO</v>
          </cell>
          <cell r="E97" t="str">
            <v>Lower middle income</v>
          </cell>
        </row>
        <row r="98">
          <cell r="B98" t="str">
            <v>LBR</v>
          </cell>
          <cell r="C98" t="str">
            <v>Liberia</v>
          </cell>
          <cell r="D98" t="str">
            <v>LBR</v>
          </cell>
          <cell r="E98" t="str">
            <v>Low income</v>
          </cell>
        </row>
        <row r="99">
          <cell r="B99" t="str">
            <v>LBY</v>
          </cell>
          <cell r="C99" t="str">
            <v>Libyan Arab Jamahiriya</v>
          </cell>
          <cell r="D99" t="str">
            <v>LBY</v>
          </cell>
          <cell r="E99" t="str">
            <v>Upper middle income</v>
          </cell>
        </row>
        <row r="100">
          <cell r="B100" t="str">
            <v>LTU</v>
          </cell>
          <cell r="C100" t="str">
            <v>Lithuania</v>
          </cell>
          <cell r="D100" t="str">
            <v>LTU</v>
          </cell>
          <cell r="E100" t="str">
            <v>Upper middle income</v>
          </cell>
        </row>
        <row r="101">
          <cell r="B101" t="str">
            <v>LUX</v>
          </cell>
          <cell r="C101" t="str">
            <v>Luxembourg</v>
          </cell>
          <cell r="D101" t="str">
            <v>LUX</v>
          </cell>
          <cell r="E101" t="str">
            <v>High income: OECD</v>
          </cell>
        </row>
        <row r="102">
          <cell r="B102" t="str">
            <v>MDG</v>
          </cell>
          <cell r="C102" t="str">
            <v>Madagascar</v>
          </cell>
          <cell r="D102" t="str">
            <v>MDG</v>
          </cell>
          <cell r="E102" t="str">
            <v>Low income</v>
          </cell>
        </row>
        <row r="103">
          <cell r="B103" t="str">
            <v>MWI</v>
          </cell>
          <cell r="C103" t="str">
            <v>Malawi</v>
          </cell>
          <cell r="D103" t="str">
            <v>MWI</v>
          </cell>
          <cell r="E103" t="str">
            <v>Low income</v>
          </cell>
        </row>
        <row r="104">
          <cell r="B104" t="str">
            <v>MYS</v>
          </cell>
          <cell r="C104" t="str">
            <v>Malaysia</v>
          </cell>
          <cell r="D104" t="str">
            <v>MYS</v>
          </cell>
          <cell r="E104" t="str">
            <v>Upper middle income</v>
          </cell>
        </row>
        <row r="105">
          <cell r="B105" t="str">
            <v>MDV</v>
          </cell>
          <cell r="C105" t="str">
            <v>Maldives</v>
          </cell>
          <cell r="D105" t="str">
            <v>MDV</v>
          </cell>
          <cell r="E105" t="str">
            <v>Lower middle income</v>
          </cell>
        </row>
        <row r="106">
          <cell r="B106" t="str">
            <v>MLI</v>
          </cell>
          <cell r="C106" t="str">
            <v>Mali</v>
          </cell>
          <cell r="D106" t="str">
            <v>MLI</v>
          </cell>
          <cell r="E106" t="str">
            <v>Low income</v>
          </cell>
        </row>
        <row r="107">
          <cell r="B107" t="str">
            <v>MLT</v>
          </cell>
          <cell r="C107" t="str">
            <v>Malta</v>
          </cell>
          <cell r="D107" t="str">
            <v>MLT</v>
          </cell>
          <cell r="E107" t="str">
            <v>High income: nonOECD</v>
          </cell>
        </row>
        <row r="108">
          <cell r="B108" t="str">
            <v>MHL</v>
          </cell>
          <cell r="C108" t="str">
            <v>Marshall Islands</v>
          </cell>
          <cell r="D108" t="str">
            <v>MHL</v>
          </cell>
          <cell r="E108" t="str">
            <v>Lower middle income</v>
          </cell>
        </row>
        <row r="109">
          <cell r="B109" t="str">
            <v>MRT</v>
          </cell>
          <cell r="C109" t="str">
            <v>Mauritania</v>
          </cell>
          <cell r="D109" t="str">
            <v>MRT</v>
          </cell>
          <cell r="E109" t="str">
            <v>Low income</v>
          </cell>
        </row>
        <row r="110">
          <cell r="B110" t="str">
            <v>MUS</v>
          </cell>
          <cell r="C110" t="str">
            <v>Mauritius</v>
          </cell>
          <cell r="D110" t="str">
            <v>MUS</v>
          </cell>
          <cell r="E110" t="str">
            <v>Upper middle income</v>
          </cell>
        </row>
        <row r="111">
          <cell r="B111" t="str">
            <v>MEX</v>
          </cell>
          <cell r="C111" t="str">
            <v>Mexico</v>
          </cell>
          <cell r="D111" t="str">
            <v>MEX</v>
          </cell>
          <cell r="E111" t="str">
            <v>Upper middle income</v>
          </cell>
        </row>
        <row r="112">
          <cell r="B112" t="str">
            <v>FSM</v>
          </cell>
          <cell r="C112" t="str">
            <v>Micronesia (Federated States of)</v>
          </cell>
          <cell r="D112" t="str">
            <v>FSM</v>
          </cell>
          <cell r="E112" t="str">
            <v>Lower middle income</v>
          </cell>
        </row>
        <row r="113">
          <cell r="B113" t="str">
            <v>MCO</v>
          </cell>
          <cell r="C113" t="str">
            <v>Monaco</v>
          </cell>
          <cell r="D113" t="str">
            <v>MCO</v>
          </cell>
          <cell r="E113" t="str">
            <v>High income: nonOECD</v>
          </cell>
        </row>
        <row r="114">
          <cell r="B114" t="str">
            <v>MNG</v>
          </cell>
          <cell r="C114" t="str">
            <v>Mongolia</v>
          </cell>
          <cell r="D114" t="str">
            <v>MNG</v>
          </cell>
          <cell r="E114" t="str">
            <v>Lower middle income</v>
          </cell>
        </row>
        <row r="115">
          <cell r="B115" t="str">
            <v>MNE</v>
          </cell>
          <cell r="C115" t="str">
            <v>Montenegro</v>
          </cell>
          <cell r="D115" t="str">
            <v>MNE</v>
          </cell>
          <cell r="E115" t="str">
            <v>Upper middle income</v>
          </cell>
        </row>
        <row r="116">
          <cell r="B116" t="str">
            <v>MAR</v>
          </cell>
          <cell r="C116" t="str">
            <v>Morocco</v>
          </cell>
          <cell r="D116" t="str">
            <v>MAR</v>
          </cell>
          <cell r="E116" t="str">
            <v>Lower middle income</v>
          </cell>
        </row>
        <row r="117">
          <cell r="B117" t="str">
            <v>MOZ</v>
          </cell>
          <cell r="C117" t="str">
            <v>Mozambique</v>
          </cell>
          <cell r="D117" t="str">
            <v>MOZ</v>
          </cell>
          <cell r="E117" t="str">
            <v>Low income</v>
          </cell>
        </row>
        <row r="118">
          <cell r="B118" t="str">
            <v>MMR</v>
          </cell>
          <cell r="C118" t="str">
            <v>Myanmar</v>
          </cell>
          <cell r="D118" t="str">
            <v>MMR</v>
          </cell>
          <cell r="E118" t="str">
            <v>Low income</v>
          </cell>
        </row>
        <row r="119">
          <cell r="B119" t="str">
            <v>NAM</v>
          </cell>
          <cell r="C119" t="str">
            <v>Namibia</v>
          </cell>
          <cell r="D119" t="str">
            <v>NAM</v>
          </cell>
          <cell r="E119" t="str">
            <v>Upper middle income</v>
          </cell>
        </row>
        <row r="120">
          <cell r="B120" t="str">
            <v>NRU</v>
          </cell>
          <cell r="C120" t="str">
            <v>Nauru</v>
          </cell>
          <cell r="D120" t="str">
            <v>NRU</v>
          </cell>
          <cell r="E120" t="e">
            <v>#N/A</v>
          </cell>
        </row>
        <row r="121">
          <cell r="B121" t="str">
            <v>NPL</v>
          </cell>
          <cell r="C121" t="str">
            <v>Nepal</v>
          </cell>
          <cell r="D121" t="str">
            <v>NPL</v>
          </cell>
          <cell r="E121" t="str">
            <v>Low income</v>
          </cell>
        </row>
        <row r="122">
          <cell r="B122" t="str">
            <v>NLD</v>
          </cell>
          <cell r="C122" t="str">
            <v>Netherlands</v>
          </cell>
          <cell r="D122" t="str">
            <v>NLD</v>
          </cell>
          <cell r="E122" t="str">
            <v>High income: OECD</v>
          </cell>
        </row>
        <row r="123">
          <cell r="B123" t="str">
            <v>NZL</v>
          </cell>
          <cell r="C123" t="str">
            <v>New Zealand</v>
          </cell>
          <cell r="D123" t="str">
            <v>NZL</v>
          </cell>
          <cell r="E123" t="str">
            <v>High income: OECD</v>
          </cell>
        </row>
        <row r="124">
          <cell r="B124" t="str">
            <v>NIC</v>
          </cell>
          <cell r="C124" t="str">
            <v>Nicaragua</v>
          </cell>
          <cell r="D124" t="str">
            <v>NIC</v>
          </cell>
          <cell r="E124" t="str">
            <v>Lower middle income</v>
          </cell>
        </row>
        <row r="125">
          <cell r="B125" t="str">
            <v>NER</v>
          </cell>
          <cell r="C125" t="str">
            <v>Niger</v>
          </cell>
          <cell r="D125" t="str">
            <v>NER</v>
          </cell>
          <cell r="E125" t="str">
            <v>Low income</v>
          </cell>
        </row>
        <row r="126">
          <cell r="B126" t="str">
            <v>NGA</v>
          </cell>
          <cell r="C126" t="str">
            <v>Nigeria</v>
          </cell>
          <cell r="D126" t="str">
            <v>NGA</v>
          </cell>
          <cell r="E126" t="str">
            <v>Lower middle income</v>
          </cell>
        </row>
        <row r="127">
          <cell r="B127" t="str">
            <v>NIU</v>
          </cell>
          <cell r="C127" t="str">
            <v>Niue</v>
          </cell>
          <cell r="D127" t="str">
            <v>NIU</v>
          </cell>
          <cell r="E127" t="e">
            <v>#N/A</v>
          </cell>
        </row>
        <row r="128">
          <cell r="B128" t="str">
            <v>NOR</v>
          </cell>
          <cell r="C128" t="str">
            <v>Norway</v>
          </cell>
          <cell r="D128" t="str">
            <v>NOR</v>
          </cell>
          <cell r="E128" t="str">
            <v>High income: OECD</v>
          </cell>
        </row>
        <row r="129">
          <cell r="B129" t="str">
            <v>OMN</v>
          </cell>
          <cell r="C129" t="str">
            <v>Oman</v>
          </cell>
          <cell r="D129" t="str">
            <v>OMN</v>
          </cell>
          <cell r="E129" t="str">
            <v>High income: nonOECD</v>
          </cell>
        </row>
        <row r="130">
          <cell r="B130" t="str">
            <v>PAK</v>
          </cell>
          <cell r="C130" t="str">
            <v>Pakistan</v>
          </cell>
          <cell r="D130" t="str">
            <v>PAK</v>
          </cell>
          <cell r="E130" t="str">
            <v>Lower middle income</v>
          </cell>
        </row>
        <row r="131">
          <cell r="B131" t="str">
            <v>PLW</v>
          </cell>
          <cell r="C131" t="str">
            <v>Palau</v>
          </cell>
          <cell r="D131" t="str">
            <v>PLW</v>
          </cell>
          <cell r="E131" t="str">
            <v>Upper middle income</v>
          </cell>
        </row>
        <row r="132">
          <cell r="B132" t="str">
            <v>PAN</v>
          </cell>
          <cell r="C132" t="str">
            <v>Panama</v>
          </cell>
          <cell r="D132" t="str">
            <v>PAN</v>
          </cell>
          <cell r="E132" t="str">
            <v>Upper middle income</v>
          </cell>
        </row>
        <row r="133">
          <cell r="B133" t="str">
            <v>PNG</v>
          </cell>
          <cell r="C133" t="str">
            <v>Papua New Guinea</v>
          </cell>
          <cell r="D133" t="str">
            <v>PNG</v>
          </cell>
          <cell r="E133" t="str">
            <v>Lower middle income</v>
          </cell>
        </row>
        <row r="134">
          <cell r="B134" t="str">
            <v>PRY</v>
          </cell>
          <cell r="C134" t="str">
            <v>Paraguay</v>
          </cell>
          <cell r="D134" t="str">
            <v>PRY</v>
          </cell>
          <cell r="E134" t="str">
            <v>Lower middle income</v>
          </cell>
        </row>
        <row r="135">
          <cell r="B135" t="str">
            <v>PER</v>
          </cell>
          <cell r="C135" t="str">
            <v>Peru</v>
          </cell>
          <cell r="D135" t="str">
            <v>PER</v>
          </cell>
          <cell r="E135" t="str">
            <v>Upper middle income</v>
          </cell>
        </row>
        <row r="136">
          <cell r="B136" t="str">
            <v>PHL</v>
          </cell>
          <cell r="C136" t="str">
            <v>Philippines</v>
          </cell>
          <cell r="D136" t="str">
            <v>PHL</v>
          </cell>
          <cell r="E136" t="str">
            <v>Lower middle income</v>
          </cell>
        </row>
        <row r="137">
          <cell r="B137" t="str">
            <v>POL</v>
          </cell>
          <cell r="C137" t="str">
            <v>Poland</v>
          </cell>
          <cell r="D137" t="str">
            <v>POL</v>
          </cell>
          <cell r="E137" t="str">
            <v>High income: OECD</v>
          </cell>
        </row>
        <row r="138">
          <cell r="B138" t="str">
            <v>PRT</v>
          </cell>
          <cell r="C138" t="str">
            <v>Portugal</v>
          </cell>
          <cell r="D138" t="str">
            <v>PRT</v>
          </cell>
          <cell r="E138" t="str">
            <v>High income: OECD</v>
          </cell>
        </row>
        <row r="139">
          <cell r="B139" t="str">
            <v>QAT</v>
          </cell>
          <cell r="C139" t="str">
            <v>Qatar</v>
          </cell>
          <cell r="D139" t="str">
            <v>QAT</v>
          </cell>
          <cell r="E139" t="str">
            <v>High income: nonOECD</v>
          </cell>
        </row>
        <row r="140">
          <cell r="B140" t="str">
            <v>KOR</v>
          </cell>
          <cell r="C140" t="str">
            <v>Republic of Korea</v>
          </cell>
          <cell r="D140" t="str">
            <v>KOR</v>
          </cell>
          <cell r="E140" t="str">
            <v>High income: OECD</v>
          </cell>
        </row>
        <row r="141">
          <cell r="B141" t="str">
            <v>MDA</v>
          </cell>
          <cell r="C141" t="str">
            <v>Republic of Moldova</v>
          </cell>
          <cell r="D141" t="str">
            <v>MDA</v>
          </cell>
          <cell r="E141" t="str">
            <v>Lower middle income</v>
          </cell>
        </row>
        <row r="142">
          <cell r="B142" t="str">
            <v>ROU</v>
          </cell>
          <cell r="C142" t="str">
            <v>Romania</v>
          </cell>
          <cell r="D142" t="str">
            <v>ROU</v>
          </cell>
          <cell r="E142" t="str">
            <v>Upper middle income</v>
          </cell>
        </row>
        <row r="143">
          <cell r="B143" t="str">
            <v>RUS</v>
          </cell>
          <cell r="C143" t="str">
            <v>Russian Federation</v>
          </cell>
          <cell r="D143" t="str">
            <v>RUS</v>
          </cell>
          <cell r="E143" t="str">
            <v>Upper middle income</v>
          </cell>
        </row>
        <row r="144">
          <cell r="B144" t="str">
            <v>RWA</v>
          </cell>
          <cell r="C144" t="str">
            <v>Rwanda</v>
          </cell>
          <cell r="D144" t="str">
            <v>RWA</v>
          </cell>
          <cell r="E144" t="str">
            <v>Low income</v>
          </cell>
        </row>
        <row r="145">
          <cell r="B145" t="str">
            <v>KNA</v>
          </cell>
          <cell r="C145" t="str">
            <v>Saint Kitts and Nevis</v>
          </cell>
          <cell r="D145" t="str">
            <v>KNA</v>
          </cell>
          <cell r="E145" t="str">
            <v>Upper middle income</v>
          </cell>
        </row>
        <row r="146">
          <cell r="B146" t="str">
            <v>LCA</v>
          </cell>
          <cell r="C146" t="str">
            <v>Saint Lucia</v>
          </cell>
          <cell r="D146" t="str">
            <v>LCA</v>
          </cell>
          <cell r="E146" t="str">
            <v>Upper middle income</v>
          </cell>
        </row>
        <row r="147">
          <cell r="B147" t="str">
            <v>VCT</v>
          </cell>
          <cell r="C147" t="str">
            <v>Saint Vincent and the Grenadines</v>
          </cell>
          <cell r="D147" t="str">
            <v>VCT</v>
          </cell>
          <cell r="E147" t="str">
            <v>Upper middle income</v>
          </cell>
        </row>
        <row r="148">
          <cell r="B148" t="str">
            <v>WSM</v>
          </cell>
          <cell r="C148" t="str">
            <v>Samoa</v>
          </cell>
          <cell r="D148" t="str">
            <v>WSM</v>
          </cell>
          <cell r="E148" t="str">
            <v>Lower middle income</v>
          </cell>
        </row>
        <row r="149">
          <cell r="B149" t="str">
            <v>SMR</v>
          </cell>
          <cell r="C149" t="str">
            <v>San Marino</v>
          </cell>
          <cell r="D149" t="str">
            <v>SMR</v>
          </cell>
          <cell r="E149" t="str">
            <v>High income: nonOECD</v>
          </cell>
        </row>
        <row r="150">
          <cell r="B150" t="str">
            <v>STP</v>
          </cell>
          <cell r="C150" t="str">
            <v>Sao Tome and Principe</v>
          </cell>
          <cell r="D150" t="str">
            <v>STP</v>
          </cell>
          <cell r="E150" t="str">
            <v>Lower middle income</v>
          </cell>
        </row>
        <row r="151">
          <cell r="B151" t="str">
            <v>SAU</v>
          </cell>
          <cell r="C151" t="str">
            <v>Saudi Arabia</v>
          </cell>
          <cell r="D151" t="str">
            <v>SAU</v>
          </cell>
          <cell r="E151" t="str">
            <v>High income: nonOECD</v>
          </cell>
        </row>
        <row r="152">
          <cell r="B152" t="str">
            <v>SEN</v>
          </cell>
          <cell r="C152" t="str">
            <v>Senegal</v>
          </cell>
          <cell r="D152" t="str">
            <v>SEN</v>
          </cell>
          <cell r="E152" t="str">
            <v>Lower middle income</v>
          </cell>
        </row>
        <row r="153">
          <cell r="B153" t="str">
            <v>SRB</v>
          </cell>
          <cell r="C153" t="str">
            <v>Serbia</v>
          </cell>
          <cell r="D153" t="str">
            <v>SRB</v>
          </cell>
          <cell r="E153" t="str">
            <v>Upper middle income</v>
          </cell>
        </row>
        <row r="154">
          <cell r="B154" t="str">
            <v>SYC</v>
          </cell>
          <cell r="C154" t="str">
            <v>Seychelles</v>
          </cell>
          <cell r="D154" t="str">
            <v>SYC</v>
          </cell>
          <cell r="E154" t="str">
            <v>Upper middle income</v>
          </cell>
        </row>
        <row r="155">
          <cell r="B155" t="str">
            <v>SLE</v>
          </cell>
          <cell r="C155" t="str">
            <v>Sierra Leone</v>
          </cell>
          <cell r="D155" t="str">
            <v>SLE</v>
          </cell>
          <cell r="E155" t="str">
            <v>Low income</v>
          </cell>
        </row>
        <row r="156">
          <cell r="B156" t="str">
            <v>SGP</v>
          </cell>
          <cell r="C156" t="str">
            <v>Singapore</v>
          </cell>
          <cell r="D156" t="str">
            <v>SGP</v>
          </cell>
          <cell r="E156" t="str">
            <v>High income: nonOECD</v>
          </cell>
        </row>
        <row r="157">
          <cell r="B157" t="str">
            <v>SVK</v>
          </cell>
          <cell r="C157" t="str">
            <v>Slovakia</v>
          </cell>
          <cell r="D157" t="str">
            <v>SVK</v>
          </cell>
          <cell r="E157" t="str">
            <v>High income: OECD</v>
          </cell>
        </row>
        <row r="158">
          <cell r="B158" t="str">
            <v>SVN</v>
          </cell>
          <cell r="C158" t="str">
            <v>Slovenia</v>
          </cell>
          <cell r="D158" t="str">
            <v>SVN</v>
          </cell>
          <cell r="E158" t="str">
            <v>High income: OECD</v>
          </cell>
        </row>
        <row r="159">
          <cell r="B159" t="str">
            <v>SLB</v>
          </cell>
          <cell r="C159" t="str">
            <v>Solomon Islands</v>
          </cell>
          <cell r="D159" t="str">
            <v>SLB</v>
          </cell>
          <cell r="E159" t="str">
            <v>Low income</v>
          </cell>
        </row>
        <row r="160">
          <cell r="B160" t="str">
            <v>SOM</v>
          </cell>
          <cell r="C160" t="str">
            <v>Somalia</v>
          </cell>
          <cell r="D160" t="str">
            <v>SOM</v>
          </cell>
          <cell r="E160" t="str">
            <v>Low income</v>
          </cell>
        </row>
        <row r="161">
          <cell r="B161" t="str">
            <v>ZAF</v>
          </cell>
          <cell r="C161" t="str">
            <v>South Africa</v>
          </cell>
          <cell r="D161" t="str">
            <v>ZAF</v>
          </cell>
          <cell r="E161" t="str">
            <v>Upper middle income</v>
          </cell>
        </row>
        <row r="162">
          <cell r="B162" t="str">
            <v>ESP</v>
          </cell>
          <cell r="C162" t="str">
            <v>Spain</v>
          </cell>
          <cell r="D162" t="str">
            <v>ESP</v>
          </cell>
          <cell r="E162" t="str">
            <v>High income: OECD</v>
          </cell>
        </row>
        <row r="163">
          <cell r="B163" t="str">
            <v>LKA</v>
          </cell>
          <cell r="C163" t="str">
            <v>Sri Lanka</v>
          </cell>
          <cell r="D163" t="str">
            <v>LKA</v>
          </cell>
          <cell r="E163" t="str">
            <v>Lower middle income</v>
          </cell>
        </row>
        <row r="164">
          <cell r="B164" t="str">
            <v>SDN</v>
          </cell>
          <cell r="C164" t="str">
            <v>Sudan</v>
          </cell>
          <cell r="D164" t="str">
            <v>SDN</v>
          </cell>
          <cell r="E164" t="str">
            <v>Lower middle income</v>
          </cell>
        </row>
        <row r="165">
          <cell r="B165" t="str">
            <v>SUR</v>
          </cell>
          <cell r="C165" t="str">
            <v>Suriname</v>
          </cell>
          <cell r="D165" t="str">
            <v>SUR</v>
          </cell>
          <cell r="E165" t="str">
            <v>Upper middle income</v>
          </cell>
        </row>
        <row r="166">
          <cell r="B166" t="str">
            <v>SWZ</v>
          </cell>
          <cell r="C166" t="str">
            <v>Swaziland</v>
          </cell>
          <cell r="D166" t="str">
            <v>SWZ</v>
          </cell>
          <cell r="E166" t="str">
            <v>Lower middle income</v>
          </cell>
        </row>
        <row r="167">
          <cell r="B167" t="str">
            <v>SWE</v>
          </cell>
          <cell r="C167" t="str">
            <v>Sweden</v>
          </cell>
          <cell r="D167" t="str">
            <v>SWE</v>
          </cell>
          <cell r="E167" t="str">
            <v>High income: OECD</v>
          </cell>
        </row>
        <row r="168">
          <cell r="B168" t="str">
            <v>CHE</v>
          </cell>
          <cell r="C168" t="str">
            <v>Switzerland</v>
          </cell>
          <cell r="D168" t="str">
            <v>CHE</v>
          </cell>
          <cell r="E168" t="str">
            <v>High income: OECD</v>
          </cell>
        </row>
        <row r="169">
          <cell r="B169" t="str">
            <v>SYR</v>
          </cell>
          <cell r="C169" t="str">
            <v>Syrian Arab Republic</v>
          </cell>
          <cell r="D169" t="str">
            <v>SYR</v>
          </cell>
          <cell r="E169" t="str">
            <v>Lower middle income</v>
          </cell>
        </row>
        <row r="170">
          <cell r="B170" t="str">
            <v>TJK</v>
          </cell>
          <cell r="C170" t="str">
            <v>Tajikistan</v>
          </cell>
          <cell r="D170" t="str">
            <v>TJK</v>
          </cell>
          <cell r="E170" t="str">
            <v>Low income</v>
          </cell>
        </row>
        <row r="171">
          <cell r="B171" t="str">
            <v>THA</v>
          </cell>
          <cell r="C171" t="str">
            <v>Thailand</v>
          </cell>
          <cell r="D171" t="str">
            <v>THA</v>
          </cell>
          <cell r="E171" t="str">
            <v>Lower middle income</v>
          </cell>
        </row>
        <row r="172">
          <cell r="B172" t="str">
            <v>MKD</v>
          </cell>
          <cell r="C172" t="str">
            <v>The former Yugoslav Republic of Macedonia</v>
          </cell>
          <cell r="D172" t="str">
            <v>MKD</v>
          </cell>
          <cell r="E172" t="str">
            <v>Upper middle income</v>
          </cell>
        </row>
        <row r="173">
          <cell r="B173" t="str">
            <v>TLS</v>
          </cell>
          <cell r="C173" t="str">
            <v>Timor-Leste</v>
          </cell>
          <cell r="D173" t="str">
            <v>TLS</v>
          </cell>
          <cell r="E173" t="str">
            <v>Lower middle income</v>
          </cell>
        </row>
        <row r="174">
          <cell r="B174" t="str">
            <v>TGO</v>
          </cell>
          <cell r="C174" t="str">
            <v>Togo</v>
          </cell>
          <cell r="D174" t="str">
            <v>TGO</v>
          </cell>
          <cell r="E174" t="str">
            <v>Low income</v>
          </cell>
        </row>
        <row r="175">
          <cell r="B175" t="str">
            <v>TON</v>
          </cell>
          <cell r="C175" t="str">
            <v>Tonga</v>
          </cell>
          <cell r="D175" t="str">
            <v>TON</v>
          </cell>
          <cell r="E175" t="str">
            <v>Lower middle income</v>
          </cell>
        </row>
        <row r="176">
          <cell r="B176" t="str">
            <v>TTO</v>
          </cell>
          <cell r="C176" t="str">
            <v>Trinidad and Tobago</v>
          </cell>
          <cell r="D176" t="str">
            <v>TTO</v>
          </cell>
          <cell r="E176" t="str">
            <v>High income: nonOECD</v>
          </cell>
        </row>
        <row r="177">
          <cell r="B177" t="str">
            <v>TUN</v>
          </cell>
          <cell r="C177" t="str">
            <v>Tunisia</v>
          </cell>
          <cell r="D177" t="str">
            <v>TUN</v>
          </cell>
          <cell r="E177" t="str">
            <v>Lower middle income</v>
          </cell>
        </row>
        <row r="178">
          <cell r="B178" t="str">
            <v>TUR</v>
          </cell>
          <cell r="C178" t="str">
            <v>Turkey</v>
          </cell>
          <cell r="D178" t="str">
            <v>TUR</v>
          </cell>
          <cell r="E178" t="str">
            <v>Upper middle income</v>
          </cell>
        </row>
        <row r="179">
          <cell r="B179" t="str">
            <v>TKM</v>
          </cell>
          <cell r="C179" t="str">
            <v>Turkmenistan</v>
          </cell>
          <cell r="D179" t="str">
            <v>TKM</v>
          </cell>
          <cell r="E179" t="str">
            <v>Lower middle income</v>
          </cell>
        </row>
        <row r="180">
          <cell r="B180" t="str">
            <v>TUV</v>
          </cell>
          <cell r="C180" t="str">
            <v>Tuvalu</v>
          </cell>
          <cell r="D180" t="str">
            <v>TUV</v>
          </cell>
          <cell r="E180" t="str">
            <v>Lower middle income</v>
          </cell>
        </row>
        <row r="181">
          <cell r="B181" t="str">
            <v>UGA</v>
          </cell>
          <cell r="C181" t="str">
            <v>Uganda</v>
          </cell>
          <cell r="D181" t="str">
            <v>UGA</v>
          </cell>
          <cell r="E181" t="str">
            <v>Low income</v>
          </cell>
        </row>
        <row r="182">
          <cell r="B182" t="str">
            <v>UKR</v>
          </cell>
          <cell r="C182" t="str">
            <v>Ukraine</v>
          </cell>
          <cell r="D182" t="str">
            <v>UKR</v>
          </cell>
          <cell r="E182" t="str">
            <v>Lower middle income</v>
          </cell>
        </row>
        <row r="183">
          <cell r="B183" t="str">
            <v>ARE</v>
          </cell>
          <cell r="C183" t="str">
            <v>United Arab Emirates</v>
          </cell>
          <cell r="D183" t="str">
            <v>ARE</v>
          </cell>
          <cell r="E183" t="str">
            <v>High income: nonOECD</v>
          </cell>
        </row>
        <row r="184">
          <cell r="B184" t="str">
            <v>GBR</v>
          </cell>
          <cell r="C184" t="str">
            <v>United Kingdom</v>
          </cell>
          <cell r="D184" t="str">
            <v>GBR</v>
          </cell>
          <cell r="E184" t="str">
            <v>High income: OECD</v>
          </cell>
        </row>
        <row r="185">
          <cell r="B185" t="str">
            <v>TZA</v>
          </cell>
          <cell r="C185" t="str">
            <v>United Republic of Tanzania</v>
          </cell>
          <cell r="D185" t="str">
            <v>TZA</v>
          </cell>
          <cell r="E185" t="str">
            <v>Low income</v>
          </cell>
        </row>
        <row r="186">
          <cell r="B186" t="str">
            <v>USA</v>
          </cell>
          <cell r="C186" t="str">
            <v>United States</v>
          </cell>
          <cell r="D186" t="str">
            <v>USA</v>
          </cell>
          <cell r="E186" t="str">
            <v>High income: OECD</v>
          </cell>
        </row>
        <row r="187">
          <cell r="B187" t="str">
            <v>URY</v>
          </cell>
          <cell r="C187" t="str">
            <v>Uruguay</v>
          </cell>
          <cell r="D187" t="str">
            <v>URY</v>
          </cell>
          <cell r="E187" t="str">
            <v>Upper middle income</v>
          </cell>
        </row>
        <row r="188">
          <cell r="B188" t="str">
            <v>UZB</v>
          </cell>
          <cell r="C188" t="str">
            <v>Uzbekistan</v>
          </cell>
          <cell r="D188" t="str">
            <v>UZB</v>
          </cell>
          <cell r="E188" t="str">
            <v>Lower middle income</v>
          </cell>
        </row>
        <row r="189">
          <cell r="B189" t="str">
            <v>VUT</v>
          </cell>
          <cell r="C189" t="str">
            <v>Vanuatu</v>
          </cell>
          <cell r="D189" t="str">
            <v>VUT</v>
          </cell>
          <cell r="E189" t="str">
            <v>Lower middle income</v>
          </cell>
        </row>
        <row r="190">
          <cell r="B190" t="str">
            <v>VEN</v>
          </cell>
          <cell r="C190" t="str">
            <v>Venezuela (Bolivarian Republic of)</v>
          </cell>
          <cell r="D190" t="str">
            <v>VEN</v>
          </cell>
          <cell r="E190" t="str">
            <v>Upper middle income</v>
          </cell>
        </row>
        <row r="191">
          <cell r="B191" t="str">
            <v>VNM</v>
          </cell>
          <cell r="C191" t="str">
            <v>Viet Nam</v>
          </cell>
          <cell r="D191" t="str">
            <v>VNM</v>
          </cell>
          <cell r="E191" t="str">
            <v>Lower middle income</v>
          </cell>
        </row>
        <row r="192">
          <cell r="B192" t="str">
            <v>YEM</v>
          </cell>
          <cell r="C192" t="str">
            <v>Yemen</v>
          </cell>
          <cell r="D192" t="str">
            <v>YEM</v>
          </cell>
          <cell r="E192" t="str">
            <v>Lower middle income</v>
          </cell>
        </row>
        <row r="193">
          <cell r="B193" t="str">
            <v>ZMB</v>
          </cell>
          <cell r="C193" t="str">
            <v>Zambia</v>
          </cell>
          <cell r="D193" t="str">
            <v>ZMB</v>
          </cell>
          <cell r="E193" t="str">
            <v>Low income</v>
          </cell>
        </row>
        <row r="194">
          <cell r="B194" t="str">
            <v>ZWE</v>
          </cell>
          <cell r="C194" t="str">
            <v>Zimbabwe</v>
          </cell>
          <cell r="D194" t="str">
            <v>ZWE</v>
          </cell>
          <cell r="E194" t="str">
            <v>Low income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workbookViewId="0">
      <selection activeCell="F33" sqref="F33:J33"/>
    </sheetView>
  </sheetViews>
  <sheetFormatPr defaultRowHeight="15" x14ac:dyDescent="0.25"/>
  <cols>
    <col min="1" max="4" width="9.140625" style="243"/>
    <col min="5" max="5" width="13.42578125" style="243" customWidth="1"/>
    <col min="6" max="16384" width="9.140625" style="243"/>
  </cols>
  <sheetData>
    <row r="1" spans="1:9" x14ac:dyDescent="0.25">
      <c r="A1" s="243" t="s">
        <v>910</v>
      </c>
      <c r="B1" s="243" t="s">
        <v>422</v>
      </c>
      <c r="C1" s="243" t="s">
        <v>911</v>
      </c>
      <c r="D1" s="243" t="s">
        <v>912</v>
      </c>
      <c r="E1" s="243" t="s">
        <v>913</v>
      </c>
      <c r="F1" s="243" t="s">
        <v>914</v>
      </c>
      <c r="G1" s="243" t="s">
        <v>915</v>
      </c>
      <c r="H1" s="243" t="s">
        <v>916</v>
      </c>
      <c r="I1" s="243" t="s">
        <v>388</v>
      </c>
    </row>
    <row r="2" spans="1:9" x14ac:dyDescent="0.25">
      <c r="A2" s="243" t="s">
        <v>863</v>
      </c>
      <c r="B2" s="243" t="s">
        <v>0</v>
      </c>
      <c r="C2" s="243" t="s">
        <v>196</v>
      </c>
      <c r="D2" s="243">
        <v>3</v>
      </c>
      <c r="E2" s="243" t="s">
        <v>917</v>
      </c>
      <c r="F2" s="243">
        <v>45</v>
      </c>
      <c r="G2" s="243">
        <v>46</v>
      </c>
      <c r="H2" s="243">
        <v>40</v>
      </c>
      <c r="I2" s="243">
        <v>0.43666666666666665</v>
      </c>
    </row>
    <row r="3" spans="1:9" x14ac:dyDescent="0.25">
      <c r="A3" s="243" t="s">
        <v>865</v>
      </c>
      <c r="B3" s="243" t="s">
        <v>2</v>
      </c>
      <c r="C3" s="243" t="s">
        <v>197</v>
      </c>
      <c r="D3" s="243">
        <v>3</v>
      </c>
      <c r="E3" s="243" t="s">
        <v>917</v>
      </c>
      <c r="G3" s="243">
        <v>100</v>
      </c>
      <c r="H3" s="243">
        <v>100</v>
      </c>
      <c r="I3" s="243">
        <v>1</v>
      </c>
    </row>
    <row r="4" spans="1:9" x14ac:dyDescent="0.25">
      <c r="A4" s="243" t="s">
        <v>866</v>
      </c>
      <c r="B4" s="243" t="s">
        <v>50</v>
      </c>
      <c r="C4" s="243" t="s">
        <v>198</v>
      </c>
      <c r="D4" s="243">
        <v>3</v>
      </c>
      <c r="E4" s="243" t="s">
        <v>917</v>
      </c>
      <c r="F4" s="243">
        <v>10</v>
      </c>
      <c r="G4" s="243">
        <v>58</v>
      </c>
      <c r="I4" s="243">
        <v>0.34</v>
      </c>
    </row>
    <row r="5" spans="1:9" x14ac:dyDescent="0.25">
      <c r="A5" s="243" t="s">
        <v>865</v>
      </c>
      <c r="B5" s="243" t="s">
        <v>3</v>
      </c>
      <c r="C5" s="243" t="s">
        <v>199</v>
      </c>
      <c r="D5" s="243">
        <v>3</v>
      </c>
      <c r="E5" s="243" t="s">
        <v>917</v>
      </c>
    </row>
    <row r="6" spans="1:9" x14ac:dyDescent="0.25">
      <c r="A6" s="243" t="s">
        <v>866</v>
      </c>
      <c r="B6" s="243" t="s">
        <v>1</v>
      </c>
      <c r="C6" s="243" t="s">
        <v>200</v>
      </c>
      <c r="D6" s="243">
        <v>3</v>
      </c>
      <c r="E6" s="243" t="s">
        <v>917</v>
      </c>
      <c r="F6" s="243">
        <v>48</v>
      </c>
      <c r="G6" s="243">
        <v>51</v>
      </c>
      <c r="H6" s="243">
        <v>27</v>
      </c>
      <c r="I6" s="243">
        <v>0.42</v>
      </c>
    </row>
    <row r="7" spans="1:9" x14ac:dyDescent="0.25">
      <c r="A7" s="243" t="s">
        <v>867</v>
      </c>
      <c r="B7" s="243" t="s">
        <v>7</v>
      </c>
      <c r="C7" s="243" t="s">
        <v>201</v>
      </c>
      <c r="D7" s="243">
        <v>3</v>
      </c>
      <c r="E7" s="243" t="s">
        <v>917</v>
      </c>
      <c r="F7" s="243">
        <v>88</v>
      </c>
      <c r="G7" s="243">
        <v>88</v>
      </c>
      <c r="I7" s="243">
        <v>0.88</v>
      </c>
    </row>
    <row r="8" spans="1:9" x14ac:dyDescent="0.25">
      <c r="A8" s="243" t="s">
        <v>867</v>
      </c>
      <c r="B8" s="243" t="s">
        <v>5</v>
      </c>
      <c r="C8" s="243" t="s">
        <v>202</v>
      </c>
      <c r="D8" s="243">
        <v>3</v>
      </c>
      <c r="E8" s="243" t="s">
        <v>917</v>
      </c>
      <c r="F8" s="243">
        <v>57</v>
      </c>
      <c r="G8" s="243">
        <v>46</v>
      </c>
      <c r="H8" s="243">
        <v>67</v>
      </c>
      <c r="I8" s="243">
        <v>0.56666666666666665</v>
      </c>
    </row>
    <row r="9" spans="1:9" x14ac:dyDescent="0.25">
      <c r="A9" s="243" t="s">
        <v>865</v>
      </c>
      <c r="B9" s="243" t="s">
        <v>6</v>
      </c>
      <c r="C9" s="243" t="s">
        <v>203</v>
      </c>
      <c r="D9" s="243">
        <v>3</v>
      </c>
      <c r="E9" s="243" t="s">
        <v>917</v>
      </c>
      <c r="F9" s="243">
        <v>96</v>
      </c>
      <c r="G9" s="243">
        <v>82</v>
      </c>
      <c r="H9" s="243">
        <v>80</v>
      </c>
      <c r="I9" s="243">
        <v>0.86</v>
      </c>
    </row>
    <row r="10" spans="1:9" x14ac:dyDescent="0.25">
      <c r="A10" s="243" t="s">
        <v>868</v>
      </c>
      <c r="B10" s="243" t="s">
        <v>8</v>
      </c>
      <c r="C10" s="243" t="s">
        <v>204</v>
      </c>
      <c r="D10" s="243">
        <v>3</v>
      </c>
      <c r="E10" s="243" t="s">
        <v>917</v>
      </c>
      <c r="F10" s="243">
        <v>100</v>
      </c>
      <c r="G10" s="243">
        <v>100</v>
      </c>
      <c r="H10" s="243">
        <v>88</v>
      </c>
      <c r="I10" s="243">
        <v>0.96</v>
      </c>
    </row>
    <row r="11" spans="1:9" x14ac:dyDescent="0.25">
      <c r="A11" s="243" t="s">
        <v>865</v>
      </c>
      <c r="B11" s="243" t="s">
        <v>9</v>
      </c>
      <c r="C11" s="243" t="s">
        <v>205</v>
      </c>
      <c r="D11" s="243">
        <v>3</v>
      </c>
      <c r="E11" s="243" t="s">
        <v>917</v>
      </c>
    </row>
    <row r="12" spans="1:9" x14ac:dyDescent="0.25">
      <c r="A12" s="243" t="s">
        <v>865</v>
      </c>
      <c r="B12" s="243" t="s">
        <v>10</v>
      </c>
      <c r="C12" s="243" t="s">
        <v>206</v>
      </c>
      <c r="D12" s="243">
        <v>3</v>
      </c>
      <c r="E12" s="243" t="s">
        <v>917</v>
      </c>
      <c r="F12" s="243">
        <v>95</v>
      </c>
      <c r="G12" s="243">
        <v>92</v>
      </c>
      <c r="H12" s="243">
        <v>95</v>
      </c>
      <c r="I12" s="243">
        <v>0.94</v>
      </c>
    </row>
    <row r="13" spans="1:9" x14ac:dyDescent="0.25">
      <c r="A13" s="243" t="s">
        <v>867</v>
      </c>
      <c r="B13" s="243" t="s">
        <v>18</v>
      </c>
      <c r="C13" s="243" t="s">
        <v>869</v>
      </c>
      <c r="D13" s="243">
        <v>3</v>
      </c>
      <c r="E13" s="243" t="s">
        <v>917</v>
      </c>
      <c r="F13" s="243">
        <v>20</v>
      </c>
      <c r="H13" s="243">
        <v>0</v>
      </c>
      <c r="I13" s="243">
        <v>0.1</v>
      </c>
    </row>
    <row r="14" spans="1:9" x14ac:dyDescent="0.25">
      <c r="A14" s="243" t="s">
        <v>863</v>
      </c>
      <c r="B14" s="243" t="s">
        <v>17</v>
      </c>
      <c r="C14" s="243" t="s">
        <v>208</v>
      </c>
      <c r="D14" s="243">
        <v>3</v>
      </c>
      <c r="E14" s="243" t="s">
        <v>917</v>
      </c>
      <c r="F14" s="243">
        <v>100</v>
      </c>
      <c r="G14" s="243">
        <v>100</v>
      </c>
      <c r="I14" s="243">
        <v>1</v>
      </c>
    </row>
    <row r="15" spans="1:9" x14ac:dyDescent="0.25">
      <c r="A15" s="243" t="s">
        <v>870</v>
      </c>
      <c r="B15" s="243" t="s">
        <v>15</v>
      </c>
      <c r="C15" s="243" t="s">
        <v>209</v>
      </c>
      <c r="D15" s="243">
        <v>3</v>
      </c>
      <c r="E15" s="243" t="s">
        <v>917</v>
      </c>
      <c r="F15" s="243">
        <v>56</v>
      </c>
      <c r="G15" s="243">
        <v>53</v>
      </c>
      <c r="H15" s="243">
        <v>59</v>
      </c>
      <c r="I15" s="243">
        <v>0.56000000000000005</v>
      </c>
    </row>
    <row r="16" spans="1:9" x14ac:dyDescent="0.25">
      <c r="A16" s="243" t="s">
        <v>867</v>
      </c>
      <c r="B16" s="243" t="s">
        <v>24</v>
      </c>
      <c r="C16" s="243" t="s">
        <v>210</v>
      </c>
      <c r="D16" s="243">
        <v>3</v>
      </c>
      <c r="E16" s="243" t="s">
        <v>917</v>
      </c>
      <c r="F16" s="243">
        <v>0</v>
      </c>
      <c r="H16" s="243">
        <v>0</v>
      </c>
      <c r="I16" s="243">
        <v>0</v>
      </c>
    </row>
    <row r="17" spans="1:9" x14ac:dyDescent="0.25">
      <c r="A17" s="243" t="s">
        <v>865</v>
      </c>
      <c r="B17" s="243" t="s">
        <v>20</v>
      </c>
      <c r="C17" s="243" t="s">
        <v>211</v>
      </c>
      <c r="D17" s="243">
        <v>3</v>
      </c>
      <c r="E17" s="243" t="s">
        <v>917</v>
      </c>
      <c r="F17" s="243">
        <v>100</v>
      </c>
      <c r="G17" s="243">
        <v>100</v>
      </c>
      <c r="H17" s="243">
        <v>100</v>
      </c>
      <c r="I17" s="243">
        <v>1</v>
      </c>
    </row>
    <row r="18" spans="1:9" x14ac:dyDescent="0.25">
      <c r="A18" s="243" t="s">
        <v>865</v>
      </c>
      <c r="B18" s="243" t="s">
        <v>12</v>
      </c>
      <c r="C18" s="243" t="s">
        <v>212</v>
      </c>
      <c r="D18" s="243">
        <v>3</v>
      </c>
      <c r="E18" s="243" t="s">
        <v>917</v>
      </c>
    </row>
    <row r="19" spans="1:9" x14ac:dyDescent="0.25">
      <c r="A19" s="243" t="s">
        <v>867</v>
      </c>
      <c r="B19" s="243" t="s">
        <v>21</v>
      </c>
      <c r="C19" s="243" t="s">
        <v>213</v>
      </c>
      <c r="D19" s="243">
        <v>3</v>
      </c>
      <c r="E19" s="243" t="s">
        <v>917</v>
      </c>
      <c r="F19" s="243">
        <v>67</v>
      </c>
      <c r="G19" s="243">
        <v>100</v>
      </c>
      <c r="H19" s="243">
        <v>100</v>
      </c>
      <c r="I19" s="243">
        <v>0.89</v>
      </c>
    </row>
    <row r="20" spans="1:9" x14ac:dyDescent="0.25">
      <c r="A20" s="243" t="s">
        <v>866</v>
      </c>
      <c r="B20" s="243" t="s">
        <v>13</v>
      </c>
      <c r="C20" s="243" t="s">
        <v>214</v>
      </c>
      <c r="D20" s="243">
        <v>3</v>
      </c>
      <c r="E20" s="243" t="s">
        <v>917</v>
      </c>
      <c r="F20" s="243">
        <v>48</v>
      </c>
      <c r="G20" s="243">
        <v>77</v>
      </c>
      <c r="H20" s="243">
        <v>83</v>
      </c>
      <c r="I20" s="243">
        <v>0.69333333333333325</v>
      </c>
    </row>
    <row r="21" spans="1:9" x14ac:dyDescent="0.25">
      <c r="A21" s="243" t="s">
        <v>870</v>
      </c>
      <c r="B21" s="243" t="s">
        <v>26</v>
      </c>
      <c r="C21" s="243" t="s">
        <v>215</v>
      </c>
      <c r="D21" s="243">
        <v>3</v>
      </c>
      <c r="E21" s="243" t="s">
        <v>917</v>
      </c>
      <c r="F21" s="243">
        <v>70</v>
      </c>
      <c r="G21" s="243">
        <v>70</v>
      </c>
      <c r="H21" s="243">
        <v>75</v>
      </c>
      <c r="I21" s="243">
        <v>0.71666666666666667</v>
      </c>
    </row>
    <row r="22" spans="1:9" x14ac:dyDescent="0.25">
      <c r="A22" s="243" t="s">
        <v>867</v>
      </c>
      <c r="B22" s="243" t="s">
        <v>22</v>
      </c>
      <c r="C22" s="243" t="s">
        <v>216</v>
      </c>
      <c r="D22" s="243">
        <v>3</v>
      </c>
      <c r="E22" s="243" t="s">
        <v>917</v>
      </c>
      <c r="F22" s="243">
        <v>33</v>
      </c>
      <c r="G22" s="243">
        <v>27</v>
      </c>
      <c r="H22" s="243">
        <v>33</v>
      </c>
      <c r="I22" s="243">
        <v>0.31</v>
      </c>
    </row>
    <row r="23" spans="1:9" x14ac:dyDescent="0.25">
      <c r="A23" s="243" t="s">
        <v>865</v>
      </c>
      <c r="B23" s="243" t="s">
        <v>19</v>
      </c>
      <c r="C23" s="243" t="s">
        <v>217</v>
      </c>
      <c r="D23" s="243">
        <v>3</v>
      </c>
      <c r="E23" s="243" t="s">
        <v>917</v>
      </c>
      <c r="F23" s="243">
        <v>50</v>
      </c>
      <c r="G23" s="243">
        <v>44</v>
      </c>
      <c r="H23" s="243">
        <v>44</v>
      </c>
      <c r="I23" s="243">
        <v>0.46</v>
      </c>
    </row>
    <row r="24" spans="1:9" x14ac:dyDescent="0.25">
      <c r="A24" s="243" t="s">
        <v>866</v>
      </c>
      <c r="B24" s="243" t="s">
        <v>27</v>
      </c>
      <c r="C24" s="243" t="s">
        <v>218</v>
      </c>
      <c r="D24" s="243">
        <v>3</v>
      </c>
      <c r="E24" s="243" t="s">
        <v>917</v>
      </c>
      <c r="F24" s="243">
        <v>71</v>
      </c>
      <c r="G24" s="243">
        <v>67</v>
      </c>
      <c r="H24" s="243">
        <v>83</v>
      </c>
      <c r="I24" s="243">
        <v>0.73666666666666669</v>
      </c>
    </row>
    <row r="25" spans="1:9" x14ac:dyDescent="0.25">
      <c r="A25" s="243" t="s">
        <v>867</v>
      </c>
      <c r="B25" s="243" t="s">
        <v>23</v>
      </c>
      <c r="C25" s="243" t="s">
        <v>219</v>
      </c>
      <c r="D25" s="243">
        <v>3</v>
      </c>
      <c r="E25" s="243" t="s">
        <v>917</v>
      </c>
      <c r="F25" s="243">
        <v>77</v>
      </c>
      <c r="G25" s="243">
        <v>73</v>
      </c>
      <c r="H25" s="243">
        <v>80</v>
      </c>
      <c r="I25" s="243">
        <v>0.76666666666666672</v>
      </c>
    </row>
    <row r="26" spans="1:9" x14ac:dyDescent="0.25">
      <c r="A26" s="243" t="s">
        <v>868</v>
      </c>
      <c r="B26" s="243" t="s">
        <v>25</v>
      </c>
      <c r="C26" s="243" t="s">
        <v>220</v>
      </c>
      <c r="D26" s="243">
        <v>3</v>
      </c>
      <c r="E26" s="243" t="s">
        <v>917</v>
      </c>
      <c r="G26" s="243">
        <v>100</v>
      </c>
      <c r="H26" s="243">
        <v>100</v>
      </c>
      <c r="I26" s="243">
        <v>1</v>
      </c>
    </row>
    <row r="27" spans="1:9" x14ac:dyDescent="0.25">
      <c r="A27" s="243" t="s">
        <v>865</v>
      </c>
      <c r="B27" s="243" t="s">
        <v>16</v>
      </c>
      <c r="C27" s="243" t="s">
        <v>221</v>
      </c>
      <c r="D27" s="243">
        <v>3</v>
      </c>
      <c r="E27" s="243" t="s">
        <v>917</v>
      </c>
      <c r="F27" s="243">
        <v>89</v>
      </c>
      <c r="G27" s="243">
        <v>89</v>
      </c>
      <c r="H27" s="243">
        <v>86</v>
      </c>
      <c r="I27" s="243">
        <v>0.88</v>
      </c>
    </row>
    <row r="28" spans="1:9" x14ac:dyDescent="0.25">
      <c r="A28" s="243" t="s">
        <v>866</v>
      </c>
      <c r="B28" s="243" t="s">
        <v>14</v>
      </c>
      <c r="C28" s="243" t="s">
        <v>222</v>
      </c>
      <c r="D28" s="243">
        <v>3</v>
      </c>
      <c r="E28" s="243" t="s">
        <v>917</v>
      </c>
      <c r="F28" s="243">
        <v>90</v>
      </c>
      <c r="G28" s="243">
        <v>94</v>
      </c>
      <c r="H28" s="243">
        <v>89</v>
      </c>
      <c r="I28" s="243">
        <v>0.91</v>
      </c>
    </row>
    <row r="29" spans="1:9" x14ac:dyDescent="0.25">
      <c r="A29" s="243" t="s">
        <v>866</v>
      </c>
      <c r="B29" s="243" t="s">
        <v>11</v>
      </c>
      <c r="C29" s="243" t="s">
        <v>223</v>
      </c>
      <c r="D29" s="243">
        <v>3</v>
      </c>
      <c r="E29" s="243" t="s">
        <v>917</v>
      </c>
      <c r="F29" s="243">
        <v>87</v>
      </c>
      <c r="G29" s="243">
        <v>64</v>
      </c>
      <c r="H29" s="243">
        <v>84</v>
      </c>
      <c r="I29" s="243">
        <v>0.78333333333333333</v>
      </c>
    </row>
    <row r="30" spans="1:9" x14ac:dyDescent="0.25">
      <c r="A30" s="243" t="s">
        <v>868</v>
      </c>
      <c r="B30" s="243" t="s">
        <v>91</v>
      </c>
      <c r="C30" s="243" t="s">
        <v>224</v>
      </c>
      <c r="D30" s="243">
        <v>3</v>
      </c>
      <c r="E30" s="243" t="s">
        <v>917</v>
      </c>
      <c r="F30" s="243">
        <v>56</v>
      </c>
      <c r="G30" s="243">
        <v>56</v>
      </c>
      <c r="H30" s="243">
        <v>61</v>
      </c>
      <c r="I30" s="243">
        <v>0.57666666666666666</v>
      </c>
    </row>
    <row r="31" spans="1:9" x14ac:dyDescent="0.25">
      <c r="A31" s="243" t="s">
        <v>866</v>
      </c>
      <c r="B31" s="243" t="s">
        <v>34</v>
      </c>
      <c r="C31" s="243" t="s">
        <v>225</v>
      </c>
      <c r="D31" s="243">
        <v>3</v>
      </c>
      <c r="E31" s="243" t="s">
        <v>917</v>
      </c>
      <c r="F31" s="243">
        <v>39</v>
      </c>
      <c r="G31" s="243">
        <v>37</v>
      </c>
      <c r="H31" s="243">
        <v>23</v>
      </c>
      <c r="I31" s="243">
        <v>0.33</v>
      </c>
    </row>
    <row r="32" spans="1:9" x14ac:dyDescent="0.25">
      <c r="A32" s="243" t="s">
        <v>867</v>
      </c>
      <c r="B32" s="243" t="s">
        <v>29</v>
      </c>
      <c r="C32" s="243" t="s">
        <v>226</v>
      </c>
      <c r="D32" s="243">
        <v>3</v>
      </c>
      <c r="E32" s="243" t="s">
        <v>917</v>
      </c>
    </row>
    <row r="33" spans="1:9" x14ac:dyDescent="0.25">
      <c r="A33" s="243" t="s">
        <v>866</v>
      </c>
      <c r="B33" s="243" t="s">
        <v>40</v>
      </c>
      <c r="C33" s="243" t="s">
        <v>227</v>
      </c>
      <c r="D33" s="243">
        <v>3</v>
      </c>
      <c r="E33" s="243" t="s">
        <v>917</v>
      </c>
    </row>
    <row r="34" spans="1:9" x14ac:dyDescent="0.25">
      <c r="A34" s="243" t="s">
        <v>866</v>
      </c>
      <c r="B34" s="243" t="s">
        <v>28</v>
      </c>
      <c r="C34" s="243" t="s">
        <v>871</v>
      </c>
      <c r="D34" s="243">
        <v>3</v>
      </c>
      <c r="E34" s="243" t="s">
        <v>917</v>
      </c>
      <c r="F34" s="243">
        <v>13</v>
      </c>
      <c r="G34" s="243">
        <v>4</v>
      </c>
      <c r="H34" s="243">
        <v>4</v>
      </c>
      <c r="I34" s="243">
        <v>7.0000000000000007E-2</v>
      </c>
    </row>
    <row r="35" spans="1:9" x14ac:dyDescent="0.25">
      <c r="A35" s="243" t="s">
        <v>866</v>
      </c>
      <c r="B35" s="243" t="s">
        <v>167</v>
      </c>
      <c r="C35" s="243" t="s">
        <v>229</v>
      </c>
      <c r="D35" s="243">
        <v>3</v>
      </c>
      <c r="E35" s="243" t="s">
        <v>917</v>
      </c>
      <c r="F35" s="243">
        <v>25</v>
      </c>
      <c r="G35" s="243">
        <v>41</v>
      </c>
      <c r="H35" s="243">
        <v>26</v>
      </c>
      <c r="I35" s="243">
        <v>0.3066666666666667</v>
      </c>
    </row>
    <row r="36" spans="1:9" x14ac:dyDescent="0.25">
      <c r="A36" s="243" t="s">
        <v>867</v>
      </c>
      <c r="B36" s="243" t="s">
        <v>31</v>
      </c>
      <c r="C36" s="243" t="s">
        <v>230</v>
      </c>
      <c r="D36" s="243">
        <v>3</v>
      </c>
      <c r="E36" s="243" t="s">
        <v>917</v>
      </c>
      <c r="F36" s="243">
        <v>49</v>
      </c>
      <c r="H36" s="243">
        <v>63</v>
      </c>
      <c r="I36" s="243">
        <v>0.56000000000000005</v>
      </c>
    </row>
    <row r="37" spans="1:9" x14ac:dyDescent="0.25">
      <c r="A37" s="243" t="s">
        <v>868</v>
      </c>
      <c r="B37" s="243" t="s">
        <v>32</v>
      </c>
      <c r="C37" s="243" t="s">
        <v>231</v>
      </c>
      <c r="D37" s="243">
        <v>3</v>
      </c>
      <c r="E37" s="243" t="s">
        <v>917</v>
      </c>
      <c r="F37" s="243">
        <v>98</v>
      </c>
      <c r="G37" s="243">
        <v>98</v>
      </c>
      <c r="H37" s="243">
        <v>99</v>
      </c>
      <c r="I37" s="243">
        <v>0.98333333333333328</v>
      </c>
    </row>
    <row r="38" spans="1:9" x14ac:dyDescent="0.25">
      <c r="A38" s="243" t="s">
        <v>867</v>
      </c>
      <c r="B38" s="243" t="s">
        <v>38</v>
      </c>
      <c r="C38" s="243" t="s">
        <v>232</v>
      </c>
      <c r="D38" s="243">
        <v>3</v>
      </c>
      <c r="E38" s="243" t="s">
        <v>917</v>
      </c>
      <c r="F38" s="243">
        <v>28</v>
      </c>
      <c r="G38" s="243">
        <v>35</v>
      </c>
      <c r="H38" s="243">
        <v>43</v>
      </c>
      <c r="I38" s="243">
        <v>0.35333333333333333</v>
      </c>
    </row>
    <row r="39" spans="1:9" x14ac:dyDescent="0.25">
      <c r="A39" s="243" t="s">
        <v>866</v>
      </c>
      <c r="B39" s="243" t="s">
        <v>39</v>
      </c>
      <c r="C39" s="243" t="s">
        <v>872</v>
      </c>
      <c r="D39" s="243">
        <v>3</v>
      </c>
      <c r="E39" s="243" t="s">
        <v>917</v>
      </c>
      <c r="F39" s="243">
        <v>59</v>
      </c>
      <c r="G39" s="243">
        <v>12</v>
      </c>
      <c r="H39" s="243">
        <v>41</v>
      </c>
      <c r="I39" s="243">
        <v>0.37333333333333335</v>
      </c>
    </row>
    <row r="40" spans="1:9" x14ac:dyDescent="0.25">
      <c r="A40" s="243" t="s">
        <v>866</v>
      </c>
      <c r="B40" s="243" t="s">
        <v>36</v>
      </c>
      <c r="C40" s="243" t="s">
        <v>873</v>
      </c>
      <c r="D40" s="243">
        <v>3</v>
      </c>
      <c r="E40" s="243" t="s">
        <v>917</v>
      </c>
      <c r="F40" s="243">
        <v>50</v>
      </c>
      <c r="G40" s="243">
        <v>23</v>
      </c>
      <c r="H40" s="243">
        <v>43</v>
      </c>
      <c r="I40" s="243">
        <v>0.38666666666666666</v>
      </c>
    </row>
    <row r="41" spans="1:9" x14ac:dyDescent="0.25">
      <c r="A41" s="243" t="s">
        <v>868</v>
      </c>
      <c r="B41" s="243" t="s">
        <v>37</v>
      </c>
      <c r="C41" s="243" t="s">
        <v>235</v>
      </c>
      <c r="D41" s="243">
        <v>3</v>
      </c>
      <c r="E41" s="243" t="s">
        <v>917</v>
      </c>
      <c r="F41" s="243">
        <v>0</v>
      </c>
      <c r="G41" s="243">
        <v>100</v>
      </c>
      <c r="I41" s="243">
        <v>0.5</v>
      </c>
    </row>
    <row r="42" spans="1:9" x14ac:dyDescent="0.25">
      <c r="A42" s="243" t="s">
        <v>867</v>
      </c>
      <c r="B42" s="243" t="s">
        <v>41</v>
      </c>
      <c r="C42" s="243" t="s">
        <v>236</v>
      </c>
      <c r="D42" s="243">
        <v>3</v>
      </c>
      <c r="E42" s="243" t="s">
        <v>917</v>
      </c>
      <c r="F42" s="243">
        <v>42</v>
      </c>
      <c r="G42" s="243">
        <v>56</v>
      </c>
      <c r="H42" s="243">
        <v>56</v>
      </c>
      <c r="I42" s="243">
        <v>0.51333333333333331</v>
      </c>
    </row>
    <row r="43" spans="1:9" x14ac:dyDescent="0.25">
      <c r="A43" s="243" t="s">
        <v>866</v>
      </c>
      <c r="B43" s="243" t="s">
        <v>33</v>
      </c>
      <c r="C43" s="243" t="s">
        <v>241</v>
      </c>
      <c r="D43" s="243">
        <v>3</v>
      </c>
      <c r="E43" s="243" t="s">
        <v>917</v>
      </c>
      <c r="F43" s="243">
        <v>5</v>
      </c>
      <c r="G43" s="243">
        <v>40</v>
      </c>
      <c r="H43" s="243">
        <v>30</v>
      </c>
      <c r="I43" s="243">
        <v>0.25</v>
      </c>
    </row>
    <row r="44" spans="1:9" x14ac:dyDescent="0.25">
      <c r="A44" s="243" t="s">
        <v>865</v>
      </c>
      <c r="B44" s="243" t="s">
        <v>74</v>
      </c>
      <c r="C44" s="243" t="s">
        <v>237</v>
      </c>
      <c r="D44" s="243">
        <v>3</v>
      </c>
      <c r="E44" s="243" t="s">
        <v>917</v>
      </c>
      <c r="F44" s="243">
        <v>19</v>
      </c>
      <c r="I44" s="243">
        <v>0.19</v>
      </c>
    </row>
    <row r="45" spans="1:9" x14ac:dyDescent="0.25">
      <c r="A45" s="243" t="s">
        <v>867</v>
      </c>
      <c r="B45" s="243" t="s">
        <v>42</v>
      </c>
      <c r="C45" s="243" t="s">
        <v>238</v>
      </c>
      <c r="D45" s="243">
        <v>3</v>
      </c>
      <c r="E45" s="243" t="s">
        <v>917</v>
      </c>
      <c r="F45" s="243">
        <v>100</v>
      </c>
      <c r="G45" s="243">
        <v>73</v>
      </c>
      <c r="H45" s="243">
        <v>88</v>
      </c>
      <c r="I45" s="243">
        <v>0.87</v>
      </c>
    </row>
    <row r="46" spans="1:9" x14ac:dyDescent="0.25">
      <c r="A46" s="243" t="s">
        <v>865</v>
      </c>
      <c r="B46" s="243" t="s">
        <v>43</v>
      </c>
      <c r="C46" s="243" t="s">
        <v>239</v>
      </c>
      <c r="D46" s="243">
        <v>3</v>
      </c>
      <c r="E46" s="243" t="s">
        <v>917</v>
      </c>
      <c r="F46" s="243">
        <v>83</v>
      </c>
      <c r="G46" s="243">
        <v>83</v>
      </c>
      <c r="H46" s="243">
        <v>83</v>
      </c>
      <c r="I46" s="243">
        <v>0.83</v>
      </c>
    </row>
    <row r="47" spans="1:9" x14ac:dyDescent="0.25">
      <c r="A47" s="243" t="s">
        <v>865</v>
      </c>
      <c r="B47" s="243" t="s">
        <v>44</v>
      </c>
      <c r="C47" s="243" t="s">
        <v>874</v>
      </c>
      <c r="D47" s="243">
        <v>3</v>
      </c>
      <c r="E47" s="243" t="s">
        <v>917</v>
      </c>
      <c r="G47" s="243">
        <v>100</v>
      </c>
      <c r="H47" s="243">
        <v>100</v>
      </c>
      <c r="I47" s="243">
        <v>1</v>
      </c>
    </row>
    <row r="48" spans="1:9" x14ac:dyDescent="0.25">
      <c r="A48" s="243" t="s">
        <v>870</v>
      </c>
      <c r="B48" s="243" t="s">
        <v>142</v>
      </c>
      <c r="C48" s="243" t="s">
        <v>875</v>
      </c>
      <c r="D48" s="243">
        <v>3</v>
      </c>
      <c r="E48" s="243" t="s">
        <v>917</v>
      </c>
      <c r="F48" s="243">
        <v>100</v>
      </c>
      <c r="G48" s="243">
        <v>100</v>
      </c>
      <c r="H48" s="243">
        <v>100</v>
      </c>
      <c r="I48" s="243">
        <v>1</v>
      </c>
    </row>
    <row r="49" spans="1:9" x14ac:dyDescent="0.25">
      <c r="A49" s="243" t="s">
        <v>866</v>
      </c>
      <c r="B49" s="243" t="s">
        <v>35</v>
      </c>
      <c r="C49" s="243" t="s">
        <v>876</v>
      </c>
      <c r="D49" s="243">
        <v>3</v>
      </c>
      <c r="E49" s="243" t="s">
        <v>917</v>
      </c>
      <c r="F49" s="243">
        <v>47</v>
      </c>
      <c r="G49" s="243">
        <v>26</v>
      </c>
      <c r="H49" s="243">
        <v>55</v>
      </c>
      <c r="I49" s="243">
        <v>0.42666666666666664</v>
      </c>
    </row>
    <row r="50" spans="1:9" x14ac:dyDescent="0.25">
      <c r="A50" s="243" t="s">
        <v>865</v>
      </c>
      <c r="B50" s="243" t="s">
        <v>48</v>
      </c>
      <c r="C50" s="243" t="s">
        <v>244</v>
      </c>
      <c r="D50" s="243">
        <v>3</v>
      </c>
      <c r="E50" s="243" t="s">
        <v>917</v>
      </c>
      <c r="F50" s="243">
        <v>100</v>
      </c>
      <c r="I50" s="243">
        <v>1</v>
      </c>
    </row>
    <row r="51" spans="1:9" x14ac:dyDescent="0.25">
      <c r="A51" s="243" t="s">
        <v>863</v>
      </c>
      <c r="B51" s="243" t="s">
        <v>46</v>
      </c>
      <c r="C51" s="243" t="s">
        <v>245</v>
      </c>
      <c r="D51" s="243">
        <v>3</v>
      </c>
      <c r="E51" s="243" t="s">
        <v>917</v>
      </c>
      <c r="F51" s="243">
        <v>33</v>
      </c>
      <c r="G51" s="243">
        <v>17</v>
      </c>
      <c r="I51" s="243">
        <v>0.25</v>
      </c>
    </row>
    <row r="52" spans="1:9" x14ac:dyDescent="0.25">
      <c r="A52" s="243" t="s">
        <v>867</v>
      </c>
      <c r="B52" s="243" t="s">
        <v>47</v>
      </c>
      <c r="C52" s="243" t="s">
        <v>246</v>
      </c>
      <c r="D52" s="243">
        <v>3</v>
      </c>
      <c r="E52" s="243" t="s">
        <v>917</v>
      </c>
      <c r="F52" s="243">
        <v>100</v>
      </c>
      <c r="G52" s="243">
        <v>100</v>
      </c>
      <c r="H52" s="243">
        <v>100</v>
      </c>
      <c r="I52" s="243">
        <v>1</v>
      </c>
    </row>
    <row r="53" spans="1:9" x14ac:dyDescent="0.25">
      <c r="A53" s="243" t="s">
        <v>867</v>
      </c>
      <c r="B53" s="243" t="s">
        <v>49</v>
      </c>
      <c r="C53" s="243" t="s">
        <v>877</v>
      </c>
      <c r="D53" s="243">
        <v>3</v>
      </c>
      <c r="E53" s="243" t="s">
        <v>917</v>
      </c>
      <c r="F53" s="243">
        <v>28</v>
      </c>
      <c r="G53" s="243">
        <v>37</v>
      </c>
      <c r="H53" s="243">
        <v>30</v>
      </c>
      <c r="I53" s="243">
        <v>0.31666666666666665</v>
      </c>
    </row>
    <row r="54" spans="1:9" x14ac:dyDescent="0.25">
      <c r="A54" s="243" t="s">
        <v>867</v>
      </c>
      <c r="B54" s="243" t="s">
        <v>51</v>
      </c>
      <c r="C54" s="243" t="s">
        <v>248</v>
      </c>
      <c r="D54" s="243">
        <v>3</v>
      </c>
      <c r="E54" s="243" t="s">
        <v>917</v>
      </c>
      <c r="F54" s="243">
        <v>68</v>
      </c>
      <c r="G54" s="243">
        <v>72</v>
      </c>
      <c r="H54" s="243">
        <v>59</v>
      </c>
      <c r="I54" s="243">
        <v>0.66333333333333333</v>
      </c>
    </row>
    <row r="55" spans="1:9" x14ac:dyDescent="0.25">
      <c r="A55" s="243" t="s">
        <v>863</v>
      </c>
      <c r="B55" s="243" t="s">
        <v>52</v>
      </c>
      <c r="C55" s="243" t="s">
        <v>249</v>
      </c>
      <c r="D55" s="243">
        <v>3</v>
      </c>
      <c r="E55" s="243" t="s">
        <v>917</v>
      </c>
      <c r="F55" s="243">
        <v>94</v>
      </c>
      <c r="G55" s="243">
        <v>96</v>
      </c>
      <c r="H55" s="243">
        <v>100</v>
      </c>
      <c r="I55" s="243">
        <v>0.96666666666666667</v>
      </c>
    </row>
    <row r="56" spans="1:9" x14ac:dyDescent="0.25">
      <c r="A56" s="243" t="s">
        <v>867</v>
      </c>
      <c r="B56" s="243" t="s">
        <v>155</v>
      </c>
      <c r="C56" s="243" t="s">
        <v>250</v>
      </c>
      <c r="D56" s="243">
        <v>3</v>
      </c>
      <c r="E56" s="243" t="s">
        <v>917</v>
      </c>
      <c r="F56" s="243">
        <v>57</v>
      </c>
      <c r="H56" s="243">
        <v>76</v>
      </c>
      <c r="I56" s="243">
        <v>0.66500000000000004</v>
      </c>
    </row>
    <row r="57" spans="1:9" x14ac:dyDescent="0.25">
      <c r="A57" s="243" t="s">
        <v>866</v>
      </c>
      <c r="B57" s="243" t="s">
        <v>68</v>
      </c>
      <c r="C57" s="243" t="s">
        <v>251</v>
      </c>
      <c r="D57" s="243">
        <v>3</v>
      </c>
      <c r="E57" s="243" t="s">
        <v>917</v>
      </c>
      <c r="F57" s="243">
        <v>11</v>
      </c>
      <c r="G57" s="243">
        <v>0</v>
      </c>
      <c r="H57" s="243">
        <v>11</v>
      </c>
      <c r="I57" s="243">
        <v>7.3333333333333334E-2</v>
      </c>
    </row>
    <row r="58" spans="1:9" x14ac:dyDescent="0.25">
      <c r="A58" s="243" t="s">
        <v>866</v>
      </c>
      <c r="B58" s="243" t="s">
        <v>53</v>
      </c>
      <c r="C58" s="243" t="s">
        <v>252</v>
      </c>
      <c r="D58" s="243">
        <v>3</v>
      </c>
      <c r="E58" s="243" t="s">
        <v>917</v>
      </c>
      <c r="F58" s="243">
        <v>41</v>
      </c>
      <c r="G58" s="243">
        <v>0</v>
      </c>
      <c r="H58" s="243">
        <v>0</v>
      </c>
      <c r="I58" s="243">
        <v>0.13666666666666666</v>
      </c>
    </row>
    <row r="59" spans="1:9" x14ac:dyDescent="0.25">
      <c r="A59" s="243" t="s">
        <v>865</v>
      </c>
      <c r="B59" s="243" t="s">
        <v>55</v>
      </c>
      <c r="C59" s="243" t="s">
        <v>253</v>
      </c>
      <c r="D59" s="243">
        <v>3</v>
      </c>
      <c r="E59" s="243" t="s">
        <v>917</v>
      </c>
      <c r="F59" s="243">
        <v>100</v>
      </c>
      <c r="I59" s="243">
        <v>1</v>
      </c>
    </row>
    <row r="60" spans="1:9" x14ac:dyDescent="0.25">
      <c r="A60" s="243" t="s">
        <v>866</v>
      </c>
      <c r="B60" s="243" t="s">
        <v>56</v>
      </c>
      <c r="C60" s="243" t="s">
        <v>254</v>
      </c>
      <c r="D60" s="243">
        <v>3</v>
      </c>
      <c r="E60" s="243" t="s">
        <v>917</v>
      </c>
      <c r="F60" s="243">
        <v>38</v>
      </c>
      <c r="G60" s="243">
        <v>36</v>
      </c>
      <c r="H60" s="243">
        <v>18</v>
      </c>
      <c r="I60" s="243">
        <v>0.3066666666666667</v>
      </c>
    </row>
    <row r="61" spans="1:9" x14ac:dyDescent="0.25">
      <c r="A61" s="243" t="s">
        <v>868</v>
      </c>
      <c r="B61" s="243" t="s">
        <v>58</v>
      </c>
      <c r="C61" s="243" t="s">
        <v>255</v>
      </c>
      <c r="D61" s="243">
        <v>3</v>
      </c>
      <c r="E61" s="243" t="s">
        <v>917</v>
      </c>
      <c r="G61" s="243">
        <v>75</v>
      </c>
      <c r="I61" s="243">
        <v>0.75</v>
      </c>
    </row>
    <row r="62" spans="1:9" x14ac:dyDescent="0.25">
      <c r="A62" s="243" t="s">
        <v>865</v>
      </c>
      <c r="B62" s="243" t="s">
        <v>57</v>
      </c>
      <c r="C62" s="243" t="s">
        <v>256</v>
      </c>
      <c r="D62" s="243">
        <v>3</v>
      </c>
      <c r="E62" s="243" t="s">
        <v>917</v>
      </c>
    </row>
    <row r="63" spans="1:9" x14ac:dyDescent="0.25">
      <c r="A63" s="243" t="s">
        <v>865</v>
      </c>
      <c r="B63" s="243" t="s">
        <v>59</v>
      </c>
      <c r="C63" s="243" t="s">
        <v>257</v>
      </c>
      <c r="D63" s="243">
        <v>3</v>
      </c>
      <c r="E63" s="243" t="s">
        <v>917</v>
      </c>
    </row>
    <row r="64" spans="1:9" x14ac:dyDescent="0.25">
      <c r="A64" s="243" t="s">
        <v>866</v>
      </c>
      <c r="B64" s="243" t="s">
        <v>61</v>
      </c>
      <c r="C64" s="243" t="s">
        <v>258</v>
      </c>
      <c r="D64" s="243">
        <v>3</v>
      </c>
      <c r="E64" s="243" t="s">
        <v>917</v>
      </c>
      <c r="F64" s="243">
        <v>14</v>
      </c>
      <c r="G64" s="243">
        <v>12</v>
      </c>
      <c r="H64" s="243">
        <v>24</v>
      </c>
      <c r="I64" s="243">
        <v>0.16666666666666669</v>
      </c>
    </row>
    <row r="65" spans="1:9" x14ac:dyDescent="0.25">
      <c r="A65" s="243" t="s">
        <v>866</v>
      </c>
      <c r="B65" s="243" t="s">
        <v>66</v>
      </c>
      <c r="C65" s="243" t="s">
        <v>878</v>
      </c>
      <c r="D65" s="243">
        <v>3</v>
      </c>
      <c r="E65" s="243" t="s">
        <v>917</v>
      </c>
      <c r="F65" s="243">
        <v>83</v>
      </c>
      <c r="G65" s="243">
        <v>100</v>
      </c>
      <c r="H65" s="243">
        <v>100</v>
      </c>
      <c r="I65" s="243">
        <v>0.94333333333333325</v>
      </c>
    </row>
    <row r="66" spans="1:9" x14ac:dyDescent="0.25">
      <c r="A66" s="243" t="s">
        <v>865</v>
      </c>
      <c r="B66" s="243" t="s">
        <v>63</v>
      </c>
      <c r="C66" s="243" t="s">
        <v>260</v>
      </c>
      <c r="D66" s="243">
        <v>3</v>
      </c>
      <c r="E66" s="243" t="s">
        <v>917</v>
      </c>
      <c r="F66" s="243">
        <v>68</v>
      </c>
      <c r="G66" s="243">
        <v>57</v>
      </c>
      <c r="H66" s="243">
        <v>46</v>
      </c>
      <c r="I66" s="243">
        <v>0.56999999999999995</v>
      </c>
    </row>
    <row r="67" spans="1:9" x14ac:dyDescent="0.25">
      <c r="A67" s="243" t="s">
        <v>865</v>
      </c>
      <c r="B67" s="243" t="s">
        <v>45</v>
      </c>
      <c r="C67" s="243" t="s">
        <v>261</v>
      </c>
      <c r="D67" s="243">
        <v>3</v>
      </c>
      <c r="E67" s="243" t="s">
        <v>917</v>
      </c>
    </row>
    <row r="68" spans="1:9" x14ac:dyDescent="0.25">
      <c r="A68" s="243" t="s">
        <v>866</v>
      </c>
      <c r="B68" s="243" t="s">
        <v>64</v>
      </c>
      <c r="C68" s="243" t="s">
        <v>262</v>
      </c>
      <c r="D68" s="243">
        <v>3</v>
      </c>
      <c r="E68" s="243" t="s">
        <v>917</v>
      </c>
      <c r="F68" s="243">
        <v>58</v>
      </c>
      <c r="G68" s="243">
        <v>44</v>
      </c>
      <c r="H68" s="243">
        <v>71</v>
      </c>
      <c r="I68" s="243">
        <v>0.57666666666666666</v>
      </c>
    </row>
    <row r="69" spans="1:9" x14ac:dyDescent="0.25">
      <c r="A69" s="243" t="s">
        <v>865</v>
      </c>
      <c r="B69" s="243" t="s">
        <v>69</v>
      </c>
      <c r="C69" s="243" t="s">
        <v>263</v>
      </c>
      <c r="D69" s="243">
        <v>3</v>
      </c>
      <c r="E69" s="243" t="s">
        <v>917</v>
      </c>
    </row>
    <row r="70" spans="1:9" x14ac:dyDescent="0.25">
      <c r="A70" s="243" t="s">
        <v>867</v>
      </c>
      <c r="B70" s="243" t="s">
        <v>70</v>
      </c>
      <c r="C70" s="243" t="s">
        <v>264</v>
      </c>
      <c r="D70" s="243">
        <v>3</v>
      </c>
      <c r="E70" s="243" t="s">
        <v>917</v>
      </c>
      <c r="F70" s="243">
        <v>43</v>
      </c>
      <c r="G70" s="243">
        <v>43</v>
      </c>
      <c r="H70" s="243">
        <v>57</v>
      </c>
      <c r="I70" s="243">
        <v>0.47666666666666663</v>
      </c>
    </row>
    <row r="71" spans="1:9" x14ac:dyDescent="0.25">
      <c r="A71" s="243" t="s">
        <v>867</v>
      </c>
      <c r="B71" s="243" t="s">
        <v>71</v>
      </c>
      <c r="C71" s="243" t="s">
        <v>265</v>
      </c>
      <c r="D71" s="243">
        <v>3</v>
      </c>
      <c r="E71" s="243" t="s">
        <v>917</v>
      </c>
      <c r="F71" s="243">
        <v>56</v>
      </c>
      <c r="G71" s="243">
        <v>65</v>
      </c>
      <c r="H71" s="243">
        <v>60</v>
      </c>
      <c r="I71" s="243">
        <v>0.60333333333333339</v>
      </c>
    </row>
    <row r="72" spans="1:9" x14ac:dyDescent="0.25">
      <c r="A72" s="243" t="s">
        <v>866</v>
      </c>
      <c r="B72" s="243" t="s">
        <v>65</v>
      </c>
      <c r="C72" s="243" t="s">
        <v>266</v>
      </c>
      <c r="D72" s="243">
        <v>3</v>
      </c>
      <c r="E72" s="243" t="s">
        <v>917</v>
      </c>
      <c r="F72" s="243">
        <v>71</v>
      </c>
      <c r="G72" s="243">
        <v>32</v>
      </c>
      <c r="H72" s="243">
        <v>37</v>
      </c>
      <c r="I72" s="243">
        <v>0.46666666666666662</v>
      </c>
    </row>
    <row r="73" spans="1:9" x14ac:dyDescent="0.25">
      <c r="A73" s="243" t="s">
        <v>866</v>
      </c>
      <c r="B73" s="243" t="s">
        <v>67</v>
      </c>
      <c r="C73" s="243" t="s">
        <v>267</v>
      </c>
      <c r="D73" s="243">
        <v>3</v>
      </c>
      <c r="E73" s="243" t="s">
        <v>917</v>
      </c>
      <c r="F73" s="243">
        <v>45</v>
      </c>
      <c r="G73" s="243">
        <v>45</v>
      </c>
      <c r="H73" s="243">
        <v>55</v>
      </c>
      <c r="I73" s="243">
        <v>0.48333333333333334</v>
      </c>
    </row>
    <row r="74" spans="1:9" x14ac:dyDescent="0.25">
      <c r="A74" s="243" t="s">
        <v>867</v>
      </c>
      <c r="B74" s="243" t="s">
        <v>72</v>
      </c>
      <c r="C74" s="243" t="s">
        <v>268</v>
      </c>
      <c r="D74" s="243">
        <v>3</v>
      </c>
      <c r="E74" s="243" t="s">
        <v>917</v>
      </c>
      <c r="F74" s="243">
        <v>46</v>
      </c>
      <c r="H74" s="243">
        <v>92</v>
      </c>
      <c r="I74" s="243">
        <v>0.69</v>
      </c>
    </row>
    <row r="75" spans="1:9" x14ac:dyDescent="0.25">
      <c r="A75" s="243" t="s">
        <v>867</v>
      </c>
      <c r="B75" s="243" t="s">
        <v>75</v>
      </c>
      <c r="C75" s="243" t="s">
        <v>269</v>
      </c>
      <c r="D75" s="243">
        <v>3</v>
      </c>
      <c r="E75" s="243" t="s">
        <v>917</v>
      </c>
      <c r="F75" s="243">
        <v>39</v>
      </c>
      <c r="G75" s="243">
        <v>68</v>
      </c>
      <c r="H75" s="243">
        <v>34</v>
      </c>
      <c r="I75" s="243">
        <v>0.47</v>
      </c>
    </row>
    <row r="76" spans="1:9" x14ac:dyDescent="0.25">
      <c r="A76" s="243" t="s">
        <v>867</v>
      </c>
      <c r="B76" s="243" t="s">
        <v>73</v>
      </c>
      <c r="C76" s="243" t="s">
        <v>270</v>
      </c>
      <c r="D76" s="243">
        <v>3</v>
      </c>
      <c r="E76" s="243" t="s">
        <v>917</v>
      </c>
      <c r="F76" s="243">
        <v>89</v>
      </c>
      <c r="G76" s="243">
        <v>80</v>
      </c>
      <c r="H76" s="243">
        <v>80</v>
      </c>
      <c r="I76" s="243">
        <v>0.83</v>
      </c>
    </row>
    <row r="77" spans="1:9" x14ac:dyDescent="0.25">
      <c r="A77" s="243" t="s">
        <v>865</v>
      </c>
      <c r="B77" s="243" t="s">
        <v>76</v>
      </c>
      <c r="C77" s="243" t="s">
        <v>271</v>
      </c>
      <c r="D77" s="243">
        <v>3</v>
      </c>
      <c r="E77" s="243" t="s">
        <v>917</v>
      </c>
      <c r="F77" s="243">
        <v>100</v>
      </c>
      <c r="G77" s="243">
        <v>100</v>
      </c>
      <c r="H77" s="243">
        <v>100</v>
      </c>
      <c r="I77" s="243">
        <v>1</v>
      </c>
    </row>
    <row r="78" spans="1:9" x14ac:dyDescent="0.25">
      <c r="A78" s="243" t="s">
        <v>865</v>
      </c>
      <c r="B78" s="243" t="s">
        <v>82</v>
      </c>
      <c r="C78" s="243" t="s">
        <v>272</v>
      </c>
      <c r="D78" s="243">
        <v>3</v>
      </c>
      <c r="E78" s="243" t="s">
        <v>917</v>
      </c>
      <c r="F78" s="243">
        <v>100</v>
      </c>
      <c r="G78" s="243">
        <v>100</v>
      </c>
      <c r="H78" s="243">
        <v>100</v>
      </c>
      <c r="I78" s="243">
        <v>1</v>
      </c>
    </row>
    <row r="79" spans="1:9" x14ac:dyDescent="0.25">
      <c r="A79" s="243" t="s">
        <v>870</v>
      </c>
      <c r="B79" s="243" t="s">
        <v>78</v>
      </c>
      <c r="C79" s="243" t="s">
        <v>273</v>
      </c>
      <c r="D79" s="243">
        <v>3</v>
      </c>
      <c r="E79" s="243" t="s">
        <v>917</v>
      </c>
      <c r="F79" s="243">
        <v>82</v>
      </c>
      <c r="H79" s="243">
        <v>63</v>
      </c>
      <c r="I79" s="243">
        <v>0.72499999999999998</v>
      </c>
    </row>
    <row r="80" spans="1:9" x14ac:dyDescent="0.25">
      <c r="A80" s="243" t="s">
        <v>870</v>
      </c>
      <c r="B80" s="243" t="s">
        <v>77</v>
      </c>
      <c r="C80" s="243" t="s">
        <v>274</v>
      </c>
      <c r="D80" s="243">
        <v>3</v>
      </c>
      <c r="E80" s="243" t="s">
        <v>917</v>
      </c>
      <c r="F80" s="243">
        <v>59</v>
      </c>
      <c r="G80" s="243">
        <v>58</v>
      </c>
      <c r="H80" s="243">
        <v>59</v>
      </c>
      <c r="I80" s="243">
        <v>0.58666666666666667</v>
      </c>
    </row>
    <row r="81" spans="1:9" x14ac:dyDescent="0.25">
      <c r="A81" s="243" t="s">
        <v>863</v>
      </c>
      <c r="B81" s="243" t="s">
        <v>80</v>
      </c>
      <c r="C81" s="243" t="s">
        <v>275</v>
      </c>
      <c r="D81" s="243">
        <v>3</v>
      </c>
      <c r="E81" s="243" t="s">
        <v>917</v>
      </c>
      <c r="F81" s="243">
        <v>100</v>
      </c>
      <c r="G81" s="243">
        <v>100</v>
      </c>
      <c r="H81" s="243">
        <v>100</v>
      </c>
      <c r="I81" s="243">
        <v>1</v>
      </c>
    </row>
    <row r="82" spans="1:9" x14ac:dyDescent="0.25">
      <c r="A82" s="243" t="s">
        <v>863</v>
      </c>
      <c r="B82" s="243" t="s">
        <v>81</v>
      </c>
      <c r="C82" s="243" t="s">
        <v>276</v>
      </c>
      <c r="D82" s="243">
        <v>3</v>
      </c>
      <c r="E82" s="243" t="s">
        <v>917</v>
      </c>
      <c r="F82" s="243">
        <v>40</v>
      </c>
      <c r="G82" s="243">
        <v>27</v>
      </c>
      <c r="H82" s="243">
        <v>35</v>
      </c>
      <c r="I82" s="243">
        <v>0.34</v>
      </c>
    </row>
    <row r="83" spans="1:9" x14ac:dyDescent="0.25">
      <c r="A83" s="243" t="s">
        <v>865</v>
      </c>
      <c r="B83" s="243" t="s">
        <v>79</v>
      </c>
      <c r="C83" s="243" t="s">
        <v>277</v>
      </c>
      <c r="D83" s="243">
        <v>3</v>
      </c>
      <c r="E83" s="243" t="s">
        <v>917</v>
      </c>
      <c r="F83" s="243">
        <v>100</v>
      </c>
      <c r="G83" s="243">
        <v>100</v>
      </c>
      <c r="H83" s="243">
        <v>100</v>
      </c>
      <c r="I83" s="243">
        <v>1</v>
      </c>
    </row>
    <row r="84" spans="1:9" x14ac:dyDescent="0.25">
      <c r="A84" s="243" t="s">
        <v>865</v>
      </c>
      <c r="B84" s="243" t="s">
        <v>83</v>
      </c>
      <c r="C84" s="243" t="s">
        <v>278</v>
      </c>
      <c r="D84" s="243">
        <v>3</v>
      </c>
      <c r="E84" s="243" t="s">
        <v>917</v>
      </c>
      <c r="F84" s="243">
        <v>100</v>
      </c>
      <c r="G84" s="243">
        <v>100</v>
      </c>
      <c r="H84" s="243">
        <v>100</v>
      </c>
      <c r="I84" s="243">
        <v>1</v>
      </c>
    </row>
    <row r="85" spans="1:9" x14ac:dyDescent="0.25">
      <c r="A85" s="243" t="s">
        <v>865</v>
      </c>
      <c r="B85" s="243" t="s">
        <v>84</v>
      </c>
      <c r="C85" s="243" t="s">
        <v>279</v>
      </c>
      <c r="D85" s="243">
        <v>3</v>
      </c>
      <c r="E85" s="243" t="s">
        <v>917</v>
      </c>
      <c r="F85" s="243">
        <v>67</v>
      </c>
      <c r="I85" s="243">
        <v>0.67</v>
      </c>
    </row>
    <row r="86" spans="1:9" x14ac:dyDescent="0.25">
      <c r="A86" s="243" t="s">
        <v>867</v>
      </c>
      <c r="B86" s="243" t="s">
        <v>85</v>
      </c>
      <c r="C86" s="243" t="s">
        <v>280</v>
      </c>
      <c r="D86" s="243">
        <v>3</v>
      </c>
      <c r="E86" s="243" t="s">
        <v>917</v>
      </c>
      <c r="F86" s="243">
        <v>62</v>
      </c>
      <c r="G86" s="243">
        <v>77</v>
      </c>
      <c r="H86" s="243">
        <v>46</v>
      </c>
      <c r="I86" s="243">
        <v>0.6166666666666667</v>
      </c>
    </row>
    <row r="87" spans="1:9" x14ac:dyDescent="0.25">
      <c r="A87" s="243" t="s">
        <v>868</v>
      </c>
      <c r="B87" s="243" t="s">
        <v>87</v>
      </c>
      <c r="C87" s="243" t="s">
        <v>281</v>
      </c>
      <c r="D87" s="243">
        <v>3</v>
      </c>
      <c r="E87" s="243" t="s">
        <v>917</v>
      </c>
    </row>
    <row r="88" spans="1:9" x14ac:dyDescent="0.25">
      <c r="A88" s="243" t="s">
        <v>863</v>
      </c>
      <c r="B88" s="243" t="s">
        <v>86</v>
      </c>
      <c r="C88" s="243" t="s">
        <v>282</v>
      </c>
      <c r="D88" s="243">
        <v>3</v>
      </c>
      <c r="E88" s="243" t="s">
        <v>917</v>
      </c>
      <c r="F88" s="243">
        <v>83</v>
      </c>
      <c r="G88" s="243">
        <v>100</v>
      </c>
      <c r="H88" s="243">
        <v>100</v>
      </c>
      <c r="I88" s="243">
        <v>0.94333333333333325</v>
      </c>
    </row>
    <row r="89" spans="1:9" x14ac:dyDescent="0.25">
      <c r="A89" s="243" t="s">
        <v>865</v>
      </c>
      <c r="B89" s="243" t="s">
        <v>88</v>
      </c>
      <c r="C89" s="243" t="s">
        <v>283</v>
      </c>
      <c r="D89" s="243">
        <v>3</v>
      </c>
      <c r="E89" s="243" t="s">
        <v>917</v>
      </c>
      <c r="F89" s="243">
        <v>100</v>
      </c>
      <c r="G89" s="243">
        <v>100</v>
      </c>
      <c r="H89" s="243">
        <v>100</v>
      </c>
      <c r="I89" s="243">
        <v>1</v>
      </c>
    </row>
    <row r="90" spans="1:9" x14ac:dyDescent="0.25">
      <c r="A90" s="243" t="s">
        <v>866</v>
      </c>
      <c r="B90" s="243" t="s">
        <v>89</v>
      </c>
      <c r="C90" s="243" t="s">
        <v>284</v>
      </c>
      <c r="D90" s="243">
        <v>3</v>
      </c>
      <c r="E90" s="243" t="s">
        <v>917</v>
      </c>
      <c r="F90" s="243">
        <v>48</v>
      </c>
      <c r="G90" s="243">
        <v>34</v>
      </c>
      <c r="H90" s="243">
        <v>23</v>
      </c>
      <c r="I90" s="243">
        <v>0.35</v>
      </c>
    </row>
    <row r="91" spans="1:9" x14ac:dyDescent="0.25">
      <c r="A91" s="243" t="s">
        <v>868</v>
      </c>
      <c r="B91" s="243" t="s">
        <v>92</v>
      </c>
      <c r="C91" s="243" t="s">
        <v>285</v>
      </c>
      <c r="D91" s="243">
        <v>3</v>
      </c>
      <c r="E91" s="243" t="s">
        <v>917</v>
      </c>
      <c r="F91" s="243">
        <v>33</v>
      </c>
      <c r="G91" s="243">
        <v>83</v>
      </c>
      <c r="H91" s="243">
        <v>42</v>
      </c>
      <c r="I91" s="243">
        <v>0.52666666666666662</v>
      </c>
    </row>
    <row r="92" spans="1:9" x14ac:dyDescent="0.25">
      <c r="A92" s="243" t="s">
        <v>863</v>
      </c>
      <c r="B92" s="243" t="s">
        <v>95</v>
      </c>
      <c r="C92" s="243" t="s">
        <v>286</v>
      </c>
      <c r="D92" s="243">
        <v>3</v>
      </c>
      <c r="E92" s="243" t="s">
        <v>917</v>
      </c>
    </row>
    <row r="93" spans="1:9" x14ac:dyDescent="0.25">
      <c r="A93" s="243" t="s">
        <v>865</v>
      </c>
      <c r="B93" s="243" t="s">
        <v>90</v>
      </c>
      <c r="C93" s="243" t="s">
        <v>287</v>
      </c>
      <c r="D93" s="243">
        <v>3</v>
      </c>
      <c r="E93" s="243" t="s">
        <v>917</v>
      </c>
      <c r="F93" s="243">
        <v>100</v>
      </c>
      <c r="I93" s="243">
        <v>1</v>
      </c>
    </row>
    <row r="94" spans="1:9" x14ac:dyDescent="0.25">
      <c r="A94" s="243" t="s">
        <v>868</v>
      </c>
      <c r="B94" s="243" t="s">
        <v>96</v>
      </c>
      <c r="C94" s="243" t="s">
        <v>879</v>
      </c>
      <c r="D94" s="243">
        <v>3</v>
      </c>
      <c r="E94" s="243" t="s">
        <v>917</v>
      </c>
      <c r="F94" s="243">
        <v>30</v>
      </c>
      <c r="G94" s="243">
        <v>19</v>
      </c>
      <c r="H94" s="243">
        <v>16</v>
      </c>
      <c r="I94" s="243">
        <v>0.21666666666666667</v>
      </c>
    </row>
    <row r="95" spans="1:9" x14ac:dyDescent="0.25">
      <c r="A95" s="243" t="s">
        <v>865</v>
      </c>
      <c r="B95" s="243" t="s">
        <v>105</v>
      </c>
      <c r="C95" s="243" t="s">
        <v>289</v>
      </c>
      <c r="D95" s="243">
        <v>3</v>
      </c>
      <c r="E95" s="243" t="s">
        <v>917</v>
      </c>
      <c r="G95" s="243">
        <v>42</v>
      </c>
      <c r="H95" s="243">
        <v>97</v>
      </c>
      <c r="I95" s="243">
        <v>0.69499999999999995</v>
      </c>
    </row>
    <row r="96" spans="1:9" x14ac:dyDescent="0.25">
      <c r="A96" s="243" t="s">
        <v>863</v>
      </c>
      <c r="B96" s="243" t="s">
        <v>97</v>
      </c>
      <c r="C96" s="243" t="s">
        <v>290</v>
      </c>
      <c r="D96" s="243">
        <v>3</v>
      </c>
      <c r="E96" s="243" t="s">
        <v>917</v>
      </c>
      <c r="F96" s="243">
        <v>96</v>
      </c>
      <c r="G96" s="243">
        <v>58</v>
      </c>
      <c r="I96" s="243">
        <v>0.77</v>
      </c>
    </row>
    <row r="97" spans="1:9" x14ac:dyDescent="0.25">
      <c r="A97" s="243" t="s">
        <v>866</v>
      </c>
      <c r="B97" s="243" t="s">
        <v>102</v>
      </c>
      <c r="C97" s="243" t="s">
        <v>291</v>
      </c>
      <c r="D97" s="243">
        <v>3</v>
      </c>
      <c r="E97" s="243" t="s">
        <v>917</v>
      </c>
      <c r="F97" s="243">
        <v>0</v>
      </c>
      <c r="G97" s="243">
        <v>20</v>
      </c>
      <c r="H97" s="243">
        <v>0</v>
      </c>
      <c r="I97" s="243">
        <v>6.6666666666666666E-2</v>
      </c>
    </row>
    <row r="98" spans="1:9" x14ac:dyDescent="0.25">
      <c r="A98" s="243" t="s">
        <v>866</v>
      </c>
      <c r="B98" s="243" t="s">
        <v>98</v>
      </c>
      <c r="C98" s="243" t="s">
        <v>292</v>
      </c>
      <c r="D98" s="243">
        <v>3</v>
      </c>
      <c r="E98" s="243" t="s">
        <v>917</v>
      </c>
      <c r="F98" s="243">
        <v>40</v>
      </c>
      <c r="G98" s="243">
        <v>47</v>
      </c>
      <c r="H98" s="243">
        <v>60</v>
      </c>
      <c r="I98" s="243">
        <v>0.49</v>
      </c>
    </row>
    <row r="99" spans="1:9" x14ac:dyDescent="0.25">
      <c r="A99" s="243" t="s">
        <v>863</v>
      </c>
      <c r="B99" s="243" t="s">
        <v>99</v>
      </c>
      <c r="C99" s="243" t="s">
        <v>530</v>
      </c>
      <c r="D99" s="243">
        <v>3</v>
      </c>
      <c r="E99" s="243" t="s">
        <v>917</v>
      </c>
      <c r="H99" s="243">
        <v>100</v>
      </c>
      <c r="I99" s="243">
        <v>1</v>
      </c>
    </row>
    <row r="100" spans="1:9" x14ac:dyDescent="0.25">
      <c r="A100" s="243" t="s">
        <v>865</v>
      </c>
      <c r="B100" s="243" t="s">
        <v>103</v>
      </c>
      <c r="C100" s="243" t="s">
        <v>294</v>
      </c>
      <c r="D100" s="243">
        <v>3</v>
      </c>
      <c r="E100" s="243" t="s">
        <v>917</v>
      </c>
      <c r="F100" s="243">
        <v>71</v>
      </c>
      <c r="G100" s="243">
        <v>85</v>
      </c>
      <c r="H100" s="243">
        <v>100</v>
      </c>
      <c r="I100" s="243">
        <v>0.85333333333333328</v>
      </c>
    </row>
    <row r="101" spans="1:9" x14ac:dyDescent="0.25">
      <c r="A101" s="243" t="s">
        <v>865</v>
      </c>
      <c r="B101" s="243" t="s">
        <v>104</v>
      </c>
      <c r="C101" s="243" t="s">
        <v>295</v>
      </c>
      <c r="D101" s="243">
        <v>3</v>
      </c>
      <c r="E101" s="243" t="s">
        <v>917</v>
      </c>
    </row>
    <row r="102" spans="1:9" x14ac:dyDescent="0.25">
      <c r="A102" s="243" t="s">
        <v>866</v>
      </c>
      <c r="B102" s="243" t="s">
        <v>109</v>
      </c>
      <c r="C102" s="243" t="s">
        <v>296</v>
      </c>
      <c r="D102" s="243">
        <v>3</v>
      </c>
      <c r="E102" s="243" t="s">
        <v>917</v>
      </c>
      <c r="F102" s="243">
        <v>49</v>
      </c>
      <c r="G102" s="243">
        <v>35</v>
      </c>
      <c r="H102" s="243">
        <v>45</v>
      </c>
      <c r="I102" s="243">
        <v>0.43</v>
      </c>
    </row>
    <row r="103" spans="1:9" x14ac:dyDescent="0.25">
      <c r="A103" s="243" t="s">
        <v>866</v>
      </c>
      <c r="B103" s="243" t="s">
        <v>122</v>
      </c>
      <c r="C103" s="243" t="s">
        <v>297</v>
      </c>
      <c r="D103" s="243">
        <v>3</v>
      </c>
      <c r="E103" s="243" t="s">
        <v>917</v>
      </c>
      <c r="F103" s="243">
        <v>79</v>
      </c>
      <c r="G103" s="243">
        <v>86</v>
      </c>
      <c r="H103" s="243">
        <v>57</v>
      </c>
      <c r="I103" s="243">
        <v>0.74</v>
      </c>
    </row>
    <row r="104" spans="1:9" x14ac:dyDescent="0.25">
      <c r="A104" s="243" t="s">
        <v>868</v>
      </c>
      <c r="B104" s="243" t="s">
        <v>123</v>
      </c>
      <c r="C104" s="243" t="s">
        <v>298</v>
      </c>
      <c r="D104" s="243">
        <v>3</v>
      </c>
      <c r="E104" s="243" t="s">
        <v>917</v>
      </c>
      <c r="F104" s="243">
        <v>65</v>
      </c>
      <c r="G104" s="243">
        <v>65</v>
      </c>
      <c r="H104" s="243">
        <v>70</v>
      </c>
      <c r="I104" s="243">
        <v>0.66666666666666674</v>
      </c>
    </row>
    <row r="105" spans="1:9" x14ac:dyDescent="0.25">
      <c r="A105" s="243" t="s">
        <v>870</v>
      </c>
      <c r="B105" s="243" t="s">
        <v>110</v>
      </c>
      <c r="C105" s="243" t="s">
        <v>299</v>
      </c>
      <c r="D105" s="243">
        <v>3</v>
      </c>
      <c r="E105" s="243" t="s">
        <v>917</v>
      </c>
      <c r="F105" s="243">
        <v>100</v>
      </c>
      <c r="G105" s="243">
        <v>100</v>
      </c>
      <c r="H105" s="243">
        <v>100</v>
      </c>
      <c r="I105" s="243">
        <v>1</v>
      </c>
    </row>
    <row r="106" spans="1:9" x14ac:dyDescent="0.25">
      <c r="A106" s="243" t="s">
        <v>866</v>
      </c>
      <c r="B106" s="243" t="s">
        <v>114</v>
      </c>
      <c r="C106" s="243" t="s">
        <v>300</v>
      </c>
      <c r="D106" s="243">
        <v>3</v>
      </c>
      <c r="E106" s="243" t="s">
        <v>917</v>
      </c>
      <c r="F106" s="243">
        <v>37</v>
      </c>
      <c r="G106" s="243">
        <v>49</v>
      </c>
      <c r="H106" s="243">
        <v>66</v>
      </c>
      <c r="I106" s="243">
        <v>0.5066666666666666</v>
      </c>
    </row>
    <row r="107" spans="1:9" x14ac:dyDescent="0.25">
      <c r="A107" s="243" t="s">
        <v>865</v>
      </c>
      <c r="B107" s="243" t="s">
        <v>115</v>
      </c>
      <c r="C107" s="243" t="s">
        <v>301</v>
      </c>
      <c r="D107" s="243">
        <v>3</v>
      </c>
      <c r="E107" s="243" t="s">
        <v>917</v>
      </c>
      <c r="F107" s="243">
        <v>100</v>
      </c>
      <c r="I107" s="243">
        <v>1</v>
      </c>
    </row>
    <row r="108" spans="1:9" x14ac:dyDescent="0.25">
      <c r="A108" s="243" t="s">
        <v>868</v>
      </c>
      <c r="B108" s="243" t="s">
        <v>112</v>
      </c>
      <c r="C108" s="243" t="s">
        <v>880</v>
      </c>
      <c r="D108" s="243">
        <v>3</v>
      </c>
      <c r="E108" s="243" t="s">
        <v>917</v>
      </c>
      <c r="F108" s="243">
        <v>33</v>
      </c>
      <c r="H108" s="243">
        <v>100</v>
      </c>
      <c r="I108" s="243">
        <v>0.66500000000000004</v>
      </c>
    </row>
    <row r="109" spans="1:9" x14ac:dyDescent="0.25">
      <c r="A109" s="243" t="s">
        <v>866</v>
      </c>
      <c r="B109" s="243" t="s">
        <v>120</v>
      </c>
      <c r="C109" s="243" t="s">
        <v>303</v>
      </c>
      <c r="D109" s="243">
        <v>3</v>
      </c>
      <c r="E109" s="243" t="s">
        <v>917</v>
      </c>
      <c r="F109" s="243">
        <v>15</v>
      </c>
      <c r="G109" s="243">
        <v>8</v>
      </c>
      <c r="H109" s="243">
        <v>6</v>
      </c>
      <c r="I109" s="243">
        <v>9.6666666666666665E-2</v>
      </c>
    </row>
    <row r="110" spans="1:9" x14ac:dyDescent="0.25">
      <c r="A110" s="243" t="s">
        <v>866</v>
      </c>
      <c r="B110" s="243" t="s">
        <v>121</v>
      </c>
      <c r="C110" s="243" t="s">
        <v>304</v>
      </c>
      <c r="D110" s="243">
        <v>3</v>
      </c>
      <c r="E110" s="243" t="s">
        <v>917</v>
      </c>
      <c r="F110" s="243">
        <v>20</v>
      </c>
      <c r="G110" s="243">
        <v>50</v>
      </c>
      <c r="H110" s="243">
        <v>100</v>
      </c>
      <c r="I110" s="243">
        <v>0.56666666666666665</v>
      </c>
    </row>
    <row r="111" spans="1:9" x14ac:dyDescent="0.25">
      <c r="A111" s="243" t="s">
        <v>867</v>
      </c>
      <c r="B111" s="243" t="s">
        <v>111</v>
      </c>
      <c r="C111" s="243" t="s">
        <v>305</v>
      </c>
      <c r="D111" s="243">
        <v>3</v>
      </c>
      <c r="E111" s="243" t="s">
        <v>917</v>
      </c>
      <c r="H111" s="243">
        <v>79</v>
      </c>
      <c r="I111" s="243">
        <v>0.79</v>
      </c>
    </row>
    <row r="112" spans="1:9" x14ac:dyDescent="0.25">
      <c r="A112" s="243" t="s">
        <v>868</v>
      </c>
      <c r="B112" s="243" t="s">
        <v>60</v>
      </c>
      <c r="C112" s="243" t="s">
        <v>306</v>
      </c>
      <c r="D112" s="243">
        <v>3</v>
      </c>
      <c r="E112" s="243" t="s">
        <v>917</v>
      </c>
      <c r="F112" s="243">
        <v>50</v>
      </c>
      <c r="G112" s="243">
        <v>100</v>
      </c>
      <c r="I112" s="243">
        <v>0.75</v>
      </c>
    </row>
    <row r="113" spans="1:9" x14ac:dyDescent="0.25">
      <c r="A113" s="243" t="s">
        <v>865</v>
      </c>
      <c r="B113" s="243" t="s">
        <v>107</v>
      </c>
      <c r="C113" s="243" t="s">
        <v>307</v>
      </c>
      <c r="D113" s="243">
        <v>3</v>
      </c>
      <c r="E113" s="243" t="s">
        <v>917</v>
      </c>
    </row>
    <row r="114" spans="1:9" x14ac:dyDescent="0.25">
      <c r="A114" s="243" t="s">
        <v>868</v>
      </c>
      <c r="B114" s="243" t="s">
        <v>118</v>
      </c>
      <c r="C114" s="243" t="s">
        <v>308</v>
      </c>
      <c r="D114" s="243">
        <v>3</v>
      </c>
      <c r="E114" s="243" t="s">
        <v>917</v>
      </c>
      <c r="F114" s="243">
        <v>100</v>
      </c>
      <c r="G114" s="243">
        <v>99</v>
      </c>
      <c r="H114" s="243">
        <v>98</v>
      </c>
      <c r="I114" s="243">
        <v>0.99</v>
      </c>
    </row>
    <row r="115" spans="1:9" x14ac:dyDescent="0.25">
      <c r="A115" s="243" t="s">
        <v>865</v>
      </c>
      <c r="B115" s="243" t="s">
        <v>117</v>
      </c>
      <c r="C115" s="243" t="s">
        <v>309</v>
      </c>
      <c r="D115" s="243">
        <v>3</v>
      </c>
      <c r="E115" s="243" t="s">
        <v>917</v>
      </c>
      <c r="F115" s="243">
        <v>100</v>
      </c>
      <c r="G115" s="243">
        <v>90</v>
      </c>
      <c r="H115" s="243">
        <v>81</v>
      </c>
      <c r="I115" s="243">
        <v>0.90333333333333332</v>
      </c>
    </row>
    <row r="116" spans="1:9" x14ac:dyDescent="0.25">
      <c r="A116" s="243" t="s">
        <v>863</v>
      </c>
      <c r="B116" s="243" t="s">
        <v>106</v>
      </c>
      <c r="C116" s="243" t="s">
        <v>310</v>
      </c>
      <c r="D116" s="243">
        <v>3</v>
      </c>
      <c r="E116" s="243" t="s">
        <v>917</v>
      </c>
      <c r="F116" s="243">
        <v>83</v>
      </c>
      <c r="G116" s="243">
        <v>100</v>
      </c>
      <c r="H116" s="243">
        <v>91</v>
      </c>
      <c r="I116" s="243">
        <v>0.91333333333333333</v>
      </c>
    </row>
    <row r="117" spans="1:9" x14ac:dyDescent="0.25">
      <c r="A117" s="243" t="s">
        <v>866</v>
      </c>
      <c r="B117" s="243" t="s">
        <v>119</v>
      </c>
      <c r="C117" s="243" t="s">
        <v>311</v>
      </c>
      <c r="D117" s="243">
        <v>3</v>
      </c>
      <c r="E117" s="243" t="s">
        <v>917</v>
      </c>
      <c r="F117" s="243">
        <v>42</v>
      </c>
      <c r="G117" s="243">
        <v>25</v>
      </c>
      <c r="H117" s="243">
        <v>66</v>
      </c>
      <c r="I117" s="243">
        <v>0.44333333333333336</v>
      </c>
    </row>
    <row r="118" spans="1:9" x14ac:dyDescent="0.25">
      <c r="A118" s="243" t="s">
        <v>870</v>
      </c>
      <c r="B118" s="243" t="s">
        <v>116</v>
      </c>
      <c r="C118" s="243" t="s">
        <v>312</v>
      </c>
      <c r="D118" s="243">
        <v>3</v>
      </c>
      <c r="E118" s="243" t="s">
        <v>917</v>
      </c>
      <c r="F118" s="243">
        <v>38</v>
      </c>
      <c r="G118" s="243">
        <v>65</v>
      </c>
      <c r="H118" s="243">
        <v>66</v>
      </c>
      <c r="I118" s="243">
        <v>0.56333333333333335</v>
      </c>
    </row>
    <row r="119" spans="1:9" x14ac:dyDescent="0.25">
      <c r="A119" s="243" t="s">
        <v>866</v>
      </c>
      <c r="B119" s="243" t="s">
        <v>124</v>
      </c>
      <c r="C119" s="243" t="s">
        <v>313</v>
      </c>
      <c r="D119" s="243">
        <v>3</v>
      </c>
      <c r="E119" s="243" t="s">
        <v>917</v>
      </c>
      <c r="F119" s="243">
        <v>38</v>
      </c>
      <c r="G119" s="243">
        <v>35</v>
      </c>
      <c r="H119" s="243">
        <v>24</v>
      </c>
      <c r="I119" s="243">
        <v>0.32333333333333336</v>
      </c>
    </row>
    <row r="120" spans="1:9" x14ac:dyDescent="0.25">
      <c r="A120" s="243" t="s">
        <v>868</v>
      </c>
      <c r="B120" s="243" t="s">
        <v>132</v>
      </c>
      <c r="C120" s="243" t="s">
        <v>314</v>
      </c>
      <c r="D120" s="243">
        <v>3</v>
      </c>
      <c r="E120" s="243" t="s">
        <v>917</v>
      </c>
      <c r="F120" s="243">
        <v>50</v>
      </c>
      <c r="I120" s="243">
        <v>0.5</v>
      </c>
    </row>
    <row r="121" spans="1:9" x14ac:dyDescent="0.25">
      <c r="A121" s="243" t="s">
        <v>870</v>
      </c>
      <c r="B121" s="243" t="s">
        <v>131</v>
      </c>
      <c r="C121" s="243" t="s">
        <v>315</v>
      </c>
      <c r="D121" s="243">
        <v>3</v>
      </c>
      <c r="E121" s="243" t="s">
        <v>917</v>
      </c>
      <c r="F121" s="243">
        <v>52</v>
      </c>
      <c r="G121" s="243">
        <v>24</v>
      </c>
      <c r="H121" s="243">
        <v>25</v>
      </c>
      <c r="I121" s="243">
        <v>0.33666666666666667</v>
      </c>
    </row>
    <row r="122" spans="1:9" x14ac:dyDescent="0.25">
      <c r="A122" s="243" t="s">
        <v>865</v>
      </c>
      <c r="B122" s="243" t="s">
        <v>129</v>
      </c>
      <c r="C122" s="243" t="s">
        <v>881</v>
      </c>
      <c r="D122" s="243">
        <v>3</v>
      </c>
      <c r="E122" s="243" t="s">
        <v>917</v>
      </c>
      <c r="F122" s="243">
        <v>93</v>
      </c>
      <c r="I122" s="243">
        <v>0.93</v>
      </c>
    </row>
    <row r="123" spans="1:9" x14ac:dyDescent="0.25">
      <c r="A123" s="243" t="s">
        <v>868</v>
      </c>
      <c r="B123" s="243" t="s">
        <v>133</v>
      </c>
      <c r="C123" s="243" t="s">
        <v>317</v>
      </c>
      <c r="D123" s="243">
        <v>3</v>
      </c>
      <c r="E123" s="243" t="s">
        <v>917</v>
      </c>
    </row>
    <row r="124" spans="1:9" x14ac:dyDescent="0.25">
      <c r="A124" s="243" t="s">
        <v>867</v>
      </c>
      <c r="B124" s="243" t="s">
        <v>127</v>
      </c>
      <c r="C124" s="243" t="s">
        <v>318</v>
      </c>
      <c r="D124" s="243">
        <v>3</v>
      </c>
      <c r="E124" s="243" t="s">
        <v>917</v>
      </c>
      <c r="F124" s="243">
        <v>73</v>
      </c>
      <c r="G124" s="243">
        <v>76</v>
      </c>
      <c r="H124" s="243">
        <v>71</v>
      </c>
      <c r="I124" s="243">
        <v>0.73333333333333328</v>
      </c>
    </row>
    <row r="125" spans="1:9" x14ac:dyDescent="0.25">
      <c r="A125" s="243" t="s">
        <v>866</v>
      </c>
      <c r="B125" s="243" t="s">
        <v>125</v>
      </c>
      <c r="C125" s="243" t="s">
        <v>882</v>
      </c>
      <c r="D125" s="243">
        <v>3</v>
      </c>
      <c r="E125" s="243" t="s">
        <v>917</v>
      </c>
      <c r="F125" s="243">
        <v>86</v>
      </c>
      <c r="G125" s="243">
        <v>64</v>
      </c>
      <c r="H125" s="243">
        <v>62</v>
      </c>
      <c r="I125" s="243">
        <v>0.70666666666666667</v>
      </c>
    </row>
    <row r="126" spans="1:9" x14ac:dyDescent="0.25">
      <c r="A126" s="243" t="s">
        <v>866</v>
      </c>
      <c r="B126" s="243" t="s">
        <v>126</v>
      </c>
      <c r="C126" s="243" t="s">
        <v>320</v>
      </c>
      <c r="D126" s="243">
        <v>3</v>
      </c>
      <c r="E126" s="243" t="s">
        <v>917</v>
      </c>
      <c r="F126" s="243">
        <v>8</v>
      </c>
      <c r="G126" s="243">
        <v>21</v>
      </c>
      <c r="H126" s="243">
        <v>34</v>
      </c>
      <c r="I126" s="243">
        <v>0.21</v>
      </c>
    </row>
    <row r="127" spans="1:9" x14ac:dyDescent="0.25">
      <c r="A127" s="243" t="s">
        <v>868</v>
      </c>
      <c r="B127" s="243" t="s">
        <v>128</v>
      </c>
      <c r="C127" s="243" t="s">
        <v>321</v>
      </c>
      <c r="D127" s="243">
        <v>3</v>
      </c>
      <c r="E127" s="243" t="s">
        <v>917</v>
      </c>
      <c r="F127" s="243">
        <v>100</v>
      </c>
      <c r="G127" s="243">
        <v>100</v>
      </c>
      <c r="H127" s="243">
        <v>100</v>
      </c>
      <c r="I127" s="243">
        <v>1</v>
      </c>
    </row>
    <row r="128" spans="1:9" x14ac:dyDescent="0.25">
      <c r="A128" s="243" t="s">
        <v>865</v>
      </c>
      <c r="B128" s="243" t="s">
        <v>130</v>
      </c>
      <c r="C128" s="243" t="s">
        <v>322</v>
      </c>
      <c r="D128" s="243">
        <v>3</v>
      </c>
      <c r="E128" s="243" t="s">
        <v>917</v>
      </c>
      <c r="F128" s="243">
        <v>100</v>
      </c>
      <c r="G128" s="243">
        <v>89</v>
      </c>
      <c r="H128" s="243">
        <v>89</v>
      </c>
      <c r="I128" s="243">
        <v>0.92666666666666675</v>
      </c>
    </row>
    <row r="129" spans="1:9" x14ac:dyDescent="0.25">
      <c r="A129" s="243" t="s">
        <v>863</v>
      </c>
      <c r="B129" s="243" t="s">
        <v>134</v>
      </c>
      <c r="C129" s="243" t="s">
        <v>323</v>
      </c>
      <c r="D129" s="243">
        <v>3</v>
      </c>
      <c r="E129" s="243" t="s">
        <v>917</v>
      </c>
      <c r="F129" s="243">
        <v>100</v>
      </c>
      <c r="G129" s="243">
        <v>100</v>
      </c>
      <c r="H129" s="243">
        <v>100</v>
      </c>
      <c r="I129" s="243">
        <v>1</v>
      </c>
    </row>
    <row r="130" spans="1:9" x14ac:dyDescent="0.25">
      <c r="A130" s="243" t="s">
        <v>863</v>
      </c>
      <c r="B130" s="243" t="s">
        <v>135</v>
      </c>
      <c r="C130" s="243" t="s">
        <v>324</v>
      </c>
      <c r="D130" s="243">
        <v>3</v>
      </c>
      <c r="E130" s="243" t="s">
        <v>917</v>
      </c>
      <c r="F130" s="243">
        <v>61</v>
      </c>
      <c r="G130" s="243">
        <v>63</v>
      </c>
      <c r="H130" s="243">
        <v>46</v>
      </c>
      <c r="I130" s="243">
        <v>0.56666666666666665</v>
      </c>
    </row>
    <row r="131" spans="1:9" x14ac:dyDescent="0.25">
      <c r="A131" s="243" t="s">
        <v>868</v>
      </c>
      <c r="B131" s="243" t="s">
        <v>139</v>
      </c>
      <c r="C131" s="243" t="s">
        <v>325</v>
      </c>
      <c r="D131" s="243">
        <v>3</v>
      </c>
      <c r="E131" s="243" t="s">
        <v>917</v>
      </c>
    </row>
    <row r="132" spans="1:9" x14ac:dyDescent="0.25">
      <c r="A132" s="243" t="s">
        <v>867</v>
      </c>
      <c r="B132" s="243" t="s">
        <v>136</v>
      </c>
      <c r="C132" s="243" t="s">
        <v>326</v>
      </c>
      <c r="D132" s="243">
        <v>3</v>
      </c>
      <c r="E132" s="243" t="s">
        <v>917</v>
      </c>
      <c r="F132" s="243">
        <v>61</v>
      </c>
      <c r="G132" s="243">
        <v>92</v>
      </c>
      <c r="H132" s="243">
        <v>43</v>
      </c>
      <c r="I132" s="243">
        <v>0.65333333333333332</v>
      </c>
    </row>
    <row r="133" spans="1:9" x14ac:dyDescent="0.25">
      <c r="A133" s="243" t="s">
        <v>868</v>
      </c>
      <c r="B133" s="243" t="s">
        <v>140</v>
      </c>
      <c r="C133" s="243" t="s">
        <v>327</v>
      </c>
      <c r="D133" s="243">
        <v>3</v>
      </c>
      <c r="E133" s="243" t="s">
        <v>917</v>
      </c>
      <c r="F133" s="243">
        <v>26</v>
      </c>
      <c r="G133" s="243">
        <v>16</v>
      </c>
      <c r="H133" s="243">
        <v>27</v>
      </c>
      <c r="I133" s="243">
        <v>0.23</v>
      </c>
    </row>
    <row r="134" spans="1:9" x14ac:dyDescent="0.25">
      <c r="A134" s="243" t="s">
        <v>867</v>
      </c>
      <c r="B134" s="243" t="s">
        <v>144</v>
      </c>
      <c r="C134" s="243" t="s">
        <v>328</v>
      </c>
      <c r="D134" s="243">
        <v>3</v>
      </c>
      <c r="E134" s="243" t="s">
        <v>917</v>
      </c>
      <c r="F134" s="243">
        <v>25</v>
      </c>
      <c r="G134" s="243">
        <v>23</v>
      </c>
      <c r="H134" s="243">
        <v>16</v>
      </c>
      <c r="I134" s="243">
        <v>0.21333333333333332</v>
      </c>
    </row>
    <row r="135" spans="1:9" x14ac:dyDescent="0.25">
      <c r="A135" s="243" t="s">
        <v>867</v>
      </c>
      <c r="B135" s="243" t="s">
        <v>137</v>
      </c>
      <c r="C135" s="243" t="s">
        <v>329</v>
      </c>
      <c r="D135" s="243">
        <v>3</v>
      </c>
      <c r="E135" s="243" t="s">
        <v>917</v>
      </c>
      <c r="F135" s="243">
        <v>34</v>
      </c>
      <c r="G135" s="243">
        <v>38</v>
      </c>
      <c r="H135" s="243">
        <v>39</v>
      </c>
      <c r="I135" s="243">
        <v>0.37</v>
      </c>
    </row>
    <row r="136" spans="1:9" x14ac:dyDescent="0.25">
      <c r="A136" s="243" t="s">
        <v>868</v>
      </c>
      <c r="B136" s="243" t="s">
        <v>138</v>
      </c>
      <c r="C136" s="243" t="s">
        <v>883</v>
      </c>
      <c r="D136" s="243">
        <v>3</v>
      </c>
      <c r="E136" s="243" t="s">
        <v>917</v>
      </c>
      <c r="F136" s="243">
        <v>23</v>
      </c>
      <c r="G136" s="243">
        <v>15</v>
      </c>
      <c r="H136" s="243">
        <v>36</v>
      </c>
      <c r="I136" s="243">
        <v>0.24666666666666667</v>
      </c>
    </row>
    <row r="137" spans="1:9" x14ac:dyDescent="0.25">
      <c r="A137" s="243" t="s">
        <v>865</v>
      </c>
      <c r="B137" s="243" t="s">
        <v>141</v>
      </c>
      <c r="C137" s="243" t="s">
        <v>331</v>
      </c>
      <c r="D137" s="243">
        <v>3</v>
      </c>
      <c r="E137" s="243" t="s">
        <v>917</v>
      </c>
    </row>
    <row r="138" spans="1:9" x14ac:dyDescent="0.25">
      <c r="A138" s="243" t="s">
        <v>865</v>
      </c>
      <c r="B138" s="243" t="s">
        <v>143</v>
      </c>
      <c r="C138" s="243" t="s">
        <v>332</v>
      </c>
      <c r="D138" s="243">
        <v>3</v>
      </c>
      <c r="E138" s="243" t="s">
        <v>917</v>
      </c>
      <c r="F138" s="243">
        <v>100</v>
      </c>
      <c r="G138" s="243">
        <v>100</v>
      </c>
      <c r="I138" s="243">
        <v>1</v>
      </c>
    </row>
    <row r="139" spans="1:9" x14ac:dyDescent="0.25">
      <c r="A139" s="243" t="s">
        <v>863</v>
      </c>
      <c r="B139" s="243" t="s">
        <v>145</v>
      </c>
      <c r="C139" s="243" t="s">
        <v>333</v>
      </c>
      <c r="D139" s="243">
        <v>3</v>
      </c>
      <c r="E139" s="243" t="s">
        <v>917</v>
      </c>
      <c r="H139" s="243">
        <v>100</v>
      </c>
      <c r="I139" s="243">
        <v>1</v>
      </c>
    </row>
    <row r="140" spans="1:9" x14ac:dyDescent="0.25">
      <c r="A140" s="243" t="s">
        <v>868</v>
      </c>
      <c r="B140" s="243" t="s">
        <v>94</v>
      </c>
      <c r="C140" s="243" t="s">
        <v>334</v>
      </c>
      <c r="D140" s="243">
        <v>3</v>
      </c>
      <c r="E140" s="243" t="s">
        <v>917</v>
      </c>
      <c r="H140" s="243">
        <v>100</v>
      </c>
      <c r="I140" s="243">
        <v>1</v>
      </c>
    </row>
    <row r="141" spans="1:9" x14ac:dyDescent="0.25">
      <c r="A141" s="243" t="s">
        <v>865</v>
      </c>
      <c r="B141" s="243" t="s">
        <v>108</v>
      </c>
      <c r="C141" s="243" t="s">
        <v>335</v>
      </c>
      <c r="D141" s="243">
        <v>3</v>
      </c>
      <c r="E141" s="243" t="s">
        <v>917</v>
      </c>
      <c r="F141" s="243">
        <v>86</v>
      </c>
      <c r="G141" s="243">
        <v>89</v>
      </c>
      <c r="H141" s="243">
        <v>61</v>
      </c>
      <c r="I141" s="243">
        <v>0.78666666666666674</v>
      </c>
    </row>
    <row r="142" spans="1:9" x14ac:dyDescent="0.25">
      <c r="A142" s="243" t="s">
        <v>865</v>
      </c>
      <c r="B142" s="243" t="s">
        <v>146</v>
      </c>
      <c r="C142" s="243" t="s">
        <v>336</v>
      </c>
      <c r="D142" s="243">
        <v>3</v>
      </c>
      <c r="E142" s="243" t="s">
        <v>917</v>
      </c>
      <c r="F142" s="243">
        <v>50</v>
      </c>
      <c r="H142" s="243">
        <v>90</v>
      </c>
      <c r="I142" s="243">
        <v>0.7</v>
      </c>
    </row>
    <row r="143" spans="1:9" x14ac:dyDescent="0.25">
      <c r="A143" s="243" t="s">
        <v>865</v>
      </c>
      <c r="B143" s="243" t="s">
        <v>147</v>
      </c>
      <c r="C143" s="243" t="s">
        <v>884</v>
      </c>
      <c r="D143" s="243">
        <v>3</v>
      </c>
      <c r="E143" s="243" t="s">
        <v>917</v>
      </c>
      <c r="F143" s="243">
        <v>100</v>
      </c>
      <c r="G143" s="243">
        <v>100</v>
      </c>
      <c r="H143" s="243">
        <v>100</v>
      </c>
      <c r="I143" s="243">
        <v>1</v>
      </c>
    </row>
    <row r="144" spans="1:9" x14ac:dyDescent="0.25">
      <c r="A144" s="243" t="s">
        <v>866</v>
      </c>
      <c r="B144" s="243" t="s">
        <v>148</v>
      </c>
      <c r="C144" s="243" t="s">
        <v>338</v>
      </c>
      <c r="D144" s="243">
        <v>3</v>
      </c>
      <c r="E144" s="243" t="s">
        <v>917</v>
      </c>
      <c r="F144" s="243">
        <v>30</v>
      </c>
      <c r="I144" s="243">
        <v>0.3</v>
      </c>
    </row>
    <row r="145" spans="1:9" x14ac:dyDescent="0.25">
      <c r="A145" s="243" t="s">
        <v>867</v>
      </c>
      <c r="B145" s="243" t="s">
        <v>93</v>
      </c>
      <c r="C145" s="243" t="s">
        <v>339</v>
      </c>
      <c r="D145" s="243">
        <v>3</v>
      </c>
      <c r="E145" s="243" t="s">
        <v>917</v>
      </c>
      <c r="F145" s="243">
        <v>100</v>
      </c>
      <c r="G145" s="243">
        <v>100</v>
      </c>
      <c r="H145" s="243">
        <v>100</v>
      </c>
      <c r="I145" s="243">
        <v>1</v>
      </c>
    </row>
    <row r="146" spans="1:9" x14ac:dyDescent="0.25">
      <c r="A146" s="243" t="s">
        <v>867</v>
      </c>
      <c r="B146" s="243" t="s">
        <v>100</v>
      </c>
      <c r="C146" s="243" t="s">
        <v>340</v>
      </c>
      <c r="D146" s="243">
        <v>3</v>
      </c>
      <c r="E146" s="243" t="s">
        <v>917</v>
      </c>
      <c r="F146" s="243">
        <v>56</v>
      </c>
      <c r="G146" s="243">
        <v>56</v>
      </c>
      <c r="H146" s="243">
        <v>56</v>
      </c>
      <c r="I146" s="243">
        <v>0.56000000000000005</v>
      </c>
    </row>
    <row r="147" spans="1:9" x14ac:dyDescent="0.25">
      <c r="A147" s="243" t="s">
        <v>867</v>
      </c>
      <c r="B147" s="243" t="s">
        <v>184</v>
      </c>
      <c r="C147" s="243" t="s">
        <v>341</v>
      </c>
      <c r="D147" s="243">
        <v>3</v>
      </c>
      <c r="E147" s="243" t="s">
        <v>917</v>
      </c>
      <c r="F147" s="243">
        <v>78</v>
      </c>
      <c r="G147" s="243">
        <v>89</v>
      </c>
      <c r="H147" s="243">
        <v>100</v>
      </c>
      <c r="I147" s="243">
        <v>0.89</v>
      </c>
    </row>
    <row r="148" spans="1:9" x14ac:dyDescent="0.25">
      <c r="A148" s="243" t="s">
        <v>868</v>
      </c>
      <c r="B148" s="243" t="s">
        <v>188</v>
      </c>
      <c r="C148" s="243" t="s">
        <v>342</v>
      </c>
      <c r="D148" s="243">
        <v>3</v>
      </c>
      <c r="E148" s="243" t="s">
        <v>917</v>
      </c>
      <c r="G148" s="243">
        <v>44</v>
      </c>
      <c r="H148" s="243">
        <v>44</v>
      </c>
      <c r="I148" s="243">
        <v>0.44</v>
      </c>
    </row>
    <row r="149" spans="1:9" x14ac:dyDescent="0.25">
      <c r="A149" s="243" t="s">
        <v>865</v>
      </c>
      <c r="B149" s="243" t="s">
        <v>156</v>
      </c>
      <c r="C149" s="243" t="s">
        <v>343</v>
      </c>
      <c r="D149" s="243">
        <v>3</v>
      </c>
      <c r="E149" s="243" t="s">
        <v>917</v>
      </c>
    </row>
    <row r="150" spans="1:9" x14ac:dyDescent="0.25">
      <c r="A150" s="243" t="s">
        <v>866</v>
      </c>
      <c r="B150" s="243" t="s">
        <v>159</v>
      </c>
      <c r="C150" s="243" t="s">
        <v>344</v>
      </c>
      <c r="D150" s="243">
        <v>3</v>
      </c>
      <c r="E150" s="243" t="s">
        <v>917</v>
      </c>
      <c r="F150" s="243">
        <v>100</v>
      </c>
      <c r="G150" s="243">
        <v>100</v>
      </c>
      <c r="H150" s="243">
        <v>100</v>
      </c>
      <c r="I150" s="243">
        <v>1</v>
      </c>
    </row>
    <row r="151" spans="1:9" x14ac:dyDescent="0.25">
      <c r="A151" s="243" t="s">
        <v>863</v>
      </c>
      <c r="B151" s="243" t="s">
        <v>149</v>
      </c>
      <c r="C151" s="243" t="s">
        <v>345</v>
      </c>
      <c r="D151" s="243">
        <v>3</v>
      </c>
      <c r="E151" s="243" t="s">
        <v>917</v>
      </c>
      <c r="F151" s="243">
        <v>100</v>
      </c>
      <c r="G151" s="243">
        <v>100</v>
      </c>
      <c r="H151" s="243">
        <v>100</v>
      </c>
      <c r="I151" s="243">
        <v>1</v>
      </c>
    </row>
    <row r="152" spans="1:9" x14ac:dyDescent="0.25">
      <c r="A152" s="243" t="s">
        <v>866</v>
      </c>
      <c r="B152" s="243" t="s">
        <v>151</v>
      </c>
      <c r="C152" s="243" t="s">
        <v>346</v>
      </c>
      <c r="D152" s="243">
        <v>3</v>
      </c>
      <c r="E152" s="243" t="s">
        <v>917</v>
      </c>
      <c r="G152" s="243">
        <v>3</v>
      </c>
      <c r="H152" s="243">
        <v>43</v>
      </c>
      <c r="I152" s="243">
        <v>0.23</v>
      </c>
    </row>
    <row r="153" spans="1:9" x14ac:dyDescent="0.25">
      <c r="A153" s="243" t="s">
        <v>865</v>
      </c>
      <c r="B153" s="243" t="s">
        <v>158</v>
      </c>
      <c r="C153" s="243" t="s">
        <v>347</v>
      </c>
      <c r="D153" s="243">
        <v>3</v>
      </c>
      <c r="E153" s="243" t="s">
        <v>917</v>
      </c>
      <c r="F153" s="243">
        <v>100</v>
      </c>
      <c r="G153" s="243">
        <v>100</v>
      </c>
      <c r="H153" s="243">
        <v>100</v>
      </c>
      <c r="I153" s="243">
        <v>1</v>
      </c>
    </row>
    <row r="154" spans="1:9" x14ac:dyDescent="0.25">
      <c r="A154" s="243" t="s">
        <v>866</v>
      </c>
      <c r="B154" s="243" t="s">
        <v>165</v>
      </c>
      <c r="C154" s="243" t="s">
        <v>348</v>
      </c>
      <c r="D154" s="243">
        <v>3</v>
      </c>
      <c r="E154" s="243" t="s">
        <v>917</v>
      </c>
      <c r="G154" s="243">
        <v>100</v>
      </c>
      <c r="I154" s="243">
        <v>1</v>
      </c>
    </row>
    <row r="155" spans="1:9" x14ac:dyDescent="0.25">
      <c r="A155" s="243" t="s">
        <v>866</v>
      </c>
      <c r="B155" s="243" t="s">
        <v>154</v>
      </c>
      <c r="C155" s="243" t="s">
        <v>349</v>
      </c>
      <c r="D155" s="243">
        <v>3</v>
      </c>
      <c r="E155" s="243" t="s">
        <v>917</v>
      </c>
      <c r="F155" s="243">
        <v>64</v>
      </c>
      <c r="G155" s="243">
        <v>43</v>
      </c>
      <c r="H155" s="243">
        <v>71</v>
      </c>
      <c r="I155" s="243">
        <v>0.59333333333333338</v>
      </c>
    </row>
    <row r="156" spans="1:9" x14ac:dyDescent="0.25">
      <c r="A156" s="243" t="s">
        <v>868</v>
      </c>
      <c r="B156" s="243" t="s">
        <v>152</v>
      </c>
      <c r="C156" s="243" t="s">
        <v>350</v>
      </c>
      <c r="D156" s="243">
        <v>3</v>
      </c>
      <c r="E156" s="243" t="s">
        <v>917</v>
      </c>
    </row>
    <row r="157" spans="1:9" x14ac:dyDescent="0.25">
      <c r="A157" s="243" t="s">
        <v>865</v>
      </c>
      <c r="B157" s="243" t="s">
        <v>161</v>
      </c>
      <c r="C157" s="243" t="s">
        <v>351</v>
      </c>
      <c r="D157" s="243">
        <v>3</v>
      </c>
      <c r="E157" s="243" t="s">
        <v>917</v>
      </c>
      <c r="F157" s="243">
        <v>100</v>
      </c>
      <c r="G157" s="243">
        <v>100</v>
      </c>
      <c r="H157" s="243">
        <v>100</v>
      </c>
      <c r="I157" s="243">
        <v>1</v>
      </c>
    </row>
    <row r="158" spans="1:9" x14ac:dyDescent="0.25">
      <c r="A158" s="243" t="s">
        <v>865</v>
      </c>
      <c r="B158" s="243" t="s">
        <v>162</v>
      </c>
      <c r="C158" s="243" t="s">
        <v>352</v>
      </c>
      <c r="D158" s="243">
        <v>3</v>
      </c>
      <c r="E158" s="243" t="s">
        <v>917</v>
      </c>
      <c r="F158" s="243">
        <v>100</v>
      </c>
      <c r="G158" s="243">
        <v>100</v>
      </c>
      <c r="H158" s="243">
        <v>100</v>
      </c>
      <c r="I158" s="243">
        <v>1</v>
      </c>
    </row>
    <row r="159" spans="1:9" x14ac:dyDescent="0.25">
      <c r="A159" s="243" t="s">
        <v>868</v>
      </c>
      <c r="B159" s="243" t="s">
        <v>153</v>
      </c>
      <c r="C159" s="243" t="s">
        <v>353</v>
      </c>
      <c r="D159" s="243">
        <v>3</v>
      </c>
      <c r="E159" s="243" t="s">
        <v>917</v>
      </c>
      <c r="F159" s="243">
        <v>30</v>
      </c>
      <c r="G159" s="243">
        <v>20</v>
      </c>
      <c r="H159" s="243">
        <v>0</v>
      </c>
      <c r="I159" s="243">
        <v>0.16666666666666669</v>
      </c>
    </row>
    <row r="160" spans="1:9" x14ac:dyDescent="0.25">
      <c r="A160" s="243" t="s">
        <v>863</v>
      </c>
      <c r="B160" s="243" t="s">
        <v>157</v>
      </c>
      <c r="C160" s="243" t="s">
        <v>354</v>
      </c>
      <c r="D160" s="243">
        <v>3</v>
      </c>
      <c r="E160" s="243" t="s">
        <v>917</v>
      </c>
      <c r="F160" s="243">
        <v>25</v>
      </c>
      <c r="G160" s="243">
        <v>16</v>
      </c>
      <c r="H160" s="243">
        <v>0</v>
      </c>
      <c r="I160" s="243">
        <v>0.13666666666666666</v>
      </c>
    </row>
    <row r="161" spans="1:9" x14ac:dyDescent="0.25">
      <c r="A161" s="243" t="s">
        <v>866</v>
      </c>
      <c r="B161" s="243" t="s">
        <v>190</v>
      </c>
      <c r="C161" s="243" t="s">
        <v>355</v>
      </c>
      <c r="D161" s="243">
        <v>3</v>
      </c>
      <c r="E161" s="243" t="s">
        <v>917</v>
      </c>
      <c r="F161" s="243">
        <v>60</v>
      </c>
      <c r="G161" s="243">
        <v>50</v>
      </c>
      <c r="I161" s="243">
        <v>0.55000000000000004</v>
      </c>
    </row>
    <row r="162" spans="1:9" x14ac:dyDescent="0.25">
      <c r="A162" s="243" t="s">
        <v>863</v>
      </c>
      <c r="B162" s="243" t="s">
        <v>577</v>
      </c>
      <c r="C162" s="243" t="s">
        <v>667</v>
      </c>
      <c r="D162" s="243">
        <v>3</v>
      </c>
      <c r="E162" s="243" t="s">
        <v>917</v>
      </c>
      <c r="F162" s="243">
        <v>41</v>
      </c>
      <c r="I162" s="243">
        <v>0.41</v>
      </c>
    </row>
    <row r="163" spans="1:9" x14ac:dyDescent="0.25">
      <c r="A163" s="243" t="s">
        <v>865</v>
      </c>
      <c r="B163" s="243" t="s">
        <v>54</v>
      </c>
      <c r="C163" s="243" t="s">
        <v>356</v>
      </c>
      <c r="D163" s="243">
        <v>3</v>
      </c>
      <c r="E163" s="243" t="s">
        <v>917</v>
      </c>
      <c r="F163" s="243">
        <v>89</v>
      </c>
      <c r="G163" s="243">
        <v>95</v>
      </c>
      <c r="H163" s="243">
        <v>74</v>
      </c>
      <c r="I163" s="243">
        <v>0.86</v>
      </c>
    </row>
    <row r="164" spans="1:9" x14ac:dyDescent="0.25">
      <c r="A164" s="243" t="s">
        <v>870</v>
      </c>
      <c r="B164" s="243" t="s">
        <v>101</v>
      </c>
      <c r="C164" s="243" t="s">
        <v>357</v>
      </c>
      <c r="D164" s="243">
        <v>3</v>
      </c>
      <c r="E164" s="243" t="s">
        <v>917</v>
      </c>
      <c r="F164" s="243">
        <v>100</v>
      </c>
      <c r="G164" s="243">
        <v>85</v>
      </c>
      <c r="H164" s="243">
        <v>81</v>
      </c>
      <c r="I164" s="243">
        <v>0.88666666666666671</v>
      </c>
    </row>
    <row r="165" spans="1:9" x14ac:dyDescent="0.25">
      <c r="A165" s="243" t="s">
        <v>863</v>
      </c>
      <c r="B165" s="243" t="s">
        <v>150</v>
      </c>
      <c r="C165" s="243" t="s">
        <v>885</v>
      </c>
      <c r="D165" s="243">
        <v>3</v>
      </c>
      <c r="E165" s="243" t="s">
        <v>917</v>
      </c>
      <c r="F165" s="243">
        <v>74</v>
      </c>
      <c r="G165" s="243">
        <v>76</v>
      </c>
      <c r="H165" s="243">
        <v>61</v>
      </c>
      <c r="I165" s="243">
        <v>0.70333333333333325</v>
      </c>
    </row>
    <row r="166" spans="1:9" x14ac:dyDescent="0.25">
      <c r="A166" s="243" t="s">
        <v>867</v>
      </c>
      <c r="B166" s="243" t="s">
        <v>160</v>
      </c>
      <c r="C166" s="243" t="s">
        <v>359</v>
      </c>
      <c r="D166" s="243">
        <v>3</v>
      </c>
      <c r="E166" s="243" t="s">
        <v>917</v>
      </c>
      <c r="F166" s="243">
        <v>40</v>
      </c>
      <c r="G166" s="243">
        <v>50</v>
      </c>
      <c r="H166" s="243">
        <v>0</v>
      </c>
      <c r="I166" s="243">
        <v>0.3</v>
      </c>
    </row>
    <row r="167" spans="1:9" x14ac:dyDescent="0.25">
      <c r="A167" s="243" t="s">
        <v>866</v>
      </c>
      <c r="B167" s="243" t="s">
        <v>164</v>
      </c>
      <c r="C167" s="243" t="s">
        <v>360</v>
      </c>
      <c r="D167" s="243">
        <v>3</v>
      </c>
      <c r="E167" s="243" t="s">
        <v>917</v>
      </c>
      <c r="F167" s="243">
        <v>25</v>
      </c>
      <c r="G167" s="243">
        <v>0</v>
      </c>
      <c r="H167" s="243">
        <v>0</v>
      </c>
      <c r="I167" s="243">
        <v>8.3333333333333343E-2</v>
      </c>
    </row>
    <row r="168" spans="1:9" x14ac:dyDescent="0.25">
      <c r="A168" s="243" t="s">
        <v>865</v>
      </c>
      <c r="B168" s="243" t="s">
        <v>163</v>
      </c>
      <c r="C168" s="243" t="s">
        <v>361</v>
      </c>
      <c r="D168" s="243">
        <v>3</v>
      </c>
      <c r="E168" s="243" t="s">
        <v>917</v>
      </c>
      <c r="F168" s="243">
        <v>99</v>
      </c>
      <c r="G168" s="243">
        <v>99</v>
      </c>
      <c r="H168" s="243">
        <v>100</v>
      </c>
      <c r="I168" s="243">
        <v>0.99333333333333329</v>
      </c>
    </row>
    <row r="169" spans="1:9" x14ac:dyDescent="0.25">
      <c r="A169" s="243" t="s">
        <v>865</v>
      </c>
      <c r="B169" s="243" t="s">
        <v>30</v>
      </c>
      <c r="C169" s="243" t="s">
        <v>362</v>
      </c>
      <c r="D169" s="243">
        <v>3</v>
      </c>
      <c r="E169" s="243" t="s">
        <v>917</v>
      </c>
    </row>
    <row r="170" spans="1:9" x14ac:dyDescent="0.25">
      <c r="A170" s="243" t="s">
        <v>863</v>
      </c>
      <c r="B170" s="243" t="s">
        <v>166</v>
      </c>
      <c r="C170" s="243" t="s">
        <v>886</v>
      </c>
      <c r="D170" s="243">
        <v>3</v>
      </c>
      <c r="E170" s="243" t="s">
        <v>917</v>
      </c>
      <c r="G170" s="243">
        <v>100</v>
      </c>
      <c r="H170" s="243">
        <v>100</v>
      </c>
      <c r="I170" s="243">
        <v>1</v>
      </c>
    </row>
    <row r="171" spans="1:9" x14ac:dyDescent="0.25">
      <c r="A171" s="243" t="s">
        <v>865</v>
      </c>
      <c r="B171" s="243" t="s">
        <v>170</v>
      </c>
      <c r="C171" s="243" t="s">
        <v>364</v>
      </c>
      <c r="D171" s="243">
        <v>3</v>
      </c>
      <c r="E171" s="243" t="s">
        <v>917</v>
      </c>
      <c r="F171" s="243">
        <v>95</v>
      </c>
      <c r="G171" s="243">
        <v>72</v>
      </c>
      <c r="H171" s="243">
        <v>83</v>
      </c>
      <c r="I171" s="243">
        <v>0.83333333333333326</v>
      </c>
    </row>
    <row r="172" spans="1:9" x14ac:dyDescent="0.25">
      <c r="A172" s="243" t="s">
        <v>870</v>
      </c>
      <c r="B172" s="243" t="s">
        <v>169</v>
      </c>
      <c r="C172" s="243" t="s">
        <v>365</v>
      </c>
      <c r="D172" s="243">
        <v>3</v>
      </c>
      <c r="E172" s="243" t="s">
        <v>917</v>
      </c>
    </row>
    <row r="173" spans="1:9" x14ac:dyDescent="0.25">
      <c r="A173" s="243" t="s">
        <v>865</v>
      </c>
      <c r="B173" s="243" t="s">
        <v>113</v>
      </c>
      <c r="C173" s="243" t="s">
        <v>366</v>
      </c>
      <c r="D173" s="243">
        <v>3</v>
      </c>
      <c r="E173" s="243" t="s">
        <v>917</v>
      </c>
      <c r="F173" s="243">
        <v>97</v>
      </c>
      <c r="G173" s="243">
        <v>97</v>
      </c>
      <c r="H173" s="243">
        <v>100</v>
      </c>
      <c r="I173" s="243">
        <v>0.98</v>
      </c>
    </row>
    <row r="174" spans="1:9" x14ac:dyDescent="0.25">
      <c r="A174" s="243" t="s">
        <v>870</v>
      </c>
      <c r="B174" s="243" t="s">
        <v>172</v>
      </c>
      <c r="C174" s="243" t="s">
        <v>367</v>
      </c>
      <c r="D174" s="243">
        <v>3</v>
      </c>
      <c r="E174" s="243" t="s">
        <v>917</v>
      </c>
      <c r="F174" s="243">
        <v>0</v>
      </c>
      <c r="G174" s="243">
        <v>15</v>
      </c>
      <c r="H174" s="243">
        <v>31</v>
      </c>
      <c r="I174" s="243">
        <v>0.15333333333333335</v>
      </c>
    </row>
    <row r="175" spans="1:9" x14ac:dyDescent="0.25">
      <c r="A175" s="243" t="s">
        <v>866</v>
      </c>
      <c r="B175" s="243" t="s">
        <v>168</v>
      </c>
      <c r="C175" s="243" t="s">
        <v>368</v>
      </c>
      <c r="D175" s="243">
        <v>3</v>
      </c>
      <c r="E175" s="243" t="s">
        <v>917</v>
      </c>
      <c r="F175" s="243">
        <v>63</v>
      </c>
      <c r="G175" s="243">
        <v>63</v>
      </c>
      <c r="H175" s="243">
        <v>66</v>
      </c>
      <c r="I175" s="243">
        <v>0.64</v>
      </c>
    </row>
    <row r="176" spans="1:9" x14ac:dyDescent="0.25">
      <c r="A176" s="243" t="s">
        <v>868</v>
      </c>
      <c r="B176" s="243" t="s">
        <v>173</v>
      </c>
      <c r="C176" s="243" t="s">
        <v>369</v>
      </c>
      <c r="D176" s="243">
        <v>3</v>
      </c>
      <c r="E176" s="243" t="s">
        <v>917</v>
      </c>
      <c r="F176" s="243">
        <v>100</v>
      </c>
      <c r="G176" s="243">
        <v>100</v>
      </c>
      <c r="H176" s="243">
        <v>100</v>
      </c>
      <c r="I176" s="243">
        <v>1</v>
      </c>
    </row>
    <row r="177" spans="1:9" x14ac:dyDescent="0.25">
      <c r="A177" s="243" t="s">
        <v>867</v>
      </c>
      <c r="B177" s="243" t="s">
        <v>174</v>
      </c>
      <c r="C177" s="243" t="s">
        <v>370</v>
      </c>
      <c r="D177" s="243">
        <v>3</v>
      </c>
      <c r="E177" s="243" t="s">
        <v>917</v>
      </c>
      <c r="F177" s="243">
        <v>56</v>
      </c>
      <c r="G177" s="243">
        <v>56</v>
      </c>
      <c r="H177" s="243">
        <v>67</v>
      </c>
      <c r="I177" s="243">
        <v>0.59666666666666668</v>
      </c>
    </row>
    <row r="178" spans="1:9" x14ac:dyDescent="0.25">
      <c r="A178" s="243" t="s">
        <v>863</v>
      </c>
      <c r="B178" s="243" t="s">
        <v>175</v>
      </c>
      <c r="C178" s="243" t="s">
        <v>371</v>
      </c>
      <c r="D178" s="243">
        <v>3</v>
      </c>
      <c r="E178" s="243" t="s">
        <v>917</v>
      </c>
      <c r="F178" s="243">
        <v>88</v>
      </c>
      <c r="G178" s="243">
        <v>97</v>
      </c>
      <c r="H178" s="243">
        <v>96</v>
      </c>
      <c r="I178" s="243">
        <v>0.93666666666666676</v>
      </c>
    </row>
    <row r="179" spans="1:9" x14ac:dyDescent="0.25">
      <c r="A179" s="243" t="s">
        <v>865</v>
      </c>
      <c r="B179" s="243" t="s">
        <v>176</v>
      </c>
      <c r="C179" s="243" t="s">
        <v>372</v>
      </c>
      <c r="D179" s="243">
        <v>3</v>
      </c>
      <c r="E179" s="243" t="s">
        <v>917</v>
      </c>
      <c r="F179" s="243">
        <v>100</v>
      </c>
      <c r="G179" s="243">
        <v>99</v>
      </c>
      <c r="H179" s="243">
        <v>98</v>
      </c>
      <c r="I179" s="243">
        <v>0.99</v>
      </c>
    </row>
    <row r="180" spans="1:9" x14ac:dyDescent="0.25">
      <c r="A180" s="243" t="s">
        <v>865</v>
      </c>
      <c r="B180" s="243" t="s">
        <v>171</v>
      </c>
      <c r="C180" s="243" t="s">
        <v>373</v>
      </c>
      <c r="D180" s="243">
        <v>3</v>
      </c>
      <c r="E180" s="243" t="s">
        <v>917</v>
      </c>
      <c r="F180" s="243">
        <v>100</v>
      </c>
      <c r="G180" s="243">
        <v>100</v>
      </c>
      <c r="H180" s="243">
        <v>100</v>
      </c>
      <c r="I180" s="243">
        <v>1</v>
      </c>
    </row>
    <row r="181" spans="1:9" x14ac:dyDescent="0.25">
      <c r="A181" s="243" t="s">
        <v>868</v>
      </c>
      <c r="B181" s="243" t="s">
        <v>177</v>
      </c>
      <c r="C181" s="243" t="s">
        <v>374</v>
      </c>
      <c r="D181" s="243">
        <v>3</v>
      </c>
      <c r="E181" s="243" t="s">
        <v>917</v>
      </c>
      <c r="F181" s="243">
        <v>38</v>
      </c>
      <c r="G181" s="243">
        <v>38</v>
      </c>
      <c r="I181" s="243">
        <v>0.38</v>
      </c>
    </row>
    <row r="182" spans="1:9" x14ac:dyDescent="0.25">
      <c r="A182" s="243" t="s">
        <v>866</v>
      </c>
      <c r="B182" s="243" t="s">
        <v>179</v>
      </c>
      <c r="C182" s="243" t="s">
        <v>375</v>
      </c>
      <c r="D182" s="243">
        <v>3</v>
      </c>
      <c r="E182" s="243" t="s">
        <v>917</v>
      </c>
      <c r="F182" s="243">
        <v>42</v>
      </c>
      <c r="H182" s="243">
        <v>38</v>
      </c>
      <c r="I182" s="243">
        <v>0.4</v>
      </c>
    </row>
    <row r="183" spans="1:9" x14ac:dyDescent="0.25">
      <c r="A183" s="243" t="s">
        <v>865</v>
      </c>
      <c r="B183" s="243" t="s">
        <v>180</v>
      </c>
      <c r="C183" s="243" t="s">
        <v>376</v>
      </c>
      <c r="D183" s="243">
        <v>3</v>
      </c>
      <c r="E183" s="243" t="s">
        <v>917</v>
      </c>
    </row>
    <row r="184" spans="1:9" x14ac:dyDescent="0.25">
      <c r="A184" s="243" t="s">
        <v>863</v>
      </c>
      <c r="B184" s="243" t="s">
        <v>4</v>
      </c>
      <c r="C184" s="243" t="s">
        <v>887</v>
      </c>
      <c r="D184" s="243">
        <v>3</v>
      </c>
      <c r="E184" s="243" t="s">
        <v>917</v>
      </c>
    </row>
    <row r="185" spans="1:9" x14ac:dyDescent="0.25">
      <c r="A185" s="243" t="s">
        <v>865</v>
      </c>
      <c r="B185" s="243" t="s">
        <v>62</v>
      </c>
      <c r="C185" s="243" t="s">
        <v>888</v>
      </c>
      <c r="D185" s="243">
        <v>3</v>
      </c>
      <c r="E185" s="243" t="s">
        <v>917</v>
      </c>
      <c r="F185" s="243">
        <v>39</v>
      </c>
      <c r="G185" s="243">
        <v>90</v>
      </c>
      <c r="H185" s="243">
        <v>82</v>
      </c>
      <c r="I185" s="243">
        <v>0.70333333333333325</v>
      </c>
    </row>
    <row r="186" spans="1:9" x14ac:dyDescent="0.25">
      <c r="A186" s="243" t="s">
        <v>866</v>
      </c>
      <c r="B186" s="243" t="s">
        <v>178</v>
      </c>
      <c r="C186" s="243" t="s">
        <v>379</v>
      </c>
      <c r="D186" s="243">
        <v>3</v>
      </c>
      <c r="E186" s="243" t="s">
        <v>917</v>
      </c>
      <c r="F186" s="243">
        <v>50</v>
      </c>
      <c r="G186" s="243">
        <v>43</v>
      </c>
      <c r="H186" s="243">
        <v>44</v>
      </c>
      <c r="I186" s="243">
        <v>0.45666666666666667</v>
      </c>
    </row>
    <row r="187" spans="1:9" x14ac:dyDescent="0.25">
      <c r="A187" s="243" t="s">
        <v>867</v>
      </c>
      <c r="B187" s="243" t="s">
        <v>182</v>
      </c>
      <c r="C187" s="243" t="s">
        <v>889</v>
      </c>
      <c r="D187" s="243">
        <v>3</v>
      </c>
      <c r="E187" s="243" t="s">
        <v>917</v>
      </c>
    </row>
    <row r="188" spans="1:9" x14ac:dyDescent="0.25">
      <c r="A188" s="243" t="s">
        <v>867</v>
      </c>
      <c r="B188" s="243" t="s">
        <v>181</v>
      </c>
      <c r="C188" s="243" t="s">
        <v>380</v>
      </c>
      <c r="D188" s="243">
        <v>3</v>
      </c>
      <c r="E188" s="243" t="s">
        <v>917</v>
      </c>
      <c r="F188" s="243">
        <v>100</v>
      </c>
      <c r="G188" s="243">
        <v>99</v>
      </c>
      <c r="H188" s="243">
        <v>99</v>
      </c>
      <c r="I188" s="243">
        <v>0.99333333333333329</v>
      </c>
    </row>
    <row r="189" spans="1:9" x14ac:dyDescent="0.25">
      <c r="A189" s="243" t="s">
        <v>865</v>
      </c>
      <c r="B189" s="243" t="s">
        <v>183</v>
      </c>
      <c r="C189" s="243" t="s">
        <v>381</v>
      </c>
      <c r="D189" s="243">
        <v>3</v>
      </c>
      <c r="E189" s="243" t="s">
        <v>917</v>
      </c>
      <c r="G189" s="243">
        <v>100</v>
      </c>
      <c r="H189" s="243">
        <v>100</v>
      </c>
      <c r="I189" s="243">
        <v>1</v>
      </c>
    </row>
    <row r="190" spans="1:9" x14ac:dyDescent="0.25">
      <c r="A190" s="243" t="s">
        <v>868</v>
      </c>
      <c r="B190" s="243" t="s">
        <v>187</v>
      </c>
      <c r="C190" s="243" t="s">
        <v>382</v>
      </c>
      <c r="D190" s="243">
        <v>3</v>
      </c>
      <c r="E190" s="243" t="s">
        <v>917</v>
      </c>
      <c r="F190" s="243">
        <v>67</v>
      </c>
      <c r="G190" s="243">
        <v>67</v>
      </c>
      <c r="H190" s="243">
        <v>67</v>
      </c>
      <c r="I190" s="243">
        <v>0.67</v>
      </c>
    </row>
    <row r="191" spans="1:9" x14ac:dyDescent="0.25">
      <c r="A191" s="243" t="s">
        <v>867</v>
      </c>
      <c r="B191" s="243" t="s">
        <v>185</v>
      </c>
      <c r="C191" s="243" t="s">
        <v>383</v>
      </c>
      <c r="D191" s="243">
        <v>3</v>
      </c>
      <c r="E191" s="243" t="s">
        <v>917</v>
      </c>
      <c r="F191" s="243">
        <v>32</v>
      </c>
      <c r="G191" s="243">
        <v>26</v>
      </c>
      <c r="H191" s="243">
        <v>31</v>
      </c>
      <c r="I191" s="243">
        <v>0.29666666666666669</v>
      </c>
    </row>
    <row r="192" spans="1:9" x14ac:dyDescent="0.25">
      <c r="A192" s="243" t="s">
        <v>868</v>
      </c>
      <c r="B192" s="243" t="s">
        <v>186</v>
      </c>
      <c r="C192" s="243" t="s">
        <v>384</v>
      </c>
      <c r="D192" s="243">
        <v>3</v>
      </c>
      <c r="E192" s="243" t="s">
        <v>917</v>
      </c>
      <c r="F192" s="243">
        <v>83</v>
      </c>
      <c r="G192" s="243">
        <v>83</v>
      </c>
      <c r="H192" s="243">
        <v>92</v>
      </c>
      <c r="I192" s="243">
        <v>0.86</v>
      </c>
    </row>
    <row r="193" spans="1:9" x14ac:dyDescent="0.25">
      <c r="A193" s="243" t="s">
        <v>863</v>
      </c>
      <c r="B193" s="243" t="s">
        <v>189</v>
      </c>
      <c r="C193" s="243" t="s">
        <v>385</v>
      </c>
      <c r="D193" s="243">
        <v>3</v>
      </c>
      <c r="E193" s="243" t="s">
        <v>917</v>
      </c>
      <c r="F193" s="243">
        <v>22</v>
      </c>
      <c r="G193" s="243">
        <v>41</v>
      </c>
      <c r="H193" s="243">
        <v>30</v>
      </c>
      <c r="I193" s="243">
        <v>0.31</v>
      </c>
    </row>
    <row r="194" spans="1:9" x14ac:dyDescent="0.25">
      <c r="A194" s="243" t="s">
        <v>866</v>
      </c>
      <c r="B194" s="243" t="s">
        <v>191</v>
      </c>
      <c r="C194" s="243" t="s">
        <v>386</v>
      </c>
      <c r="D194" s="243">
        <v>3</v>
      </c>
      <c r="E194" s="243" t="s">
        <v>917</v>
      </c>
      <c r="F194" s="243">
        <v>44</v>
      </c>
      <c r="G194" s="243">
        <v>44</v>
      </c>
      <c r="H194" s="243">
        <v>78</v>
      </c>
      <c r="I194" s="243">
        <v>0.55333333333333334</v>
      </c>
    </row>
    <row r="195" spans="1:9" x14ac:dyDescent="0.25">
      <c r="A195" s="243" t="s">
        <v>866</v>
      </c>
      <c r="B195" s="243" t="s">
        <v>192</v>
      </c>
      <c r="C195" s="243" t="s">
        <v>387</v>
      </c>
      <c r="D195" s="243">
        <v>3</v>
      </c>
      <c r="E195" s="243" t="s">
        <v>917</v>
      </c>
      <c r="F195" s="243">
        <v>61</v>
      </c>
      <c r="G195" s="243">
        <v>38</v>
      </c>
      <c r="H195" s="243">
        <v>20</v>
      </c>
      <c r="I195" s="243">
        <v>0.39666666666666667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defaultColWidth="11.42578125" defaultRowHeight="15" x14ac:dyDescent="0.25"/>
  <cols>
    <col min="1" max="1" width="17" customWidth="1"/>
    <col min="2" max="2" width="6.5703125" customWidth="1"/>
    <col min="3" max="3" width="13.28515625" customWidth="1"/>
    <col min="4" max="4" width="17.28515625" bestFit="1" customWidth="1"/>
    <col min="5" max="9" width="12.7109375" customWidth="1"/>
    <col min="10" max="10" width="12.85546875" customWidth="1"/>
    <col min="11" max="11" width="17.28515625" bestFit="1" customWidth="1"/>
    <col min="12" max="17" width="12.7109375" customWidth="1"/>
    <col min="18" max="18" width="21.5703125" bestFit="1" customWidth="1"/>
    <col min="19" max="19" width="21.5703125" customWidth="1"/>
  </cols>
  <sheetData>
    <row r="1" spans="1:22" ht="17.25" customHeight="1" x14ac:dyDescent="0.25">
      <c r="C1" s="190" t="s">
        <v>413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22" ht="17.25" customHeight="1" x14ac:dyDescent="0.25">
      <c r="A2" s="309" t="s">
        <v>193</v>
      </c>
      <c r="B2" s="309" t="s">
        <v>428</v>
      </c>
      <c r="C2" s="24"/>
      <c r="D2" s="24"/>
      <c r="E2" s="24"/>
      <c r="F2" s="24"/>
      <c r="G2" s="24"/>
      <c r="H2" s="24"/>
      <c r="I2" s="24"/>
      <c r="J2" s="311" t="s">
        <v>399</v>
      </c>
      <c r="K2" s="311"/>
      <c r="L2" s="311"/>
      <c r="M2" s="311"/>
      <c r="N2" s="311"/>
      <c r="O2" s="311"/>
      <c r="P2" s="312" t="s">
        <v>420</v>
      </c>
      <c r="Q2" s="312" t="s">
        <v>421</v>
      </c>
    </row>
    <row r="3" spans="1:22" s="31" customFormat="1" ht="124.5" thickBot="1" x14ac:dyDescent="0.25">
      <c r="A3" s="310"/>
      <c r="B3" s="310"/>
      <c r="C3" s="257" t="s">
        <v>426</v>
      </c>
      <c r="D3" s="258" t="s">
        <v>430</v>
      </c>
      <c r="E3" s="259" t="s">
        <v>416</v>
      </c>
      <c r="F3" s="259" t="s">
        <v>400</v>
      </c>
      <c r="G3" s="259" t="s">
        <v>401</v>
      </c>
      <c r="H3" s="258" t="s">
        <v>425</v>
      </c>
      <c r="I3" s="132" t="s">
        <v>625</v>
      </c>
      <c r="J3" s="47" t="s">
        <v>426</v>
      </c>
      <c r="K3" s="48" t="s">
        <v>429</v>
      </c>
      <c r="L3" s="29" t="s">
        <v>416</v>
      </c>
      <c r="M3" s="29" t="s">
        <v>400</v>
      </c>
      <c r="N3" s="30" t="s">
        <v>401</v>
      </c>
      <c r="O3" s="48" t="s">
        <v>425</v>
      </c>
      <c r="P3" s="313"/>
      <c r="Q3" s="313"/>
      <c r="R3" s="52" t="s">
        <v>564</v>
      </c>
      <c r="S3" s="52" t="s">
        <v>672</v>
      </c>
    </row>
    <row r="4" spans="1:22" ht="15.75" thickTop="1" x14ac:dyDescent="0.25">
      <c r="A4" s="211" t="s">
        <v>427</v>
      </c>
      <c r="B4" s="211"/>
      <c r="C4" s="44">
        <f>MAX(C6:C144)</f>
        <v>1</v>
      </c>
      <c r="D4" s="45">
        <f>MAX(D6:D144)</f>
        <v>1</v>
      </c>
      <c r="E4" s="44">
        <f>MAX(E6:E144)</f>
        <v>0.16899999999999998</v>
      </c>
      <c r="F4" s="44">
        <f>MAX(F6:F125)</f>
        <v>0.25992232155417866</v>
      </c>
      <c r="G4" s="44">
        <f>MAX(G6:G125)</f>
        <v>2.7291843763188762E-2</v>
      </c>
      <c r="H4" s="46">
        <f>MAX(H6:H144)</f>
        <v>271.16583109308129</v>
      </c>
      <c r="I4" s="131"/>
      <c r="J4" s="21"/>
      <c r="K4" s="22"/>
      <c r="L4" s="22"/>
      <c r="M4" s="22"/>
      <c r="N4" s="256"/>
      <c r="O4" s="256"/>
      <c r="P4" s="23"/>
      <c r="Q4" s="23"/>
      <c r="V4" s="14"/>
    </row>
    <row r="5" spans="1:22" x14ac:dyDescent="0.25">
      <c r="A5" s="256" t="s">
        <v>431</v>
      </c>
      <c r="B5" s="256"/>
      <c r="C5" s="41">
        <f>AVERAGE(C6:C144)</f>
        <v>0.79395683453237476</v>
      </c>
      <c r="D5" s="41">
        <f>AVERAGE(D6:D144)</f>
        <v>0.84532374100719421</v>
      </c>
      <c r="E5" s="41">
        <f>AVERAGE(E6:E144)</f>
        <v>6.7820143884892076E-2</v>
      </c>
      <c r="F5" s="41">
        <f>AVERAGE(F6:F125)</f>
        <v>6.3850799274923608E-3</v>
      </c>
      <c r="G5" s="43">
        <f>AVERAGE(G6:G125)</f>
        <v>5.4030452044520681E-4</v>
      </c>
      <c r="H5" s="42">
        <f>AVERAGE(H6:H144)</f>
        <v>22.762878685510746</v>
      </c>
      <c r="I5" s="42"/>
      <c r="J5" s="21"/>
      <c r="K5" s="22"/>
      <c r="L5" s="22"/>
      <c r="M5" s="22"/>
      <c r="N5" s="256"/>
      <c r="O5" s="256"/>
      <c r="P5" s="23"/>
      <c r="Q5" s="23"/>
    </row>
    <row r="6" spans="1:22" x14ac:dyDescent="0.25">
      <c r="A6" s="32" t="s">
        <v>196</v>
      </c>
      <c r="B6" s="33" t="s">
        <v>0</v>
      </c>
      <c r="C6" s="34">
        <f>VLOOKUP(B6,'[1]Vaccines expenditure'!$A$4:$T$196,18,FALSE)</f>
        <v>0.11</v>
      </c>
      <c r="D6" s="40">
        <f>VLOOKUP(B6,'[1]Vaccines expenditure'!$A$4:$U$196,21,FALSE)</f>
        <v>0.5</v>
      </c>
      <c r="E6" s="34">
        <f>VLOOKUP(B6,'[1]Vaccines expenditure'!$A$4:$AC$196,14,FALSE)</f>
        <v>7.3999999999999996E-2</v>
      </c>
      <c r="F6" s="34">
        <f>VLOOKUP(B6,'[1]Vaccines expenditure'!$A$4:$AC$196,7,FALSE)</f>
        <v>4.1801801801800807E-4</v>
      </c>
      <c r="G6" s="34">
        <f>VLOOKUP(B6,'[1]Vaccines expenditure'!$A$4:$AC$196,8,FALSE)</f>
        <v>3.0933333333332599E-5</v>
      </c>
      <c r="H6" s="67">
        <f>VLOOKUP(B6,'[1]Vaccines expenditure'!$A$4:$AL$196,38,FALSE)</f>
        <v>0.1409001558935645</v>
      </c>
      <c r="I6" s="67">
        <f t="shared" ref="I6:I37" si="0">COUNTBLANK(E6:H6)</f>
        <v>0</v>
      </c>
      <c r="J6" s="252">
        <f t="shared" ref="J6:J37" si="1">+C6/C$4</f>
        <v>0.11</v>
      </c>
      <c r="K6" s="252">
        <f t="shared" ref="K6:K37" si="2">+D6/D$4</f>
        <v>0.5</v>
      </c>
      <c r="L6" s="252">
        <f t="shared" ref="L6:L37" si="3">+E6/E$4</f>
        <v>0.43786982248520712</v>
      </c>
      <c r="M6" s="252">
        <f t="shared" ref="M6:M37" si="4">+F6/F$4</f>
        <v>1.6082420914006637E-3</v>
      </c>
      <c r="N6" s="252">
        <f t="shared" ref="N6:N37" si="5">+G6/G$4</f>
        <v>1.133427759653801E-3</v>
      </c>
      <c r="O6" s="252">
        <f t="shared" ref="O6:O37" si="6">+H6/H$4</f>
        <v>5.1960881400724352E-4</v>
      </c>
      <c r="P6" s="35">
        <f>AVERAGE(J6,K6,O6)</f>
        <v>0.20350653627133575</v>
      </c>
      <c r="Q6" s="36">
        <f t="shared" ref="Q6:Q37" si="7">_xlfn.RANK.EQ(P6, $P$6:$P$198, 0)</f>
        <v>188</v>
      </c>
      <c r="R6" t="str">
        <f>VLOOKUP(B6,'Country code'!$D$2:$F$194,2,FALSE)</f>
        <v>Low income</v>
      </c>
      <c r="S6" t="str">
        <f>VLOOKUP(B6, Regions!B:C, 2, FALSE)</f>
        <v>South Asia</v>
      </c>
      <c r="T6">
        <f>VLOOKUP(B6,'Country code'!$D$2:$F$194,3,FALSE)</f>
        <v>1</v>
      </c>
    </row>
    <row r="7" spans="1:22" x14ac:dyDescent="0.25">
      <c r="A7" s="32" t="s">
        <v>197</v>
      </c>
      <c r="B7" s="33" t="s">
        <v>2</v>
      </c>
      <c r="C7" s="34">
        <f>VLOOKUP(B7,'[1]Vaccines expenditure'!$A$4:$T$196,18,FALSE)</f>
        <v>0.9</v>
      </c>
      <c r="D7" s="40">
        <f>VLOOKUP(B7,'[1]Vaccines expenditure'!$A$4:$U$196,21,FALSE)</f>
        <v>1</v>
      </c>
      <c r="E7" s="34">
        <f>VLOOKUP(B7,'[1]Vaccines expenditure'!$A$4:$AC$196,14,FALSE)</f>
        <v>6.9000000000000006E-2</v>
      </c>
      <c r="F7" s="34">
        <f>VLOOKUP(B7,'[1]Vaccines expenditure'!$A$4:$AC$196,7,FALSE)</f>
        <v>8.0974856379790138E-4</v>
      </c>
      <c r="G7" s="34">
        <f>VLOOKUP(B7,'[1]Vaccines expenditure'!$A$4:$AC$196,8,FALSE)</f>
        <v>5.5872650902055199E-5</v>
      </c>
      <c r="H7" s="67">
        <f>VLOOKUP(B7,'[1]Vaccines expenditure'!$A$4:$AL$196,38,FALSE)</f>
        <v>20.016435331028521</v>
      </c>
      <c r="I7" s="67">
        <f t="shared" si="0"/>
        <v>0</v>
      </c>
      <c r="J7" s="252">
        <f t="shared" si="1"/>
        <v>0.9</v>
      </c>
      <c r="K7" s="252">
        <f t="shared" si="2"/>
        <v>1</v>
      </c>
      <c r="L7" s="252">
        <f t="shared" si="3"/>
        <v>0.40828402366863914</v>
      </c>
      <c r="M7" s="252">
        <f t="shared" si="4"/>
        <v>3.115348304663076E-3</v>
      </c>
      <c r="N7" s="252">
        <f t="shared" si="5"/>
        <v>2.0472288859214498E-3</v>
      </c>
      <c r="O7" s="252">
        <f t="shared" si="6"/>
        <v>7.3816215156391196E-2</v>
      </c>
      <c r="P7" s="35">
        <f t="shared" ref="P7:P37" si="8">AVERAGE(J7,K7,O7)</f>
        <v>0.65793873838546368</v>
      </c>
      <c r="Q7" s="36">
        <f t="shared" si="7"/>
        <v>93</v>
      </c>
      <c r="R7" t="str">
        <f>VLOOKUP(B7,'Country code'!$D$2:$F$194,2,FALSE)</f>
        <v>Upper middle income</v>
      </c>
      <c r="S7" t="str">
        <f>VLOOKUP(B7, Regions!B:C, 2, FALSE)</f>
        <v>Europe &amp; Central Asia</v>
      </c>
      <c r="T7">
        <f>VLOOKUP(B7,'Country code'!$D$2:$F$194,3,FALSE)</f>
        <v>3</v>
      </c>
    </row>
    <row r="8" spans="1:22" x14ac:dyDescent="0.25">
      <c r="A8" s="32" t="s">
        <v>198</v>
      </c>
      <c r="B8" s="33" t="s">
        <v>50</v>
      </c>
      <c r="C8" s="34">
        <f>VLOOKUP(B8,'[1]Vaccines expenditure'!$A$4:$T$196,18,FALSE)</f>
        <v>1</v>
      </c>
      <c r="D8" s="40">
        <f>VLOOKUP(B8,'[1]Vaccines expenditure'!$A$4:$U$196,21,FALSE)</f>
        <v>1</v>
      </c>
      <c r="E8" s="34">
        <f>VLOOKUP(B8,'[1]Vaccines expenditure'!$A$4:$AC$196,14,FALSE)</f>
        <v>4.1000000000000002E-2</v>
      </c>
      <c r="F8" s="34">
        <f>VLOOKUP(B8,'[1]Vaccines expenditure'!$A$4:$AC$196,7,FALSE)</f>
        <v>2.2555200260253178E-3</v>
      </c>
      <c r="G8" s="34">
        <f>VLOOKUP(B8,'[1]Vaccines expenditure'!$A$4:$AC$196,8,FALSE)</f>
        <v>9.2476321067038014E-5</v>
      </c>
      <c r="H8" s="67">
        <f>VLOOKUP(B8,'[1]Vaccines expenditure'!$A$4:$AL$196,38,FALSE)</f>
        <v>6.590671450009407</v>
      </c>
      <c r="I8" s="67">
        <f t="shared" si="0"/>
        <v>0</v>
      </c>
      <c r="J8" s="252">
        <f t="shared" si="1"/>
        <v>1</v>
      </c>
      <c r="K8" s="252">
        <f t="shared" si="2"/>
        <v>1</v>
      </c>
      <c r="L8" s="252">
        <f t="shared" si="3"/>
        <v>0.24260355029585803</v>
      </c>
      <c r="M8" s="252">
        <f t="shared" si="4"/>
        <v>8.6776695919714361E-3</v>
      </c>
      <c r="N8" s="252">
        <f t="shared" si="5"/>
        <v>3.3884233644840833E-3</v>
      </c>
      <c r="O8" s="252">
        <f t="shared" si="6"/>
        <v>2.4304948095569868E-2</v>
      </c>
      <c r="P8" s="35">
        <f t="shared" si="8"/>
        <v>0.67476831603185661</v>
      </c>
      <c r="Q8" s="36">
        <f t="shared" si="7"/>
        <v>40</v>
      </c>
      <c r="R8" t="str">
        <f>VLOOKUP(B8,'Country code'!$D$2:$F$194,2,FALSE)</f>
        <v>Upper middle income</v>
      </c>
      <c r="S8" t="str">
        <f>VLOOKUP(B8, Regions!B:C, 2, FALSE)</f>
        <v>Middle East &amp; North Africa</v>
      </c>
      <c r="T8">
        <f>VLOOKUP(B8,'Country code'!$D$2:$F$194,3,FALSE)</f>
        <v>3</v>
      </c>
    </row>
    <row r="9" spans="1:22" x14ac:dyDescent="0.25">
      <c r="A9" s="32" t="s">
        <v>199</v>
      </c>
      <c r="B9" s="33" t="s">
        <v>3</v>
      </c>
      <c r="C9" s="34">
        <f>VLOOKUP(B9,'[1]Vaccines expenditure'!$A$4:$T$196,18,FALSE)</f>
        <v>1</v>
      </c>
      <c r="D9" s="40">
        <f>VLOOKUP(B9,'[1]Vaccines expenditure'!$A$4:$U$196,21,FALSE)</f>
        <v>1</v>
      </c>
      <c r="E9" s="34">
        <f>VLOOKUP(B9,'[1]Vaccines expenditure'!$A$4:$AC$196,14,FALSE)</f>
        <v>7.6999999999999999E-2</v>
      </c>
      <c r="F9" s="34"/>
      <c r="G9" s="34"/>
      <c r="H9" s="67"/>
      <c r="I9" s="67">
        <f t="shared" si="0"/>
        <v>3</v>
      </c>
      <c r="J9" s="252">
        <f t="shared" si="1"/>
        <v>1</v>
      </c>
      <c r="K9" s="252">
        <f t="shared" si="2"/>
        <v>1</v>
      </c>
      <c r="L9" s="252">
        <f t="shared" si="3"/>
        <v>0.45562130177514798</v>
      </c>
      <c r="M9" s="252">
        <f t="shared" si="4"/>
        <v>0</v>
      </c>
      <c r="N9" s="252">
        <f t="shared" si="5"/>
        <v>0</v>
      </c>
      <c r="O9" s="252">
        <f t="shared" si="6"/>
        <v>0</v>
      </c>
      <c r="P9" s="35">
        <f t="shared" si="8"/>
        <v>0.66666666666666663</v>
      </c>
      <c r="Q9" s="36">
        <f t="shared" si="7"/>
        <v>67</v>
      </c>
      <c r="R9" t="str">
        <f>VLOOKUP(B9,'Country code'!$D$2:$F$194,2,FALSE)</f>
        <v>High income: nonOECD</v>
      </c>
      <c r="S9" t="str">
        <f>VLOOKUP(B9, Regions!B:C, 2, FALSE)</f>
        <v>Europe &amp; Central Asia</v>
      </c>
      <c r="T9">
        <f>VLOOKUP(B9,'Country code'!$D$2:$F$194,3,FALSE)</f>
        <v>4</v>
      </c>
    </row>
    <row r="10" spans="1:22" x14ac:dyDescent="0.25">
      <c r="A10" s="32" t="s">
        <v>200</v>
      </c>
      <c r="B10" s="33" t="s">
        <v>1</v>
      </c>
      <c r="C10" s="34">
        <f>VLOOKUP(B10,'[1]Vaccines expenditure'!$A$4:$T$196,18,FALSE)</f>
        <v>0.14000000000000001</v>
      </c>
      <c r="D10" s="40">
        <f>VLOOKUP(B10,'[1]Vaccines expenditure'!$A$4:$U$196,21,FALSE)</f>
        <v>1</v>
      </c>
      <c r="E10" s="34">
        <f>VLOOKUP(B10,'[1]Vaccines expenditure'!$A$4:$AC$196,14,FALSE)</f>
        <v>4.5999999999999999E-2</v>
      </c>
      <c r="F10" s="34">
        <f>VLOOKUP(B10,'[1]Vaccines expenditure'!$A$4:$AC$196,7,FALSE)</f>
        <v>8.0975088590756869E-4</v>
      </c>
      <c r="G10" s="34">
        <f>VLOOKUP(B10,'[1]Vaccines expenditure'!$A$4:$AC$196,8,FALSE)</f>
        <v>3.7248540751748162E-5</v>
      </c>
      <c r="H10" s="67">
        <f>VLOOKUP(B10,'[1]Vaccines expenditure'!$A$4:$AL$196,38,FALSE)</f>
        <v>1.0916834686544907</v>
      </c>
      <c r="I10" s="67">
        <f t="shared" si="0"/>
        <v>0</v>
      </c>
      <c r="J10" s="252">
        <f t="shared" si="1"/>
        <v>0.14000000000000001</v>
      </c>
      <c r="K10" s="252">
        <f t="shared" si="2"/>
        <v>1</v>
      </c>
      <c r="L10" s="252">
        <f t="shared" si="3"/>
        <v>0.27218934911242604</v>
      </c>
      <c r="M10" s="252">
        <f t="shared" si="4"/>
        <v>3.1153572385232134E-3</v>
      </c>
      <c r="N10" s="252">
        <f t="shared" si="5"/>
        <v>1.3648231711625505E-3</v>
      </c>
      <c r="O10" s="252">
        <f t="shared" si="6"/>
        <v>4.0258887495296406E-3</v>
      </c>
      <c r="P10" s="35">
        <f t="shared" si="8"/>
        <v>0.38134196291650996</v>
      </c>
      <c r="Q10" s="36">
        <f t="shared" si="7"/>
        <v>169</v>
      </c>
      <c r="R10" t="str">
        <f>VLOOKUP(B10,'Country code'!$D$2:$F$194,2,FALSE)</f>
        <v>Lower middle income</v>
      </c>
      <c r="S10" t="str">
        <f>VLOOKUP(B10, Regions!B:C, 2, FALSE)</f>
        <v>Sub-Saharan Africa</v>
      </c>
      <c r="T10">
        <f>VLOOKUP(B10,'Country code'!$D$2:$F$194,3,FALSE)</f>
        <v>2</v>
      </c>
    </row>
    <row r="11" spans="1:22" ht="30" x14ac:dyDescent="0.25">
      <c r="A11" s="32" t="s">
        <v>201</v>
      </c>
      <c r="B11" s="33" t="s">
        <v>7</v>
      </c>
      <c r="C11" s="34">
        <f>VLOOKUP(B11,'[1]Vaccines expenditure'!$A$4:$T$196,18,FALSE)</f>
        <v>1</v>
      </c>
      <c r="D11" s="40">
        <f>VLOOKUP(B11,'[1]Vaccines expenditure'!$A$4:$U$196,21,FALSE)</f>
        <v>1</v>
      </c>
      <c r="E11" s="34">
        <f>VLOOKUP(B11,'[1]Vaccines expenditure'!$A$4:$AC$196,14,FALSE)</f>
        <v>5.0999999999999997E-2</v>
      </c>
      <c r="F11" s="34"/>
      <c r="G11" s="34"/>
      <c r="H11" s="67"/>
      <c r="I11" s="67">
        <f t="shared" si="0"/>
        <v>3</v>
      </c>
      <c r="J11" s="252">
        <f t="shared" si="1"/>
        <v>1</v>
      </c>
      <c r="K11" s="252">
        <f t="shared" si="2"/>
        <v>1</v>
      </c>
      <c r="L11" s="252">
        <f t="shared" si="3"/>
        <v>0.30177514792899407</v>
      </c>
      <c r="M11" s="252">
        <f t="shared" si="4"/>
        <v>0</v>
      </c>
      <c r="N11" s="252">
        <f t="shared" si="5"/>
        <v>0</v>
      </c>
      <c r="O11" s="252">
        <f t="shared" si="6"/>
        <v>0</v>
      </c>
      <c r="P11" s="35">
        <f t="shared" si="8"/>
        <v>0.66666666666666663</v>
      </c>
      <c r="Q11" s="36">
        <f t="shared" si="7"/>
        <v>67</v>
      </c>
      <c r="R11" t="str">
        <f>VLOOKUP(B11,'Country code'!$D$2:$F$194,2,FALSE)</f>
        <v>Upper middle income</v>
      </c>
      <c r="S11" t="str">
        <f>VLOOKUP(B11, Regions!B:C, 2, FALSE)</f>
        <v>Latin America &amp; Caribbean</v>
      </c>
      <c r="T11">
        <f>VLOOKUP(B11,'Country code'!$D$2:$F$194,3,FALSE)</f>
        <v>3</v>
      </c>
    </row>
    <row r="12" spans="1:22" x14ac:dyDescent="0.25">
      <c r="A12" s="32" t="s">
        <v>202</v>
      </c>
      <c r="B12" s="33" t="s">
        <v>5</v>
      </c>
      <c r="C12" s="34">
        <f>VLOOKUP(B12,'[1]Vaccines expenditure'!$A$4:$T$196,18,FALSE)</f>
        <v>1</v>
      </c>
      <c r="D12" s="40">
        <f>VLOOKUP(B12,'[1]Vaccines expenditure'!$A$4:$U$196,21,FALSE)</f>
        <v>1</v>
      </c>
      <c r="E12" s="34">
        <f>VLOOKUP(B12,'[1]Vaccines expenditure'!$A$4:$AC$196,14,FALSE)</f>
        <v>9.5000000000000001E-2</v>
      </c>
      <c r="F12" s="34"/>
      <c r="G12" s="34"/>
      <c r="H12" s="67">
        <f>VLOOKUP(B12,'[1]Vaccines expenditure'!$A$4:$AL$196,38,FALSE)</f>
        <v>23.044262257706414</v>
      </c>
      <c r="I12" s="67">
        <f t="shared" si="0"/>
        <v>2</v>
      </c>
      <c r="J12" s="252">
        <f t="shared" si="1"/>
        <v>1</v>
      </c>
      <c r="K12" s="252">
        <f t="shared" si="2"/>
        <v>1</v>
      </c>
      <c r="L12" s="252">
        <f t="shared" si="3"/>
        <v>0.56213017751479299</v>
      </c>
      <c r="M12" s="252">
        <f t="shared" si="4"/>
        <v>0</v>
      </c>
      <c r="N12" s="252">
        <f t="shared" si="5"/>
        <v>0</v>
      </c>
      <c r="O12" s="252">
        <f t="shared" si="6"/>
        <v>8.4982175537434007E-2</v>
      </c>
      <c r="P12" s="35">
        <f t="shared" si="8"/>
        <v>0.69499405851247797</v>
      </c>
      <c r="Q12" s="36">
        <f t="shared" si="7"/>
        <v>19</v>
      </c>
      <c r="R12" t="str">
        <f>VLOOKUP(B12,'Country code'!$D$2:$F$194,2,FALSE)</f>
        <v>Upper middle income</v>
      </c>
      <c r="S12" t="str">
        <f>VLOOKUP(B12, Regions!B:C, 2, FALSE)</f>
        <v>Latin America &amp; Caribbean</v>
      </c>
      <c r="T12">
        <f>VLOOKUP(B12,'Country code'!$D$2:$F$194,3,FALSE)</f>
        <v>3</v>
      </c>
    </row>
    <row r="13" spans="1:22" x14ac:dyDescent="0.25">
      <c r="A13" s="32" t="s">
        <v>203</v>
      </c>
      <c r="B13" s="33" t="s">
        <v>6</v>
      </c>
      <c r="C13" s="34">
        <f>VLOOKUP(B13,'[1]Vaccines expenditure'!$A$4:$T$196,18,FALSE)</f>
        <v>0.85</v>
      </c>
      <c r="D13" s="40">
        <f>VLOOKUP(B13,'[1]Vaccines expenditure'!$A$4:$U$196,21,FALSE)</f>
        <v>1</v>
      </c>
      <c r="E13" s="34">
        <f>VLOOKUP(B13,'[1]Vaccines expenditure'!$A$4:$AC$196,14,FALSE)</f>
        <v>4.7E-2</v>
      </c>
      <c r="F13" s="34">
        <f>VLOOKUP(B13,'[1]Vaccines expenditure'!$A$4:$AC$196,7,FALSE)</f>
        <v>1.0255229323865769E-3</v>
      </c>
      <c r="G13" s="34">
        <f>VLOOKUP(B13,'[1]Vaccines expenditure'!$A$4:$AC$196,8,FALSE)</f>
        <v>4.819957782216911E-5</v>
      </c>
      <c r="H13" s="67">
        <f>VLOOKUP(B13,'[1]Vaccines expenditure'!$A$4:$AL$196,38,FALSE)</f>
        <v>5.3402459889474336</v>
      </c>
      <c r="I13" s="67">
        <f t="shared" si="0"/>
        <v>0</v>
      </c>
      <c r="J13" s="252">
        <f t="shared" si="1"/>
        <v>0.85</v>
      </c>
      <c r="K13" s="252">
        <f t="shared" si="2"/>
        <v>1</v>
      </c>
      <c r="L13" s="252">
        <f t="shared" si="3"/>
        <v>0.27810650887573968</v>
      </c>
      <c r="M13" s="252">
        <f t="shared" si="4"/>
        <v>3.9454977404578739E-3</v>
      </c>
      <c r="N13" s="252">
        <f t="shared" si="5"/>
        <v>1.7660799409668576E-3</v>
      </c>
      <c r="O13" s="252">
        <f t="shared" si="6"/>
        <v>1.9693653759475037E-2</v>
      </c>
      <c r="P13" s="35">
        <f t="shared" si="8"/>
        <v>0.62323121791982505</v>
      </c>
      <c r="Q13" s="36">
        <f t="shared" si="7"/>
        <v>106</v>
      </c>
      <c r="R13" t="str">
        <f>VLOOKUP(B13,'Country code'!$D$2:$F$194,2,FALSE)</f>
        <v>Lower middle income</v>
      </c>
      <c r="S13" t="str">
        <f>VLOOKUP(B13, Regions!B:C, 2, FALSE)</f>
        <v>Europe &amp; Central Asia</v>
      </c>
      <c r="T13">
        <f>VLOOKUP(B13,'Country code'!$D$2:$F$194,3,FALSE)</f>
        <v>2</v>
      </c>
    </row>
    <row r="14" spans="1:22" x14ac:dyDescent="0.25">
      <c r="A14" s="32" t="s">
        <v>204</v>
      </c>
      <c r="B14" s="33" t="s">
        <v>8</v>
      </c>
      <c r="C14" s="34">
        <f>VLOOKUP(B14,'[1]Vaccines expenditure'!$A$4:$T$196,18,FALSE)</f>
        <v>1</v>
      </c>
      <c r="D14" s="40">
        <f>VLOOKUP(B14,'[1]Vaccines expenditure'!$A$4:$U$196,21,FALSE)</f>
        <v>0.5</v>
      </c>
      <c r="E14" s="34">
        <f>VLOOKUP(B14,'[1]Vaccines expenditure'!$A$4:$AC$196,14,FALSE)</f>
        <v>8.5000000000000006E-2</v>
      </c>
      <c r="F14" s="34">
        <f>VLOOKUP(B14,'[1]Vaccines expenditure'!$A$4:$AC$196,7,FALSE)</f>
        <v>3.3455594269353652E-3</v>
      </c>
      <c r="G14" s="34">
        <f>VLOOKUP(B14,'[1]Vaccines expenditure'!$A$4:$AC$196,8,FALSE)</f>
        <v>2.8437255128950609E-4</v>
      </c>
      <c r="H14" s="67">
        <f>VLOOKUP(B14,'[1]Vaccines expenditure'!$A$4:$AL$196,38,FALSE)</f>
        <v>159.40250664311452</v>
      </c>
      <c r="I14" s="67">
        <f t="shared" si="0"/>
        <v>0</v>
      </c>
      <c r="J14" s="252">
        <f t="shared" si="1"/>
        <v>1</v>
      </c>
      <c r="K14" s="252">
        <f t="shared" si="2"/>
        <v>0.5</v>
      </c>
      <c r="L14" s="252">
        <f t="shared" si="3"/>
        <v>0.50295857988165693</v>
      </c>
      <c r="M14" s="252">
        <f t="shared" si="4"/>
        <v>1.2871381753328989E-2</v>
      </c>
      <c r="N14" s="252">
        <f t="shared" si="5"/>
        <v>1.0419689990790135E-2</v>
      </c>
      <c r="O14" s="252">
        <f t="shared" si="6"/>
        <v>0.58784141792701561</v>
      </c>
      <c r="P14" s="35">
        <f t="shared" si="8"/>
        <v>0.6959471393090052</v>
      </c>
      <c r="Q14" s="36">
        <f t="shared" si="7"/>
        <v>18</v>
      </c>
      <c r="R14" t="str">
        <f>VLOOKUP(B14,'Country code'!$D$2:$F$194,2,FALSE)</f>
        <v>High income: OECD</v>
      </c>
      <c r="S14" t="str">
        <f>VLOOKUP(B14, Regions!B:C, 2, FALSE)</f>
        <v>East Asia &amp; Pacific</v>
      </c>
      <c r="T14">
        <f>VLOOKUP(B14,'Country code'!$D$2:$F$194,3,FALSE)</f>
        <v>4</v>
      </c>
    </row>
    <row r="15" spans="1:22" x14ac:dyDescent="0.25">
      <c r="A15" s="32" t="s">
        <v>205</v>
      </c>
      <c r="B15" s="33" t="s">
        <v>9</v>
      </c>
      <c r="C15" s="34">
        <f>VLOOKUP(B15,'[1]Vaccines expenditure'!$A$4:$T$196,18,FALSE)</f>
        <v>1</v>
      </c>
      <c r="D15" s="40">
        <f>VLOOKUP(B15,'[1]Vaccines expenditure'!$A$4:$U$196,21,FALSE)</f>
        <v>1</v>
      </c>
      <c r="E15" s="34">
        <f>VLOOKUP(B15,'[1]Vaccines expenditure'!$A$4:$AC$196,14,FALSE)</f>
        <v>0.111</v>
      </c>
      <c r="F15" s="34">
        <f>VLOOKUP(B15,'[1]Vaccines expenditure'!$A$4:$AC$196,7,FALSE)</f>
        <v>3.2860291016281713E-4</v>
      </c>
      <c r="G15" s="34">
        <f>VLOOKUP(B15,'[1]Vaccines expenditure'!$A$4:$AC$196,8,FALSE)</f>
        <v>3.64749230280727E-5</v>
      </c>
      <c r="H15" s="67">
        <f>VLOOKUP(B15,'[1]Vaccines expenditure'!$A$4:$AL$196,38,FALSE)</f>
        <v>25.170253387819724</v>
      </c>
      <c r="I15" s="67">
        <f t="shared" si="0"/>
        <v>0</v>
      </c>
      <c r="J15" s="252">
        <f t="shared" si="1"/>
        <v>1</v>
      </c>
      <c r="K15" s="252">
        <f t="shared" si="2"/>
        <v>1</v>
      </c>
      <c r="L15" s="252">
        <f t="shared" si="3"/>
        <v>0.65680473372781067</v>
      </c>
      <c r="M15" s="252">
        <f t="shared" si="4"/>
        <v>1.2642350537574842E-3</v>
      </c>
      <c r="N15" s="252">
        <f t="shared" si="5"/>
        <v>1.3364770568293403E-3</v>
      </c>
      <c r="O15" s="252">
        <f t="shared" si="6"/>
        <v>9.2822363667123306E-2</v>
      </c>
      <c r="P15" s="35">
        <f t="shared" si="8"/>
        <v>0.69760745455570783</v>
      </c>
      <c r="Q15" s="36">
        <f t="shared" si="7"/>
        <v>17</v>
      </c>
      <c r="R15" t="str">
        <f>VLOOKUP(B15,'Country code'!$D$2:$F$194,2,FALSE)</f>
        <v>High income: OECD</v>
      </c>
      <c r="S15" t="str">
        <f>VLOOKUP(B15, Regions!B:C, 2, FALSE)</f>
        <v>Europe &amp; Central Asia</v>
      </c>
      <c r="T15">
        <f>VLOOKUP(B15,'Country code'!$D$2:$F$194,3,FALSE)</f>
        <v>4</v>
      </c>
    </row>
    <row r="16" spans="1:22" x14ac:dyDescent="0.25">
      <c r="A16" s="32" t="s">
        <v>206</v>
      </c>
      <c r="B16" s="33" t="s">
        <v>10</v>
      </c>
      <c r="C16" s="34">
        <f>VLOOKUP(B16,'[1]Vaccines expenditure'!$A$4:$T$196,18,FALSE)</f>
        <v>0.95</v>
      </c>
      <c r="D16" s="40">
        <f>VLOOKUP(B16,'[1]Vaccines expenditure'!$A$4:$U$196,21,FALSE)</f>
        <v>1</v>
      </c>
      <c r="E16" s="34">
        <f>VLOOKUP(B16,'[1]Vaccines expenditure'!$A$4:$AC$196,14,FALSE)</f>
        <v>5.8000000000000003E-2</v>
      </c>
      <c r="F16" s="34">
        <f>VLOOKUP(B16,'[1]Vaccines expenditure'!$A$4:$AC$196,7,FALSE)</f>
        <v>2.2063750549216506E-3</v>
      </c>
      <c r="G16" s="34">
        <f>VLOOKUP(B16,'[1]Vaccines expenditure'!$A$4:$AC$196,8,FALSE)</f>
        <v>1.2796975318545576E-4</v>
      </c>
      <c r="H16" s="67">
        <f>VLOOKUP(B16,'[1]Vaccines expenditure'!$A$4:$AL$196,38,FALSE)</f>
        <v>12.778139021460472</v>
      </c>
      <c r="I16" s="67">
        <f t="shared" si="0"/>
        <v>0</v>
      </c>
      <c r="J16" s="252">
        <f t="shared" si="1"/>
        <v>0.95</v>
      </c>
      <c r="K16" s="252">
        <f t="shared" si="2"/>
        <v>1</v>
      </c>
      <c r="L16" s="252">
        <f t="shared" si="3"/>
        <v>0.34319526627218938</v>
      </c>
      <c r="M16" s="252">
        <f t="shared" si="4"/>
        <v>8.4885939834980651E-3</v>
      </c>
      <c r="N16" s="252">
        <f t="shared" si="5"/>
        <v>4.6889376289798845E-3</v>
      </c>
      <c r="O16" s="252">
        <f t="shared" si="6"/>
        <v>4.712296888568606E-2</v>
      </c>
      <c r="P16" s="35">
        <f t="shared" si="8"/>
        <v>0.66570765629522866</v>
      </c>
      <c r="Q16" s="36">
        <f t="shared" si="7"/>
        <v>91</v>
      </c>
      <c r="R16" t="str">
        <f>VLOOKUP(B16,'Country code'!$D$2:$F$194,2,FALSE)</f>
        <v>Upper middle income</v>
      </c>
      <c r="S16" t="str">
        <f>VLOOKUP(B16, Regions!B:C, 2, FALSE)</f>
        <v>Europe &amp; Central Asia</v>
      </c>
      <c r="T16">
        <f>VLOOKUP(B16,'Country code'!$D$2:$F$194,3,FALSE)</f>
        <v>3</v>
      </c>
    </row>
    <row r="17" spans="1:20" x14ac:dyDescent="0.25">
      <c r="A17" s="32" t="s">
        <v>207</v>
      </c>
      <c r="B17" s="33" t="s">
        <v>18</v>
      </c>
      <c r="C17" s="34">
        <f>VLOOKUP(B17,'[1]Vaccines expenditure'!$A$4:$T$196,18,FALSE)</f>
        <v>1</v>
      </c>
      <c r="D17" s="40">
        <f>VLOOKUP(B17,'[1]Vaccines expenditure'!$A$4:$U$196,21,FALSE)</f>
        <v>1</v>
      </c>
      <c r="E17" s="34">
        <f>VLOOKUP(B17,'[1]Vaccines expenditure'!$A$4:$AC$196,14,FALSE)</f>
        <v>7.1999999999999995E-2</v>
      </c>
      <c r="F17" s="34"/>
      <c r="G17" s="34"/>
      <c r="H17" s="67">
        <f>VLOOKUP(B17,'[1]Vaccines expenditure'!$A$4:$AL$196,38,FALSE)</f>
        <v>15.040016672960558</v>
      </c>
      <c r="I17" s="67">
        <f t="shared" si="0"/>
        <v>2</v>
      </c>
      <c r="J17" s="252">
        <f t="shared" si="1"/>
        <v>1</v>
      </c>
      <c r="K17" s="252">
        <f t="shared" si="2"/>
        <v>1</v>
      </c>
      <c r="L17" s="252">
        <f t="shared" si="3"/>
        <v>0.42603550295857989</v>
      </c>
      <c r="M17" s="252">
        <f t="shared" si="4"/>
        <v>0</v>
      </c>
      <c r="N17" s="252">
        <f t="shared" si="5"/>
        <v>0</v>
      </c>
      <c r="O17" s="252">
        <f t="shared" si="6"/>
        <v>5.5464276647000821E-2</v>
      </c>
      <c r="P17" s="35">
        <f t="shared" si="8"/>
        <v>0.68515475888233368</v>
      </c>
      <c r="Q17" s="36">
        <f t="shared" si="7"/>
        <v>26</v>
      </c>
      <c r="R17" t="str">
        <f>VLOOKUP(B17,'Country code'!$D$2:$F$194,2,FALSE)</f>
        <v>High income: nonOECD</v>
      </c>
      <c r="S17" t="str">
        <f>VLOOKUP(B17, Regions!B:C, 2, FALSE)</f>
        <v>Latin America &amp; Caribbean</v>
      </c>
      <c r="T17">
        <f>VLOOKUP(B17,'Country code'!$D$2:$F$194,3,FALSE)</f>
        <v>4</v>
      </c>
    </row>
    <row r="18" spans="1:20" x14ac:dyDescent="0.25">
      <c r="A18" s="32" t="s">
        <v>208</v>
      </c>
      <c r="B18" s="33" t="s">
        <v>17</v>
      </c>
      <c r="C18" s="34">
        <f>VLOOKUP(B18,'[1]Vaccines expenditure'!$A$4:$T$196,18,FALSE)</f>
        <v>1</v>
      </c>
      <c r="D18" s="40">
        <f>VLOOKUP(B18,'[1]Vaccines expenditure'!$A$4:$U$196,21,FALSE)</f>
        <v>1</v>
      </c>
      <c r="E18" s="34">
        <f>VLOOKUP(B18,'[1]Vaccines expenditure'!$A$4:$AC$196,14,FALSE)</f>
        <v>4.4999999999999998E-2</v>
      </c>
      <c r="F18" s="34"/>
      <c r="G18" s="34"/>
      <c r="H18" s="67"/>
      <c r="I18" s="67">
        <f t="shared" si="0"/>
        <v>3</v>
      </c>
      <c r="J18" s="252">
        <f t="shared" si="1"/>
        <v>1</v>
      </c>
      <c r="K18" s="252">
        <f t="shared" si="2"/>
        <v>1</v>
      </c>
      <c r="L18" s="252">
        <f t="shared" si="3"/>
        <v>0.26627218934911245</v>
      </c>
      <c r="M18" s="252">
        <f t="shared" si="4"/>
        <v>0</v>
      </c>
      <c r="N18" s="252">
        <f t="shared" si="5"/>
        <v>0</v>
      </c>
      <c r="O18" s="252">
        <f t="shared" si="6"/>
        <v>0</v>
      </c>
      <c r="P18" s="35">
        <f t="shared" si="8"/>
        <v>0.66666666666666663</v>
      </c>
      <c r="Q18" s="36">
        <f t="shared" si="7"/>
        <v>67</v>
      </c>
      <c r="R18" t="str">
        <f>VLOOKUP(B18,'Country code'!$D$2:$F$194,2,FALSE)</f>
        <v>High income: nonOECD</v>
      </c>
      <c r="S18" t="str">
        <f>VLOOKUP(B18, Regions!B:C, 2, FALSE)</f>
        <v>Middle East &amp; North Africa</v>
      </c>
      <c r="T18">
        <f>VLOOKUP(B18,'Country code'!$D$2:$F$194,3,FALSE)</f>
        <v>4</v>
      </c>
    </row>
    <row r="19" spans="1:20" x14ac:dyDescent="0.25">
      <c r="A19" s="32" t="s">
        <v>209</v>
      </c>
      <c r="B19" s="33" t="s">
        <v>15</v>
      </c>
      <c r="C19" s="34">
        <f>VLOOKUP(B19,'[1]Vaccines expenditure'!$A$4:$T$196,18,FALSE)</f>
        <v>0.4</v>
      </c>
      <c r="D19" s="40">
        <f>VLOOKUP(B19,'[1]Vaccines expenditure'!$A$4:$U$196,21,FALSE)</f>
        <v>1</v>
      </c>
      <c r="E19" s="34">
        <f>VLOOKUP(B19,'[1]Vaccines expenditure'!$A$4:$AC$196,14,FALSE)</f>
        <v>3.4000000000000002E-2</v>
      </c>
      <c r="F19" s="34">
        <f>VLOOKUP(B19,'[1]Vaccines expenditure'!$A$4:$AC$196,7,FALSE)</f>
        <v>5.1674788229813841E-3</v>
      </c>
      <c r="G19" s="34">
        <f>VLOOKUP(B19,'[1]Vaccines expenditure'!$A$4:$AC$196,8,FALSE)</f>
        <v>1.7569427998136706E-4</v>
      </c>
      <c r="H19" s="67">
        <f>VLOOKUP(B19,'[1]Vaccines expenditure'!$A$4:$AL$196,38,FALSE)</f>
        <v>1.8205557917494879</v>
      </c>
      <c r="I19" s="67">
        <f t="shared" si="0"/>
        <v>0</v>
      </c>
      <c r="J19" s="252">
        <f t="shared" si="1"/>
        <v>0.4</v>
      </c>
      <c r="K19" s="252">
        <f t="shared" si="2"/>
        <v>1</v>
      </c>
      <c r="L19" s="252">
        <f t="shared" si="3"/>
        <v>0.20118343195266275</v>
      </c>
      <c r="M19" s="252">
        <f t="shared" si="4"/>
        <v>1.9880858219805741E-2</v>
      </c>
      <c r="N19" s="252">
        <f t="shared" si="5"/>
        <v>6.437611233079954E-3</v>
      </c>
      <c r="O19" s="252">
        <f t="shared" si="6"/>
        <v>6.7138097171415296E-3</v>
      </c>
      <c r="P19" s="35">
        <f t="shared" si="8"/>
        <v>0.46890460323904715</v>
      </c>
      <c r="Q19" s="36">
        <f t="shared" si="7"/>
        <v>143</v>
      </c>
      <c r="R19" t="str">
        <f>VLOOKUP(B19,'Country code'!$D$2:$F$194,2,FALSE)</f>
        <v>Low income</v>
      </c>
      <c r="S19" t="str">
        <f>VLOOKUP(B19, Regions!B:C, 2, FALSE)</f>
        <v>South Asia</v>
      </c>
      <c r="T19">
        <f>VLOOKUP(B19,'Country code'!$D$2:$F$194,3,FALSE)</f>
        <v>1</v>
      </c>
    </row>
    <row r="20" spans="1:20" x14ac:dyDescent="0.25">
      <c r="A20" s="32" t="s">
        <v>210</v>
      </c>
      <c r="B20" s="33" t="s">
        <v>24</v>
      </c>
      <c r="C20" s="34">
        <f>VLOOKUP(B20,'[1]Vaccines expenditure'!$A$4:$T$196,18,FALSE)</f>
        <v>1</v>
      </c>
      <c r="D20" s="40">
        <f>VLOOKUP(B20,'[1]Vaccines expenditure'!$A$4:$U$196,21,FALSE)</f>
        <v>1</v>
      </c>
      <c r="E20" s="34">
        <f>VLOOKUP(B20,'[1]Vaccines expenditure'!$A$4:$AC$196,14,FALSE)</f>
        <v>6.8000000000000005E-2</v>
      </c>
      <c r="F20" s="34"/>
      <c r="G20" s="34"/>
      <c r="H20" s="67"/>
      <c r="I20" s="67">
        <f t="shared" si="0"/>
        <v>3</v>
      </c>
      <c r="J20" s="252">
        <f t="shared" si="1"/>
        <v>1</v>
      </c>
      <c r="K20" s="252">
        <f t="shared" si="2"/>
        <v>1</v>
      </c>
      <c r="L20" s="252">
        <f t="shared" si="3"/>
        <v>0.4023668639053255</v>
      </c>
      <c r="M20" s="252">
        <f t="shared" si="4"/>
        <v>0</v>
      </c>
      <c r="N20" s="252">
        <f t="shared" si="5"/>
        <v>0</v>
      </c>
      <c r="O20" s="252">
        <f t="shared" si="6"/>
        <v>0</v>
      </c>
      <c r="P20" s="35">
        <f t="shared" si="8"/>
        <v>0.66666666666666663</v>
      </c>
      <c r="Q20" s="36">
        <f t="shared" si="7"/>
        <v>67</v>
      </c>
      <c r="R20" t="str">
        <f>VLOOKUP(B20,'Country code'!$D$2:$F$194,2,FALSE)</f>
        <v>High income: nonOECD</v>
      </c>
      <c r="S20" t="str">
        <f>VLOOKUP(B20, Regions!B:C, 2, FALSE)</f>
        <v>Latin America &amp; Caribbean</v>
      </c>
      <c r="T20">
        <f>VLOOKUP(B20,'Country code'!$D$2:$F$194,3,FALSE)</f>
        <v>4</v>
      </c>
    </row>
    <row r="21" spans="1:20" x14ac:dyDescent="0.25">
      <c r="A21" s="32" t="s">
        <v>211</v>
      </c>
      <c r="B21" s="33" t="s">
        <v>20</v>
      </c>
      <c r="C21" s="34">
        <f>VLOOKUP(B21,'[1]Vaccines expenditure'!$A$4:$T$196,18,FALSE)</f>
        <v>1</v>
      </c>
      <c r="D21" s="40">
        <f>VLOOKUP(B21,'[1]Vaccines expenditure'!$A$4:$U$196,21,FALSE)</f>
        <v>1</v>
      </c>
      <c r="E21" s="34">
        <f>VLOOKUP(B21,'[1]Vaccines expenditure'!$A$4:$AC$196,14,FALSE)</f>
        <v>5.8000000000000003E-2</v>
      </c>
      <c r="F21" s="34">
        <f>VLOOKUP(B21,'[1]Vaccines expenditure'!$A$4:$AC$196,7,FALSE)</f>
        <v>2.5461078213081054E-3</v>
      </c>
      <c r="G21" s="34">
        <f>VLOOKUP(B21,'[1]Vaccines expenditure'!$A$4:$AC$196,8,FALSE)</f>
        <v>1.4767425363587013E-4</v>
      </c>
      <c r="H21" s="67">
        <f>VLOOKUP(B21,'[1]Vaccines expenditure'!$A$4:$AL$196,38,FALSE)</f>
        <v>1.0872652276335526E-2</v>
      </c>
      <c r="I21" s="67">
        <f t="shared" si="0"/>
        <v>0</v>
      </c>
      <c r="J21" s="252">
        <f t="shared" si="1"/>
        <v>1</v>
      </c>
      <c r="K21" s="252">
        <f t="shared" si="2"/>
        <v>1</v>
      </c>
      <c r="L21" s="252">
        <f t="shared" si="3"/>
        <v>0.34319526627218938</v>
      </c>
      <c r="M21" s="252">
        <f t="shared" si="4"/>
        <v>9.795648969599521E-3</v>
      </c>
      <c r="N21" s="252">
        <f t="shared" si="5"/>
        <v>5.4109299070168784E-3</v>
      </c>
      <c r="O21" s="252">
        <f t="shared" si="6"/>
        <v>4.0095952474939009E-5</v>
      </c>
      <c r="P21" s="35">
        <f t="shared" si="8"/>
        <v>0.66668003198415837</v>
      </c>
      <c r="Q21" s="36">
        <f t="shared" si="7"/>
        <v>65</v>
      </c>
      <c r="R21" t="str">
        <f>VLOOKUP(B21,'Country code'!$D$2:$F$194,2,FALSE)</f>
        <v>Upper middle income</v>
      </c>
      <c r="S21" t="str">
        <f>VLOOKUP(B21, Regions!B:C, 2, FALSE)</f>
        <v>Europe &amp; Central Asia</v>
      </c>
      <c r="T21">
        <f>VLOOKUP(B21,'Country code'!$D$2:$F$194,3,FALSE)</f>
        <v>3</v>
      </c>
    </row>
    <row r="22" spans="1:20" x14ac:dyDescent="0.25">
      <c r="A22" s="32" t="s">
        <v>212</v>
      </c>
      <c r="B22" s="33" t="s">
        <v>12</v>
      </c>
      <c r="C22" s="34">
        <f>VLOOKUP(B22,'[1]Vaccines expenditure'!$A$4:$T$196,18,FALSE)</f>
        <v>1</v>
      </c>
      <c r="D22" s="40">
        <f>VLOOKUP(B22,'[1]Vaccines expenditure'!$A$4:$U$196,21,FALSE)</f>
        <v>0.5</v>
      </c>
      <c r="E22" s="34">
        <f>VLOOKUP(B22,'[1]Vaccines expenditure'!$A$4:$AC$196,14,FALSE)</f>
        <v>0.11800000000000001</v>
      </c>
      <c r="F22" s="34"/>
      <c r="G22" s="34"/>
      <c r="H22" s="67"/>
      <c r="I22" s="67">
        <f t="shared" si="0"/>
        <v>3</v>
      </c>
      <c r="J22" s="252">
        <f t="shared" si="1"/>
        <v>1</v>
      </c>
      <c r="K22" s="252">
        <f t="shared" si="2"/>
        <v>0.5</v>
      </c>
      <c r="L22" s="252">
        <f t="shared" si="3"/>
        <v>0.69822485207100604</v>
      </c>
      <c r="M22" s="252">
        <f t="shared" si="4"/>
        <v>0</v>
      </c>
      <c r="N22" s="252">
        <f t="shared" si="5"/>
        <v>0</v>
      </c>
      <c r="O22" s="252">
        <f t="shared" si="6"/>
        <v>0</v>
      </c>
      <c r="P22" s="35">
        <f t="shared" si="8"/>
        <v>0.5</v>
      </c>
      <c r="Q22" s="36">
        <f t="shared" si="7"/>
        <v>132</v>
      </c>
      <c r="R22" t="str">
        <f>VLOOKUP(B22,'Country code'!$D$2:$F$194,2,FALSE)</f>
        <v>High income: OECD</v>
      </c>
      <c r="S22" t="str">
        <f>VLOOKUP(B22, Regions!B:C, 2, FALSE)</f>
        <v>Europe &amp; Central Asia</v>
      </c>
      <c r="T22">
        <f>VLOOKUP(B22,'Country code'!$D$2:$F$194,3,FALSE)</f>
        <v>4</v>
      </c>
    </row>
    <row r="23" spans="1:20" x14ac:dyDescent="0.25">
      <c r="A23" s="32" t="s">
        <v>213</v>
      </c>
      <c r="B23" s="33" t="s">
        <v>21</v>
      </c>
      <c r="C23" s="34">
        <f>VLOOKUP(B23,'[1]Vaccines expenditure'!$A$4:$T$196,18,FALSE)</f>
        <v>1</v>
      </c>
      <c r="D23" s="40">
        <f>VLOOKUP(B23,'[1]Vaccines expenditure'!$A$4:$U$196,21,FALSE)</f>
        <v>0.5</v>
      </c>
      <c r="E23" s="34">
        <f>VLOOKUP(B23,'[1]Vaccines expenditure'!$A$4:$AC$196,14,FALSE)</f>
        <v>5.0999999999999997E-2</v>
      </c>
      <c r="F23" s="34">
        <f>VLOOKUP(B23,'[1]Vaccines expenditure'!$A$4:$AC$196,7,FALSE)</f>
        <v>4.1091607089825217E-3</v>
      </c>
      <c r="G23" s="34">
        <f>VLOOKUP(B23,'[1]Vaccines expenditure'!$A$4:$AC$196,8,FALSE)</f>
        <v>2.095671961581086E-4</v>
      </c>
      <c r="H23" s="67">
        <f>VLOOKUP(B23,'[1]Vaccines expenditure'!$A$4:$AL$196,38,FALSE)</f>
        <v>12.390855973402394</v>
      </c>
      <c r="I23" s="67">
        <f t="shared" si="0"/>
        <v>0</v>
      </c>
      <c r="J23" s="252">
        <f t="shared" si="1"/>
        <v>1</v>
      </c>
      <c r="K23" s="252">
        <f t="shared" si="2"/>
        <v>0.5</v>
      </c>
      <c r="L23" s="252">
        <f t="shared" si="3"/>
        <v>0.30177514792899407</v>
      </c>
      <c r="M23" s="252">
        <f t="shared" si="4"/>
        <v>1.5809187469595608E-2</v>
      </c>
      <c r="N23" s="252">
        <f t="shared" si="5"/>
        <v>7.6787481995178658E-3</v>
      </c>
      <c r="O23" s="252">
        <f t="shared" si="6"/>
        <v>4.5694754104727398E-2</v>
      </c>
      <c r="P23" s="35">
        <f t="shared" si="8"/>
        <v>0.51523158470157582</v>
      </c>
      <c r="Q23" s="36">
        <f t="shared" si="7"/>
        <v>125</v>
      </c>
      <c r="R23" t="str">
        <f>VLOOKUP(B23,'Country code'!$D$2:$F$194,2,FALSE)</f>
        <v>Lower middle income</v>
      </c>
      <c r="S23" t="str">
        <f>VLOOKUP(B23, Regions!B:C, 2, FALSE)</f>
        <v>Latin America &amp; Caribbean</v>
      </c>
      <c r="T23">
        <f>VLOOKUP(B23,'Country code'!$D$2:$F$194,3,FALSE)</f>
        <v>2</v>
      </c>
    </row>
    <row r="24" spans="1:20" x14ac:dyDescent="0.25">
      <c r="A24" s="32" t="s">
        <v>214</v>
      </c>
      <c r="B24" s="33" t="s">
        <v>13</v>
      </c>
      <c r="C24" s="34">
        <f>VLOOKUP(B24,'[1]Vaccines expenditure'!$A$4:$T$196,18,FALSE)</f>
        <v>0.84</v>
      </c>
      <c r="D24" s="40">
        <f>VLOOKUP(B24,'[1]Vaccines expenditure'!$A$4:$U$196,21,FALSE)</f>
        <v>1</v>
      </c>
      <c r="E24" s="34">
        <f>VLOOKUP(B24,'[1]Vaccines expenditure'!$A$4:$AC$196,14,FALSE)</f>
        <v>4.2000000000000003E-2</v>
      </c>
      <c r="F24" s="34">
        <f>VLOOKUP(B24,'[1]Vaccines expenditure'!$A$4:$AC$196,7,FALSE)</f>
        <v>2.9569747921561911E-3</v>
      </c>
      <c r="G24" s="34">
        <f>VLOOKUP(B24,'[1]Vaccines expenditure'!$A$4:$AC$196,8,FALSE)</f>
        <v>1.2419294127056002E-4</v>
      </c>
      <c r="H24" s="67">
        <f>VLOOKUP(B24,'[1]Vaccines expenditure'!$A$4:$AL$196,38,FALSE)</f>
        <v>1.1030163770848962</v>
      </c>
      <c r="I24" s="67">
        <f t="shared" si="0"/>
        <v>0</v>
      </c>
      <c r="J24" s="252">
        <f t="shared" si="1"/>
        <v>0.84</v>
      </c>
      <c r="K24" s="252">
        <f t="shared" si="2"/>
        <v>1</v>
      </c>
      <c r="L24" s="252">
        <f t="shared" si="3"/>
        <v>0.24852071005917165</v>
      </c>
      <c r="M24" s="252">
        <f t="shared" si="4"/>
        <v>1.1376378813775076E-2</v>
      </c>
      <c r="N24" s="252">
        <f t="shared" si="5"/>
        <v>4.5505515255100304E-3</v>
      </c>
      <c r="O24" s="252">
        <f t="shared" si="6"/>
        <v>4.0676820255656438E-3</v>
      </c>
      <c r="P24" s="35">
        <f t="shared" si="8"/>
        <v>0.61468922734185516</v>
      </c>
      <c r="Q24" s="36">
        <f t="shared" si="7"/>
        <v>107</v>
      </c>
      <c r="R24" t="str">
        <f>VLOOKUP(B24,'Country code'!$D$2:$F$194,2,FALSE)</f>
        <v>Low income</v>
      </c>
      <c r="S24" t="str">
        <f>VLOOKUP(B24, Regions!B:C, 2, FALSE)</f>
        <v>Sub-Saharan Africa</v>
      </c>
      <c r="T24">
        <f>VLOOKUP(B24,'Country code'!$D$2:$F$194,3,FALSE)</f>
        <v>1</v>
      </c>
    </row>
    <row r="25" spans="1:20" x14ac:dyDescent="0.25">
      <c r="A25" s="32" t="s">
        <v>215</v>
      </c>
      <c r="B25" s="33" t="s">
        <v>26</v>
      </c>
      <c r="C25" s="34">
        <f>VLOOKUP(B25,'[1]Vaccines expenditure'!$A$4:$T$196,18,FALSE)</f>
        <v>0.63</v>
      </c>
      <c r="D25" s="40">
        <f>VLOOKUP(B25,'[1]Vaccines expenditure'!$A$4:$U$196,21,FALSE)</f>
        <v>0</v>
      </c>
      <c r="E25" s="34">
        <f>VLOOKUP(B25,'[1]Vaccines expenditure'!$A$4:$AC$196,14,FALSE)</f>
        <v>5.5E-2</v>
      </c>
      <c r="F25" s="34"/>
      <c r="G25" s="34"/>
      <c r="H25" s="67">
        <f>VLOOKUP(B25,'[1]Vaccines expenditure'!$A$4:$AL$196,38,FALSE)</f>
        <v>0.20107363237711678</v>
      </c>
      <c r="I25" s="67">
        <f t="shared" si="0"/>
        <v>2</v>
      </c>
      <c r="J25" s="252">
        <f t="shared" si="1"/>
        <v>0.63</v>
      </c>
      <c r="K25" s="252">
        <f t="shared" si="2"/>
        <v>0</v>
      </c>
      <c r="L25" s="252">
        <f t="shared" si="3"/>
        <v>0.32544378698224857</v>
      </c>
      <c r="M25" s="252">
        <f t="shared" si="4"/>
        <v>0</v>
      </c>
      <c r="N25" s="252">
        <f t="shared" si="5"/>
        <v>0</v>
      </c>
      <c r="O25" s="252">
        <f t="shared" si="6"/>
        <v>7.4151537296045082E-4</v>
      </c>
      <c r="P25" s="35">
        <f t="shared" si="8"/>
        <v>0.21024717179098681</v>
      </c>
      <c r="Q25" s="36">
        <f t="shared" si="7"/>
        <v>187</v>
      </c>
      <c r="R25" t="str">
        <f>VLOOKUP(B25,'Country code'!$D$2:$F$194,2,FALSE)</f>
        <v>Lower middle income</v>
      </c>
      <c r="S25" t="str">
        <f>VLOOKUP(B25, Regions!B:C, 2, FALSE)</f>
        <v>South Asia</v>
      </c>
      <c r="T25">
        <f>VLOOKUP(B25,'Country code'!$D$2:$F$194,3,FALSE)</f>
        <v>2</v>
      </c>
    </row>
    <row r="26" spans="1:20" ht="45" x14ac:dyDescent="0.25">
      <c r="A26" s="32" t="s">
        <v>216</v>
      </c>
      <c r="B26" s="33" t="s">
        <v>22</v>
      </c>
      <c r="C26" s="34">
        <f>VLOOKUP(B26,'[1]Vaccines expenditure'!$A$4:$T$196,18,FALSE)</f>
        <v>0.9</v>
      </c>
      <c r="D26" s="40">
        <f>VLOOKUP(B26,'[1]Vaccines expenditure'!$A$4:$U$196,21,FALSE)</f>
        <v>1</v>
      </c>
      <c r="E26" s="34">
        <f>VLOOKUP(B26,'[1]Vaccines expenditure'!$A$4:$AC$196,14,FALSE)</f>
        <v>5.0999999999999997E-2</v>
      </c>
      <c r="F26" s="34">
        <f>VLOOKUP(B26,'[1]Vaccines expenditure'!$A$4:$AC$196,7,FALSE)</f>
        <v>9.3794227732880049E-3</v>
      </c>
      <c r="G26" s="34">
        <f>VLOOKUP(B26,'[1]Vaccines expenditure'!$A$4:$AC$196,8,FALSE)</f>
        <v>4.7835056143768822E-4</v>
      </c>
      <c r="H26" s="67">
        <f>VLOOKUP(B26,'[1]Vaccines expenditure'!$A$4:$AL$196,38,FALSE)</f>
        <v>14.733319834492896</v>
      </c>
      <c r="I26" s="67">
        <f t="shared" si="0"/>
        <v>0</v>
      </c>
      <c r="J26" s="252">
        <f t="shared" si="1"/>
        <v>0.9</v>
      </c>
      <c r="K26" s="252">
        <f t="shared" si="2"/>
        <v>1</v>
      </c>
      <c r="L26" s="252">
        <f t="shared" si="3"/>
        <v>0.30177514792899407</v>
      </c>
      <c r="M26" s="252">
        <f t="shared" si="4"/>
        <v>3.6085483990773534E-2</v>
      </c>
      <c r="N26" s="252">
        <f t="shared" si="5"/>
        <v>1.7527235081232856E-2</v>
      </c>
      <c r="O26" s="252">
        <f t="shared" si="6"/>
        <v>5.4333246099267894E-2</v>
      </c>
      <c r="P26" s="35">
        <f t="shared" si="8"/>
        <v>0.65144441536642261</v>
      </c>
      <c r="Q26" s="36">
        <f t="shared" si="7"/>
        <v>94</v>
      </c>
      <c r="R26" t="str">
        <f>VLOOKUP(B26,'Country code'!$D$2:$F$194,2,FALSE)</f>
        <v>Lower middle income</v>
      </c>
      <c r="S26" t="str">
        <f>VLOOKUP(B26, Regions!B:C, 2, FALSE)</f>
        <v>Latin America &amp; Caribbean</v>
      </c>
      <c r="T26">
        <f>VLOOKUP(B26,'Country code'!$D$2:$F$194,3,FALSE)</f>
        <v>2</v>
      </c>
    </row>
    <row r="27" spans="1:20" ht="30" x14ac:dyDescent="0.25">
      <c r="A27" s="32" t="s">
        <v>217</v>
      </c>
      <c r="B27" s="33" t="s">
        <v>19</v>
      </c>
      <c r="C27" s="34">
        <f>VLOOKUP(B27,'[1]Vaccines expenditure'!$A$4:$T$196,18,FALSE)</f>
        <v>0.9</v>
      </c>
      <c r="D27" s="40">
        <f>VLOOKUP(B27,'[1]Vaccines expenditure'!$A$4:$U$196,21,FALSE)</f>
        <v>0.5</v>
      </c>
      <c r="E27" s="34">
        <f>VLOOKUP(B27,'[1]Vaccines expenditure'!$A$4:$AC$196,14,FALSE)</f>
        <v>0.109</v>
      </c>
      <c r="F27" s="34">
        <f>VLOOKUP(B27,'[1]Vaccines expenditure'!$A$4:$AC$196,7,FALSE)</f>
        <v>7.9216708661108851E-4</v>
      </c>
      <c r="G27" s="34">
        <f>VLOOKUP(B27,'[1]Vaccines expenditure'!$A$4:$AC$196,8,FALSE)</f>
        <v>8.6346212440608646E-5</v>
      </c>
      <c r="H27" s="67">
        <f>VLOOKUP(B27,'[1]Vaccines expenditure'!$A$4:$AL$196,38,FALSE)</f>
        <v>12.912281943878449</v>
      </c>
      <c r="I27" s="67">
        <f t="shared" si="0"/>
        <v>0</v>
      </c>
      <c r="J27" s="252">
        <f t="shared" si="1"/>
        <v>0.9</v>
      </c>
      <c r="K27" s="252">
        <f t="shared" si="2"/>
        <v>0.5</v>
      </c>
      <c r="L27" s="252">
        <f t="shared" si="3"/>
        <v>0.64497041420118351</v>
      </c>
      <c r="M27" s="252">
        <f t="shared" si="4"/>
        <v>3.0477070298326335E-3</v>
      </c>
      <c r="N27" s="252">
        <f t="shared" si="5"/>
        <v>3.1638101547786382E-3</v>
      </c>
      <c r="O27" s="252">
        <f t="shared" si="6"/>
        <v>4.7617658507447189E-2</v>
      </c>
      <c r="P27" s="35">
        <f t="shared" si="8"/>
        <v>0.48253921950248241</v>
      </c>
      <c r="Q27" s="36">
        <f t="shared" si="7"/>
        <v>142</v>
      </c>
      <c r="R27" t="str">
        <f>VLOOKUP(B27,'Country code'!$D$2:$F$194,2,FALSE)</f>
        <v>Upper middle income</v>
      </c>
      <c r="S27" t="str">
        <f>VLOOKUP(B27, Regions!B:C, 2, FALSE)</f>
        <v>Europe &amp; Central Asia</v>
      </c>
      <c r="T27">
        <f>VLOOKUP(B27,'Country code'!$D$2:$F$194,3,FALSE)</f>
        <v>3</v>
      </c>
    </row>
    <row r="28" spans="1:20" x14ac:dyDescent="0.25">
      <c r="A28" s="32" t="s">
        <v>218</v>
      </c>
      <c r="B28" s="33" t="s">
        <v>27</v>
      </c>
      <c r="C28" s="34">
        <f>VLOOKUP(B28,'[1]Vaccines expenditure'!$A$4:$T$196,18,FALSE)</f>
        <v>1</v>
      </c>
      <c r="D28" s="40">
        <f>VLOOKUP(B28,'[1]Vaccines expenditure'!$A$4:$U$196,21,FALSE)</f>
        <v>1</v>
      </c>
      <c r="E28" s="34">
        <f>VLOOKUP(B28,'[1]Vaccines expenditure'!$A$4:$AC$196,14,FALSE)</f>
        <v>0.10299999999999999</v>
      </c>
      <c r="F28" s="34">
        <f>VLOOKUP(B28,'[1]Vaccines expenditure'!$A$4:$AC$196,7,FALSE)</f>
        <v>2.4533702466045899E-4</v>
      </c>
      <c r="G28" s="34">
        <f>VLOOKUP(B28,'[1]Vaccines expenditure'!$A$4:$AC$196,8,FALSE)</f>
        <v>2.5269713540027274E-5</v>
      </c>
      <c r="H28" s="67">
        <f>VLOOKUP(B28,'[1]Vaccines expenditure'!$A$4:$AL$196,38,FALSE)</f>
        <v>3.2469304437799189</v>
      </c>
      <c r="I28" s="67">
        <f t="shared" si="0"/>
        <v>0</v>
      </c>
      <c r="J28" s="252">
        <f t="shared" si="1"/>
        <v>1</v>
      </c>
      <c r="K28" s="252">
        <f t="shared" si="2"/>
        <v>1</v>
      </c>
      <c r="L28" s="252">
        <f t="shared" si="3"/>
        <v>0.60946745562130178</v>
      </c>
      <c r="M28" s="252">
        <f t="shared" si="4"/>
        <v>9.4388593943564223E-4</v>
      </c>
      <c r="N28" s="252">
        <f t="shared" si="5"/>
        <v>9.2590715963686786E-4</v>
      </c>
      <c r="O28" s="252">
        <f t="shared" si="6"/>
        <v>1.1973966007042262E-2</v>
      </c>
      <c r="P28" s="35">
        <f t="shared" si="8"/>
        <v>0.67065798866901405</v>
      </c>
      <c r="Q28" s="36">
        <f t="shared" si="7"/>
        <v>48</v>
      </c>
      <c r="R28" t="str">
        <f>VLOOKUP(B28,'Country code'!$D$2:$F$194,2,FALSE)</f>
        <v>Upper middle income</v>
      </c>
      <c r="S28" t="str">
        <f>VLOOKUP(B28, Regions!B:C, 2, FALSE)</f>
        <v>Sub-Saharan Africa</v>
      </c>
      <c r="T28">
        <f>VLOOKUP(B28,'Country code'!$D$2:$F$194,3,FALSE)</f>
        <v>3</v>
      </c>
    </row>
    <row r="29" spans="1:20" x14ac:dyDescent="0.25">
      <c r="A29" s="32" t="s">
        <v>219</v>
      </c>
      <c r="B29" s="33" t="s">
        <v>23</v>
      </c>
      <c r="C29" s="34">
        <f>VLOOKUP(B29,'[1]Vaccines expenditure'!$A$4:$T$196,18,FALSE)</f>
        <v>1</v>
      </c>
      <c r="D29" s="40">
        <f>VLOOKUP(B29,'[1]Vaccines expenditure'!$A$4:$U$196,21,FALSE)</f>
        <v>0.5</v>
      </c>
      <c r="E29" s="34">
        <f>VLOOKUP(B29,'[1]Vaccines expenditure'!$A$4:$AC$196,14,FALSE)</f>
        <v>0.09</v>
      </c>
      <c r="F29" s="34">
        <f>VLOOKUP(B29,'[1]Vaccines expenditure'!$A$4:$AC$196,7,FALSE)</f>
        <v>2.8152511485038767E-3</v>
      </c>
      <c r="G29" s="34">
        <f>VLOOKUP(B29,'[1]Vaccines expenditure'!$A$4:$AC$196,8,FALSE)</f>
        <v>2.5337260336534887E-4</v>
      </c>
      <c r="H29" s="67">
        <f>VLOOKUP(B29,'[1]Vaccines expenditure'!$A$4:$AL$196,38,FALSE)</f>
        <v>31.331573431909852</v>
      </c>
      <c r="I29" s="67">
        <f t="shared" si="0"/>
        <v>0</v>
      </c>
      <c r="J29" s="252">
        <f t="shared" si="1"/>
        <v>1</v>
      </c>
      <c r="K29" s="252">
        <f t="shared" si="2"/>
        <v>0.5</v>
      </c>
      <c r="L29" s="252">
        <f t="shared" si="3"/>
        <v>0.53254437869822491</v>
      </c>
      <c r="M29" s="252">
        <f t="shared" si="4"/>
        <v>1.0831124974840073E-2</v>
      </c>
      <c r="N29" s="252">
        <f t="shared" si="5"/>
        <v>9.283821407005774E-3</v>
      </c>
      <c r="O29" s="252">
        <f t="shared" si="6"/>
        <v>0.11554395812190243</v>
      </c>
      <c r="P29" s="35">
        <f t="shared" si="8"/>
        <v>0.53851465270730081</v>
      </c>
      <c r="Q29" s="36">
        <f t="shared" si="7"/>
        <v>123</v>
      </c>
      <c r="R29" t="str">
        <f>VLOOKUP(B29,'Country code'!$D$2:$F$194,2,FALSE)</f>
        <v>Upper middle income</v>
      </c>
      <c r="S29" t="str">
        <f>VLOOKUP(B29, Regions!B:C, 2, FALSE)</f>
        <v>Latin America &amp; Caribbean</v>
      </c>
      <c r="T29">
        <f>VLOOKUP(B29,'Country code'!$D$2:$F$194,3,FALSE)</f>
        <v>3</v>
      </c>
    </row>
    <row r="30" spans="1:20" ht="30" x14ac:dyDescent="0.25">
      <c r="A30" s="32" t="s">
        <v>220</v>
      </c>
      <c r="B30" s="33" t="s">
        <v>25</v>
      </c>
      <c r="C30" s="34">
        <f>VLOOKUP(B30,'[1]Vaccines expenditure'!$A$4:$T$196,18,FALSE)</f>
        <v>0.69</v>
      </c>
      <c r="D30" s="40">
        <f>VLOOKUP(B30,'[1]Vaccines expenditure'!$A$4:$U$196,21,FALSE)</f>
        <v>0.5</v>
      </c>
      <c r="E30" s="34">
        <f>VLOOKUP(B30,'[1]Vaccines expenditure'!$A$4:$AC$196,14,FALSE)</f>
        <v>2.9000000000000001E-2</v>
      </c>
      <c r="F30" s="34"/>
      <c r="G30" s="34"/>
      <c r="H30" s="67"/>
      <c r="I30" s="67">
        <f t="shared" si="0"/>
        <v>3</v>
      </c>
      <c r="J30" s="252">
        <f t="shared" si="1"/>
        <v>0.69</v>
      </c>
      <c r="K30" s="252">
        <f t="shared" si="2"/>
        <v>0.5</v>
      </c>
      <c r="L30" s="252">
        <f t="shared" si="3"/>
        <v>0.17159763313609469</v>
      </c>
      <c r="M30" s="252">
        <f t="shared" si="4"/>
        <v>0</v>
      </c>
      <c r="N30" s="252">
        <f t="shared" si="5"/>
        <v>0</v>
      </c>
      <c r="O30" s="252">
        <f t="shared" si="6"/>
        <v>0</v>
      </c>
      <c r="P30" s="35">
        <f t="shared" si="8"/>
        <v>0.39666666666666667</v>
      </c>
      <c r="Q30" s="36">
        <f t="shared" si="7"/>
        <v>164</v>
      </c>
      <c r="R30" t="str">
        <f>VLOOKUP(B30,'Country code'!$D$2:$F$194,2,FALSE)</f>
        <v>High income: nonOECD</v>
      </c>
      <c r="S30" t="str">
        <f>VLOOKUP(B30, Regions!B:C, 2, FALSE)</f>
        <v>Middle East &amp; North Africa</v>
      </c>
      <c r="T30">
        <f>VLOOKUP(B30,'Country code'!$D$2:$F$194,3,FALSE)</f>
        <v>4</v>
      </c>
    </row>
    <row r="31" spans="1:20" x14ac:dyDescent="0.25">
      <c r="A31" s="32" t="s">
        <v>221</v>
      </c>
      <c r="B31" s="33" t="s">
        <v>16</v>
      </c>
      <c r="C31" s="34">
        <f>VLOOKUP(B31,'[1]Vaccines expenditure'!$A$4:$T$196,18,FALSE)</f>
        <v>0.69</v>
      </c>
      <c r="D31" s="40">
        <f>VLOOKUP(B31,'[1]Vaccines expenditure'!$A$4:$U$196,21,FALSE)</f>
        <v>1</v>
      </c>
      <c r="E31" s="34">
        <f>VLOOKUP(B31,'[1]Vaccines expenditure'!$A$4:$AC$196,14,FALSE)</f>
        <v>6.4000000000000001E-2</v>
      </c>
      <c r="F31" s="34">
        <f>VLOOKUP(B31,'[1]Vaccines expenditure'!$A$4:$AC$196,7,FALSE)</f>
        <v>3.4314595871971863E-3</v>
      </c>
      <c r="G31" s="34">
        <f>VLOOKUP(B31,'[1]Vaccines expenditure'!$A$4:$AC$196,8,FALSE)</f>
        <v>2.1961341358061991E-4</v>
      </c>
      <c r="H31" s="67">
        <f>VLOOKUP(B31,'[1]Vaccines expenditure'!$A$4:$AL$196,38,FALSE)</f>
        <v>99.979191299058854</v>
      </c>
      <c r="I31" s="67">
        <f t="shared" si="0"/>
        <v>0</v>
      </c>
      <c r="J31" s="252">
        <f t="shared" si="1"/>
        <v>0.69</v>
      </c>
      <c r="K31" s="252">
        <f t="shared" si="2"/>
        <v>1</v>
      </c>
      <c r="L31" s="252">
        <f t="shared" si="3"/>
        <v>0.37869822485207105</v>
      </c>
      <c r="M31" s="252">
        <f t="shared" si="4"/>
        <v>1.3201865721570692E-2</v>
      </c>
      <c r="N31" s="252">
        <f t="shared" si="5"/>
        <v>8.046851487433563E-3</v>
      </c>
      <c r="O31" s="252">
        <f t="shared" si="6"/>
        <v>0.36870128841837624</v>
      </c>
      <c r="P31" s="35">
        <f t="shared" si="8"/>
        <v>0.68623376280612547</v>
      </c>
      <c r="Q31" s="36">
        <f t="shared" si="7"/>
        <v>24</v>
      </c>
      <c r="R31" t="str">
        <f>VLOOKUP(B31,'Country code'!$D$2:$F$194,2,FALSE)</f>
        <v>Upper middle income</v>
      </c>
      <c r="S31" t="str">
        <f>VLOOKUP(B31, Regions!B:C, 2, FALSE)</f>
        <v>Europe &amp; Central Asia</v>
      </c>
      <c r="T31">
        <f>VLOOKUP(B31,'Country code'!$D$2:$F$194,3,FALSE)</f>
        <v>3</v>
      </c>
    </row>
    <row r="32" spans="1:20" x14ac:dyDescent="0.25">
      <c r="A32" s="32" t="s">
        <v>222</v>
      </c>
      <c r="B32" s="33" t="s">
        <v>14</v>
      </c>
      <c r="C32" s="34">
        <f>VLOOKUP(B32,'[1]Vaccines expenditure'!$A$4:$T$196,18,FALSE)</f>
        <v>0.69</v>
      </c>
      <c r="D32" s="40">
        <f>VLOOKUP(B32,'[1]Vaccines expenditure'!$A$4:$U$196,21,FALSE)</f>
        <v>1</v>
      </c>
      <c r="E32" s="34">
        <f>VLOOKUP(B32,'[1]Vaccines expenditure'!$A$4:$AC$196,14,FALSE)</f>
        <v>6.4000000000000001E-2</v>
      </c>
      <c r="F32" s="34">
        <f>VLOOKUP(B32,'[1]Vaccines expenditure'!$A$4:$AC$196,7,FALSE)</f>
        <v>5.082753623853466E-3</v>
      </c>
      <c r="G32" s="34">
        <f>VLOOKUP(B32,'[1]Vaccines expenditure'!$A$4:$AC$196,8,FALSE)</f>
        <v>3.2529623192662177E-4</v>
      </c>
      <c r="H32" s="67">
        <f>VLOOKUP(B32,'[1]Vaccines expenditure'!$A$4:$AL$196,38,FALSE)</f>
        <v>2.109547198183487</v>
      </c>
      <c r="I32" s="67">
        <f t="shared" si="0"/>
        <v>0</v>
      </c>
      <c r="J32" s="252">
        <f t="shared" si="1"/>
        <v>0.69</v>
      </c>
      <c r="K32" s="252">
        <f t="shared" si="2"/>
        <v>1</v>
      </c>
      <c r="L32" s="252">
        <f t="shared" si="3"/>
        <v>0.37869822485207105</v>
      </c>
      <c r="M32" s="252">
        <f t="shared" si="4"/>
        <v>1.9554894683387197E-2</v>
      </c>
      <c r="N32" s="252">
        <f t="shared" si="5"/>
        <v>1.1919173902255052E-2</v>
      </c>
      <c r="O32" s="252">
        <f t="shared" si="6"/>
        <v>7.7795465220666269E-3</v>
      </c>
      <c r="P32" s="35">
        <f t="shared" si="8"/>
        <v>0.56592651550735551</v>
      </c>
      <c r="Q32" s="36">
        <f t="shared" si="7"/>
        <v>113</v>
      </c>
      <c r="R32" t="str">
        <f>VLOOKUP(B32,'Country code'!$D$2:$F$194,2,FALSE)</f>
        <v>Low income</v>
      </c>
      <c r="S32" t="str">
        <f>VLOOKUP(B32, Regions!B:C, 2, FALSE)</f>
        <v>Sub-Saharan Africa</v>
      </c>
      <c r="T32">
        <f>VLOOKUP(B32,'Country code'!$D$2:$F$194,3,FALSE)</f>
        <v>1</v>
      </c>
    </row>
    <row r="33" spans="1:20" x14ac:dyDescent="0.25">
      <c r="A33" s="32" t="s">
        <v>223</v>
      </c>
      <c r="B33" s="33" t="s">
        <v>11</v>
      </c>
      <c r="C33" s="34">
        <f>VLOOKUP(B33,'[1]Vaccines expenditure'!$A$4:$T$196,18,FALSE)</f>
        <v>0.69</v>
      </c>
      <c r="D33" s="40">
        <f>VLOOKUP(B33,'[1]Vaccines expenditure'!$A$4:$U$196,21,FALSE)</f>
        <v>0.5</v>
      </c>
      <c r="E33" s="34">
        <f>VLOOKUP(B33,'[1]Vaccines expenditure'!$A$4:$AC$196,14,FALSE)</f>
        <v>0.13100000000000001</v>
      </c>
      <c r="F33" s="34">
        <f>VLOOKUP(B33,'[1]Vaccines expenditure'!$A$4:$AC$196,7,FALSE)</f>
        <v>1.0024414368007997E-3</v>
      </c>
      <c r="G33" s="34">
        <f>VLOOKUP(B33,'[1]Vaccines expenditure'!$A$4:$AC$196,8,FALSE)</f>
        <v>1.3131982822090478E-4</v>
      </c>
      <c r="H33" s="67">
        <f>VLOOKUP(B33,'[1]Vaccines expenditure'!$A$4:$AL$196,38,FALSE)</f>
        <v>0.29407122679212849</v>
      </c>
      <c r="I33" s="67">
        <f t="shared" si="0"/>
        <v>0</v>
      </c>
      <c r="J33" s="252">
        <f t="shared" si="1"/>
        <v>0.69</v>
      </c>
      <c r="K33" s="252">
        <f t="shared" si="2"/>
        <v>0.5</v>
      </c>
      <c r="L33" s="252">
        <f t="shared" si="3"/>
        <v>0.77514792899408291</v>
      </c>
      <c r="M33" s="252">
        <f t="shared" si="4"/>
        <v>3.8566962268065503E-3</v>
      </c>
      <c r="N33" s="252">
        <f t="shared" si="5"/>
        <v>4.811687673444363E-3</v>
      </c>
      <c r="O33" s="252">
        <f t="shared" si="6"/>
        <v>1.0844700661831713E-3</v>
      </c>
      <c r="P33" s="35">
        <f t="shared" si="8"/>
        <v>0.39702815668872771</v>
      </c>
      <c r="Q33" s="36">
        <f t="shared" si="7"/>
        <v>163</v>
      </c>
      <c r="R33" t="str">
        <f>VLOOKUP(B33,'Country code'!$D$2:$F$194,2,FALSE)</f>
        <v>Low income</v>
      </c>
      <c r="S33" t="str">
        <f>VLOOKUP(B33, Regions!B:C, 2, FALSE)</f>
        <v>Sub-Saharan Africa</v>
      </c>
      <c r="T33">
        <f>VLOOKUP(B33,'Country code'!$D$2:$F$194,3,FALSE)</f>
        <v>1</v>
      </c>
    </row>
    <row r="34" spans="1:20" x14ac:dyDescent="0.25">
      <c r="A34" s="32" t="s">
        <v>224</v>
      </c>
      <c r="B34" s="33" t="s">
        <v>91</v>
      </c>
      <c r="C34" s="34">
        <f>VLOOKUP(B34,'[1]Vaccines expenditure'!$A$4:$T$196,18,FALSE)</f>
        <v>0.66</v>
      </c>
      <c r="D34" s="40">
        <f>VLOOKUP(B34,'[1]Vaccines expenditure'!$A$4:$U$196,21,FALSE)</f>
        <v>1</v>
      </c>
      <c r="E34" s="34">
        <f>VLOOKUP(B34,'[1]Vaccines expenditure'!$A$4:$AC$196,14,FALSE)</f>
        <v>5.8999999999999997E-2</v>
      </c>
      <c r="F34" s="34">
        <f>VLOOKUP(B34,'[1]Vaccines expenditure'!$A$4:$AC$196,7,FALSE)</f>
        <v>1.2448765737644236E-3</v>
      </c>
      <c r="G34" s="34">
        <f>VLOOKUP(B34,'[1]Vaccines expenditure'!$A$4:$AC$196,8,FALSE)</f>
        <v>7.3447717852100981E-5</v>
      </c>
      <c r="H34" s="67">
        <f>VLOOKUP(B34,'[1]Vaccines expenditure'!$A$4:$AL$196,38,FALSE)</f>
        <v>1.4705249787711463</v>
      </c>
      <c r="I34" s="67">
        <f t="shared" si="0"/>
        <v>0</v>
      </c>
      <c r="J34" s="252">
        <f t="shared" si="1"/>
        <v>0.66</v>
      </c>
      <c r="K34" s="252">
        <f t="shared" si="2"/>
        <v>1</v>
      </c>
      <c r="L34" s="252">
        <f t="shared" si="3"/>
        <v>0.34911242603550297</v>
      </c>
      <c r="M34" s="252">
        <f t="shared" si="4"/>
        <v>4.7894177241908763E-3</v>
      </c>
      <c r="N34" s="252">
        <f t="shared" si="5"/>
        <v>2.6911966259739206E-3</v>
      </c>
      <c r="O34" s="252">
        <f t="shared" si="6"/>
        <v>5.4229729934756011E-3</v>
      </c>
      <c r="P34" s="35">
        <f t="shared" si="8"/>
        <v>0.55514099099782521</v>
      </c>
      <c r="Q34" s="36">
        <f t="shared" si="7"/>
        <v>116</v>
      </c>
      <c r="R34" t="str">
        <f>VLOOKUP(B34,'Country code'!$D$2:$F$194,2,FALSE)</f>
        <v>Low income</v>
      </c>
      <c r="S34" t="str">
        <f>VLOOKUP(B34, Regions!B:C, 2, FALSE)</f>
        <v>East Asia &amp; Pacific</v>
      </c>
      <c r="T34">
        <f>VLOOKUP(B34,'Country code'!$D$2:$F$194,3,FALSE)</f>
        <v>1</v>
      </c>
    </row>
    <row r="35" spans="1:20" x14ac:dyDescent="0.25">
      <c r="A35" s="32" t="s">
        <v>225</v>
      </c>
      <c r="B35" s="33" t="s">
        <v>34</v>
      </c>
      <c r="C35" s="34">
        <f>VLOOKUP(B35,'[1]Vaccines expenditure'!$A$4:$T$196,18,FALSE)</f>
        <v>0.66</v>
      </c>
      <c r="D35" s="40">
        <f>VLOOKUP(B35,'[1]Vaccines expenditure'!$A$4:$U$196,21,FALSE)</f>
        <v>1</v>
      </c>
      <c r="E35" s="34">
        <f>VLOOKUP(B35,'[1]Vaccines expenditure'!$A$4:$AC$196,14,FALSE)</f>
        <v>5.6000000000000001E-2</v>
      </c>
      <c r="F35" s="34">
        <f>VLOOKUP(B35,'[1]Vaccines expenditure'!$A$4:$AC$196,7,FALSE)</f>
        <v>1.7045773261681867E-3</v>
      </c>
      <c r="G35" s="34">
        <f>VLOOKUP(B35,'[1]Vaccines expenditure'!$A$4:$AC$196,8,FALSE)</f>
        <v>9.5456330265418463E-5</v>
      </c>
      <c r="H35" s="67">
        <f>VLOOKUP(B35,'[1]Vaccines expenditure'!$A$4:$AL$196,38,FALSE)</f>
        <v>1.4607987241833023</v>
      </c>
      <c r="I35" s="67">
        <f t="shared" si="0"/>
        <v>0</v>
      </c>
      <c r="J35" s="252">
        <f t="shared" si="1"/>
        <v>0.66</v>
      </c>
      <c r="K35" s="252">
        <f t="shared" si="2"/>
        <v>1</v>
      </c>
      <c r="L35" s="252">
        <f t="shared" si="3"/>
        <v>0.33136094674556216</v>
      </c>
      <c r="M35" s="252">
        <f t="shared" si="4"/>
        <v>6.5580259362714322E-3</v>
      </c>
      <c r="N35" s="252">
        <f t="shared" si="5"/>
        <v>3.4976138326780972E-3</v>
      </c>
      <c r="O35" s="252">
        <f t="shared" si="6"/>
        <v>5.3871047037702315E-3</v>
      </c>
      <c r="P35" s="35">
        <f t="shared" si="8"/>
        <v>0.55512903490125676</v>
      </c>
      <c r="Q35" s="36">
        <f t="shared" si="7"/>
        <v>117</v>
      </c>
      <c r="R35" t="str">
        <f>VLOOKUP(B35,'Country code'!$D$2:$F$194,2,FALSE)</f>
        <v>Lower middle income</v>
      </c>
      <c r="S35" t="str">
        <f>VLOOKUP(B35, Regions!B:C, 2, FALSE)</f>
        <v>Sub-Saharan Africa</v>
      </c>
      <c r="T35">
        <f>VLOOKUP(B35,'Country code'!$D$2:$F$194,3,FALSE)</f>
        <v>2</v>
      </c>
    </row>
    <row r="36" spans="1:20" x14ac:dyDescent="0.25">
      <c r="A36" s="32" t="s">
        <v>226</v>
      </c>
      <c r="B36" s="33" t="s">
        <v>29</v>
      </c>
      <c r="C36" s="34">
        <f>VLOOKUP(B36,'[1]Vaccines expenditure'!$A$4:$T$196,18,FALSE)</f>
        <v>0.66</v>
      </c>
      <c r="D36" s="40">
        <f>VLOOKUP(B36,'[1]Vaccines expenditure'!$A$4:$U$196,21,FALSE)</f>
        <v>0.5</v>
      </c>
      <c r="E36" s="34">
        <f>VLOOKUP(B36,'[1]Vaccines expenditure'!$A$4:$AC$196,14,FALSE)</f>
        <v>0.109</v>
      </c>
      <c r="F36" s="34"/>
      <c r="G36" s="34"/>
      <c r="H36" s="67"/>
      <c r="I36" s="67">
        <f t="shared" si="0"/>
        <v>3</v>
      </c>
      <c r="J36" s="252">
        <f t="shared" si="1"/>
        <v>0.66</v>
      </c>
      <c r="K36" s="252">
        <f t="shared" si="2"/>
        <v>0.5</v>
      </c>
      <c r="L36" s="252">
        <f t="shared" si="3"/>
        <v>0.64497041420118351</v>
      </c>
      <c r="M36" s="252">
        <f t="shared" si="4"/>
        <v>0</v>
      </c>
      <c r="N36" s="252">
        <f t="shared" si="5"/>
        <v>0</v>
      </c>
      <c r="O36" s="252">
        <f t="shared" si="6"/>
        <v>0</v>
      </c>
      <c r="P36" s="35">
        <f t="shared" si="8"/>
        <v>0.38666666666666671</v>
      </c>
      <c r="Q36" s="36">
        <f t="shared" si="7"/>
        <v>166</v>
      </c>
      <c r="R36" t="str">
        <f>VLOOKUP(B36,'Country code'!$D$2:$F$194,2,FALSE)</f>
        <v>High income: OECD</v>
      </c>
      <c r="S36" t="str">
        <f>VLOOKUP(B36, Regions!B:C, 2, FALSE)</f>
        <v>North America</v>
      </c>
      <c r="T36">
        <f>VLOOKUP(B36,'Country code'!$D$2:$F$194,3,FALSE)</f>
        <v>4</v>
      </c>
    </row>
    <row r="37" spans="1:20" x14ac:dyDescent="0.25">
      <c r="A37" s="32" t="s">
        <v>227</v>
      </c>
      <c r="B37" s="33" t="s">
        <v>40</v>
      </c>
      <c r="C37" s="34">
        <f>VLOOKUP(B37,'[1]Vaccines expenditure'!$A$4:$T$196,18,FALSE)</f>
        <v>0.66</v>
      </c>
      <c r="D37" s="40">
        <f>VLOOKUP(B37,'[1]Vaccines expenditure'!$A$4:$U$196,21,FALSE)</f>
        <v>1</v>
      </c>
      <c r="E37" s="34">
        <f>VLOOKUP(B37,'[1]Vaccines expenditure'!$A$4:$AC$196,14,FALSE)</f>
        <v>3.9E-2</v>
      </c>
      <c r="F37" s="34"/>
      <c r="G37" s="34"/>
      <c r="H37" s="67">
        <f>VLOOKUP(B37,'[1]Vaccines expenditure'!$A$4:$AL$196,38,FALSE)</f>
        <v>4.2923732717866434</v>
      </c>
      <c r="I37" s="67">
        <f t="shared" si="0"/>
        <v>2</v>
      </c>
      <c r="J37" s="252">
        <f t="shared" si="1"/>
        <v>0.66</v>
      </c>
      <c r="K37" s="252">
        <f t="shared" si="2"/>
        <v>1</v>
      </c>
      <c r="L37" s="252">
        <f t="shared" si="3"/>
        <v>0.23076923076923078</v>
      </c>
      <c r="M37" s="252">
        <f t="shared" si="4"/>
        <v>0</v>
      </c>
      <c r="N37" s="252">
        <f t="shared" si="5"/>
        <v>0</v>
      </c>
      <c r="O37" s="252">
        <f t="shared" si="6"/>
        <v>1.5829329434626404E-2</v>
      </c>
      <c r="P37" s="35">
        <f t="shared" si="8"/>
        <v>0.55860977647820886</v>
      </c>
      <c r="Q37" s="36">
        <f t="shared" si="7"/>
        <v>114</v>
      </c>
      <c r="R37" t="str">
        <f>VLOOKUP(B37,'Country code'!$D$2:$F$194,2,FALSE)</f>
        <v>Lower middle income</v>
      </c>
      <c r="S37" t="str">
        <f>VLOOKUP(B37, Regions!B:C, 2, FALSE)</f>
        <v>Sub-Saharan Africa</v>
      </c>
      <c r="T37">
        <f>VLOOKUP(B37,'Country code'!$D$2:$F$194,3,FALSE)</f>
        <v>2</v>
      </c>
    </row>
    <row r="38" spans="1:20" ht="30" x14ac:dyDescent="0.25">
      <c r="A38" s="32" t="s">
        <v>228</v>
      </c>
      <c r="B38" s="33" t="s">
        <v>28</v>
      </c>
      <c r="C38" s="34">
        <f>VLOOKUP(B38,'[1]Vaccines expenditure'!$A$4:$T$196,18,FALSE)</f>
        <v>0.66</v>
      </c>
      <c r="D38" s="40">
        <f>VLOOKUP(B38,'[1]Vaccines expenditure'!$A$4:$U$196,21,FALSE)</f>
        <v>1</v>
      </c>
      <c r="E38" s="34">
        <f>VLOOKUP(B38,'[1]Vaccines expenditure'!$A$4:$AC$196,14,FALSE)</f>
        <v>4.2999999999999997E-2</v>
      </c>
      <c r="F38" s="34">
        <f>VLOOKUP(B38,'[1]Vaccines expenditure'!$A$4:$AC$196,7,FALSE)</f>
        <v>3.9976507973307957E-4</v>
      </c>
      <c r="G38" s="34">
        <f>VLOOKUP(B38,'[1]Vaccines expenditure'!$A$4:$AC$196,8,FALSE)</f>
        <v>1.7189898428522419E-5</v>
      </c>
      <c r="H38" s="67">
        <f>VLOOKUP(B38,'[1]Vaccines expenditure'!$A$4:$AL$196,38,FALSE)</f>
        <v>0.16892593687115975</v>
      </c>
      <c r="I38" s="67">
        <f t="shared" ref="I38:I69" si="9">COUNTBLANK(E38:H38)</f>
        <v>0</v>
      </c>
      <c r="J38" s="252">
        <f t="shared" ref="J38:J69" si="10">+C38/C$4</f>
        <v>0.66</v>
      </c>
      <c r="K38" s="252">
        <f t="shared" ref="K38:K69" si="11">+D38/D$4</f>
        <v>1</v>
      </c>
      <c r="L38" s="252">
        <f t="shared" ref="L38:L69" si="12">+E38/E$4</f>
        <v>0.25443786982248523</v>
      </c>
      <c r="M38" s="252">
        <f t="shared" ref="M38:M69" si="13">+F38/F$4</f>
        <v>1.5380175020857216E-3</v>
      </c>
      <c r="N38" s="252">
        <f t="shared" ref="N38:N69" si="14">+G38/G$4</f>
        <v>6.2985478656843821E-4</v>
      </c>
      <c r="O38" s="252">
        <f t="shared" ref="O38:O69" si="15">+H38/H$4</f>
        <v>6.2296173596139285E-4</v>
      </c>
      <c r="P38" s="35">
        <f t="shared" ref="P38:P69" si="16">AVERAGE(J38,K38,O38)</f>
        <v>0.55354098724532053</v>
      </c>
      <c r="Q38" s="36">
        <f t="shared" ref="Q38:Q69" si="17">_xlfn.RANK.EQ(P38, $P$6:$P$198, 0)</f>
        <v>118</v>
      </c>
      <c r="R38" t="str">
        <f>VLOOKUP(B38,'Country code'!$D$2:$F$194,2,FALSE)</f>
        <v>Low income</v>
      </c>
      <c r="S38" t="str">
        <f>VLOOKUP(B38, Regions!B:C, 2, FALSE)</f>
        <v>Sub-Saharan Africa</v>
      </c>
      <c r="T38">
        <f>VLOOKUP(B38,'Country code'!$D$2:$F$194,3,FALSE)</f>
        <v>1</v>
      </c>
    </row>
    <row r="39" spans="1:20" x14ac:dyDescent="0.25">
      <c r="A39" s="32" t="s">
        <v>229</v>
      </c>
      <c r="B39" s="33" t="s">
        <v>167</v>
      </c>
      <c r="C39" s="34">
        <f>VLOOKUP(B39,'[1]Vaccines expenditure'!$A$4:$T$196,18,FALSE)</f>
        <v>0.53</v>
      </c>
      <c r="D39" s="40">
        <f>VLOOKUP(B39,'[1]Vaccines expenditure'!$A$4:$U$196,21,FALSE)</f>
        <v>1</v>
      </c>
      <c r="E39" s="34">
        <f>VLOOKUP(B39,'[1]Vaccines expenditure'!$A$4:$AC$196,14,FALSE)</f>
        <v>7.0000000000000007E-2</v>
      </c>
      <c r="F39" s="34">
        <f>VLOOKUP(B39,'[1]Vaccines expenditure'!$A$4:$AC$196,7,FALSE)</f>
        <v>3.3857017879272929E-3</v>
      </c>
      <c r="G39" s="34">
        <f>VLOOKUP(B39,'[1]Vaccines expenditure'!$A$4:$AC$196,8,FALSE)</f>
        <v>2.3699912515491052E-4</v>
      </c>
      <c r="H39" s="67">
        <f>VLOOKUP(B39,'[1]Vaccines expenditure'!$A$4:$AL$196,38,FALSE)</f>
        <v>1.7028970216475758</v>
      </c>
      <c r="I39" s="67">
        <f t="shared" si="9"/>
        <v>0</v>
      </c>
      <c r="J39" s="252">
        <f t="shared" si="10"/>
        <v>0.53</v>
      </c>
      <c r="K39" s="252">
        <f t="shared" si="11"/>
        <v>1</v>
      </c>
      <c r="L39" s="252">
        <f t="shared" si="12"/>
        <v>0.41420118343195272</v>
      </c>
      <c r="M39" s="252">
        <f t="shared" si="13"/>
        <v>1.3025821590399929E-2</v>
      </c>
      <c r="N39" s="252">
        <f t="shared" si="14"/>
        <v>8.683881060266619E-3</v>
      </c>
      <c r="O39" s="252">
        <f t="shared" si="15"/>
        <v>6.2799100269496479E-3</v>
      </c>
      <c r="P39" s="35">
        <f t="shared" si="16"/>
        <v>0.51209330334231662</v>
      </c>
      <c r="Q39" s="36">
        <f t="shared" si="17"/>
        <v>126</v>
      </c>
      <c r="R39" t="str">
        <f>VLOOKUP(B39,'Country code'!$D$2:$F$194,2,FALSE)</f>
        <v>Low income</v>
      </c>
      <c r="S39" t="str">
        <f>VLOOKUP(B39, Regions!B:C, 2, FALSE)</f>
        <v>Sub-Saharan Africa</v>
      </c>
      <c r="T39">
        <f>VLOOKUP(B39,'Country code'!$D$2:$F$194,3,FALSE)</f>
        <v>1</v>
      </c>
    </row>
    <row r="40" spans="1:20" x14ac:dyDescent="0.25">
      <c r="A40" s="32" t="s">
        <v>230</v>
      </c>
      <c r="B40" s="33" t="s">
        <v>31</v>
      </c>
      <c r="C40" s="34">
        <f>VLOOKUP(B40,'[1]Vaccines expenditure'!$A$4:$T$196,18,FALSE)</f>
        <v>1</v>
      </c>
      <c r="D40" s="40">
        <f>VLOOKUP(B40,'[1]Vaccines expenditure'!$A$4:$U$196,21,FALSE)</f>
        <v>1</v>
      </c>
      <c r="E40" s="34">
        <f>VLOOKUP(B40,'[1]Vaccines expenditure'!$A$4:$AC$196,14,FALSE)</f>
        <v>8.3000000000000004E-2</v>
      </c>
      <c r="F40" s="34"/>
      <c r="G40" s="34"/>
      <c r="H40" s="67">
        <f>VLOOKUP(B40,'[1]Vaccines expenditure'!$A$4:$AL$196,38,FALSE)</f>
        <v>39.533522061488668</v>
      </c>
      <c r="I40" s="67">
        <f t="shared" si="9"/>
        <v>2</v>
      </c>
      <c r="J40" s="252">
        <f t="shared" si="10"/>
        <v>1</v>
      </c>
      <c r="K40" s="252">
        <f t="shared" si="11"/>
        <v>1</v>
      </c>
      <c r="L40" s="252">
        <f t="shared" si="12"/>
        <v>0.49112426035502965</v>
      </c>
      <c r="M40" s="252">
        <f t="shared" si="13"/>
        <v>0</v>
      </c>
      <c r="N40" s="252">
        <f t="shared" si="14"/>
        <v>0</v>
      </c>
      <c r="O40" s="252">
        <f t="shared" si="15"/>
        <v>0.14579094239907484</v>
      </c>
      <c r="P40" s="35">
        <f t="shared" si="16"/>
        <v>0.71526364746635818</v>
      </c>
      <c r="Q40" s="36">
        <f t="shared" si="17"/>
        <v>11</v>
      </c>
      <c r="R40" t="str">
        <f>VLOOKUP(B40,'Country code'!$D$2:$F$194,2,FALSE)</f>
        <v>Upper middle income</v>
      </c>
      <c r="S40" t="str">
        <f>VLOOKUP(B40, Regions!B:C, 2, FALSE)</f>
        <v>Latin America &amp; Caribbean</v>
      </c>
      <c r="T40">
        <f>VLOOKUP(B40,'Country code'!$D$2:$F$194,3,FALSE)</f>
        <v>3</v>
      </c>
    </row>
    <row r="41" spans="1:20" x14ac:dyDescent="0.25">
      <c r="A41" s="32" t="s">
        <v>231</v>
      </c>
      <c r="B41" s="33" t="s">
        <v>32</v>
      </c>
      <c r="C41" s="34">
        <f>VLOOKUP(B41,'[1]Vaccines expenditure'!$A$4:$T$196,18,FALSE)</f>
        <v>1</v>
      </c>
      <c r="D41" s="40">
        <f>VLOOKUP(B41,'[1]Vaccines expenditure'!$A$4:$U$196,21,FALSE)</f>
        <v>1</v>
      </c>
      <c r="E41" s="34">
        <f>VLOOKUP(B41,'[1]Vaccines expenditure'!$A$4:$AC$196,14,FALSE)</f>
        <v>4.5999999999999999E-2</v>
      </c>
      <c r="F41" s="34">
        <f>VLOOKUP(B41,'[1]Vaccines expenditure'!$A$4:$AC$196,7,FALSE)</f>
        <v>1.0901263473992813E-3</v>
      </c>
      <c r="G41" s="34">
        <f>VLOOKUP(B41,'[1]Vaccines expenditure'!$A$4:$AC$196,8,FALSE)</f>
        <v>5.0145811980366945E-5</v>
      </c>
      <c r="H41" s="67">
        <f>VLOOKUP(B41,'[1]Vaccines expenditure'!$A$4:$AL$196,38,FALSE)</f>
        <v>4.5841900520059262</v>
      </c>
      <c r="I41" s="67">
        <f t="shared" si="9"/>
        <v>0</v>
      </c>
      <c r="J41" s="252">
        <f t="shared" si="10"/>
        <v>1</v>
      </c>
      <c r="K41" s="252">
        <f t="shared" si="11"/>
        <v>1</v>
      </c>
      <c r="L41" s="252">
        <f t="shared" si="12"/>
        <v>0.27218934911242604</v>
      </c>
      <c r="M41" s="252">
        <f t="shared" si="13"/>
        <v>4.1940466708706792E-3</v>
      </c>
      <c r="N41" s="252">
        <f t="shared" si="14"/>
        <v>1.8373918748576311E-3</v>
      </c>
      <c r="O41" s="252">
        <f t="shared" si="15"/>
        <v>1.6905485597233458E-2</v>
      </c>
      <c r="P41" s="35">
        <f t="shared" si="16"/>
        <v>0.67230182853241116</v>
      </c>
      <c r="Q41" s="36">
        <f t="shared" si="17"/>
        <v>43</v>
      </c>
      <c r="R41" t="str">
        <f>VLOOKUP(B41,'Country code'!$D$2:$F$194,2,FALSE)</f>
        <v>Lower middle income</v>
      </c>
      <c r="S41" t="str">
        <f>VLOOKUP(B41, Regions!B:C, 2, FALSE)</f>
        <v>East Asia &amp; Pacific</v>
      </c>
      <c r="T41">
        <f>VLOOKUP(B41,'Country code'!$D$2:$F$194,3,FALSE)</f>
        <v>2</v>
      </c>
    </row>
    <row r="42" spans="1:20" x14ac:dyDescent="0.25">
      <c r="A42" s="32" t="s">
        <v>232</v>
      </c>
      <c r="B42" s="33" t="s">
        <v>38</v>
      </c>
      <c r="C42" s="34">
        <f>VLOOKUP(B42,'[1]Vaccines expenditure'!$A$4:$T$196,18,FALSE)</f>
        <v>1</v>
      </c>
      <c r="D42" s="40">
        <f>VLOOKUP(B42,'[1]Vaccines expenditure'!$A$4:$U$196,21,FALSE)</f>
        <v>1</v>
      </c>
      <c r="E42" s="34">
        <f>VLOOKUP(B42,'[1]Vaccines expenditure'!$A$4:$AC$196,14,FALSE)</f>
        <v>6.4000000000000001E-2</v>
      </c>
      <c r="F42" s="34">
        <f>VLOOKUP(B42,'[1]Vaccines expenditure'!$A$4:$AC$196,7,FALSE)</f>
        <v>3.0509586399652213E-3</v>
      </c>
      <c r="G42" s="34">
        <f>VLOOKUP(B42,'[1]Vaccines expenditure'!$A$4:$AC$196,8,FALSE)</f>
        <v>1.9526135295777419E-4</v>
      </c>
      <c r="H42" s="67">
        <f>VLOOKUP(B42,'[1]Vaccines expenditure'!$A$4:$AL$196,38,FALSE)</f>
        <v>15.441637831056617</v>
      </c>
      <c r="I42" s="67">
        <f t="shared" si="9"/>
        <v>0</v>
      </c>
      <c r="J42" s="252">
        <f t="shared" si="10"/>
        <v>1</v>
      </c>
      <c r="K42" s="252">
        <f t="shared" si="11"/>
        <v>1</v>
      </c>
      <c r="L42" s="252">
        <f t="shared" si="12"/>
        <v>0.37869822485207105</v>
      </c>
      <c r="M42" s="252">
        <f t="shared" si="13"/>
        <v>1.1737963179623549E-2</v>
      </c>
      <c r="N42" s="252">
        <f t="shared" si="14"/>
        <v>7.1545680332943534E-3</v>
      </c>
      <c r="O42" s="252">
        <f t="shared" si="15"/>
        <v>5.6945367227171292E-2</v>
      </c>
      <c r="P42" s="35">
        <f t="shared" si="16"/>
        <v>0.68564845574239042</v>
      </c>
      <c r="Q42" s="36">
        <f t="shared" si="17"/>
        <v>25</v>
      </c>
      <c r="R42" t="str">
        <f>VLOOKUP(B42,'Country code'!$D$2:$F$194,2,FALSE)</f>
        <v>Upper middle income</v>
      </c>
      <c r="S42" t="str">
        <f>VLOOKUP(B42, Regions!B:C, 2, FALSE)</f>
        <v>Latin America &amp; Caribbean</v>
      </c>
      <c r="T42">
        <f>VLOOKUP(B42,'Country code'!$D$2:$F$194,3,FALSE)</f>
        <v>3</v>
      </c>
    </row>
    <row r="43" spans="1:20" x14ac:dyDescent="0.25">
      <c r="A43" s="32" t="s">
        <v>233</v>
      </c>
      <c r="B43" s="33" t="s">
        <v>39</v>
      </c>
      <c r="C43" s="34">
        <f>VLOOKUP(B43,'[1]Vaccines expenditure'!$A$4:$T$196,18,FALSE)</f>
        <v>1</v>
      </c>
      <c r="D43" s="40">
        <f>VLOOKUP(B43,'[1]Vaccines expenditure'!$A$4:$U$196,21,FALSE)</f>
        <v>0.5</v>
      </c>
      <c r="E43" s="34">
        <f>VLOOKUP(B43,'[1]Vaccines expenditure'!$A$4:$AC$196,14,FALSE)</f>
        <v>3.4000000000000002E-2</v>
      </c>
      <c r="F43" s="34">
        <f>VLOOKUP(B43,'[1]Vaccines expenditure'!$A$4:$AC$196,7,FALSE)</f>
        <v>3.8784607966733101E-4</v>
      </c>
      <c r="G43" s="34">
        <f>VLOOKUP(B43,'[1]Vaccines expenditure'!$A$4:$AC$196,8,FALSE)</f>
        <v>1.3186766708689256E-5</v>
      </c>
      <c r="H43" s="67">
        <f>VLOOKUP(B43,'[1]Vaccines expenditure'!$A$4:$AL$196,38,FALSE)</f>
        <v>0.19419541556670336</v>
      </c>
      <c r="I43" s="67">
        <f t="shared" si="9"/>
        <v>0</v>
      </c>
      <c r="J43" s="252">
        <f t="shared" si="10"/>
        <v>1</v>
      </c>
      <c r="K43" s="252">
        <f t="shared" si="11"/>
        <v>0.5</v>
      </c>
      <c r="L43" s="252">
        <f t="shared" si="12"/>
        <v>0.20118343195266275</v>
      </c>
      <c r="M43" s="252">
        <f t="shared" si="13"/>
        <v>1.4921614940503973E-3</v>
      </c>
      <c r="N43" s="252">
        <f t="shared" si="14"/>
        <v>4.8317610283536672E-4</v>
      </c>
      <c r="O43" s="252">
        <f t="shared" si="15"/>
        <v>7.1615002075996507E-4</v>
      </c>
      <c r="P43" s="35">
        <f t="shared" si="16"/>
        <v>0.50023871667358666</v>
      </c>
      <c r="Q43" s="36">
        <f t="shared" si="17"/>
        <v>131</v>
      </c>
      <c r="R43" t="str">
        <f>VLOOKUP(B43,'Country code'!$D$2:$F$194,2,FALSE)</f>
        <v>Low income</v>
      </c>
      <c r="S43" t="str">
        <f>VLOOKUP(B43, Regions!B:C, 2, FALSE)</f>
        <v>Sub-Saharan Africa</v>
      </c>
      <c r="T43">
        <f>VLOOKUP(B43,'Country code'!$D$2:$F$194,3,FALSE)</f>
        <v>1</v>
      </c>
    </row>
    <row r="44" spans="1:20" x14ac:dyDescent="0.25">
      <c r="A44" s="32" t="s">
        <v>234</v>
      </c>
      <c r="B44" s="33" t="s">
        <v>36</v>
      </c>
      <c r="C44" s="34">
        <f>VLOOKUP(B44,'[1]Vaccines expenditure'!$A$4:$T$196,18,FALSE)</f>
        <v>1</v>
      </c>
      <c r="D44" s="40">
        <f>VLOOKUP(B44,'[1]Vaccines expenditure'!$A$4:$U$196,21,FALSE)</f>
        <v>1</v>
      </c>
      <c r="E44" s="34">
        <f>VLOOKUP(B44,'[1]Vaccines expenditure'!$A$4:$AC$196,14,FALSE)</f>
        <v>0.03</v>
      </c>
      <c r="F44" s="34">
        <f>VLOOKUP(B44,'[1]Vaccines expenditure'!$A$4:$AC$196,7,FALSE)</f>
        <v>1.2526421919272267E-3</v>
      </c>
      <c r="G44" s="34">
        <f>VLOOKUP(B44,'[1]Vaccines expenditure'!$A$4:$AC$196,8,FALSE)</f>
        <v>3.7579265757816802E-5</v>
      </c>
      <c r="H44" s="67">
        <f>VLOOKUP(B44,'[1]Vaccines expenditure'!$A$4:$AL$196,38,FALSE)</f>
        <v>0.65315374515747682</v>
      </c>
      <c r="I44" s="67">
        <f t="shared" si="9"/>
        <v>0</v>
      </c>
      <c r="J44" s="252">
        <f t="shared" si="10"/>
        <v>1</v>
      </c>
      <c r="K44" s="252">
        <f t="shared" si="11"/>
        <v>1</v>
      </c>
      <c r="L44" s="252">
        <f t="shared" si="12"/>
        <v>0.1775147928994083</v>
      </c>
      <c r="M44" s="252">
        <f t="shared" si="13"/>
        <v>4.8192944124120706E-3</v>
      </c>
      <c r="N44" s="252">
        <f t="shared" si="14"/>
        <v>1.376941260689163E-3</v>
      </c>
      <c r="O44" s="252">
        <f t="shared" si="15"/>
        <v>2.408687490324963E-3</v>
      </c>
      <c r="P44" s="35">
        <f t="shared" si="16"/>
        <v>0.66746956249677503</v>
      </c>
      <c r="Q44" s="36">
        <f t="shared" si="17"/>
        <v>58</v>
      </c>
      <c r="R44" t="str">
        <f>VLOOKUP(B44,'Country code'!$D$2:$F$194,2,FALSE)</f>
        <v>Lower middle income</v>
      </c>
      <c r="S44" t="str">
        <f>VLOOKUP(B44, Regions!B:C, 2, FALSE)</f>
        <v>Sub-Saharan Africa</v>
      </c>
      <c r="T44">
        <f>VLOOKUP(B44,'Country code'!$D$2:$F$194,3,FALSE)</f>
        <v>2</v>
      </c>
    </row>
    <row r="45" spans="1:20" x14ac:dyDescent="0.25">
      <c r="A45" s="32" t="s">
        <v>235</v>
      </c>
      <c r="B45" s="33" t="s">
        <v>37</v>
      </c>
      <c r="C45" s="34">
        <f>VLOOKUP(B45,'[1]Vaccines expenditure'!$A$4:$T$196,18,FALSE)</f>
        <v>1</v>
      </c>
      <c r="D45" s="40">
        <f>VLOOKUP(B45,'[1]Vaccines expenditure'!$A$4:$U$196,21,FALSE)</f>
        <v>1</v>
      </c>
      <c r="E45" s="34">
        <f>VLOOKUP(B45,'[1]Vaccines expenditure'!$A$4:$AC$196,14,FALSE)</f>
        <v>4.4999999999999998E-2</v>
      </c>
      <c r="F45" s="34"/>
      <c r="G45" s="34"/>
      <c r="H45" s="67"/>
      <c r="I45" s="67">
        <f t="shared" si="9"/>
        <v>3</v>
      </c>
      <c r="J45" s="252">
        <f t="shared" si="10"/>
        <v>1</v>
      </c>
      <c r="K45" s="252">
        <f t="shared" si="11"/>
        <v>1</v>
      </c>
      <c r="L45" s="252">
        <f t="shared" si="12"/>
        <v>0.26627218934911245</v>
      </c>
      <c r="M45" s="252">
        <f t="shared" si="13"/>
        <v>0</v>
      </c>
      <c r="N45" s="252">
        <f t="shared" si="14"/>
        <v>0</v>
      </c>
      <c r="O45" s="252">
        <f t="shared" si="15"/>
        <v>0</v>
      </c>
      <c r="P45" s="35">
        <f t="shared" si="16"/>
        <v>0.66666666666666663</v>
      </c>
      <c r="Q45" s="36">
        <f t="shared" si="17"/>
        <v>67</v>
      </c>
      <c r="R45" t="e">
        <f>VLOOKUP(B45,'Country code'!$D$2:$F$194,2,FALSE)</f>
        <v>#N/A</v>
      </c>
      <c r="S45" t="str">
        <f>VLOOKUP(B45, Regions!B:C, 2, FALSE)</f>
        <v>East Asia &amp; Pacific</v>
      </c>
      <c r="T45" t="e">
        <f>VLOOKUP(B45,'Country code'!$D$2:$F$194,3,FALSE)</f>
        <v>#N/A</v>
      </c>
    </row>
    <row r="46" spans="1:20" x14ac:dyDescent="0.25">
      <c r="A46" s="32" t="s">
        <v>236</v>
      </c>
      <c r="B46" s="33" t="s">
        <v>41</v>
      </c>
      <c r="C46" s="34">
        <f>VLOOKUP(B46,'[1]Vaccines expenditure'!$A$4:$T$196,18,FALSE)</f>
        <v>1</v>
      </c>
      <c r="D46" s="40">
        <f>VLOOKUP(B46,'[1]Vaccines expenditure'!$A$4:$U$196,21,FALSE)</f>
        <v>1</v>
      </c>
      <c r="E46" s="34">
        <f>VLOOKUP(B46,'[1]Vaccines expenditure'!$A$4:$AC$196,14,FALSE)</f>
        <v>0.105</v>
      </c>
      <c r="F46" s="34">
        <f>VLOOKUP(B46,'[1]Vaccines expenditure'!$A$4:$AC$196,7,FALSE)</f>
        <v>0.25992232155417866</v>
      </c>
      <c r="G46" s="34">
        <f>VLOOKUP(B46,'[1]Vaccines expenditure'!$A$4:$AC$196,8,FALSE)</f>
        <v>2.7291843763188762E-2</v>
      </c>
      <c r="H46" s="67">
        <f>VLOOKUP(B46,'[1]Vaccines expenditure'!$A$4:$AL$196,38,FALSE)</f>
        <v>72.415618403063874</v>
      </c>
      <c r="I46" s="67">
        <f t="shared" si="9"/>
        <v>0</v>
      </c>
      <c r="J46" s="252">
        <f t="shared" si="10"/>
        <v>1</v>
      </c>
      <c r="K46" s="252">
        <f t="shared" si="11"/>
        <v>1</v>
      </c>
      <c r="L46" s="252">
        <f t="shared" si="12"/>
        <v>0.62130177514792906</v>
      </c>
      <c r="M46" s="252">
        <f t="shared" si="13"/>
        <v>1</v>
      </c>
      <c r="N46" s="252">
        <f t="shared" si="14"/>
        <v>1</v>
      </c>
      <c r="O46" s="252">
        <f t="shared" si="15"/>
        <v>0.26705288830511337</v>
      </c>
      <c r="P46" s="35">
        <f t="shared" si="16"/>
        <v>0.75568429610170451</v>
      </c>
      <c r="Q46" s="36">
        <f t="shared" si="17"/>
        <v>4</v>
      </c>
      <c r="R46" t="str">
        <f>VLOOKUP(B46,'Country code'!$D$2:$F$194,2,FALSE)</f>
        <v>Upper middle income</v>
      </c>
      <c r="S46" t="str">
        <f>VLOOKUP(B46, Regions!B:C, 2, FALSE)</f>
        <v>Latin America &amp; Caribbean</v>
      </c>
      <c r="T46">
        <f>VLOOKUP(B46,'Country code'!$D$2:$F$194,3,FALSE)</f>
        <v>3</v>
      </c>
    </row>
    <row r="47" spans="1:20" x14ac:dyDescent="0.25">
      <c r="A47" s="32" t="s">
        <v>241</v>
      </c>
      <c r="B47" s="33" t="s">
        <v>33</v>
      </c>
      <c r="C47" s="34">
        <f>VLOOKUP(B47,'[1]Vaccines expenditure'!$A$4:$T$196,18,FALSE)</f>
        <v>1</v>
      </c>
      <c r="D47" s="40">
        <f>VLOOKUP(B47,'[1]Vaccines expenditure'!$A$4:$U$196,21,FALSE)</f>
        <v>0.5</v>
      </c>
      <c r="E47" s="34">
        <f>VLOOKUP(B47,'[1]Vaccines expenditure'!$A$4:$AC$196,14,FALSE)</f>
        <v>5.1999999999999998E-2</v>
      </c>
      <c r="F47" s="34">
        <f>VLOOKUP(B47,'[1]Vaccines expenditure'!$A$4:$AC$196,7,FALSE)</f>
        <v>5.4696837156715855E-4</v>
      </c>
      <c r="G47" s="34">
        <f>VLOOKUP(B47,'[1]Vaccines expenditure'!$A$4:$AC$196,8,FALSE)</f>
        <v>2.8442355321492244E-5</v>
      </c>
      <c r="H47" s="67">
        <f>VLOOKUP(B47,'[1]Vaccines expenditure'!$A$4:$AL$196,38,FALSE)</f>
        <v>1.8355711494116291</v>
      </c>
      <c r="I47" s="67">
        <f t="shared" si="9"/>
        <v>0</v>
      </c>
      <c r="J47" s="252">
        <f t="shared" si="10"/>
        <v>1</v>
      </c>
      <c r="K47" s="252">
        <f t="shared" si="11"/>
        <v>0.5</v>
      </c>
      <c r="L47" s="252">
        <f t="shared" si="12"/>
        <v>0.30769230769230771</v>
      </c>
      <c r="M47" s="252">
        <f t="shared" si="13"/>
        <v>2.1043532094381801E-3</v>
      </c>
      <c r="N47" s="252">
        <f t="shared" si="14"/>
        <v>1.0421558751503367E-3</v>
      </c>
      <c r="O47" s="252">
        <f t="shared" si="15"/>
        <v>6.7691830567751174E-3</v>
      </c>
      <c r="P47" s="35">
        <f t="shared" si="16"/>
        <v>0.50225639435225833</v>
      </c>
      <c r="Q47" s="36">
        <f t="shared" si="17"/>
        <v>130</v>
      </c>
      <c r="R47" t="str">
        <f>VLOOKUP(B47,'Country code'!$D$2:$F$194,2,FALSE)</f>
        <v>Lower middle income</v>
      </c>
      <c r="S47" t="str">
        <f>VLOOKUP(B47, Regions!B:C, 2, FALSE)</f>
        <v>Sub-Saharan Africa</v>
      </c>
      <c r="T47">
        <f>VLOOKUP(B47,'Country code'!$D$2:$F$194,3,FALSE)</f>
        <v>2</v>
      </c>
    </row>
    <row r="48" spans="1:20" x14ac:dyDescent="0.25">
      <c r="A48" s="32" t="s">
        <v>237</v>
      </c>
      <c r="B48" s="33" t="s">
        <v>74</v>
      </c>
      <c r="C48" s="34">
        <f>VLOOKUP(B48,'[1]Vaccines expenditure'!$A$4:$T$196,18,FALSE)</f>
        <v>1</v>
      </c>
      <c r="D48" s="40">
        <f>VLOOKUP(B48,'[1]Vaccines expenditure'!$A$4:$U$196,21,FALSE)</f>
        <v>0.5</v>
      </c>
      <c r="E48" s="34">
        <f>VLOOKUP(B48,'[1]Vaccines expenditure'!$A$4:$AC$196,14,FALSE)</f>
        <v>7.8E-2</v>
      </c>
      <c r="F48" s="34"/>
      <c r="G48" s="34"/>
      <c r="H48" s="67"/>
      <c r="I48" s="67">
        <f t="shared" si="9"/>
        <v>3</v>
      </c>
      <c r="J48" s="252">
        <f t="shared" si="10"/>
        <v>1</v>
      </c>
      <c r="K48" s="252">
        <f t="shared" si="11"/>
        <v>0.5</v>
      </c>
      <c r="L48" s="252">
        <f t="shared" si="12"/>
        <v>0.46153846153846156</v>
      </c>
      <c r="M48" s="252">
        <f t="shared" si="13"/>
        <v>0</v>
      </c>
      <c r="N48" s="252">
        <f t="shared" si="14"/>
        <v>0</v>
      </c>
      <c r="O48" s="252">
        <f t="shared" si="15"/>
        <v>0</v>
      </c>
      <c r="P48" s="35">
        <f t="shared" si="16"/>
        <v>0.5</v>
      </c>
      <c r="Q48" s="36">
        <f t="shared" si="17"/>
        <v>132</v>
      </c>
      <c r="R48" t="str">
        <f>VLOOKUP(B48,'Country code'!$D$2:$F$194,2,FALSE)</f>
        <v>High income: nonOECD</v>
      </c>
      <c r="S48" t="str">
        <f>VLOOKUP(B48, Regions!B:C, 2, FALSE)</f>
        <v>Europe &amp; Central Asia</v>
      </c>
      <c r="T48">
        <f>VLOOKUP(B48,'Country code'!$D$2:$F$194,3,FALSE)</f>
        <v>4</v>
      </c>
    </row>
    <row r="49" spans="1:20" x14ac:dyDescent="0.25">
      <c r="A49" s="32" t="s">
        <v>238</v>
      </c>
      <c r="B49" s="33" t="s">
        <v>42</v>
      </c>
      <c r="C49" s="34">
        <f>VLOOKUP(B49,'[1]Vaccines expenditure'!$A$4:$T$196,18,FALSE)</f>
        <v>1</v>
      </c>
      <c r="D49" s="40">
        <f>VLOOKUP(B49,'[1]Vaccines expenditure'!$A$4:$U$196,21,FALSE)</f>
        <v>1</v>
      </c>
      <c r="E49" s="34">
        <f>VLOOKUP(B49,'[1]Vaccines expenditure'!$A$4:$AC$196,14,FALSE)</f>
        <v>0.113</v>
      </c>
      <c r="F49" s="34"/>
      <c r="G49" s="34"/>
      <c r="H49" s="67"/>
      <c r="I49" s="67">
        <f t="shared" si="9"/>
        <v>3</v>
      </c>
      <c r="J49" s="252">
        <f t="shared" si="10"/>
        <v>1</v>
      </c>
      <c r="K49" s="252">
        <f t="shared" si="11"/>
        <v>1</v>
      </c>
      <c r="L49" s="252">
        <f t="shared" si="12"/>
        <v>0.66863905325443795</v>
      </c>
      <c r="M49" s="252">
        <f t="shared" si="13"/>
        <v>0</v>
      </c>
      <c r="N49" s="252">
        <f t="shared" si="14"/>
        <v>0</v>
      </c>
      <c r="O49" s="252">
        <f t="shared" si="15"/>
        <v>0</v>
      </c>
      <c r="P49" s="35">
        <f t="shared" si="16"/>
        <v>0.66666666666666663</v>
      </c>
      <c r="Q49" s="36">
        <f t="shared" si="17"/>
        <v>67</v>
      </c>
      <c r="R49" t="str">
        <f>VLOOKUP(B49,'Country code'!$D$2:$F$194,2,FALSE)</f>
        <v>Upper middle income</v>
      </c>
      <c r="S49" t="str">
        <f>VLOOKUP(B49, Regions!B:C, 2, FALSE)</f>
        <v>Latin America &amp; Caribbean</v>
      </c>
      <c r="T49">
        <f>VLOOKUP(B49,'Country code'!$D$2:$F$194,3,FALSE)</f>
        <v>3</v>
      </c>
    </row>
    <row r="50" spans="1:20" x14ac:dyDescent="0.25">
      <c r="A50" s="32" t="s">
        <v>239</v>
      </c>
      <c r="B50" s="33" t="s">
        <v>43</v>
      </c>
      <c r="C50" s="34">
        <f>VLOOKUP(B50,'[1]Vaccines expenditure'!$A$4:$T$196,18,FALSE)</f>
        <v>0.9</v>
      </c>
      <c r="D50" s="40">
        <f>VLOOKUP(B50,'[1]Vaccines expenditure'!$A$4:$U$196,21,FALSE)</f>
        <v>1</v>
      </c>
      <c r="E50" s="34">
        <f>VLOOKUP(B50,'[1]Vaccines expenditure'!$A$4:$AC$196,14,FALSE)</f>
        <v>0.06</v>
      </c>
      <c r="F50" s="34">
        <f>VLOOKUP(B50,'[1]Vaccines expenditure'!$A$4:$AC$196,7,FALSE)</f>
        <v>1.2109030919084378E-3</v>
      </c>
      <c r="G50" s="34">
        <f>VLOOKUP(B50,'[1]Vaccines expenditure'!$A$4:$AC$196,8,FALSE)</f>
        <v>7.2654185514506276E-5</v>
      </c>
      <c r="H50" s="67">
        <f>VLOOKUP(B50,'[1]Vaccines expenditure'!$A$4:$AL$196,38,FALSE)</f>
        <v>28.951479726094135</v>
      </c>
      <c r="I50" s="67">
        <f t="shared" si="9"/>
        <v>0</v>
      </c>
      <c r="J50" s="252">
        <f t="shared" si="10"/>
        <v>0.9</v>
      </c>
      <c r="K50" s="252">
        <f t="shared" si="11"/>
        <v>1</v>
      </c>
      <c r="L50" s="252">
        <f t="shared" si="12"/>
        <v>0.3550295857988166</v>
      </c>
      <c r="M50" s="252">
        <f t="shared" si="13"/>
        <v>4.6587114360473851E-3</v>
      </c>
      <c r="N50" s="252">
        <f t="shared" si="14"/>
        <v>2.6621208205985058E-3</v>
      </c>
      <c r="O50" s="252">
        <f t="shared" si="15"/>
        <v>0.10676669552867135</v>
      </c>
      <c r="P50" s="35">
        <f t="shared" si="16"/>
        <v>0.66892223184289046</v>
      </c>
      <c r="Q50" s="36">
        <f t="shared" si="17"/>
        <v>51</v>
      </c>
      <c r="R50" t="str">
        <f>VLOOKUP(B50,'Country code'!$D$2:$F$194,2,FALSE)</f>
        <v>High income: nonOECD</v>
      </c>
      <c r="S50" t="str">
        <f>VLOOKUP(B50, Regions!B:C, 2, FALSE)</f>
        <v>Europe &amp; Central Asia</v>
      </c>
      <c r="T50">
        <f>VLOOKUP(B50,'Country code'!$D$2:$F$194,3,FALSE)</f>
        <v>4</v>
      </c>
    </row>
    <row r="51" spans="1:20" x14ac:dyDescent="0.25">
      <c r="A51" s="32" t="s">
        <v>240</v>
      </c>
      <c r="B51" s="33" t="s">
        <v>44</v>
      </c>
      <c r="C51" s="34">
        <f>VLOOKUP(B51,'[1]Vaccines expenditure'!$A$4:$T$196,18,FALSE)</f>
        <v>0.9</v>
      </c>
      <c r="D51" s="40">
        <f>VLOOKUP(B51,'[1]Vaccines expenditure'!$A$4:$U$196,21,FALSE)</f>
        <v>0.5</v>
      </c>
      <c r="E51" s="34">
        <f>VLOOKUP(B51,'[1]Vaccines expenditure'!$A$4:$AC$196,14,FALSE)</f>
        <v>7.5999999999999998E-2</v>
      </c>
      <c r="F51" s="34">
        <f>VLOOKUP(B51,'[1]Vaccines expenditure'!$A$4:$AC$196,7,FALSE)</f>
        <v>3.257080532096042E-3</v>
      </c>
      <c r="G51" s="34">
        <f>VLOOKUP(B51,'[1]Vaccines expenditure'!$A$4:$AC$196,8,FALSE)</f>
        <v>2.4753812043929921E-4</v>
      </c>
      <c r="H51" s="67">
        <f>VLOOKUP(B51,'[1]Vaccines expenditure'!$A$4:$AL$196,38,FALSE)</f>
        <v>104.59940022787931</v>
      </c>
      <c r="I51" s="67">
        <f t="shared" si="9"/>
        <v>0</v>
      </c>
      <c r="J51" s="252">
        <f t="shared" si="10"/>
        <v>0.9</v>
      </c>
      <c r="K51" s="252">
        <f t="shared" si="11"/>
        <v>0.5</v>
      </c>
      <c r="L51" s="252">
        <f t="shared" si="12"/>
        <v>0.44970414201183434</v>
      </c>
      <c r="M51" s="252">
        <f t="shared" si="13"/>
        <v>1.2530976611091597E-2</v>
      </c>
      <c r="N51" s="252">
        <f t="shared" si="14"/>
        <v>9.0700402137424887E-3</v>
      </c>
      <c r="O51" s="252">
        <f t="shared" si="15"/>
        <v>0.38573960371863436</v>
      </c>
      <c r="P51" s="35">
        <f t="shared" si="16"/>
        <v>0.59524653457287802</v>
      </c>
      <c r="Q51" s="36">
        <f t="shared" si="17"/>
        <v>110</v>
      </c>
      <c r="R51" t="str">
        <f>VLOOKUP(B51,'Country code'!$D$2:$F$194,2,FALSE)</f>
        <v>High income: OECD</v>
      </c>
      <c r="S51" t="str">
        <f>VLOOKUP(B51, Regions!B:C, 2, FALSE)</f>
        <v>Europe &amp; Central Asia</v>
      </c>
      <c r="T51">
        <f>VLOOKUP(B51,'Country code'!$D$2:$F$194,3,FALSE)</f>
        <v>4</v>
      </c>
    </row>
    <row r="52" spans="1:20" ht="45" x14ac:dyDescent="0.25">
      <c r="A52" s="32" t="s">
        <v>242</v>
      </c>
      <c r="B52" s="33" t="s">
        <v>142</v>
      </c>
      <c r="C52" s="34">
        <f>VLOOKUP(B52,'[1]Vaccines expenditure'!$A$4:$T$196,18,FALSE)</f>
        <v>1</v>
      </c>
      <c r="D52" s="40">
        <f>VLOOKUP(B52,'[1]Vaccines expenditure'!$A$4:$U$196,21,FALSE)</f>
        <v>1</v>
      </c>
      <c r="E52" s="34">
        <f>VLOOKUP(B52,'[1]Vaccines expenditure'!$A$4:$AC$196,14,FALSE)</f>
        <v>0</v>
      </c>
      <c r="F52" s="34"/>
      <c r="G52" s="34"/>
      <c r="H52" s="67"/>
      <c r="I52" s="67">
        <f t="shared" si="9"/>
        <v>3</v>
      </c>
      <c r="J52" s="252">
        <f t="shared" si="10"/>
        <v>1</v>
      </c>
      <c r="K52" s="252">
        <f t="shared" si="11"/>
        <v>1</v>
      </c>
      <c r="L52" s="252">
        <f t="shared" si="12"/>
        <v>0</v>
      </c>
      <c r="M52" s="252">
        <f t="shared" si="13"/>
        <v>0</v>
      </c>
      <c r="N52" s="252">
        <f t="shared" si="14"/>
        <v>0</v>
      </c>
      <c r="O52" s="252">
        <f t="shared" si="15"/>
        <v>0</v>
      </c>
      <c r="P52" s="35">
        <f t="shared" si="16"/>
        <v>0.66666666666666663</v>
      </c>
      <c r="Q52" s="36">
        <f t="shared" si="17"/>
        <v>67</v>
      </c>
      <c r="R52" t="str">
        <f>VLOOKUP(B52,'Country code'!$D$2:$F$194,2,FALSE)</f>
        <v>Low income</v>
      </c>
      <c r="S52" t="str">
        <f>VLOOKUP(B52, Regions!B:C, 2, FALSE)</f>
        <v>East Asia &amp; Pacific</v>
      </c>
      <c r="T52">
        <f>VLOOKUP(B52,'Country code'!$D$2:$F$194,3,FALSE)</f>
        <v>1</v>
      </c>
    </row>
    <row r="53" spans="1:20" ht="45" x14ac:dyDescent="0.25">
      <c r="A53" s="32" t="s">
        <v>243</v>
      </c>
      <c r="B53" s="33" t="s">
        <v>35</v>
      </c>
      <c r="C53" s="34">
        <f>VLOOKUP(B53,'[1]Vaccines expenditure'!$A$4:$T$196,18,FALSE)</f>
        <v>1</v>
      </c>
      <c r="D53" s="40">
        <f>VLOOKUP(B53,'[1]Vaccines expenditure'!$A$4:$U$196,21,FALSE)</f>
        <v>1</v>
      </c>
      <c r="E53" s="34">
        <f>VLOOKUP(B53,'[1]Vaccines expenditure'!$A$4:$AC$196,14,FALSE)</f>
        <v>0.02</v>
      </c>
      <c r="F53" s="34">
        <f>VLOOKUP(B53,'[1]Vaccines expenditure'!$A$4:$AC$196,7,FALSE)</f>
        <v>4.2203885772531848E-3</v>
      </c>
      <c r="G53" s="34">
        <f>VLOOKUP(B53,'[1]Vaccines expenditure'!$A$4:$AC$196,8,FALSE)</f>
        <v>8.4407771545063698E-5</v>
      </c>
      <c r="H53" s="67">
        <f>VLOOKUP(B53,'[1]Vaccines expenditure'!$A$4:$AL$196,38,FALSE)</f>
        <v>0</v>
      </c>
      <c r="I53" s="67">
        <f t="shared" si="9"/>
        <v>0</v>
      </c>
      <c r="J53" s="252">
        <f t="shared" si="10"/>
        <v>1</v>
      </c>
      <c r="K53" s="252">
        <f t="shared" si="11"/>
        <v>1</v>
      </c>
      <c r="L53" s="252">
        <f t="shared" si="12"/>
        <v>0.1183431952662722</v>
      </c>
      <c r="M53" s="252">
        <f t="shared" si="13"/>
        <v>1.6237114811909217E-2</v>
      </c>
      <c r="N53" s="252">
        <f t="shared" si="14"/>
        <v>3.0927837736969936E-3</v>
      </c>
      <c r="O53" s="252">
        <f t="shared" si="15"/>
        <v>0</v>
      </c>
      <c r="P53" s="35">
        <f t="shared" si="16"/>
        <v>0.66666666666666663</v>
      </c>
      <c r="Q53" s="36">
        <f t="shared" si="17"/>
        <v>67</v>
      </c>
      <c r="R53" t="str">
        <f>VLOOKUP(B53,'Country code'!$D$2:$F$194,2,FALSE)</f>
        <v>Low income</v>
      </c>
      <c r="S53" t="str">
        <f>VLOOKUP(B53, Regions!B:C, 2, FALSE)</f>
        <v>Sub-Saharan Africa</v>
      </c>
      <c r="T53">
        <f>VLOOKUP(B53,'Country code'!$D$2:$F$194,3,FALSE)</f>
        <v>1</v>
      </c>
    </row>
    <row r="54" spans="1:20" x14ac:dyDescent="0.25">
      <c r="A54" s="32" t="s">
        <v>244</v>
      </c>
      <c r="B54" s="33" t="s">
        <v>48</v>
      </c>
      <c r="C54" s="34">
        <f>VLOOKUP(B54,'[1]Vaccines expenditure'!$A$4:$T$196,18,FALSE)</f>
        <v>1</v>
      </c>
      <c r="D54" s="40">
        <f>VLOOKUP(B54,'[1]Vaccines expenditure'!$A$4:$U$196,21,FALSE)</f>
        <v>0.5</v>
      </c>
      <c r="E54" s="34">
        <f>VLOOKUP(B54,'[1]Vaccines expenditure'!$A$4:$AC$196,14,FALSE)</f>
        <v>0.11199999999999999</v>
      </c>
      <c r="F54" s="34"/>
      <c r="G54" s="34"/>
      <c r="H54" s="67"/>
      <c r="I54" s="67">
        <f t="shared" si="9"/>
        <v>3</v>
      </c>
      <c r="J54" s="252">
        <f t="shared" si="10"/>
        <v>1</v>
      </c>
      <c r="K54" s="252">
        <f t="shared" si="11"/>
        <v>0.5</v>
      </c>
      <c r="L54" s="252">
        <f t="shared" si="12"/>
        <v>0.6627218934911242</v>
      </c>
      <c r="M54" s="252">
        <f t="shared" si="13"/>
        <v>0</v>
      </c>
      <c r="N54" s="252">
        <f t="shared" si="14"/>
        <v>0</v>
      </c>
      <c r="O54" s="252">
        <f t="shared" si="15"/>
        <v>0</v>
      </c>
      <c r="P54" s="35">
        <f t="shared" si="16"/>
        <v>0.5</v>
      </c>
      <c r="Q54" s="36">
        <f t="shared" si="17"/>
        <v>132</v>
      </c>
      <c r="R54" t="str">
        <f>VLOOKUP(B54,'Country code'!$D$2:$F$194,2,FALSE)</f>
        <v>High income: OECD</v>
      </c>
      <c r="S54" t="str">
        <f>VLOOKUP(B54, Regions!B:C, 2, FALSE)</f>
        <v>Europe &amp; Central Asia</v>
      </c>
      <c r="T54">
        <f>VLOOKUP(B54,'Country code'!$D$2:$F$194,3,FALSE)</f>
        <v>4</v>
      </c>
    </row>
    <row r="55" spans="1:20" x14ac:dyDescent="0.25">
      <c r="A55" s="32" t="s">
        <v>245</v>
      </c>
      <c r="B55" s="33" t="s">
        <v>46</v>
      </c>
      <c r="C55" s="34">
        <f>VLOOKUP(B55,'[1]Vaccines expenditure'!$A$4:$T$196,18,FALSE)</f>
        <v>0.26</v>
      </c>
      <c r="D55" s="40">
        <f>VLOOKUP(B55,'[1]Vaccines expenditure'!$A$4:$U$196,21,FALSE)</f>
        <v>0</v>
      </c>
      <c r="E55" s="34">
        <f>VLOOKUP(B55,'[1]Vaccines expenditure'!$A$4:$AC$196,14,FALSE)</f>
        <v>7.0000000000000007E-2</v>
      </c>
      <c r="F55" s="34"/>
      <c r="G55" s="34"/>
      <c r="H55" s="67"/>
      <c r="I55" s="67">
        <f t="shared" si="9"/>
        <v>3</v>
      </c>
      <c r="J55" s="252">
        <f t="shared" si="10"/>
        <v>0.26</v>
      </c>
      <c r="K55" s="252">
        <f t="shared" si="11"/>
        <v>0</v>
      </c>
      <c r="L55" s="252">
        <f t="shared" si="12"/>
        <v>0.41420118343195272</v>
      </c>
      <c r="M55" s="252">
        <f t="shared" si="13"/>
        <v>0</v>
      </c>
      <c r="N55" s="252">
        <f t="shared" si="14"/>
        <v>0</v>
      </c>
      <c r="O55" s="252">
        <f t="shared" si="15"/>
        <v>0</v>
      </c>
      <c r="P55" s="35">
        <f t="shared" si="16"/>
        <v>8.666666666666667E-2</v>
      </c>
      <c r="Q55" s="36">
        <f t="shared" si="17"/>
        <v>190</v>
      </c>
      <c r="R55" t="str">
        <f>VLOOKUP(B55,'Country code'!$D$2:$F$194,2,FALSE)</f>
        <v>Lower middle income</v>
      </c>
      <c r="S55" t="str">
        <f>VLOOKUP(B55, Regions!B:C, 2, FALSE)</f>
        <v>Middle East &amp; North Africa</v>
      </c>
      <c r="T55">
        <f>VLOOKUP(B55,'Country code'!$D$2:$F$194,3,FALSE)</f>
        <v>2</v>
      </c>
    </row>
    <row r="56" spans="1:20" x14ac:dyDescent="0.25">
      <c r="A56" s="32" t="s">
        <v>246</v>
      </c>
      <c r="B56" s="33" t="s">
        <v>47</v>
      </c>
      <c r="C56" s="34">
        <f>VLOOKUP(B56,'[1]Vaccines expenditure'!$A$4:$T$196,18,FALSE)</f>
        <v>1</v>
      </c>
      <c r="D56" s="40">
        <f>VLOOKUP(B56,'[1]Vaccines expenditure'!$A$4:$U$196,21,FALSE)</f>
        <v>1</v>
      </c>
      <c r="E56" s="34">
        <f>VLOOKUP(B56,'[1]Vaccines expenditure'!$A$4:$AC$196,14,FALSE)</f>
        <v>6.4000000000000001E-2</v>
      </c>
      <c r="F56" s="34">
        <f>VLOOKUP(B56,'[1]Vaccines expenditure'!$A$4:$AC$196,7,FALSE)</f>
        <v>2.0094557127729016E-4</v>
      </c>
      <c r="G56" s="34">
        <f>VLOOKUP(B56,'[1]Vaccines expenditure'!$A$4:$AC$196,8,FALSE)</f>
        <v>1.2860516561746569E-5</v>
      </c>
      <c r="H56" s="67"/>
      <c r="I56" s="67">
        <f t="shared" si="9"/>
        <v>1</v>
      </c>
      <c r="J56" s="252">
        <f t="shared" si="10"/>
        <v>1</v>
      </c>
      <c r="K56" s="252">
        <f t="shared" si="11"/>
        <v>1</v>
      </c>
      <c r="L56" s="252">
        <f t="shared" si="12"/>
        <v>0.37869822485207105</v>
      </c>
      <c r="M56" s="252">
        <f t="shared" si="13"/>
        <v>7.7309855527511794E-4</v>
      </c>
      <c r="N56" s="252">
        <f t="shared" si="14"/>
        <v>4.7122197654864319E-4</v>
      </c>
      <c r="O56" s="252">
        <f t="shared" si="15"/>
        <v>0</v>
      </c>
      <c r="P56" s="35">
        <f t="shared" si="16"/>
        <v>0.66666666666666663</v>
      </c>
      <c r="Q56" s="36">
        <f t="shared" si="17"/>
        <v>67</v>
      </c>
      <c r="R56" t="str">
        <f>VLOOKUP(B56,'Country code'!$D$2:$F$194,2,FALSE)</f>
        <v>Upper middle income</v>
      </c>
      <c r="S56" t="str">
        <f>VLOOKUP(B56, Regions!B:C, 2, FALSE)</f>
        <v>Latin America &amp; Caribbean</v>
      </c>
      <c r="T56">
        <f>VLOOKUP(B56,'Country code'!$D$2:$F$194,3,FALSE)</f>
        <v>3</v>
      </c>
    </row>
    <row r="57" spans="1:20" ht="30" x14ac:dyDescent="0.25">
      <c r="A57" s="32" t="s">
        <v>247</v>
      </c>
      <c r="B57" s="33" t="s">
        <v>49</v>
      </c>
      <c r="C57" s="34">
        <f>VLOOKUP(B57,'[1]Vaccines expenditure'!$A$4:$T$196,18,FALSE)</f>
        <v>1</v>
      </c>
      <c r="D57" s="40">
        <f>VLOOKUP(B57,'[1]Vaccines expenditure'!$A$4:$U$196,21,FALSE)</f>
        <v>1</v>
      </c>
      <c r="E57" s="34">
        <f>VLOOKUP(B57,'[1]Vaccines expenditure'!$A$4:$AC$196,14,FALSE)</f>
        <v>5.8999999999999997E-2</v>
      </c>
      <c r="F57" s="34">
        <f>VLOOKUP(B57,'[1]Vaccines expenditure'!$A$4:$AC$196,7,FALSE)</f>
        <v>1.1034874865772368E-3</v>
      </c>
      <c r="G57" s="34">
        <f>VLOOKUP(B57,'[1]Vaccines expenditure'!$A$4:$AC$196,8,FALSE)</f>
        <v>6.5105761708056961E-5</v>
      </c>
      <c r="H57" s="67">
        <f>VLOOKUP(B57,'[1]Vaccines expenditure'!$A$4:$AL$196,38,FALSE)</f>
        <v>3.9767161685751944</v>
      </c>
      <c r="I57" s="67">
        <f t="shared" si="9"/>
        <v>0</v>
      </c>
      <c r="J57" s="252">
        <f t="shared" si="10"/>
        <v>1</v>
      </c>
      <c r="K57" s="252">
        <f t="shared" si="11"/>
        <v>1</v>
      </c>
      <c r="L57" s="252">
        <f t="shared" si="12"/>
        <v>0.34911242603550297</v>
      </c>
      <c r="M57" s="252">
        <f t="shared" si="13"/>
        <v>4.2454510254411682E-3</v>
      </c>
      <c r="N57" s="252">
        <f t="shared" si="14"/>
        <v>2.3855391476288461E-3</v>
      </c>
      <c r="O57" s="252">
        <f t="shared" si="15"/>
        <v>1.4665255399416948E-2</v>
      </c>
      <c r="P57" s="35">
        <f t="shared" si="16"/>
        <v>0.671555085133139</v>
      </c>
      <c r="Q57" s="36">
        <f t="shared" si="17"/>
        <v>46</v>
      </c>
      <c r="R57" t="str">
        <f>VLOOKUP(B57,'Country code'!$D$2:$F$194,2,FALSE)</f>
        <v>Upper middle income</v>
      </c>
      <c r="S57" t="str">
        <f>VLOOKUP(B57, Regions!B:C, 2, FALSE)</f>
        <v>Latin America &amp; Caribbean</v>
      </c>
      <c r="T57">
        <f>VLOOKUP(B57,'Country code'!$D$2:$F$194,3,FALSE)</f>
        <v>3</v>
      </c>
    </row>
    <row r="58" spans="1:20" x14ac:dyDescent="0.25">
      <c r="A58" s="32" t="s">
        <v>248</v>
      </c>
      <c r="B58" s="33" t="s">
        <v>51</v>
      </c>
      <c r="C58" s="34">
        <f>VLOOKUP(B58,'[1]Vaccines expenditure'!$A$4:$T$196,18,FALSE)</f>
        <v>1</v>
      </c>
      <c r="D58" s="40">
        <f>VLOOKUP(B58,'[1]Vaccines expenditure'!$A$4:$U$196,21,FALSE)</f>
        <v>1</v>
      </c>
      <c r="E58" s="34">
        <f>VLOOKUP(B58,'[1]Vaccines expenditure'!$A$4:$AC$196,14,FALSE)</f>
        <v>6.0999999999999999E-2</v>
      </c>
      <c r="F58" s="34">
        <f>VLOOKUP(B58,'[1]Vaccines expenditure'!$A$4:$AC$196,7,FALSE)</f>
        <v>8.99145496933813E-3</v>
      </c>
      <c r="G58" s="34">
        <f>VLOOKUP(B58,'[1]Vaccines expenditure'!$A$4:$AC$196,8,FALSE)</f>
        <v>5.4847875312962586E-4</v>
      </c>
      <c r="H58" s="67">
        <f>VLOOKUP(B58,'[1]Vaccines expenditure'!$A$4:$AL$196,38,FALSE)</f>
        <v>57.907544098624776</v>
      </c>
      <c r="I58" s="67">
        <f t="shared" si="9"/>
        <v>0</v>
      </c>
      <c r="J58" s="252">
        <f t="shared" si="10"/>
        <v>1</v>
      </c>
      <c r="K58" s="252">
        <f t="shared" si="11"/>
        <v>1</v>
      </c>
      <c r="L58" s="252">
        <f t="shared" si="12"/>
        <v>0.36094674556213019</v>
      </c>
      <c r="M58" s="252">
        <f t="shared" si="13"/>
        <v>3.4592854186491773E-2</v>
      </c>
      <c r="N58" s="252">
        <f t="shared" si="14"/>
        <v>2.0096801003580932E-2</v>
      </c>
      <c r="O58" s="252">
        <f t="shared" si="15"/>
        <v>0.2135502982259857</v>
      </c>
      <c r="P58" s="35">
        <f t="shared" si="16"/>
        <v>0.73785009940866197</v>
      </c>
      <c r="Q58" s="36">
        <f t="shared" si="17"/>
        <v>7</v>
      </c>
      <c r="R58" t="str">
        <f>VLOOKUP(B58,'Country code'!$D$2:$F$194,2,FALSE)</f>
        <v>Lower middle income</v>
      </c>
      <c r="S58" t="str">
        <f>VLOOKUP(B58, Regions!B:C, 2, FALSE)</f>
        <v>Latin America &amp; Caribbean</v>
      </c>
      <c r="T58">
        <f>VLOOKUP(B58,'Country code'!$D$2:$F$194,3,FALSE)</f>
        <v>2</v>
      </c>
    </row>
    <row r="59" spans="1:20" x14ac:dyDescent="0.25">
      <c r="A59" s="32" t="s">
        <v>249</v>
      </c>
      <c r="B59" s="33" t="s">
        <v>52</v>
      </c>
      <c r="C59" s="34">
        <f>VLOOKUP(B59,'[1]Vaccines expenditure'!$A$4:$T$196,18,FALSE)</f>
        <v>1</v>
      </c>
      <c r="D59" s="40">
        <f>VLOOKUP(B59,'[1]Vaccines expenditure'!$A$4:$U$196,21,FALSE)</f>
        <v>1</v>
      </c>
      <c r="E59" s="34">
        <f>VLOOKUP(B59,'[1]Vaccines expenditure'!$A$4:$AC$196,14,FALSE)</f>
        <v>0.05</v>
      </c>
      <c r="F59" s="34">
        <f>VLOOKUP(B59,'[1]Vaccines expenditure'!$A$4:$AC$196,7,FALSE)</f>
        <v>6.1248467751837104E-3</v>
      </c>
      <c r="G59" s="34">
        <f>VLOOKUP(B59,'[1]Vaccines expenditure'!$A$4:$AC$196,8,FALSE)</f>
        <v>3.062423387591855E-4</v>
      </c>
      <c r="H59" s="67">
        <f>VLOOKUP(B59,'[1]Vaccines expenditure'!$A$4:$AL$196,38,FALSE)</f>
        <v>12.183321704301298</v>
      </c>
      <c r="I59" s="67">
        <f t="shared" si="9"/>
        <v>0</v>
      </c>
      <c r="J59" s="252">
        <f t="shared" si="10"/>
        <v>1</v>
      </c>
      <c r="K59" s="252">
        <f t="shared" si="11"/>
        <v>1</v>
      </c>
      <c r="L59" s="252">
        <f t="shared" si="12"/>
        <v>0.29585798816568054</v>
      </c>
      <c r="M59" s="252">
        <f t="shared" si="13"/>
        <v>2.3564143081520748E-2</v>
      </c>
      <c r="N59" s="252">
        <f t="shared" si="14"/>
        <v>1.1221020515009878E-2</v>
      </c>
      <c r="O59" s="252">
        <f t="shared" si="15"/>
        <v>4.4929413323167584E-2</v>
      </c>
      <c r="P59" s="35">
        <f t="shared" si="16"/>
        <v>0.68164313777438912</v>
      </c>
      <c r="Q59" s="36">
        <f t="shared" si="17"/>
        <v>28</v>
      </c>
      <c r="R59" t="str">
        <f>VLOOKUP(B59,'Country code'!$D$2:$F$194,2,FALSE)</f>
        <v>Lower middle income</v>
      </c>
      <c r="S59" t="str">
        <f>VLOOKUP(B59, Regions!B:C, 2, FALSE)</f>
        <v>Middle East &amp; North Africa</v>
      </c>
      <c r="T59">
        <f>VLOOKUP(B59,'Country code'!$D$2:$F$194,3,FALSE)</f>
        <v>2</v>
      </c>
    </row>
    <row r="60" spans="1:20" x14ac:dyDescent="0.25">
      <c r="A60" s="32" t="s">
        <v>250</v>
      </c>
      <c r="B60" s="33" t="s">
        <v>155</v>
      </c>
      <c r="C60" s="34">
        <f>VLOOKUP(B60,'[1]Vaccines expenditure'!$A$4:$T$196,18,FALSE)</f>
        <v>1</v>
      </c>
      <c r="D60" s="40">
        <f>VLOOKUP(B60,'[1]Vaccines expenditure'!$A$4:$U$196,21,FALSE)</f>
        <v>1</v>
      </c>
      <c r="E60" s="34">
        <f>VLOOKUP(B60,'[1]Vaccines expenditure'!$A$4:$AC$196,14,FALSE)</f>
        <v>6.4000000000000001E-2</v>
      </c>
      <c r="F60" s="34">
        <f>VLOOKUP(B60,'[1]Vaccines expenditure'!$A$4:$AC$196,7,FALSE)</f>
        <v>5.0499884481410391E-3</v>
      </c>
      <c r="G60" s="34">
        <f>VLOOKUP(B60,'[1]Vaccines expenditure'!$A$4:$AC$196,8,FALSE)</f>
        <v>3.231992606810265E-4</v>
      </c>
      <c r="H60" s="67">
        <f>VLOOKUP(B60,'[1]Vaccines expenditure'!$A$4:$AL$196,38,FALSE)</f>
        <v>14.17904203862761</v>
      </c>
      <c r="I60" s="67">
        <f t="shared" si="9"/>
        <v>0</v>
      </c>
      <c r="J60" s="252">
        <f t="shared" si="10"/>
        <v>1</v>
      </c>
      <c r="K60" s="252">
        <f t="shared" si="11"/>
        <v>1</v>
      </c>
      <c r="L60" s="252">
        <f t="shared" si="12"/>
        <v>0.37869822485207105</v>
      </c>
      <c r="M60" s="252">
        <f t="shared" si="13"/>
        <v>1.9428837115431852E-2</v>
      </c>
      <c r="N60" s="252">
        <f t="shared" si="14"/>
        <v>1.1842338813215605E-2</v>
      </c>
      <c r="O60" s="252">
        <f t="shared" si="15"/>
        <v>5.2289191383262684E-2</v>
      </c>
      <c r="P60" s="35">
        <f t="shared" si="16"/>
        <v>0.68409639712775416</v>
      </c>
      <c r="Q60" s="36">
        <f t="shared" si="17"/>
        <v>27</v>
      </c>
      <c r="R60" t="str">
        <f>VLOOKUP(B60,'Country code'!$D$2:$F$194,2,FALSE)</f>
        <v>Lower middle income</v>
      </c>
      <c r="S60" t="str">
        <f>VLOOKUP(B60, Regions!B:C, 2, FALSE)</f>
        <v>Latin America &amp; Caribbean</v>
      </c>
      <c r="T60">
        <f>VLOOKUP(B60,'Country code'!$D$2:$F$194,3,FALSE)</f>
        <v>2</v>
      </c>
    </row>
    <row r="61" spans="1:20" x14ac:dyDescent="0.25">
      <c r="A61" s="32" t="s">
        <v>251</v>
      </c>
      <c r="B61" s="33" t="s">
        <v>68</v>
      </c>
      <c r="C61" s="34">
        <f>VLOOKUP(B61,'[1]Vaccines expenditure'!$A$4:$T$196,18,FALSE)</f>
        <v>0.74</v>
      </c>
      <c r="D61" s="40">
        <f>VLOOKUP(B61,'[1]Vaccines expenditure'!$A$4:$U$196,21,FALSE)</f>
        <v>0</v>
      </c>
      <c r="E61" s="34">
        <f>VLOOKUP(B61,'[1]Vaccines expenditure'!$A$4:$AC$196,14,FALSE)</f>
        <v>3.9E-2</v>
      </c>
      <c r="F61" s="34">
        <f>VLOOKUP(B61,'[1]Vaccines expenditure'!$A$4:$AC$196,7,FALSE)</f>
        <v>4.1122794641839018E-4</v>
      </c>
      <c r="G61" s="34">
        <f>VLOOKUP(B61,'[1]Vaccines expenditure'!$A$4:$AC$196,8,FALSE)</f>
        <v>1.6037889910317216E-5</v>
      </c>
      <c r="H61" s="67">
        <f>VLOOKUP(B61,'[1]Vaccines expenditure'!$A$4:$AL$196,38,FALSE)</f>
        <v>0.62453040662846926</v>
      </c>
      <c r="I61" s="67">
        <f t="shared" si="9"/>
        <v>0</v>
      </c>
      <c r="J61" s="252">
        <f t="shared" si="10"/>
        <v>0.74</v>
      </c>
      <c r="K61" s="252">
        <f t="shared" si="11"/>
        <v>0</v>
      </c>
      <c r="L61" s="252">
        <f t="shared" si="12"/>
        <v>0.23076923076923078</v>
      </c>
      <c r="M61" s="252">
        <f t="shared" si="13"/>
        <v>1.5821186266708268E-3</v>
      </c>
      <c r="N61" s="252">
        <f t="shared" si="14"/>
        <v>5.8764406133487838E-4</v>
      </c>
      <c r="O61" s="252">
        <f t="shared" si="15"/>
        <v>2.3031309074264998E-3</v>
      </c>
      <c r="P61" s="35">
        <f t="shared" si="16"/>
        <v>0.24743437696914217</v>
      </c>
      <c r="Q61" s="36">
        <f t="shared" si="17"/>
        <v>184</v>
      </c>
      <c r="R61" t="str">
        <f>VLOOKUP(B61,'Country code'!$D$2:$F$194,2,FALSE)</f>
        <v>High income: nonOECD</v>
      </c>
      <c r="S61" t="str">
        <f>VLOOKUP(B61, Regions!B:C, 2, FALSE)</f>
        <v>Sub-Saharan Africa</v>
      </c>
      <c r="T61">
        <f>VLOOKUP(B61,'Country code'!$D$2:$F$194,3,FALSE)</f>
        <v>4</v>
      </c>
    </row>
    <row r="62" spans="1:20" x14ac:dyDescent="0.25">
      <c r="A62" s="32" t="s">
        <v>252</v>
      </c>
      <c r="B62" s="33" t="s">
        <v>53</v>
      </c>
      <c r="C62" s="34">
        <f>VLOOKUP(B62,'[1]Vaccines expenditure'!$A$4:$T$196,18,FALSE)</f>
        <v>0.2</v>
      </c>
      <c r="D62" s="40">
        <f>VLOOKUP(B62,'[1]Vaccines expenditure'!$A$4:$U$196,21,FALSE)</f>
        <v>0</v>
      </c>
      <c r="E62" s="34">
        <f>VLOOKUP(B62,'[1]Vaccines expenditure'!$A$4:$AC$196,14,FALSE)</f>
        <v>2.2000000000000002E-2</v>
      </c>
      <c r="F62" s="34"/>
      <c r="G62" s="34"/>
      <c r="H62" s="67">
        <f>VLOOKUP(B62,'[1]Vaccines expenditure'!$A$4:$AL$196,38,FALSE)</f>
        <v>0.33787031312523619</v>
      </c>
      <c r="I62" s="67">
        <f t="shared" si="9"/>
        <v>2</v>
      </c>
      <c r="J62" s="252">
        <f t="shared" si="10"/>
        <v>0.2</v>
      </c>
      <c r="K62" s="252">
        <f t="shared" si="11"/>
        <v>0</v>
      </c>
      <c r="L62" s="252">
        <f t="shared" si="12"/>
        <v>0.13017751479289943</v>
      </c>
      <c r="M62" s="252">
        <f t="shared" si="13"/>
        <v>0</v>
      </c>
      <c r="N62" s="252">
        <f t="shared" si="14"/>
        <v>0</v>
      </c>
      <c r="O62" s="252">
        <f t="shared" si="15"/>
        <v>1.2459914723151741E-3</v>
      </c>
      <c r="P62" s="35">
        <f t="shared" si="16"/>
        <v>6.7081997157438386E-2</v>
      </c>
      <c r="Q62" s="36">
        <f t="shared" si="17"/>
        <v>191</v>
      </c>
      <c r="R62" t="str">
        <f>VLOOKUP(B62,'Country code'!$D$2:$F$194,2,FALSE)</f>
        <v>Low income</v>
      </c>
      <c r="S62" t="str">
        <f>VLOOKUP(B62, Regions!B:C, 2, FALSE)</f>
        <v>Sub-Saharan Africa</v>
      </c>
      <c r="T62">
        <f>VLOOKUP(B62,'Country code'!$D$2:$F$194,3,FALSE)</f>
        <v>1</v>
      </c>
    </row>
    <row r="63" spans="1:20" x14ac:dyDescent="0.25">
      <c r="A63" s="32" t="s">
        <v>253</v>
      </c>
      <c r="B63" s="33" t="s">
        <v>55</v>
      </c>
      <c r="C63" s="34">
        <f>VLOOKUP(B63,'[1]Vaccines expenditure'!$A$4:$T$196,18,FALSE)</f>
        <v>1</v>
      </c>
      <c r="D63" s="40">
        <f>VLOOKUP(B63,'[1]Vaccines expenditure'!$A$4:$U$196,21,FALSE)</f>
        <v>0.5</v>
      </c>
      <c r="E63" s="34">
        <f>VLOOKUP(B63,'[1]Vaccines expenditure'!$A$4:$AC$196,14,FALSE)</f>
        <v>7.0000000000000007E-2</v>
      </c>
      <c r="F63" s="34">
        <f>VLOOKUP(B63,'[1]Vaccines expenditure'!$A$4:$AC$196,7,FALSE)</f>
        <v>1.599469604933028E-3</v>
      </c>
      <c r="G63" s="34">
        <f>VLOOKUP(B63,'[1]Vaccines expenditure'!$A$4:$AC$196,8,FALSE)</f>
        <v>1.1196287234531196E-4</v>
      </c>
      <c r="H63" s="67">
        <f>VLOOKUP(B63,'[1]Vaccines expenditure'!$A$4:$AL$196,38,FALSE)</f>
        <v>3.5998786521810127</v>
      </c>
      <c r="I63" s="67">
        <f t="shared" si="9"/>
        <v>0</v>
      </c>
      <c r="J63" s="252">
        <f t="shared" si="10"/>
        <v>1</v>
      </c>
      <c r="K63" s="252">
        <f t="shared" si="11"/>
        <v>0.5</v>
      </c>
      <c r="L63" s="252">
        <f t="shared" si="12"/>
        <v>0.41420118343195272</v>
      </c>
      <c r="M63" s="252">
        <f t="shared" si="13"/>
        <v>6.1536446557154643E-3</v>
      </c>
      <c r="N63" s="252">
        <f t="shared" si="14"/>
        <v>4.1024297704769759E-3</v>
      </c>
      <c r="O63" s="252">
        <f t="shared" si="15"/>
        <v>1.3275561443968603E-2</v>
      </c>
      <c r="P63" s="35">
        <f t="shared" si="16"/>
        <v>0.50442518714798956</v>
      </c>
      <c r="Q63" s="36">
        <f t="shared" si="17"/>
        <v>128</v>
      </c>
      <c r="R63" t="str">
        <f>VLOOKUP(B63,'Country code'!$D$2:$F$194,2,FALSE)</f>
        <v>High income: OECD</v>
      </c>
      <c r="S63" t="str">
        <f>VLOOKUP(B63, Regions!B:C, 2, FALSE)</f>
        <v>Europe &amp; Central Asia</v>
      </c>
      <c r="T63">
        <f>VLOOKUP(B63,'Country code'!$D$2:$F$194,3,FALSE)</f>
        <v>4</v>
      </c>
    </row>
    <row r="64" spans="1:20" x14ac:dyDescent="0.25">
      <c r="A64" s="32" t="s">
        <v>254</v>
      </c>
      <c r="B64" s="33" t="s">
        <v>56</v>
      </c>
      <c r="C64" s="34">
        <f>VLOOKUP(B64,'[1]Vaccines expenditure'!$A$4:$T$196,18,FALSE)</f>
        <v>0.12</v>
      </c>
      <c r="D64" s="40">
        <f>VLOOKUP(B64,'[1]Vaccines expenditure'!$A$4:$U$196,21,FALSE)</f>
        <v>1</v>
      </c>
      <c r="E64" s="34">
        <f>VLOOKUP(B64,'[1]Vaccines expenditure'!$A$4:$AC$196,14,FALSE)</f>
        <v>4.2999999999999997E-2</v>
      </c>
      <c r="F64" s="34">
        <f>VLOOKUP(B64,'[1]Vaccines expenditure'!$A$4:$AC$196,7,FALSE)</f>
        <v>4.0762089881366294E-3</v>
      </c>
      <c r="G64" s="34">
        <f>VLOOKUP(B64,'[1]Vaccines expenditure'!$A$4:$AC$196,8,FALSE)</f>
        <v>1.7527698648987504E-4</v>
      </c>
      <c r="H64" s="67">
        <f>VLOOKUP(B64,'[1]Vaccines expenditure'!$A$4:$AL$196,38,FALSE)</f>
        <v>0.18410790578007927</v>
      </c>
      <c r="I64" s="67">
        <f t="shared" si="9"/>
        <v>0</v>
      </c>
      <c r="J64" s="252">
        <f t="shared" si="10"/>
        <v>0.12</v>
      </c>
      <c r="K64" s="252">
        <f t="shared" si="11"/>
        <v>1</v>
      </c>
      <c r="L64" s="252">
        <f t="shared" si="12"/>
        <v>0.25443786982248523</v>
      </c>
      <c r="M64" s="252">
        <f t="shared" si="13"/>
        <v>1.5682412205936601E-2</v>
      </c>
      <c r="N64" s="252">
        <f t="shared" si="14"/>
        <v>6.4223211890978441E-3</v>
      </c>
      <c r="O64" s="252">
        <f t="shared" si="15"/>
        <v>6.7894950126250154E-4</v>
      </c>
      <c r="P64" s="35">
        <f t="shared" si="16"/>
        <v>0.37355964983375417</v>
      </c>
      <c r="Q64" s="36">
        <f t="shared" si="17"/>
        <v>170</v>
      </c>
      <c r="R64" t="str">
        <f>VLOOKUP(B64,'Country code'!$D$2:$F$194,2,FALSE)</f>
        <v>Low income</v>
      </c>
      <c r="S64" t="str">
        <f>VLOOKUP(B64, Regions!B:C, 2, FALSE)</f>
        <v>Sub-Saharan Africa</v>
      </c>
      <c r="T64">
        <f>VLOOKUP(B64,'Country code'!$D$2:$F$194,3,FALSE)</f>
        <v>1</v>
      </c>
    </row>
    <row r="65" spans="1:20" x14ac:dyDescent="0.25">
      <c r="A65" s="32" t="s">
        <v>255</v>
      </c>
      <c r="B65" s="33" t="s">
        <v>58</v>
      </c>
      <c r="C65" s="34">
        <f>VLOOKUP(B65,'[1]Vaccines expenditure'!$A$4:$T$196,18,FALSE)</f>
        <v>1</v>
      </c>
      <c r="D65" s="40">
        <f>VLOOKUP(B65,'[1]Vaccines expenditure'!$A$4:$U$196,21,FALSE)</f>
        <v>1</v>
      </c>
      <c r="E65" s="34">
        <f>VLOOKUP(B65,'[1]Vaccines expenditure'!$A$4:$AC$196,14,FALSE)</f>
        <v>3.6000000000000004E-2</v>
      </c>
      <c r="F65" s="34"/>
      <c r="G65" s="34"/>
      <c r="H65" s="67">
        <f>VLOOKUP(B65,'[1]Vaccines expenditure'!$A$4:$AL$196,38,FALSE)</f>
        <v>7.631331609449135</v>
      </c>
      <c r="I65" s="67">
        <f t="shared" si="9"/>
        <v>2</v>
      </c>
      <c r="J65" s="252">
        <f t="shared" si="10"/>
        <v>1</v>
      </c>
      <c r="K65" s="252">
        <f t="shared" si="11"/>
        <v>1</v>
      </c>
      <c r="L65" s="252">
        <f t="shared" si="12"/>
        <v>0.21301775147928997</v>
      </c>
      <c r="M65" s="252">
        <f t="shared" si="13"/>
        <v>0</v>
      </c>
      <c r="N65" s="252">
        <f t="shared" si="14"/>
        <v>0</v>
      </c>
      <c r="O65" s="252">
        <f t="shared" si="15"/>
        <v>2.8142674092406495E-2</v>
      </c>
      <c r="P65" s="35">
        <f t="shared" si="16"/>
        <v>0.67604755803080219</v>
      </c>
      <c r="Q65" s="36">
        <f t="shared" si="17"/>
        <v>36</v>
      </c>
      <c r="R65" t="str">
        <f>VLOOKUP(B65,'Country code'!$D$2:$F$194,2,FALSE)</f>
        <v>Upper middle income</v>
      </c>
      <c r="S65" t="str">
        <f>VLOOKUP(B65, Regions!B:C, 2, FALSE)</f>
        <v>East Asia &amp; Pacific</v>
      </c>
      <c r="T65">
        <f>VLOOKUP(B65,'Country code'!$D$2:$F$194,3,FALSE)</f>
        <v>3</v>
      </c>
    </row>
    <row r="66" spans="1:20" x14ac:dyDescent="0.25">
      <c r="A66" s="32" t="s">
        <v>256</v>
      </c>
      <c r="B66" s="33" t="s">
        <v>57</v>
      </c>
      <c r="C66" s="34">
        <f>VLOOKUP(B66,'[1]Vaccines expenditure'!$A$4:$T$196,18,FALSE)</f>
        <v>1</v>
      </c>
      <c r="D66" s="40">
        <f>VLOOKUP(B66,'[1]Vaccines expenditure'!$A$4:$U$196,21,FALSE)</f>
        <v>0.5</v>
      </c>
      <c r="E66" s="34">
        <f>VLOOKUP(B66,'[1]Vaccines expenditure'!$A$4:$AC$196,14,FALSE)</f>
        <v>9.7000000000000003E-2</v>
      </c>
      <c r="F66" s="34">
        <f>VLOOKUP(B66,'[1]Vaccines expenditure'!$A$4:$AC$196,7,FALSE)</f>
        <v>6.4110974207704115E-4</v>
      </c>
      <c r="G66" s="34">
        <f>VLOOKUP(B66,'[1]Vaccines expenditure'!$A$4:$AC$196,8,FALSE)</f>
        <v>6.2187644981472994E-5</v>
      </c>
      <c r="H66" s="67">
        <f>VLOOKUP(B66,'[1]Vaccines expenditure'!$A$4:$AL$196,38,FALSE)</f>
        <v>33.914216547286657</v>
      </c>
      <c r="I66" s="67">
        <f t="shared" si="9"/>
        <v>0</v>
      </c>
      <c r="J66" s="252">
        <f t="shared" si="10"/>
        <v>1</v>
      </c>
      <c r="K66" s="252">
        <f t="shared" si="11"/>
        <v>0.5</v>
      </c>
      <c r="L66" s="252">
        <f t="shared" si="12"/>
        <v>0.57396449704142016</v>
      </c>
      <c r="M66" s="252">
        <f t="shared" si="13"/>
        <v>2.4665436128901578E-3</v>
      </c>
      <c r="N66" s="252">
        <f t="shared" si="14"/>
        <v>2.2786164804794789E-3</v>
      </c>
      <c r="O66" s="252">
        <f t="shared" si="15"/>
        <v>0.1250681784300661</v>
      </c>
      <c r="P66" s="35">
        <f t="shared" si="16"/>
        <v>0.54168939281002204</v>
      </c>
      <c r="Q66" s="36">
        <f t="shared" si="17"/>
        <v>122</v>
      </c>
      <c r="R66" t="str">
        <f>VLOOKUP(B66,'Country code'!$D$2:$F$194,2,FALSE)</f>
        <v>High income: OECD</v>
      </c>
      <c r="S66" t="str">
        <f>VLOOKUP(B66, Regions!B:C, 2, FALSE)</f>
        <v>Europe &amp; Central Asia</v>
      </c>
      <c r="T66">
        <f>VLOOKUP(B66,'Country code'!$D$2:$F$194,3,FALSE)</f>
        <v>4</v>
      </c>
    </row>
    <row r="67" spans="1:20" x14ac:dyDescent="0.25">
      <c r="A67" s="32" t="s">
        <v>257</v>
      </c>
      <c r="B67" s="33" t="s">
        <v>59</v>
      </c>
      <c r="C67" s="34">
        <f>VLOOKUP(B67,'[1]Vaccines expenditure'!$A$4:$T$196,18,FALSE)</f>
        <v>0.9</v>
      </c>
      <c r="D67" s="40">
        <f>VLOOKUP(B67,'[1]Vaccines expenditure'!$A$4:$U$196,21,FALSE)</f>
        <v>0</v>
      </c>
      <c r="E67" s="34">
        <f>VLOOKUP(B67,'[1]Vaccines expenditure'!$A$4:$AC$196,14,FALSE)</f>
        <v>0.11699999999999999</v>
      </c>
      <c r="F67" s="34"/>
      <c r="G67" s="34"/>
      <c r="H67" s="67"/>
      <c r="I67" s="67">
        <f t="shared" si="9"/>
        <v>3</v>
      </c>
      <c r="J67" s="252">
        <f t="shared" si="10"/>
        <v>0.9</v>
      </c>
      <c r="K67" s="252">
        <f t="shared" si="11"/>
        <v>0</v>
      </c>
      <c r="L67" s="252">
        <f t="shared" si="12"/>
        <v>0.69230769230769229</v>
      </c>
      <c r="M67" s="252">
        <f t="shared" si="13"/>
        <v>0</v>
      </c>
      <c r="N67" s="252">
        <f t="shared" si="14"/>
        <v>0</v>
      </c>
      <c r="O67" s="252">
        <f t="shared" si="15"/>
        <v>0</v>
      </c>
      <c r="P67" s="35">
        <f t="shared" si="16"/>
        <v>0.3</v>
      </c>
      <c r="Q67" s="36">
        <f t="shared" si="17"/>
        <v>182</v>
      </c>
      <c r="R67" t="str">
        <f>VLOOKUP(B67,'Country code'!$D$2:$F$194,2,FALSE)</f>
        <v>High income: OECD</v>
      </c>
      <c r="S67" t="str">
        <f>VLOOKUP(B67, Regions!B:C, 2, FALSE)</f>
        <v>Europe &amp; Central Asia</v>
      </c>
      <c r="T67">
        <f>VLOOKUP(B67,'Country code'!$D$2:$F$194,3,FALSE)</f>
        <v>4</v>
      </c>
    </row>
    <row r="68" spans="1:20" x14ac:dyDescent="0.25">
      <c r="A68" s="32" t="s">
        <v>258</v>
      </c>
      <c r="B68" s="33" t="s">
        <v>61</v>
      </c>
      <c r="C68" s="34">
        <f>VLOOKUP(B68,'[1]Vaccines expenditure'!$A$4:$T$196,18,FALSE)</f>
        <v>0.95</v>
      </c>
      <c r="D68" s="40">
        <f>VLOOKUP(B68,'[1]Vaccines expenditure'!$A$4:$U$196,21,FALSE)</f>
        <v>1</v>
      </c>
      <c r="E68" s="34">
        <f>VLOOKUP(B68,'[1]Vaccines expenditure'!$A$4:$AC$196,14,FALSE)</f>
        <v>3.5000000000000003E-2</v>
      </c>
      <c r="F68" s="34">
        <f>VLOOKUP(B68,'[1]Vaccines expenditure'!$A$4:$AC$196,7,FALSE)</f>
        <v>2.907641019041739E-3</v>
      </c>
      <c r="G68" s="34">
        <f>VLOOKUP(B68,'[1]Vaccines expenditure'!$A$4:$AC$196,8,FALSE)</f>
        <v>1.0176743566646086E-4</v>
      </c>
      <c r="H68" s="67">
        <f>VLOOKUP(B68,'[1]Vaccines expenditure'!$A$4:$AL$196,38,FALSE)</f>
        <v>9.0519598771422345</v>
      </c>
      <c r="I68" s="67">
        <f t="shared" si="9"/>
        <v>0</v>
      </c>
      <c r="J68" s="252">
        <f t="shared" si="10"/>
        <v>0.95</v>
      </c>
      <c r="K68" s="252">
        <f t="shared" si="11"/>
        <v>1</v>
      </c>
      <c r="L68" s="252">
        <f t="shared" si="12"/>
        <v>0.20710059171597636</v>
      </c>
      <c r="M68" s="252">
        <f t="shared" si="13"/>
        <v>1.1186576826706533E-2</v>
      </c>
      <c r="N68" s="252">
        <f t="shared" si="14"/>
        <v>3.7288589422355108E-3</v>
      </c>
      <c r="O68" s="252">
        <f t="shared" si="15"/>
        <v>3.3381638979562395E-2</v>
      </c>
      <c r="P68" s="35">
        <f t="shared" si="16"/>
        <v>0.66112721299318744</v>
      </c>
      <c r="Q68" s="36">
        <f t="shared" si="17"/>
        <v>92</v>
      </c>
      <c r="R68" t="str">
        <f>VLOOKUP(B68,'Country code'!$D$2:$F$194,2,FALSE)</f>
        <v>Upper middle income</v>
      </c>
      <c r="S68" t="str">
        <f>VLOOKUP(B68, Regions!B:C, 2, FALSE)</f>
        <v>Sub-Saharan Africa</v>
      </c>
      <c r="T68">
        <f>VLOOKUP(B68,'Country code'!$D$2:$F$194,3,FALSE)</f>
        <v>3</v>
      </c>
    </row>
    <row r="69" spans="1:20" x14ac:dyDescent="0.25">
      <c r="A69" s="32" t="s">
        <v>259</v>
      </c>
      <c r="B69" s="33" t="s">
        <v>66</v>
      </c>
      <c r="C69" s="34">
        <f>VLOOKUP(B69,'[1]Vaccines expenditure'!$A$4:$T$196,18,FALSE)</f>
        <v>0.2</v>
      </c>
      <c r="D69" s="40">
        <f>VLOOKUP(B69,'[1]Vaccines expenditure'!$A$4:$U$196,21,FALSE)</f>
        <v>1</v>
      </c>
      <c r="E69" s="34">
        <f>VLOOKUP(B69,'[1]Vaccines expenditure'!$A$4:$AC$196,14,FALSE)</f>
        <v>0.06</v>
      </c>
      <c r="F69" s="34">
        <f>VLOOKUP(B69,'[1]Vaccines expenditure'!$A$4:$AC$196,7,FALSE)</f>
        <v>6.8167852936659922E-3</v>
      </c>
      <c r="G69" s="34">
        <f>VLOOKUP(B69,'[1]Vaccines expenditure'!$A$4:$AC$196,8,FALSE)</f>
        <v>4.0900711761995953E-4</v>
      </c>
      <c r="H69" s="67">
        <f>VLOOKUP(B69,'[1]Vaccines expenditure'!$A$4:$AL$196,38,FALSE)</f>
        <v>2.9301287318416627</v>
      </c>
      <c r="I69" s="67">
        <f t="shared" si="9"/>
        <v>0</v>
      </c>
      <c r="J69" s="252">
        <f t="shared" si="10"/>
        <v>0.2</v>
      </c>
      <c r="K69" s="252">
        <f t="shared" si="11"/>
        <v>1</v>
      </c>
      <c r="L69" s="252">
        <f t="shared" si="12"/>
        <v>0.3550295857988166</v>
      </c>
      <c r="M69" s="252">
        <f t="shared" si="13"/>
        <v>2.6226240412542214E-2</v>
      </c>
      <c r="N69" s="252">
        <f t="shared" si="14"/>
        <v>1.4986423092881262E-2</v>
      </c>
      <c r="O69" s="252">
        <f t="shared" si="15"/>
        <v>1.0805670906360827E-2</v>
      </c>
      <c r="P69" s="35">
        <f t="shared" si="16"/>
        <v>0.40360189030212029</v>
      </c>
      <c r="Q69" s="36">
        <f t="shared" si="17"/>
        <v>161</v>
      </c>
      <c r="R69" t="str">
        <f>VLOOKUP(B69,'Country code'!$D$2:$F$194,2,FALSE)</f>
        <v>Low income</v>
      </c>
      <c r="S69" t="str">
        <f>VLOOKUP(B69, Regions!B:C, 2, FALSE)</f>
        <v>Sub-Saharan Africa</v>
      </c>
      <c r="T69">
        <f>VLOOKUP(B69,'Country code'!$D$2:$F$194,3,FALSE)</f>
        <v>1</v>
      </c>
    </row>
    <row r="70" spans="1:20" x14ac:dyDescent="0.25">
      <c r="A70" s="32" t="s">
        <v>260</v>
      </c>
      <c r="B70" s="33" t="s">
        <v>63</v>
      </c>
      <c r="C70" s="34">
        <f>VLOOKUP(B70,'[1]Vaccines expenditure'!$A$4:$T$196,18,FALSE)</f>
        <v>0.2</v>
      </c>
      <c r="D70" s="40">
        <f>VLOOKUP(B70,'[1]Vaccines expenditure'!$A$4:$U$196,21,FALSE)</f>
        <v>1</v>
      </c>
      <c r="E70" s="34">
        <f>VLOOKUP(B70,'[1]Vaccines expenditure'!$A$4:$AC$196,14,FALSE)</f>
        <v>0.10100000000000001</v>
      </c>
      <c r="F70" s="34">
        <f>VLOOKUP(B70,'[1]Vaccines expenditure'!$A$4:$AC$196,7,FALSE)</f>
        <v>8.7708265619065699E-4</v>
      </c>
      <c r="G70" s="34">
        <f>VLOOKUP(B70,'[1]Vaccines expenditure'!$A$4:$AC$196,8,FALSE)</f>
        <v>8.8585348275256351E-5</v>
      </c>
      <c r="H70" s="67">
        <f>VLOOKUP(B70,'[1]Vaccines expenditure'!$A$4:$AL$196,38,FALSE)</f>
        <v>14.806093365604104</v>
      </c>
      <c r="I70" s="67">
        <f t="shared" ref="I70:I101" si="18">COUNTBLANK(E70:H70)</f>
        <v>0</v>
      </c>
      <c r="J70" s="252">
        <f t="shared" ref="J70:J101" si="19">+C70/C$4</f>
        <v>0.2</v>
      </c>
      <c r="K70" s="252">
        <f t="shared" ref="K70:K101" si="20">+D70/D$4</f>
        <v>1</v>
      </c>
      <c r="L70" s="252">
        <f t="shared" ref="L70:L101" si="21">+E70/E$4</f>
        <v>0.59763313609467461</v>
      </c>
      <c r="M70" s="252">
        <f t="shared" ref="M70:M101" si="22">+F70/F$4</f>
        <v>3.3744029791140362E-3</v>
      </c>
      <c r="N70" s="252">
        <f t="shared" ref="N70:N101" si="23">+G70/G$4</f>
        <v>3.2458542941954062E-3</v>
      </c>
      <c r="O70" s="252">
        <f t="shared" ref="O70:O101" si="24">+H70/H$4</f>
        <v>5.4601618890994102E-2</v>
      </c>
      <c r="P70" s="35">
        <f t="shared" ref="P70:P101" si="25">AVERAGE(J70,K70,O70)</f>
        <v>0.41820053963033138</v>
      </c>
      <c r="Q70" s="36">
        <f t="shared" ref="Q70:Q101" si="26">_xlfn.RANK.EQ(P70, $P$6:$P$198, 0)</f>
        <v>155</v>
      </c>
      <c r="R70" t="str">
        <f>VLOOKUP(B70,'Country code'!$D$2:$F$194,2,FALSE)</f>
        <v>Lower middle income</v>
      </c>
      <c r="S70" t="str">
        <f>VLOOKUP(B70, Regions!B:C, 2, FALSE)</f>
        <v>Europe &amp; Central Asia</v>
      </c>
      <c r="T70">
        <f>VLOOKUP(B70,'Country code'!$D$2:$F$194,3,FALSE)</f>
        <v>2</v>
      </c>
    </row>
    <row r="71" spans="1:20" x14ac:dyDescent="0.25">
      <c r="A71" s="32" t="s">
        <v>261</v>
      </c>
      <c r="B71" s="33" t="s">
        <v>45</v>
      </c>
      <c r="C71" s="34">
        <f>VLOOKUP(B71,'[1]Vaccines expenditure'!$A$4:$T$196,18,FALSE)</f>
        <v>0.2</v>
      </c>
      <c r="D71" s="40">
        <f>VLOOKUP(B71,'[1]Vaccines expenditure'!$A$4:$U$196,21,FALSE)</f>
        <v>0.5</v>
      </c>
      <c r="E71" s="34">
        <f>VLOOKUP(B71,'[1]Vaccines expenditure'!$A$4:$AC$196,14,FALSE)</f>
        <v>0.114</v>
      </c>
      <c r="F71" s="34"/>
      <c r="G71" s="34"/>
      <c r="H71" s="67"/>
      <c r="I71" s="67">
        <f t="shared" si="18"/>
        <v>3</v>
      </c>
      <c r="J71" s="252">
        <f t="shared" si="19"/>
        <v>0.2</v>
      </c>
      <c r="K71" s="252">
        <f t="shared" si="20"/>
        <v>0.5</v>
      </c>
      <c r="L71" s="252">
        <f t="shared" si="21"/>
        <v>0.67455621301775159</v>
      </c>
      <c r="M71" s="252">
        <f t="shared" si="22"/>
        <v>0</v>
      </c>
      <c r="N71" s="252">
        <f t="shared" si="23"/>
        <v>0</v>
      </c>
      <c r="O71" s="252">
        <f t="shared" si="24"/>
        <v>0</v>
      </c>
      <c r="P71" s="35">
        <f t="shared" si="25"/>
        <v>0.23333333333333331</v>
      </c>
      <c r="Q71" s="36">
        <f t="shared" si="26"/>
        <v>185</v>
      </c>
      <c r="R71" t="str">
        <f>VLOOKUP(B71,'Country code'!$D$2:$F$194,2,FALSE)</f>
        <v>High income: OECD</v>
      </c>
      <c r="S71" t="str">
        <f>VLOOKUP(B71, Regions!B:C, 2, FALSE)</f>
        <v>Europe &amp; Central Asia</v>
      </c>
      <c r="T71">
        <f>VLOOKUP(B71,'Country code'!$D$2:$F$194,3,FALSE)</f>
        <v>4</v>
      </c>
    </row>
    <row r="72" spans="1:20" x14ac:dyDescent="0.25">
      <c r="A72" s="32" t="s">
        <v>262</v>
      </c>
      <c r="B72" s="33" t="s">
        <v>64</v>
      </c>
      <c r="C72" s="34">
        <f>VLOOKUP(B72,'[1]Vaccines expenditure'!$A$4:$T$196,18,FALSE)</f>
        <v>0.2</v>
      </c>
      <c r="D72" s="40">
        <f>VLOOKUP(B72,'[1]Vaccines expenditure'!$A$4:$U$196,21,FALSE)</f>
        <v>1</v>
      </c>
      <c r="E72" s="34">
        <f>VLOOKUP(B72,'[1]Vaccines expenditure'!$A$4:$AC$196,14,FALSE)</f>
        <v>8.1000000000000003E-2</v>
      </c>
      <c r="F72" s="34"/>
      <c r="G72" s="34"/>
      <c r="H72" s="67"/>
      <c r="I72" s="67">
        <f t="shared" si="18"/>
        <v>3</v>
      </c>
      <c r="J72" s="252">
        <f t="shared" si="19"/>
        <v>0.2</v>
      </c>
      <c r="K72" s="252">
        <f t="shared" si="20"/>
        <v>1</v>
      </c>
      <c r="L72" s="252">
        <f t="shared" si="21"/>
        <v>0.47928994082840243</v>
      </c>
      <c r="M72" s="252">
        <f t="shared" si="22"/>
        <v>0</v>
      </c>
      <c r="N72" s="252">
        <f t="shared" si="23"/>
        <v>0</v>
      </c>
      <c r="O72" s="252">
        <f t="shared" si="24"/>
        <v>0</v>
      </c>
      <c r="P72" s="35">
        <f t="shared" si="25"/>
        <v>0.39999999999999997</v>
      </c>
      <c r="Q72" s="36">
        <f t="shared" si="26"/>
        <v>162</v>
      </c>
      <c r="R72" t="str">
        <f>VLOOKUP(B72,'Country code'!$D$2:$F$194,2,FALSE)</f>
        <v>Low income</v>
      </c>
      <c r="S72" t="str">
        <f>VLOOKUP(B72, Regions!B:C, 2, FALSE)</f>
        <v>Sub-Saharan Africa</v>
      </c>
      <c r="T72">
        <f>VLOOKUP(B72,'Country code'!$D$2:$F$194,3,FALSE)</f>
        <v>1</v>
      </c>
    </row>
    <row r="73" spans="1:20" x14ac:dyDescent="0.25">
      <c r="A73" s="32" t="s">
        <v>263</v>
      </c>
      <c r="B73" s="33" t="s">
        <v>69</v>
      </c>
      <c r="C73" s="34">
        <f>VLOOKUP(B73,'[1]Vaccines expenditure'!$A$4:$T$196,18,FALSE)</f>
        <v>1</v>
      </c>
      <c r="D73" s="40">
        <f>VLOOKUP(B73,'[1]Vaccines expenditure'!$A$4:$U$196,21,FALSE)</f>
        <v>1</v>
      </c>
      <c r="E73" s="34">
        <f>VLOOKUP(B73,'[1]Vaccines expenditure'!$A$4:$AC$196,14,FALSE)</f>
        <v>0.106</v>
      </c>
      <c r="F73" s="34"/>
      <c r="G73" s="34"/>
      <c r="H73" s="67"/>
      <c r="I73" s="67">
        <f t="shared" si="18"/>
        <v>3</v>
      </c>
      <c r="J73" s="252">
        <f t="shared" si="19"/>
        <v>1</v>
      </c>
      <c r="K73" s="252">
        <f t="shared" si="20"/>
        <v>1</v>
      </c>
      <c r="L73" s="252">
        <f t="shared" si="21"/>
        <v>0.6272189349112427</v>
      </c>
      <c r="M73" s="252">
        <f t="shared" si="22"/>
        <v>0</v>
      </c>
      <c r="N73" s="252">
        <f t="shared" si="23"/>
        <v>0</v>
      </c>
      <c r="O73" s="252">
        <f t="shared" si="24"/>
        <v>0</v>
      </c>
      <c r="P73" s="35">
        <f t="shared" si="25"/>
        <v>0.66666666666666663</v>
      </c>
      <c r="Q73" s="36">
        <f t="shared" si="26"/>
        <v>67</v>
      </c>
      <c r="R73" t="str">
        <f>VLOOKUP(B73,'Country code'!$D$2:$F$194,2,FALSE)</f>
        <v>High income: OECD</v>
      </c>
      <c r="S73" t="str">
        <f>VLOOKUP(B73, Regions!B:C, 2, FALSE)</f>
        <v>Europe &amp; Central Asia</v>
      </c>
      <c r="T73">
        <f>VLOOKUP(B73,'Country code'!$D$2:$F$194,3,FALSE)</f>
        <v>4</v>
      </c>
    </row>
    <row r="74" spans="1:20" x14ac:dyDescent="0.25">
      <c r="A74" s="32" t="s">
        <v>264</v>
      </c>
      <c r="B74" s="33" t="s">
        <v>70</v>
      </c>
      <c r="C74" s="34">
        <f>VLOOKUP(B74,'[1]Vaccines expenditure'!$A$4:$T$196,18,FALSE)</f>
        <v>1</v>
      </c>
      <c r="D74" s="40">
        <f>VLOOKUP(B74,'[1]Vaccines expenditure'!$A$4:$U$196,21,FALSE)</f>
        <v>1</v>
      </c>
      <c r="E74" s="34">
        <f>VLOOKUP(B74,'[1]Vaccines expenditure'!$A$4:$AC$196,14,FALSE)</f>
        <v>7.3999999999999996E-2</v>
      </c>
      <c r="F74" s="34">
        <f>VLOOKUP(B74,'[1]Vaccines expenditure'!$A$4:$AC$196,7,FALSE)</f>
        <v>1.1449698286550383E-3</v>
      </c>
      <c r="G74" s="34">
        <f>VLOOKUP(B74,'[1]Vaccines expenditure'!$A$4:$AC$196,8,FALSE)</f>
        <v>8.4727767320472844E-5</v>
      </c>
      <c r="H74" s="67">
        <f>VLOOKUP(B74,'[1]Vaccines expenditure'!$A$4:$AL$196,38,FALSE)</f>
        <v>10.593218908676375</v>
      </c>
      <c r="I74" s="67">
        <f t="shared" si="18"/>
        <v>0</v>
      </c>
      <c r="J74" s="252">
        <f t="shared" si="19"/>
        <v>1</v>
      </c>
      <c r="K74" s="252">
        <f t="shared" si="20"/>
        <v>1</v>
      </c>
      <c r="L74" s="252">
        <f t="shared" si="21"/>
        <v>0.43786982248520712</v>
      </c>
      <c r="M74" s="252">
        <f t="shared" si="22"/>
        <v>4.4050461761375838E-3</v>
      </c>
      <c r="N74" s="252">
        <f t="shared" si="23"/>
        <v>3.1045087336588691E-3</v>
      </c>
      <c r="O74" s="252">
        <f t="shared" si="24"/>
        <v>3.9065463616764134E-2</v>
      </c>
      <c r="P74" s="35">
        <f t="shared" si="25"/>
        <v>0.67968848787225467</v>
      </c>
      <c r="Q74" s="36">
        <f t="shared" si="26"/>
        <v>29</v>
      </c>
      <c r="R74" t="str">
        <f>VLOOKUP(B74,'Country code'!$D$2:$F$194,2,FALSE)</f>
        <v>Upper middle income</v>
      </c>
      <c r="S74" t="str">
        <f>VLOOKUP(B74, Regions!B:C, 2, FALSE)</f>
        <v>Latin America &amp; Caribbean</v>
      </c>
      <c r="T74">
        <f>VLOOKUP(B74,'Country code'!$D$2:$F$194,3,FALSE)</f>
        <v>3</v>
      </c>
    </row>
    <row r="75" spans="1:20" x14ac:dyDescent="0.25">
      <c r="A75" s="32" t="s">
        <v>265</v>
      </c>
      <c r="B75" s="33" t="s">
        <v>71</v>
      </c>
      <c r="C75" s="34">
        <f>VLOOKUP(B75,'[1]Vaccines expenditure'!$A$4:$T$196,18,FALSE)</f>
        <v>1</v>
      </c>
      <c r="D75" s="40">
        <f>VLOOKUP(B75,'[1]Vaccines expenditure'!$A$4:$U$196,21,FALSE)</f>
        <v>1</v>
      </c>
      <c r="E75" s="34">
        <f>VLOOKUP(B75,'[1]Vaccines expenditure'!$A$4:$AC$196,14,FALSE)</f>
        <v>7.0999999999999994E-2</v>
      </c>
      <c r="F75" s="34"/>
      <c r="G75" s="34"/>
      <c r="H75" s="67">
        <f>VLOOKUP(B75,'[1]Vaccines expenditure'!$A$4:$AL$196,38,FALSE)</f>
        <v>8.0324661086989249</v>
      </c>
      <c r="I75" s="67">
        <f t="shared" si="18"/>
        <v>2</v>
      </c>
      <c r="J75" s="252">
        <f t="shared" si="19"/>
        <v>1</v>
      </c>
      <c r="K75" s="252">
        <f t="shared" si="20"/>
        <v>1</v>
      </c>
      <c r="L75" s="252">
        <f t="shared" si="21"/>
        <v>0.42011834319526625</v>
      </c>
      <c r="M75" s="252">
        <f t="shared" si="22"/>
        <v>0</v>
      </c>
      <c r="N75" s="252">
        <f t="shared" si="23"/>
        <v>0</v>
      </c>
      <c r="O75" s="252">
        <f t="shared" si="24"/>
        <v>2.9621969981688707E-2</v>
      </c>
      <c r="P75" s="35">
        <f t="shared" si="25"/>
        <v>0.67654065666056296</v>
      </c>
      <c r="Q75" s="36">
        <f t="shared" si="26"/>
        <v>34</v>
      </c>
      <c r="R75" t="str">
        <f>VLOOKUP(B75,'Country code'!$D$2:$F$194,2,FALSE)</f>
        <v>Lower middle income</v>
      </c>
      <c r="S75" t="str">
        <f>VLOOKUP(B75, Regions!B:C, 2, FALSE)</f>
        <v>Latin America &amp; Caribbean</v>
      </c>
      <c r="T75">
        <f>VLOOKUP(B75,'Country code'!$D$2:$F$194,3,FALSE)</f>
        <v>2</v>
      </c>
    </row>
    <row r="76" spans="1:20" x14ac:dyDescent="0.25">
      <c r="A76" s="32" t="s">
        <v>266</v>
      </c>
      <c r="B76" s="33" t="s">
        <v>65</v>
      </c>
      <c r="C76" s="34">
        <f>VLOOKUP(B76,'[1]Vaccines expenditure'!$A$4:$T$196,18,FALSE)</f>
        <v>0</v>
      </c>
      <c r="D76" s="40">
        <f>VLOOKUP(B76,'[1]Vaccines expenditure'!$A$4:$U$196,21,FALSE)</f>
        <v>1</v>
      </c>
      <c r="E76" s="34">
        <f>VLOOKUP(B76,'[1]Vaccines expenditure'!$A$4:$AC$196,14,FALSE)</f>
        <v>5.7000000000000002E-2</v>
      </c>
      <c r="F76" s="34">
        <f>VLOOKUP(B76,'[1]Vaccines expenditure'!$A$4:$AC$196,7,FALSE)</f>
        <v>1.5181348967926685E-3</v>
      </c>
      <c r="G76" s="34">
        <f>VLOOKUP(B76,'[1]Vaccines expenditure'!$A$4:$AC$196,8,FALSE)</f>
        <v>8.6533689117182107E-5</v>
      </c>
      <c r="H76" s="67">
        <f>VLOOKUP(B76,'[1]Vaccines expenditure'!$A$4:$AL$196,38,FALSE)</f>
        <v>0.35405486479571957</v>
      </c>
      <c r="I76" s="67">
        <f t="shared" si="18"/>
        <v>0</v>
      </c>
      <c r="J76" s="252">
        <f t="shared" si="19"/>
        <v>0</v>
      </c>
      <c r="K76" s="252">
        <f t="shared" si="20"/>
        <v>1</v>
      </c>
      <c r="L76" s="252">
        <f t="shared" si="21"/>
        <v>0.3372781065088758</v>
      </c>
      <c r="M76" s="252">
        <f t="shared" si="22"/>
        <v>5.8407253663907656E-3</v>
      </c>
      <c r="N76" s="252">
        <f t="shared" si="23"/>
        <v>3.1706794846121295E-3</v>
      </c>
      <c r="O76" s="252">
        <f t="shared" si="24"/>
        <v>1.3056765425367531E-3</v>
      </c>
      <c r="P76" s="35">
        <f t="shared" si="25"/>
        <v>0.33376855884751228</v>
      </c>
      <c r="Q76" s="36">
        <f t="shared" si="26"/>
        <v>177</v>
      </c>
      <c r="R76" t="str">
        <f>VLOOKUP(B76,'Country code'!$D$2:$F$194,2,FALSE)</f>
        <v>Low income</v>
      </c>
      <c r="S76" t="str">
        <f>VLOOKUP(B76, Regions!B:C, 2, FALSE)</f>
        <v>Sub-Saharan Africa</v>
      </c>
      <c r="T76">
        <f>VLOOKUP(B76,'Country code'!$D$2:$F$194,3,FALSE)</f>
        <v>1</v>
      </c>
    </row>
    <row r="77" spans="1:20" x14ac:dyDescent="0.25">
      <c r="A77" s="32" t="s">
        <v>267</v>
      </c>
      <c r="B77" s="33" t="s">
        <v>67</v>
      </c>
      <c r="C77" s="34">
        <f>VLOOKUP(B77,'[1]Vaccines expenditure'!$A$4:$T$196,18,FALSE)</f>
        <v>0</v>
      </c>
      <c r="D77" s="40">
        <f>VLOOKUP(B77,'[1]Vaccines expenditure'!$A$4:$U$196,21,FALSE)</f>
        <v>1</v>
      </c>
      <c r="E77" s="34">
        <f>VLOOKUP(B77,'[1]Vaccines expenditure'!$A$4:$AC$196,14,FALSE)</f>
        <v>6.0999999999999999E-2</v>
      </c>
      <c r="F77" s="34"/>
      <c r="G77" s="34"/>
      <c r="H77" s="67"/>
      <c r="I77" s="67">
        <f t="shared" si="18"/>
        <v>3</v>
      </c>
      <c r="J77" s="252">
        <f t="shared" si="19"/>
        <v>0</v>
      </c>
      <c r="K77" s="252">
        <f t="shared" si="20"/>
        <v>1</v>
      </c>
      <c r="L77" s="252">
        <f t="shared" si="21"/>
        <v>0.36094674556213019</v>
      </c>
      <c r="M77" s="252">
        <f t="shared" si="22"/>
        <v>0</v>
      </c>
      <c r="N77" s="252">
        <f t="shared" si="23"/>
        <v>0</v>
      </c>
      <c r="O77" s="252">
        <f t="shared" si="24"/>
        <v>0</v>
      </c>
      <c r="P77" s="35">
        <f t="shared" si="25"/>
        <v>0.33333333333333331</v>
      </c>
      <c r="Q77" s="36">
        <f t="shared" si="26"/>
        <v>178</v>
      </c>
      <c r="R77" t="str">
        <f>VLOOKUP(B77,'Country code'!$D$2:$F$194,2,FALSE)</f>
        <v>Low income</v>
      </c>
      <c r="S77" t="str">
        <f>VLOOKUP(B77, Regions!B:C, 2, FALSE)</f>
        <v>Sub-Saharan Africa</v>
      </c>
      <c r="T77">
        <f>VLOOKUP(B77,'Country code'!$D$2:$F$194,3,FALSE)</f>
        <v>1</v>
      </c>
    </row>
    <row r="78" spans="1:20" x14ac:dyDescent="0.25">
      <c r="A78" s="32" t="s">
        <v>268</v>
      </c>
      <c r="B78" s="33" t="s">
        <v>72</v>
      </c>
      <c r="C78" s="34">
        <f>VLOOKUP(B78,'[1]Vaccines expenditure'!$A$4:$T$196,18,FALSE)</f>
        <v>0.88</v>
      </c>
      <c r="D78" s="40">
        <f>VLOOKUP(B78,'[1]Vaccines expenditure'!$A$4:$U$196,21,FALSE)</f>
        <v>1</v>
      </c>
      <c r="E78" s="34">
        <f>VLOOKUP(B78,'[1]Vaccines expenditure'!$A$4:$AC$196,14,FALSE)</f>
        <v>8.1000000000000003E-2</v>
      </c>
      <c r="F78" s="34">
        <f>VLOOKUP(B78,'[1]Vaccines expenditure'!$A$4:$AC$196,7,FALSE)</f>
        <v>3.8067837870483312E-3</v>
      </c>
      <c r="G78" s="34">
        <f>VLOOKUP(B78,'[1]Vaccines expenditure'!$A$4:$AC$196,8,FALSE)</f>
        <v>3.0834948675091483E-4</v>
      </c>
      <c r="H78" s="67">
        <f>VLOOKUP(B78,'[1]Vaccines expenditure'!$A$4:$AL$196,38,FALSE)</f>
        <v>2.4689619503949056</v>
      </c>
      <c r="I78" s="67">
        <f t="shared" si="18"/>
        <v>0</v>
      </c>
      <c r="J78" s="252">
        <f t="shared" si="19"/>
        <v>0.88</v>
      </c>
      <c r="K78" s="252">
        <f t="shared" si="20"/>
        <v>1</v>
      </c>
      <c r="L78" s="252">
        <f t="shared" si="21"/>
        <v>0.47928994082840243</v>
      </c>
      <c r="M78" s="252">
        <f t="shared" si="22"/>
        <v>1.4645851746345065E-2</v>
      </c>
      <c r="N78" s="252">
        <f t="shared" si="23"/>
        <v>1.129822849003762E-2</v>
      </c>
      <c r="O78" s="252">
        <f t="shared" si="24"/>
        <v>9.1049891516287746E-3</v>
      </c>
      <c r="P78" s="35">
        <f t="shared" si="25"/>
        <v>0.62970166305054287</v>
      </c>
      <c r="Q78" s="36">
        <f t="shared" si="26"/>
        <v>98</v>
      </c>
      <c r="R78" t="str">
        <f>VLOOKUP(B78,'Country code'!$D$2:$F$194,2,FALSE)</f>
        <v>Lower middle income</v>
      </c>
      <c r="S78" t="str">
        <f>VLOOKUP(B78, Regions!B:C, 2, FALSE)</f>
        <v>Latin America &amp; Caribbean</v>
      </c>
      <c r="T78">
        <f>VLOOKUP(B78,'Country code'!$D$2:$F$194,3,FALSE)</f>
        <v>2</v>
      </c>
    </row>
    <row r="79" spans="1:20" x14ac:dyDescent="0.25">
      <c r="A79" s="32" t="s">
        <v>269</v>
      </c>
      <c r="B79" s="33" t="s">
        <v>75</v>
      </c>
      <c r="C79" s="34">
        <f>VLOOKUP(B79,'[1]Vaccines expenditure'!$A$4:$T$196,18,FALSE)</f>
        <v>0.1</v>
      </c>
      <c r="D79" s="40">
        <f>VLOOKUP(B79,'[1]Vaccines expenditure'!$A$4:$U$196,21,FALSE)</f>
        <v>0.5</v>
      </c>
      <c r="E79" s="34">
        <f>VLOOKUP(B79,'[1]Vaccines expenditure'!$A$4:$AC$196,14,FALSE)</f>
        <v>6.0999999999999999E-2</v>
      </c>
      <c r="F79" s="34">
        <f>VLOOKUP(B79,'[1]Vaccines expenditure'!$A$4:$AC$196,7,FALSE)</f>
        <v>0</v>
      </c>
      <c r="G79" s="34">
        <f>VLOOKUP(B79,'[1]Vaccines expenditure'!$A$4:$AC$196,8,FALSE)</f>
        <v>0</v>
      </c>
      <c r="H79" s="67"/>
      <c r="I79" s="67">
        <f t="shared" si="18"/>
        <v>1</v>
      </c>
      <c r="J79" s="252">
        <f t="shared" si="19"/>
        <v>0.1</v>
      </c>
      <c r="K79" s="252">
        <f t="shared" si="20"/>
        <v>0.5</v>
      </c>
      <c r="L79" s="252">
        <f t="shared" si="21"/>
        <v>0.36094674556213019</v>
      </c>
      <c r="M79" s="252">
        <f t="shared" si="22"/>
        <v>0</v>
      </c>
      <c r="N79" s="252">
        <f t="shared" si="23"/>
        <v>0</v>
      </c>
      <c r="O79" s="252">
        <f t="shared" si="24"/>
        <v>0</v>
      </c>
      <c r="P79" s="35">
        <f t="shared" si="25"/>
        <v>0.19999999999999998</v>
      </c>
      <c r="Q79" s="36">
        <f t="shared" si="26"/>
        <v>189</v>
      </c>
      <c r="R79" t="str">
        <f>VLOOKUP(B79,'Country code'!$D$2:$F$194,2,FALSE)</f>
        <v>Low income</v>
      </c>
      <c r="S79" t="str">
        <f>VLOOKUP(B79, Regions!B:C, 2, FALSE)</f>
        <v>Latin America &amp; Caribbean</v>
      </c>
      <c r="T79">
        <f>VLOOKUP(B79,'Country code'!$D$2:$F$194,3,FALSE)</f>
        <v>1</v>
      </c>
    </row>
    <row r="80" spans="1:20" x14ac:dyDescent="0.25">
      <c r="A80" s="32" t="s">
        <v>270</v>
      </c>
      <c r="B80" s="33" t="s">
        <v>73</v>
      </c>
      <c r="C80" s="34">
        <f>VLOOKUP(B80,'[1]Vaccines expenditure'!$A$4:$T$196,18,FALSE)</f>
        <v>0.75</v>
      </c>
      <c r="D80" s="40">
        <f>VLOOKUP(B80,'[1]Vaccines expenditure'!$A$4:$U$196,21,FALSE)</f>
        <v>1</v>
      </c>
      <c r="E80" s="34">
        <f>VLOOKUP(B80,'[1]Vaccines expenditure'!$A$4:$AC$196,14,FALSE)</f>
        <v>0.06</v>
      </c>
      <c r="F80" s="34">
        <f>VLOOKUP(B80,'[1]Vaccines expenditure'!$A$4:$AC$196,7,FALSE)</f>
        <v>9.3073142364475288E-3</v>
      </c>
      <c r="G80" s="34">
        <f>VLOOKUP(B80,'[1]Vaccines expenditure'!$A$4:$AC$196,8,FALSE)</f>
        <v>5.5843885418685175E-4</v>
      </c>
      <c r="H80" s="67">
        <f>VLOOKUP(B80,'[1]Vaccines expenditure'!$A$4:$AL$196,38,FALSE)</f>
        <v>13.122860256021584</v>
      </c>
      <c r="I80" s="67">
        <f t="shared" si="18"/>
        <v>0</v>
      </c>
      <c r="J80" s="252">
        <f t="shared" si="19"/>
        <v>0.75</v>
      </c>
      <c r="K80" s="252">
        <f t="shared" si="20"/>
        <v>1</v>
      </c>
      <c r="L80" s="252">
        <f t="shared" si="21"/>
        <v>0.3550295857988166</v>
      </c>
      <c r="M80" s="252">
        <f t="shared" si="22"/>
        <v>3.580806058054347E-2</v>
      </c>
      <c r="N80" s="252">
        <f t="shared" si="23"/>
        <v>2.0461748903167695E-2</v>
      </c>
      <c r="O80" s="252">
        <f t="shared" si="24"/>
        <v>4.8394225050858219E-2</v>
      </c>
      <c r="P80" s="35">
        <f t="shared" si="25"/>
        <v>0.59946474168361941</v>
      </c>
      <c r="Q80" s="36">
        <f t="shared" si="26"/>
        <v>109</v>
      </c>
      <c r="R80" t="str">
        <f>VLOOKUP(B80,'Country code'!$D$2:$F$194,2,FALSE)</f>
        <v>Lower middle income</v>
      </c>
      <c r="S80" t="str">
        <f>VLOOKUP(B80, Regions!B:C, 2, FALSE)</f>
        <v>Latin America &amp; Caribbean</v>
      </c>
      <c r="T80">
        <f>VLOOKUP(B80,'Country code'!$D$2:$F$194,3,FALSE)</f>
        <v>2</v>
      </c>
    </row>
    <row r="81" spans="1:20" x14ac:dyDescent="0.25">
      <c r="A81" s="32" t="s">
        <v>271</v>
      </c>
      <c r="B81" s="33" t="s">
        <v>76</v>
      </c>
      <c r="C81" s="34">
        <f>VLOOKUP(B81,'[1]Vaccines expenditure'!$A$4:$T$196,18,FALSE)</f>
        <v>1</v>
      </c>
      <c r="D81" s="40">
        <f>VLOOKUP(B81,'[1]Vaccines expenditure'!$A$4:$U$196,21,FALSE)</f>
        <v>0.5</v>
      </c>
      <c r="E81" s="34">
        <f>VLOOKUP(B81,'[1]Vaccines expenditure'!$A$4:$AC$196,14,FALSE)</f>
        <v>7.3999999999999996E-2</v>
      </c>
      <c r="F81" s="34"/>
      <c r="G81" s="34"/>
      <c r="H81" s="67"/>
      <c r="I81" s="67">
        <f t="shared" si="18"/>
        <v>3</v>
      </c>
      <c r="J81" s="252">
        <f t="shared" si="19"/>
        <v>1</v>
      </c>
      <c r="K81" s="252">
        <f t="shared" si="20"/>
        <v>0.5</v>
      </c>
      <c r="L81" s="252">
        <f t="shared" si="21"/>
        <v>0.43786982248520712</v>
      </c>
      <c r="M81" s="252">
        <f t="shared" si="22"/>
        <v>0</v>
      </c>
      <c r="N81" s="252">
        <f t="shared" si="23"/>
        <v>0</v>
      </c>
      <c r="O81" s="252">
        <f t="shared" si="24"/>
        <v>0</v>
      </c>
      <c r="P81" s="35">
        <f t="shared" si="25"/>
        <v>0.5</v>
      </c>
      <c r="Q81" s="36">
        <f t="shared" si="26"/>
        <v>132</v>
      </c>
      <c r="R81" t="str">
        <f>VLOOKUP(B81,'Country code'!$D$2:$F$194,2,FALSE)</f>
        <v>High income: OECD</v>
      </c>
      <c r="S81" t="str">
        <f>VLOOKUP(B81, Regions!B:C, 2, FALSE)</f>
        <v>Europe &amp; Central Asia</v>
      </c>
      <c r="T81">
        <f>VLOOKUP(B81,'Country code'!$D$2:$F$194,3,FALSE)</f>
        <v>4</v>
      </c>
    </row>
    <row r="82" spans="1:20" x14ac:dyDescent="0.25">
      <c r="A82" s="32" t="s">
        <v>272</v>
      </c>
      <c r="B82" s="33" t="s">
        <v>82</v>
      </c>
      <c r="C82" s="34">
        <f>VLOOKUP(B82,'[1]Vaccines expenditure'!$A$4:$T$196,18,FALSE)</f>
        <v>1</v>
      </c>
      <c r="D82" s="40">
        <f>VLOOKUP(B82,'[1]Vaccines expenditure'!$A$4:$U$196,21,FALSE)</f>
        <v>1</v>
      </c>
      <c r="E82" s="34">
        <f>VLOOKUP(B82,'[1]Vaccines expenditure'!$A$4:$AC$196,14,FALSE)</f>
        <v>8.2000000000000003E-2</v>
      </c>
      <c r="F82" s="34">
        <f>VLOOKUP(B82,'[1]Vaccines expenditure'!$A$4:$AC$196,7,FALSE)</f>
        <v>9.9562682678776379E-4</v>
      </c>
      <c r="G82" s="34">
        <f>VLOOKUP(B82,'[1]Vaccines expenditure'!$A$4:$AC$196,8,FALSE)</f>
        <v>8.1641399796596639E-5</v>
      </c>
      <c r="H82" s="67">
        <f>VLOOKUP(B82,'[1]Vaccines expenditure'!$A$4:$AL$196,38,FALSE)</f>
        <v>42.084912590536618</v>
      </c>
      <c r="I82" s="67">
        <f t="shared" si="18"/>
        <v>0</v>
      </c>
      <c r="J82" s="252">
        <f t="shared" si="19"/>
        <v>1</v>
      </c>
      <c r="K82" s="252">
        <f t="shared" si="20"/>
        <v>1</v>
      </c>
      <c r="L82" s="252">
        <f t="shared" si="21"/>
        <v>0.48520710059171607</v>
      </c>
      <c r="M82" s="252">
        <f t="shared" si="22"/>
        <v>3.8304783553583088E-3</v>
      </c>
      <c r="N82" s="252">
        <f t="shared" si="23"/>
        <v>2.9914211918036318E-3</v>
      </c>
      <c r="O82" s="252">
        <f t="shared" si="24"/>
        <v>0.15519991003619629</v>
      </c>
      <c r="P82" s="35">
        <f t="shared" si="25"/>
        <v>0.71839997001206546</v>
      </c>
      <c r="Q82" s="36">
        <f t="shared" si="26"/>
        <v>10</v>
      </c>
      <c r="R82" t="str">
        <f>VLOOKUP(B82,'Country code'!$D$2:$F$194,2,FALSE)</f>
        <v>High income: OECD</v>
      </c>
      <c r="S82" t="str">
        <f>VLOOKUP(B82, Regions!B:C, 2, FALSE)</f>
        <v>Europe &amp; Central Asia</v>
      </c>
      <c r="T82">
        <f>VLOOKUP(B82,'Country code'!$D$2:$F$194,3,FALSE)</f>
        <v>4</v>
      </c>
    </row>
    <row r="83" spans="1:20" x14ac:dyDescent="0.25">
      <c r="A83" s="32" t="s">
        <v>273</v>
      </c>
      <c r="B83" s="33" t="s">
        <v>78</v>
      </c>
      <c r="C83" s="34">
        <f>VLOOKUP(B83,'[1]Vaccines expenditure'!$A$4:$T$196,18,FALSE)</f>
        <v>1</v>
      </c>
      <c r="D83" s="40">
        <f>VLOOKUP(B83,'[1]Vaccines expenditure'!$A$4:$U$196,21,FALSE)</f>
        <v>1</v>
      </c>
      <c r="E83" s="34">
        <f>VLOOKUP(B83,'[1]Vaccines expenditure'!$A$4:$AC$196,14,FALSE)</f>
        <v>4.2000000000000003E-2</v>
      </c>
      <c r="F83" s="34"/>
      <c r="G83" s="34"/>
      <c r="H83" s="67">
        <f>VLOOKUP(B83,'[1]Vaccines expenditure'!$A$4:$AL$196,38,FALSE)</f>
        <v>0.62902018042304741</v>
      </c>
      <c r="I83" s="67">
        <f t="shared" si="18"/>
        <v>2</v>
      </c>
      <c r="J83" s="252">
        <f t="shared" si="19"/>
        <v>1</v>
      </c>
      <c r="K83" s="252">
        <f t="shared" si="20"/>
        <v>1</v>
      </c>
      <c r="L83" s="252">
        <f t="shared" si="21"/>
        <v>0.24852071005917165</v>
      </c>
      <c r="M83" s="252">
        <f t="shared" si="22"/>
        <v>0</v>
      </c>
      <c r="N83" s="252">
        <f t="shared" si="23"/>
        <v>0</v>
      </c>
      <c r="O83" s="252">
        <f t="shared" si="24"/>
        <v>2.3196882066130516E-3</v>
      </c>
      <c r="P83" s="35">
        <f t="shared" si="25"/>
        <v>0.667439896068871</v>
      </c>
      <c r="Q83" s="36">
        <f t="shared" si="26"/>
        <v>59</v>
      </c>
      <c r="R83" t="str">
        <f>VLOOKUP(B83,'Country code'!$D$2:$F$194,2,FALSE)</f>
        <v>Lower middle income</v>
      </c>
      <c r="S83" t="str">
        <f>VLOOKUP(B83, Regions!B:C, 2, FALSE)</f>
        <v>South Asia</v>
      </c>
      <c r="T83">
        <f>VLOOKUP(B83,'Country code'!$D$2:$F$194,3,FALSE)</f>
        <v>2</v>
      </c>
    </row>
    <row r="84" spans="1:20" x14ac:dyDescent="0.25">
      <c r="A84" s="32" t="s">
        <v>274</v>
      </c>
      <c r="B84" s="33" t="s">
        <v>77</v>
      </c>
      <c r="C84" s="34">
        <f>VLOOKUP(B84,'[1]Vaccines expenditure'!$A$4:$T$196,18,FALSE)</f>
        <v>1</v>
      </c>
      <c r="D84" s="40">
        <f>VLOOKUP(B84,'[1]Vaccines expenditure'!$A$4:$U$196,21,FALSE)</f>
        <v>1</v>
      </c>
      <c r="E84" s="34">
        <f>VLOOKUP(B84,'[1]Vaccines expenditure'!$A$4:$AC$196,14,FALSE)</f>
        <v>2.4E-2</v>
      </c>
      <c r="F84" s="34">
        <f>VLOOKUP(B84,'[1]Vaccines expenditure'!$A$4:$AC$196,7,FALSE)</f>
        <v>2.7609472729481746E-3</v>
      </c>
      <c r="G84" s="34">
        <f>VLOOKUP(B84,'[1]Vaccines expenditure'!$A$4:$AC$196,8,FALSE)</f>
        <v>6.6262734550756196E-5</v>
      </c>
      <c r="H84" s="67">
        <f>VLOOKUP(B84,'[1]Vaccines expenditure'!$A$4:$AL$196,38,FALSE)</f>
        <v>2.5338124660336296</v>
      </c>
      <c r="I84" s="67">
        <f t="shared" si="18"/>
        <v>0</v>
      </c>
      <c r="J84" s="252">
        <f t="shared" si="19"/>
        <v>1</v>
      </c>
      <c r="K84" s="252">
        <f t="shared" si="20"/>
        <v>1</v>
      </c>
      <c r="L84" s="252">
        <f t="shared" si="21"/>
        <v>0.14201183431952663</v>
      </c>
      <c r="M84" s="252">
        <f t="shared" si="22"/>
        <v>1.0622201496352355E-2</v>
      </c>
      <c r="N84" s="252">
        <f t="shared" si="23"/>
        <v>2.427931770594824E-3</v>
      </c>
      <c r="O84" s="252">
        <f t="shared" si="24"/>
        <v>9.3441436032693399E-3</v>
      </c>
      <c r="P84" s="35">
        <f t="shared" si="25"/>
        <v>0.66978138120108976</v>
      </c>
      <c r="Q84" s="36">
        <f t="shared" si="26"/>
        <v>50</v>
      </c>
      <c r="R84" t="str">
        <f>VLOOKUP(B84,'Country code'!$D$2:$F$194,2,FALSE)</f>
        <v>Lower middle income</v>
      </c>
      <c r="S84" t="str">
        <f>VLOOKUP(B84, Regions!B:C, 2, FALSE)</f>
        <v>East Asia &amp; Pacific</v>
      </c>
      <c r="T84">
        <f>VLOOKUP(B84,'Country code'!$D$2:$F$194,3,FALSE)</f>
        <v>2</v>
      </c>
    </row>
    <row r="85" spans="1:20" ht="30" x14ac:dyDescent="0.25">
      <c r="A85" s="32" t="s">
        <v>275</v>
      </c>
      <c r="B85" s="33" t="s">
        <v>80</v>
      </c>
      <c r="C85" s="34">
        <f>VLOOKUP(B85,'[1]Vaccines expenditure'!$A$4:$T$196,18,FALSE)</f>
        <v>1</v>
      </c>
      <c r="D85" s="40">
        <f>VLOOKUP(B85,'[1]Vaccines expenditure'!$A$4:$U$196,21,FALSE)</f>
        <v>1</v>
      </c>
      <c r="E85" s="34">
        <f>VLOOKUP(B85,'[1]Vaccines expenditure'!$A$4:$AC$196,14,FALSE)</f>
        <v>5.5E-2</v>
      </c>
      <c r="F85" s="34">
        <f>VLOOKUP(B85,'[1]Vaccines expenditure'!$A$4:$AC$196,7,FALSE)</f>
        <v>1.7357083548677999E-3</v>
      </c>
      <c r="G85" s="34">
        <f>VLOOKUP(B85,'[1]Vaccines expenditure'!$A$4:$AC$196,8,FALSE)</f>
        <v>9.5463959517729001E-5</v>
      </c>
      <c r="H85" s="67">
        <f>VLOOKUP(B85,'[1]Vaccines expenditure'!$A$4:$AL$196,38,FALSE)</f>
        <v>9.9700759477634264</v>
      </c>
      <c r="I85" s="67">
        <f t="shared" si="18"/>
        <v>0</v>
      </c>
      <c r="J85" s="252">
        <f t="shared" si="19"/>
        <v>1</v>
      </c>
      <c r="K85" s="252">
        <f t="shared" si="20"/>
        <v>1</v>
      </c>
      <c r="L85" s="252">
        <f t="shared" si="21"/>
        <v>0.32544378698224857</v>
      </c>
      <c r="M85" s="252">
        <f t="shared" si="22"/>
        <v>6.677796445066015E-3</v>
      </c>
      <c r="N85" s="252">
        <f t="shared" si="23"/>
        <v>3.4978933759869601E-3</v>
      </c>
      <c r="O85" s="252">
        <f t="shared" si="24"/>
        <v>3.6767449304263795E-2</v>
      </c>
      <c r="P85" s="35">
        <f t="shared" si="25"/>
        <v>0.67892248310142123</v>
      </c>
      <c r="Q85" s="36">
        <f t="shared" si="26"/>
        <v>30</v>
      </c>
      <c r="R85" t="str">
        <f>VLOOKUP(B85,'Country code'!$D$2:$F$194,2,FALSE)</f>
        <v>Upper middle income</v>
      </c>
      <c r="S85" t="str">
        <f>VLOOKUP(B85, Regions!B:C, 2, FALSE)</f>
        <v>Middle East &amp; North Africa</v>
      </c>
      <c r="T85">
        <f>VLOOKUP(B85,'Country code'!$D$2:$F$194,3,FALSE)</f>
        <v>3</v>
      </c>
    </row>
    <row r="86" spans="1:20" x14ac:dyDescent="0.25">
      <c r="A86" s="32" t="s">
        <v>276</v>
      </c>
      <c r="B86" s="33" t="s">
        <v>81</v>
      </c>
      <c r="C86" s="34">
        <f>VLOOKUP(B86,'[1]Vaccines expenditure'!$A$4:$T$196,18,FALSE)</f>
        <v>1</v>
      </c>
      <c r="D86" s="40">
        <f>VLOOKUP(B86,'[1]Vaccines expenditure'!$A$4:$U$196,21,FALSE)</f>
        <v>1</v>
      </c>
      <c r="E86" s="34">
        <f>VLOOKUP(B86,'[1]Vaccines expenditure'!$A$4:$AC$196,14,FALSE)</f>
        <v>3.9E-2</v>
      </c>
      <c r="F86" s="34">
        <f>VLOOKUP(B86,'[1]Vaccines expenditure'!$A$4:$AC$196,7,FALSE)</f>
        <v>1.5578386840333121E-8</v>
      </c>
      <c r="G86" s="34">
        <f>VLOOKUP(B86,'[1]Vaccines expenditure'!$A$4:$AC$196,8,FALSE)</f>
        <v>6.0755708677299181E-10</v>
      </c>
      <c r="H86" s="67">
        <f>VLOOKUP(B86,'[1]Vaccines expenditure'!$A$4:$AL$196,38,FALSE)</f>
        <v>1.3533043681606894E-5</v>
      </c>
      <c r="I86" s="67">
        <f t="shared" si="18"/>
        <v>0</v>
      </c>
      <c r="J86" s="252">
        <f t="shared" si="19"/>
        <v>1</v>
      </c>
      <c r="K86" s="252">
        <f t="shared" si="20"/>
        <v>1</v>
      </c>
      <c r="L86" s="252">
        <f t="shared" si="21"/>
        <v>0.23076923076923078</v>
      </c>
      <c r="M86" s="252">
        <f t="shared" si="22"/>
        <v>5.9934778772303071E-8</v>
      </c>
      <c r="N86" s="252">
        <f t="shared" si="23"/>
        <v>2.2261489258284E-8</v>
      </c>
      <c r="O86" s="252">
        <f t="shared" si="24"/>
        <v>4.9906891392085073E-8</v>
      </c>
      <c r="P86" s="35">
        <f t="shared" si="25"/>
        <v>0.66666668330229717</v>
      </c>
      <c r="Q86" s="36">
        <f t="shared" si="26"/>
        <v>66</v>
      </c>
      <c r="R86" t="str">
        <f>VLOOKUP(B86,'Country code'!$D$2:$F$194,2,FALSE)</f>
        <v>Lower middle income</v>
      </c>
      <c r="S86" t="str">
        <f>VLOOKUP(B86, Regions!B:C, 2, FALSE)</f>
        <v>Middle East &amp; North Africa</v>
      </c>
      <c r="T86">
        <f>VLOOKUP(B86,'Country code'!$D$2:$F$194,3,FALSE)</f>
        <v>2</v>
      </c>
    </row>
    <row r="87" spans="1:20" x14ac:dyDescent="0.25">
      <c r="A87" s="32" t="s">
        <v>277</v>
      </c>
      <c r="B87" s="33" t="s">
        <v>79</v>
      </c>
      <c r="C87" s="34">
        <f>VLOOKUP(B87,'[1]Vaccines expenditure'!$A$4:$T$196,18,FALSE)</f>
        <v>1</v>
      </c>
      <c r="D87" s="40">
        <f>VLOOKUP(B87,'[1]Vaccines expenditure'!$A$4:$U$196,21,FALSE)</f>
        <v>1</v>
      </c>
      <c r="E87" s="34">
        <f>VLOOKUP(B87,'[1]Vaccines expenditure'!$A$4:$AC$196,14,FALSE)</f>
        <v>9.6999999999999989E-2</v>
      </c>
      <c r="F87" s="34"/>
      <c r="G87" s="34"/>
      <c r="H87" s="67"/>
      <c r="I87" s="67">
        <f t="shared" si="18"/>
        <v>3</v>
      </c>
      <c r="J87" s="252">
        <f t="shared" si="19"/>
        <v>1</v>
      </c>
      <c r="K87" s="252">
        <f t="shared" si="20"/>
        <v>1</v>
      </c>
      <c r="L87" s="252">
        <f t="shared" si="21"/>
        <v>0.57396449704142016</v>
      </c>
      <c r="M87" s="252">
        <f t="shared" si="22"/>
        <v>0</v>
      </c>
      <c r="N87" s="252">
        <f t="shared" si="23"/>
        <v>0</v>
      </c>
      <c r="O87" s="252">
        <f t="shared" si="24"/>
        <v>0</v>
      </c>
      <c r="P87" s="35">
        <f t="shared" si="25"/>
        <v>0.66666666666666663</v>
      </c>
      <c r="Q87" s="36">
        <f t="shared" si="26"/>
        <v>67</v>
      </c>
      <c r="R87" t="str">
        <f>VLOOKUP(B87,'Country code'!$D$2:$F$194,2,FALSE)</f>
        <v>High income: OECD</v>
      </c>
      <c r="S87" t="str">
        <f>VLOOKUP(B87, Regions!B:C, 2, FALSE)</f>
        <v>Europe &amp; Central Asia</v>
      </c>
      <c r="T87">
        <f>VLOOKUP(B87,'Country code'!$D$2:$F$194,3,FALSE)</f>
        <v>4</v>
      </c>
    </row>
    <row r="88" spans="1:20" x14ac:dyDescent="0.25">
      <c r="A88" s="32" t="s">
        <v>278</v>
      </c>
      <c r="B88" s="33" t="s">
        <v>83</v>
      </c>
      <c r="C88" s="34">
        <f>VLOOKUP(B88,'[1]Vaccines expenditure'!$A$4:$T$196,18,FALSE)</f>
        <v>1</v>
      </c>
      <c r="D88" s="40">
        <f>VLOOKUP(B88,'[1]Vaccines expenditure'!$A$4:$U$196,21,FALSE)</f>
        <v>1</v>
      </c>
      <c r="E88" s="34">
        <f>VLOOKUP(B88,'[1]Vaccines expenditure'!$A$4:$AC$196,14,FALSE)</f>
        <v>7.4999999999999997E-2</v>
      </c>
      <c r="F88" s="34"/>
      <c r="G88" s="34"/>
      <c r="H88" s="67"/>
      <c r="I88" s="67">
        <f t="shared" si="18"/>
        <v>3</v>
      </c>
      <c r="J88" s="252">
        <f t="shared" si="19"/>
        <v>1</v>
      </c>
      <c r="K88" s="252">
        <f t="shared" si="20"/>
        <v>1</v>
      </c>
      <c r="L88" s="252">
        <f t="shared" si="21"/>
        <v>0.44378698224852076</v>
      </c>
      <c r="M88" s="252">
        <f t="shared" si="22"/>
        <v>0</v>
      </c>
      <c r="N88" s="252">
        <f t="shared" si="23"/>
        <v>0</v>
      </c>
      <c r="O88" s="252">
        <f t="shared" si="24"/>
        <v>0</v>
      </c>
      <c r="P88" s="35">
        <f t="shared" si="25"/>
        <v>0.66666666666666663</v>
      </c>
      <c r="Q88" s="36">
        <f t="shared" si="26"/>
        <v>67</v>
      </c>
      <c r="R88" t="str">
        <f>VLOOKUP(B88,'Country code'!$D$2:$F$194,2,FALSE)</f>
        <v>High income: OECD</v>
      </c>
      <c r="S88" t="str">
        <f>VLOOKUP(B88, Regions!B:C, 2, FALSE)</f>
        <v>Middle East &amp; North Africa</v>
      </c>
      <c r="T88">
        <f>VLOOKUP(B88,'Country code'!$D$2:$F$194,3,FALSE)</f>
        <v>4</v>
      </c>
    </row>
    <row r="89" spans="1:20" x14ac:dyDescent="0.25">
      <c r="A89" s="32" t="s">
        <v>279</v>
      </c>
      <c r="B89" s="33" t="s">
        <v>84</v>
      </c>
      <c r="C89" s="34">
        <f>VLOOKUP(B89,'[1]Vaccines expenditure'!$A$4:$T$196,18,FALSE)</f>
        <v>1</v>
      </c>
      <c r="D89" s="40">
        <f>VLOOKUP(B89,'[1]Vaccines expenditure'!$A$4:$U$196,21,FALSE)</f>
        <v>1</v>
      </c>
      <c r="E89" s="34">
        <f>VLOOKUP(B89,'[1]Vaccines expenditure'!$A$4:$AC$196,14,FALSE)</f>
        <v>9.5000000000000001E-2</v>
      </c>
      <c r="F89" s="34"/>
      <c r="G89" s="34"/>
      <c r="H89" s="67"/>
      <c r="I89" s="67">
        <f t="shared" si="18"/>
        <v>3</v>
      </c>
      <c r="J89" s="252">
        <f t="shared" si="19"/>
        <v>1</v>
      </c>
      <c r="K89" s="252">
        <f t="shared" si="20"/>
        <v>1</v>
      </c>
      <c r="L89" s="252">
        <f t="shared" si="21"/>
        <v>0.56213017751479299</v>
      </c>
      <c r="M89" s="252">
        <f t="shared" si="22"/>
        <v>0</v>
      </c>
      <c r="N89" s="252">
        <f t="shared" si="23"/>
        <v>0</v>
      </c>
      <c r="O89" s="252">
        <f t="shared" si="24"/>
        <v>0</v>
      </c>
      <c r="P89" s="35">
        <f t="shared" si="25"/>
        <v>0.66666666666666663</v>
      </c>
      <c r="Q89" s="36">
        <f t="shared" si="26"/>
        <v>67</v>
      </c>
      <c r="R89" t="str">
        <f>VLOOKUP(B89,'Country code'!$D$2:$F$194,2,FALSE)</f>
        <v>High income: OECD</v>
      </c>
      <c r="S89" t="str">
        <f>VLOOKUP(B89, Regions!B:C, 2, FALSE)</f>
        <v>Europe &amp; Central Asia</v>
      </c>
      <c r="T89">
        <f>VLOOKUP(B89,'Country code'!$D$2:$F$194,3,FALSE)</f>
        <v>4</v>
      </c>
    </row>
    <row r="90" spans="1:20" x14ac:dyDescent="0.25">
      <c r="A90" s="32" t="s">
        <v>280</v>
      </c>
      <c r="B90" s="33" t="s">
        <v>85</v>
      </c>
      <c r="C90" s="34">
        <f>VLOOKUP(B90,'[1]Vaccines expenditure'!$A$4:$T$196,18,FALSE)</f>
        <v>1</v>
      </c>
      <c r="D90" s="40">
        <f>VLOOKUP(B90,'[1]Vaccines expenditure'!$A$4:$U$196,21,FALSE)</f>
        <v>1</v>
      </c>
      <c r="E90" s="34">
        <f>VLOOKUP(B90,'[1]Vaccines expenditure'!$A$4:$AC$196,14,FALSE)</f>
        <v>5.0999999999999997E-2</v>
      </c>
      <c r="F90" s="34">
        <f>VLOOKUP(B90,'[1]Vaccines expenditure'!$A$4:$AC$196,7,FALSE)</f>
        <v>2.1521309531135611E-3</v>
      </c>
      <c r="G90" s="34">
        <f>VLOOKUP(B90,'[1]Vaccines expenditure'!$A$4:$AC$196,8,FALSE)</f>
        <v>1.097586786087916E-4</v>
      </c>
      <c r="H90" s="67">
        <f>VLOOKUP(B90,'[1]Vaccines expenditure'!$A$4:$AL$196,38,FALSE)</f>
        <v>4.4234964818130686</v>
      </c>
      <c r="I90" s="67">
        <f t="shared" si="18"/>
        <v>0</v>
      </c>
      <c r="J90" s="252">
        <f t="shared" si="19"/>
        <v>1</v>
      </c>
      <c r="K90" s="252">
        <f t="shared" si="20"/>
        <v>1</v>
      </c>
      <c r="L90" s="252">
        <f t="shared" si="21"/>
        <v>0.30177514792899407</v>
      </c>
      <c r="M90" s="252">
        <f t="shared" si="22"/>
        <v>8.2799004727455352E-3</v>
      </c>
      <c r="N90" s="252">
        <f t="shared" si="23"/>
        <v>4.0216659439049739E-3</v>
      </c>
      <c r="O90" s="252">
        <f t="shared" si="24"/>
        <v>1.6312883020628968E-2</v>
      </c>
      <c r="P90" s="35">
        <f t="shared" si="25"/>
        <v>0.67210429434020968</v>
      </c>
      <c r="Q90" s="36">
        <f t="shared" si="26"/>
        <v>44</v>
      </c>
      <c r="R90" t="str">
        <f>VLOOKUP(B90,'Country code'!$D$2:$F$194,2,FALSE)</f>
        <v>Upper middle income</v>
      </c>
      <c r="S90" t="str">
        <f>VLOOKUP(B90, Regions!B:C, 2, FALSE)</f>
        <v>Latin America &amp; Caribbean</v>
      </c>
      <c r="T90">
        <f>VLOOKUP(B90,'Country code'!$D$2:$F$194,3,FALSE)</f>
        <v>3</v>
      </c>
    </row>
    <row r="91" spans="1:20" x14ac:dyDescent="0.25">
      <c r="A91" s="32" t="s">
        <v>281</v>
      </c>
      <c r="B91" s="33" t="s">
        <v>87</v>
      </c>
      <c r="C91" s="34">
        <f>VLOOKUP(B91,'[1]Vaccines expenditure'!$A$4:$T$196,18,FALSE)</f>
        <v>1</v>
      </c>
      <c r="D91" s="40">
        <f>VLOOKUP(B91,'[1]Vaccines expenditure'!$A$4:$U$196,21,FALSE)</f>
        <v>0.5</v>
      </c>
      <c r="E91" s="34">
        <f>VLOOKUP(B91,'[1]Vaccines expenditure'!$A$4:$AC$196,14,FALSE)</f>
        <v>8.3000000000000004E-2</v>
      </c>
      <c r="F91" s="34"/>
      <c r="G91" s="34"/>
      <c r="H91" s="67"/>
      <c r="I91" s="67">
        <f t="shared" si="18"/>
        <v>3</v>
      </c>
      <c r="J91" s="252">
        <f t="shared" si="19"/>
        <v>1</v>
      </c>
      <c r="K91" s="252">
        <f t="shared" si="20"/>
        <v>0.5</v>
      </c>
      <c r="L91" s="252">
        <f t="shared" si="21"/>
        <v>0.49112426035502965</v>
      </c>
      <c r="M91" s="252">
        <f t="shared" si="22"/>
        <v>0</v>
      </c>
      <c r="N91" s="252">
        <f t="shared" si="23"/>
        <v>0</v>
      </c>
      <c r="O91" s="252">
        <f t="shared" si="24"/>
        <v>0</v>
      </c>
      <c r="P91" s="35">
        <f t="shared" si="25"/>
        <v>0.5</v>
      </c>
      <c r="Q91" s="36">
        <f t="shared" si="26"/>
        <v>132</v>
      </c>
      <c r="R91" t="str">
        <f>VLOOKUP(B91,'Country code'!$D$2:$F$194,2,FALSE)</f>
        <v>High income: OECD</v>
      </c>
      <c r="S91" t="str">
        <f>VLOOKUP(B91, Regions!B:C, 2, FALSE)</f>
        <v>East Asia &amp; Pacific</v>
      </c>
      <c r="T91">
        <f>VLOOKUP(B91,'Country code'!$D$2:$F$194,3,FALSE)</f>
        <v>4</v>
      </c>
    </row>
    <row r="92" spans="1:20" x14ac:dyDescent="0.25">
      <c r="A92" s="32" t="s">
        <v>282</v>
      </c>
      <c r="B92" s="33" t="s">
        <v>86</v>
      </c>
      <c r="C92" s="34">
        <f>VLOOKUP(B92,'[1]Vaccines expenditure'!$A$4:$T$196,18,FALSE)</f>
        <v>1</v>
      </c>
      <c r="D92" s="40">
        <f>VLOOKUP(B92,'[1]Vaccines expenditure'!$A$4:$U$196,21,FALSE)</f>
        <v>1</v>
      </c>
      <c r="E92" s="34">
        <f>VLOOKUP(B92,'[1]Vaccines expenditure'!$A$4:$AC$196,14,FALSE)</f>
        <v>9.2999999999999999E-2</v>
      </c>
      <c r="F92" s="34">
        <f>VLOOKUP(B92,'[1]Vaccines expenditure'!$A$4:$AC$196,7,FALSE)</f>
        <v>5.9993464018169105E-3</v>
      </c>
      <c r="G92" s="34">
        <f>VLOOKUP(B92,'[1]Vaccines expenditure'!$A$4:$AC$196,8,FALSE)</f>
        <v>5.5793921536897268E-4</v>
      </c>
      <c r="H92" s="67">
        <f>VLOOKUP(B92,'[1]Vaccines expenditure'!$A$4:$AL$196,38,FALSE)</f>
        <v>19.453230934564726</v>
      </c>
      <c r="I92" s="67">
        <f t="shared" si="18"/>
        <v>0</v>
      </c>
      <c r="J92" s="252">
        <f t="shared" si="19"/>
        <v>1</v>
      </c>
      <c r="K92" s="252">
        <f t="shared" si="20"/>
        <v>1</v>
      </c>
      <c r="L92" s="252">
        <f t="shared" si="21"/>
        <v>0.55029585798816572</v>
      </c>
      <c r="M92" s="252">
        <f t="shared" si="22"/>
        <v>2.3081305083551266E-2</v>
      </c>
      <c r="N92" s="252">
        <f t="shared" si="23"/>
        <v>2.0443441645431118E-2</v>
      </c>
      <c r="O92" s="252">
        <f t="shared" si="24"/>
        <v>7.1739241098879983E-2</v>
      </c>
      <c r="P92" s="35">
        <f t="shared" si="25"/>
        <v>0.69057974703295999</v>
      </c>
      <c r="Q92" s="36">
        <f t="shared" si="26"/>
        <v>21</v>
      </c>
      <c r="R92" t="str">
        <f>VLOOKUP(B92,'Country code'!$D$2:$F$194,2,FALSE)</f>
        <v>Lower middle income</v>
      </c>
      <c r="S92" t="str">
        <f>VLOOKUP(B92, Regions!B:C, 2, FALSE)</f>
        <v>Middle East &amp; North Africa</v>
      </c>
      <c r="T92">
        <f>VLOOKUP(B92,'Country code'!$D$2:$F$194,3,FALSE)</f>
        <v>2</v>
      </c>
    </row>
    <row r="93" spans="1:20" x14ac:dyDescent="0.25">
      <c r="A93" s="32" t="s">
        <v>283</v>
      </c>
      <c r="B93" s="33" t="s">
        <v>88</v>
      </c>
      <c r="C93" s="34">
        <f>VLOOKUP(B93,'[1]Vaccines expenditure'!$A$4:$T$196,18,FALSE)</f>
        <v>1</v>
      </c>
      <c r="D93" s="40">
        <f>VLOOKUP(B93,'[1]Vaccines expenditure'!$A$4:$U$196,21,FALSE)</f>
        <v>1</v>
      </c>
      <c r="E93" s="34">
        <f>VLOOKUP(B93,'[1]Vaccines expenditure'!$A$4:$AC$196,14,FALSE)</f>
        <v>4.4999999999999998E-2</v>
      </c>
      <c r="F93" s="34">
        <f>VLOOKUP(B93,'[1]Vaccines expenditure'!$A$4:$AC$196,7,FALSE)</f>
        <v>3.7773858103041765E-3</v>
      </c>
      <c r="G93" s="34">
        <f>VLOOKUP(B93,'[1]Vaccines expenditure'!$A$4:$AC$196,8,FALSE)</f>
        <v>1.6998236146368792E-4</v>
      </c>
      <c r="H93" s="67">
        <f>VLOOKUP(B93,'[1]Vaccines expenditure'!$A$4:$AL$196,38,FALSE)</f>
        <v>1.7442713105634503E-2</v>
      </c>
      <c r="I93" s="67">
        <f t="shared" si="18"/>
        <v>0</v>
      </c>
      <c r="J93" s="252">
        <f t="shared" si="19"/>
        <v>1</v>
      </c>
      <c r="K93" s="252">
        <f t="shared" si="20"/>
        <v>1</v>
      </c>
      <c r="L93" s="252">
        <f t="shared" si="21"/>
        <v>0.26627218934911245</v>
      </c>
      <c r="M93" s="252">
        <f t="shared" si="22"/>
        <v>1.453274881402139E-2</v>
      </c>
      <c r="N93" s="252">
        <f t="shared" si="23"/>
        <v>6.2283209202948801E-3</v>
      </c>
      <c r="O93" s="252">
        <f t="shared" si="24"/>
        <v>6.4324893130237562E-5</v>
      </c>
      <c r="P93" s="35">
        <f t="shared" si="25"/>
        <v>0.66668810829771008</v>
      </c>
      <c r="Q93" s="36">
        <f t="shared" si="26"/>
        <v>64</v>
      </c>
      <c r="R93" t="str">
        <f>VLOOKUP(B93,'Country code'!$D$2:$F$194,2,FALSE)</f>
        <v>Upper middle income</v>
      </c>
      <c r="S93" t="str">
        <f>VLOOKUP(B93, Regions!B:C, 2, FALSE)</f>
        <v>Europe &amp; Central Asia</v>
      </c>
      <c r="T93">
        <f>VLOOKUP(B93,'Country code'!$D$2:$F$194,3,FALSE)</f>
        <v>3</v>
      </c>
    </row>
    <row r="94" spans="1:20" x14ac:dyDescent="0.25">
      <c r="A94" s="32" t="s">
        <v>284</v>
      </c>
      <c r="B94" s="33" t="s">
        <v>89</v>
      </c>
      <c r="C94" s="34">
        <f>VLOOKUP(B94,'[1]Vaccines expenditure'!$A$4:$T$196,18,FALSE)</f>
        <v>0.1</v>
      </c>
      <c r="D94" s="40">
        <f>VLOOKUP(B94,'[1]Vaccines expenditure'!$A$4:$U$196,21,FALSE)</f>
        <v>1</v>
      </c>
      <c r="E94" s="34">
        <f>VLOOKUP(B94,'[1]Vaccines expenditure'!$A$4:$AC$196,14,FALSE)</f>
        <v>4.2999999999999997E-2</v>
      </c>
      <c r="F94" s="34"/>
      <c r="G94" s="34"/>
      <c r="H94" s="67">
        <f>VLOOKUP(B94,'[1]Vaccines expenditure'!$A$4:$AL$196,38,FALSE)</f>
        <v>0.94051034744300732</v>
      </c>
      <c r="I94" s="67">
        <f t="shared" si="18"/>
        <v>2</v>
      </c>
      <c r="J94" s="252">
        <f t="shared" si="19"/>
        <v>0.1</v>
      </c>
      <c r="K94" s="252">
        <f t="shared" si="20"/>
        <v>1</v>
      </c>
      <c r="L94" s="252">
        <f t="shared" si="21"/>
        <v>0.25443786982248523</v>
      </c>
      <c r="M94" s="252">
        <f t="shared" si="22"/>
        <v>0</v>
      </c>
      <c r="N94" s="252">
        <f t="shared" si="23"/>
        <v>0</v>
      </c>
      <c r="O94" s="252">
        <f t="shared" si="24"/>
        <v>3.4683954967768952E-3</v>
      </c>
      <c r="P94" s="35">
        <f t="shared" si="25"/>
        <v>0.36782279849892568</v>
      </c>
      <c r="Q94" s="36">
        <f t="shared" si="26"/>
        <v>171</v>
      </c>
      <c r="R94" t="str">
        <f>VLOOKUP(B94,'Country code'!$D$2:$F$194,2,FALSE)</f>
        <v>Low income</v>
      </c>
      <c r="S94" t="str">
        <f>VLOOKUP(B94, Regions!B:C, 2, FALSE)</f>
        <v>Sub-Saharan Africa</v>
      </c>
      <c r="T94">
        <f>VLOOKUP(B94,'Country code'!$D$2:$F$194,3,FALSE)</f>
        <v>1</v>
      </c>
    </row>
    <row r="95" spans="1:20" x14ac:dyDescent="0.25">
      <c r="A95" s="32" t="s">
        <v>285</v>
      </c>
      <c r="B95" s="33" t="s">
        <v>92</v>
      </c>
      <c r="C95" s="34">
        <f>VLOOKUP(B95,'[1]Vaccines expenditure'!$A$4:$T$196,18,FALSE)</f>
        <v>1</v>
      </c>
      <c r="D95" s="40">
        <f>VLOOKUP(B95,'[1]Vaccines expenditure'!$A$4:$U$196,21,FALSE)</f>
        <v>0.5</v>
      </c>
      <c r="E95" s="34">
        <f>VLOOKUP(B95,'[1]Vaccines expenditure'!$A$4:$AC$196,14,FALSE)</f>
        <v>0.122</v>
      </c>
      <c r="F95" s="34"/>
      <c r="G95" s="34"/>
      <c r="H95" s="67"/>
      <c r="I95" s="67">
        <f t="shared" si="18"/>
        <v>3</v>
      </c>
      <c r="J95" s="252">
        <f t="shared" si="19"/>
        <v>1</v>
      </c>
      <c r="K95" s="252">
        <f t="shared" si="20"/>
        <v>0.5</v>
      </c>
      <c r="L95" s="252">
        <f t="shared" si="21"/>
        <v>0.72189349112426038</v>
      </c>
      <c r="M95" s="252">
        <f t="shared" si="22"/>
        <v>0</v>
      </c>
      <c r="N95" s="252">
        <f t="shared" si="23"/>
        <v>0</v>
      </c>
      <c r="O95" s="252">
        <f t="shared" si="24"/>
        <v>0</v>
      </c>
      <c r="P95" s="35">
        <f t="shared" si="25"/>
        <v>0.5</v>
      </c>
      <c r="Q95" s="36">
        <f t="shared" si="26"/>
        <v>132</v>
      </c>
      <c r="R95" t="str">
        <f>VLOOKUP(B95,'Country code'!$D$2:$F$194,2,FALSE)</f>
        <v>Lower middle income</v>
      </c>
      <c r="S95" t="str">
        <f>VLOOKUP(B95, Regions!B:C, 2, FALSE)</f>
        <v>East Asia &amp; Pacific</v>
      </c>
      <c r="T95">
        <f>VLOOKUP(B95,'Country code'!$D$2:$F$194,3,FALSE)</f>
        <v>2</v>
      </c>
    </row>
    <row r="96" spans="1:20" x14ac:dyDescent="0.25">
      <c r="A96" s="32" t="s">
        <v>286</v>
      </c>
      <c r="B96" s="33" t="s">
        <v>95</v>
      </c>
      <c r="C96" s="34">
        <f>VLOOKUP(B96,'[1]Vaccines expenditure'!$A$4:$T$196,18,FALSE)</f>
        <v>0.66</v>
      </c>
      <c r="D96" s="40">
        <f>VLOOKUP(B96,'[1]Vaccines expenditure'!$A$4:$U$196,21,FALSE)</f>
        <v>1</v>
      </c>
      <c r="E96" s="34">
        <f>VLOOKUP(B96,'[1]Vaccines expenditure'!$A$4:$AC$196,14,FALSE)</f>
        <v>3.3000000000000002E-2</v>
      </c>
      <c r="F96" s="34"/>
      <c r="G96" s="34"/>
      <c r="H96" s="67"/>
      <c r="I96" s="67">
        <f t="shared" si="18"/>
        <v>3</v>
      </c>
      <c r="J96" s="252">
        <f t="shared" si="19"/>
        <v>0.66</v>
      </c>
      <c r="K96" s="252">
        <f t="shared" si="20"/>
        <v>1</v>
      </c>
      <c r="L96" s="252">
        <f t="shared" si="21"/>
        <v>0.19526627218934914</v>
      </c>
      <c r="M96" s="252">
        <f t="shared" si="22"/>
        <v>0</v>
      </c>
      <c r="N96" s="252">
        <f t="shared" si="23"/>
        <v>0</v>
      </c>
      <c r="O96" s="252">
        <f t="shared" si="24"/>
        <v>0</v>
      </c>
      <c r="P96" s="35">
        <f t="shared" si="25"/>
        <v>0.55333333333333334</v>
      </c>
      <c r="Q96" s="36">
        <f t="shared" si="26"/>
        <v>119</v>
      </c>
      <c r="R96" t="str">
        <f>VLOOKUP(B96,'Country code'!$D$2:$F$194,2,FALSE)</f>
        <v>High income: nonOECD</v>
      </c>
      <c r="S96" t="str">
        <f>VLOOKUP(B96, Regions!B:C, 2, FALSE)</f>
        <v>Middle East &amp; North Africa</v>
      </c>
      <c r="T96">
        <f>VLOOKUP(B96,'Country code'!$D$2:$F$194,3,FALSE)</f>
        <v>4</v>
      </c>
    </row>
    <row r="97" spans="1:20" x14ac:dyDescent="0.25">
      <c r="A97" s="32" t="s">
        <v>287</v>
      </c>
      <c r="B97" s="33" t="s">
        <v>90</v>
      </c>
      <c r="C97" s="34">
        <f>VLOOKUP(B97,'[1]Vaccines expenditure'!$A$4:$T$196,18,FALSE)</f>
        <v>0.66</v>
      </c>
      <c r="D97" s="40">
        <f>VLOOKUP(B97,'[1]Vaccines expenditure'!$A$4:$U$196,21,FALSE)</f>
        <v>0.5</v>
      </c>
      <c r="E97" s="34">
        <f>VLOOKUP(B97,'[1]Vaccines expenditure'!$A$4:$AC$196,14,FALSE)</f>
        <v>6.8000000000000005E-2</v>
      </c>
      <c r="F97" s="34">
        <f>VLOOKUP(B97,'[1]Vaccines expenditure'!$A$4:$AC$196,7,FALSE)</f>
        <v>1.1492270993914669E-3</v>
      </c>
      <c r="G97" s="34">
        <f>VLOOKUP(B97,'[1]Vaccines expenditure'!$A$4:$AC$196,8,FALSE)</f>
        <v>7.8147442758619762E-5</v>
      </c>
      <c r="H97" s="67">
        <f>VLOOKUP(B97,'[1]Vaccines expenditure'!$A$4:$AL$196,38,FALSE)</f>
        <v>7.5505362115006406E-6</v>
      </c>
      <c r="I97" s="67">
        <f t="shared" si="18"/>
        <v>0</v>
      </c>
      <c r="J97" s="252">
        <f t="shared" si="19"/>
        <v>0.66</v>
      </c>
      <c r="K97" s="252">
        <f t="shared" si="20"/>
        <v>0.5</v>
      </c>
      <c r="L97" s="252">
        <f t="shared" si="21"/>
        <v>0.4023668639053255</v>
      </c>
      <c r="M97" s="252">
        <f t="shared" si="22"/>
        <v>4.421425187801426E-3</v>
      </c>
      <c r="N97" s="252">
        <f t="shared" si="23"/>
        <v>2.8633991692428281E-3</v>
      </c>
      <c r="O97" s="252">
        <f t="shared" si="24"/>
        <v>2.7844718418482519E-8</v>
      </c>
      <c r="P97" s="35">
        <f t="shared" si="25"/>
        <v>0.3866666759482395</v>
      </c>
      <c r="Q97" s="36">
        <f t="shared" si="26"/>
        <v>165</v>
      </c>
      <c r="R97" t="str">
        <f>VLOOKUP(B97,'Country code'!$D$2:$F$194,2,FALSE)</f>
        <v>Low income</v>
      </c>
      <c r="S97" t="str">
        <f>VLOOKUP(B97, Regions!B:C, 2, FALSE)</f>
        <v>Europe &amp; Central Asia</v>
      </c>
      <c r="T97">
        <f>VLOOKUP(B97,'Country code'!$D$2:$F$194,3,FALSE)</f>
        <v>1</v>
      </c>
    </row>
    <row r="98" spans="1:20" ht="45" x14ac:dyDescent="0.25">
      <c r="A98" s="32" t="s">
        <v>288</v>
      </c>
      <c r="B98" s="33" t="s">
        <v>96</v>
      </c>
      <c r="C98" s="34">
        <f>VLOOKUP(B98,'[1]Vaccines expenditure'!$A$4:$T$196,18,FALSE)</f>
        <v>7.0000000000000007E-2</v>
      </c>
      <c r="D98" s="40">
        <f>VLOOKUP(B98,'[1]Vaccines expenditure'!$A$4:$U$196,21,FALSE)</f>
        <v>1</v>
      </c>
      <c r="E98" s="34">
        <f>VLOOKUP(B98,'[1]Vaccines expenditure'!$A$4:$AC$196,14,FALSE)</f>
        <v>4.1000000000000002E-2</v>
      </c>
      <c r="F98" s="34">
        <f>VLOOKUP(B98,'[1]Vaccines expenditure'!$A$4:$AC$196,7,FALSE)</f>
        <v>4.2601049359103279E-4</v>
      </c>
      <c r="G98" s="34">
        <f>VLOOKUP(B98,'[1]Vaccines expenditure'!$A$4:$AC$196,8,FALSE)</f>
        <v>1.7466430237232344E-5</v>
      </c>
      <c r="H98" s="67">
        <f>VLOOKUP(B98,'[1]Vaccines expenditure'!$A$4:$AL$196,38,FALSE)</f>
        <v>0.24716158906743715</v>
      </c>
      <c r="I98" s="67">
        <f t="shared" si="18"/>
        <v>0</v>
      </c>
      <c r="J98" s="252">
        <f t="shared" si="19"/>
        <v>7.0000000000000007E-2</v>
      </c>
      <c r="K98" s="252">
        <f t="shared" si="20"/>
        <v>1</v>
      </c>
      <c r="L98" s="252">
        <f t="shared" si="21"/>
        <v>0.24260355029585803</v>
      </c>
      <c r="M98" s="252">
        <f t="shared" si="22"/>
        <v>1.6389915688800681E-3</v>
      </c>
      <c r="N98" s="252">
        <f t="shared" si="23"/>
        <v>6.3998718403888359E-4</v>
      </c>
      <c r="O98" s="252">
        <f t="shared" si="24"/>
        <v>9.1147763002114978E-4</v>
      </c>
      <c r="P98" s="35">
        <f t="shared" si="25"/>
        <v>0.3569704925433404</v>
      </c>
      <c r="Q98" s="36">
        <f t="shared" si="26"/>
        <v>172</v>
      </c>
      <c r="R98" t="str">
        <f>VLOOKUP(B98,'Country code'!$D$2:$F$194,2,FALSE)</f>
        <v>Low income</v>
      </c>
      <c r="S98" t="str">
        <f>VLOOKUP(B98, Regions!B:C, 2, FALSE)</f>
        <v>East Asia &amp; Pacific</v>
      </c>
      <c r="T98">
        <f>VLOOKUP(B98,'Country code'!$D$2:$F$194,3,FALSE)</f>
        <v>1</v>
      </c>
    </row>
    <row r="99" spans="1:20" x14ac:dyDescent="0.25">
      <c r="A99" s="32" t="s">
        <v>289</v>
      </c>
      <c r="B99" s="33" t="s">
        <v>105</v>
      </c>
      <c r="C99" s="34">
        <f>VLOOKUP(B99,'[1]Vaccines expenditure'!$A$4:$T$196,18,FALSE)</f>
        <v>7.0000000000000007E-2</v>
      </c>
      <c r="D99" s="40">
        <f>VLOOKUP(B99,'[1]Vaccines expenditure'!$A$4:$U$196,21,FALSE)</f>
        <v>1</v>
      </c>
      <c r="E99" s="34">
        <f>VLOOKUP(B99,'[1]Vaccines expenditure'!$A$4:$AC$196,14,FALSE)</f>
        <v>6.5000000000000002E-2</v>
      </c>
      <c r="F99" s="34"/>
      <c r="G99" s="34"/>
      <c r="H99" s="67">
        <f>VLOOKUP(B99,'[1]Vaccines expenditure'!$A$4:$AL$196,38,FALSE)</f>
        <v>107.28411155699128</v>
      </c>
      <c r="I99" s="67">
        <f t="shared" si="18"/>
        <v>2</v>
      </c>
      <c r="J99" s="252">
        <f t="shared" si="19"/>
        <v>7.0000000000000007E-2</v>
      </c>
      <c r="K99" s="252">
        <f t="shared" si="20"/>
        <v>1</v>
      </c>
      <c r="L99" s="252">
        <f t="shared" si="21"/>
        <v>0.38461538461538469</v>
      </c>
      <c r="M99" s="252">
        <f t="shared" si="22"/>
        <v>0</v>
      </c>
      <c r="N99" s="252">
        <f t="shared" si="23"/>
        <v>0</v>
      </c>
      <c r="O99" s="252">
        <f t="shared" si="24"/>
        <v>0.39564022917092595</v>
      </c>
      <c r="P99" s="35">
        <f t="shared" si="25"/>
        <v>0.48854674305697537</v>
      </c>
      <c r="Q99" s="36">
        <f t="shared" si="26"/>
        <v>141</v>
      </c>
      <c r="R99" t="str">
        <f>VLOOKUP(B99,'Country code'!$D$2:$F$194,2,FALSE)</f>
        <v>High income: nonOECD</v>
      </c>
      <c r="S99" t="str">
        <f>VLOOKUP(B99, Regions!B:C, 2, FALSE)</f>
        <v>Europe &amp; Central Asia</v>
      </c>
      <c r="T99">
        <f>VLOOKUP(B99,'Country code'!$D$2:$F$194,3,FALSE)</f>
        <v>4</v>
      </c>
    </row>
    <row r="100" spans="1:20" x14ac:dyDescent="0.25">
      <c r="A100" s="32" t="s">
        <v>290</v>
      </c>
      <c r="B100" s="33" t="s">
        <v>97</v>
      </c>
      <c r="C100" s="34">
        <f>VLOOKUP(B100,'[1]Vaccines expenditure'!$A$4:$T$196,18,FALSE)</f>
        <v>1</v>
      </c>
      <c r="D100" s="40">
        <f>VLOOKUP(B100,'[1]Vaccines expenditure'!$A$4:$U$196,21,FALSE)</f>
        <v>1</v>
      </c>
      <c r="E100" s="34">
        <f>VLOOKUP(B100,'[1]Vaccines expenditure'!$A$4:$AC$196,14,FALSE)</f>
        <v>8.1000000000000003E-2</v>
      </c>
      <c r="F100" s="34">
        <f>VLOOKUP(B100,'[1]Vaccines expenditure'!$A$4:$AC$196,7,FALSE)</f>
        <v>6.6411378259306482E-4</v>
      </c>
      <c r="G100" s="34">
        <f>VLOOKUP(B100,'[1]Vaccines expenditure'!$A$4:$AC$196,8,FALSE)</f>
        <v>5.3793216390038258E-5</v>
      </c>
      <c r="H100" s="67">
        <f>VLOOKUP(B100,'[1]Vaccines expenditure'!$A$4:$AL$196,38,FALSE)</f>
        <v>8.8017182212853928</v>
      </c>
      <c r="I100" s="67">
        <f t="shared" si="18"/>
        <v>0</v>
      </c>
      <c r="J100" s="252">
        <f t="shared" si="19"/>
        <v>1</v>
      </c>
      <c r="K100" s="252">
        <f t="shared" si="20"/>
        <v>1</v>
      </c>
      <c r="L100" s="252">
        <f t="shared" si="21"/>
        <v>0.47928994082840243</v>
      </c>
      <c r="M100" s="252">
        <f t="shared" si="22"/>
        <v>2.555047133397644E-3</v>
      </c>
      <c r="N100" s="252">
        <f t="shared" si="23"/>
        <v>1.971036360049611E-3</v>
      </c>
      <c r="O100" s="252">
        <f t="shared" si="24"/>
        <v>3.245880274002548E-2</v>
      </c>
      <c r="P100" s="35">
        <f t="shared" si="25"/>
        <v>0.67748626758000852</v>
      </c>
      <c r="Q100" s="36">
        <f t="shared" si="26"/>
        <v>31</v>
      </c>
      <c r="R100" t="str">
        <f>VLOOKUP(B100,'Country code'!$D$2:$F$194,2,FALSE)</f>
        <v>Upper middle income</v>
      </c>
      <c r="S100" t="str">
        <f>VLOOKUP(B100, Regions!B:C, 2, FALSE)</f>
        <v>Middle East &amp; North Africa</v>
      </c>
      <c r="T100">
        <f>VLOOKUP(B100,'Country code'!$D$2:$F$194,3,FALSE)</f>
        <v>3</v>
      </c>
    </row>
    <row r="101" spans="1:20" x14ac:dyDescent="0.25">
      <c r="A101" s="32" t="s">
        <v>291</v>
      </c>
      <c r="B101" s="33" t="s">
        <v>102</v>
      </c>
      <c r="C101" s="34">
        <f>VLOOKUP(B101,'[1]Vaccines expenditure'!$A$4:$T$196,18,FALSE)</f>
        <v>1</v>
      </c>
      <c r="D101" s="40">
        <f>VLOOKUP(B101,'[1]Vaccines expenditure'!$A$4:$U$196,21,FALSE)</f>
        <v>1</v>
      </c>
      <c r="E101" s="34">
        <f>VLOOKUP(B101,'[1]Vaccines expenditure'!$A$4:$AC$196,14,FALSE)</f>
        <v>8.199999999999999E-2</v>
      </c>
      <c r="F101" s="34"/>
      <c r="G101" s="34"/>
      <c r="H101" s="67"/>
      <c r="I101" s="67">
        <f t="shared" si="18"/>
        <v>3</v>
      </c>
      <c r="J101" s="252">
        <f t="shared" si="19"/>
        <v>1</v>
      </c>
      <c r="K101" s="252">
        <f t="shared" si="20"/>
        <v>1</v>
      </c>
      <c r="L101" s="252">
        <f t="shared" si="21"/>
        <v>0.48520710059171596</v>
      </c>
      <c r="M101" s="252">
        <f t="shared" si="22"/>
        <v>0</v>
      </c>
      <c r="N101" s="252">
        <f t="shared" si="23"/>
        <v>0</v>
      </c>
      <c r="O101" s="252">
        <f t="shared" si="24"/>
        <v>0</v>
      </c>
      <c r="P101" s="35">
        <f t="shared" si="25"/>
        <v>0.66666666666666663</v>
      </c>
      <c r="Q101" s="36">
        <f t="shared" si="26"/>
        <v>67</v>
      </c>
      <c r="R101" t="str">
        <f>VLOOKUP(B101,'Country code'!$D$2:$F$194,2,FALSE)</f>
        <v>Lower middle income</v>
      </c>
      <c r="S101" t="str">
        <f>VLOOKUP(B101, Regions!B:C, 2, FALSE)</f>
        <v>Sub-Saharan Africa</v>
      </c>
      <c r="T101">
        <f>VLOOKUP(B101,'Country code'!$D$2:$F$194,3,FALSE)</f>
        <v>2</v>
      </c>
    </row>
    <row r="102" spans="1:20" x14ac:dyDescent="0.25">
      <c r="A102" s="32" t="s">
        <v>292</v>
      </c>
      <c r="B102" s="33" t="s">
        <v>98</v>
      </c>
      <c r="C102" s="34">
        <f>VLOOKUP(B102,'[1]Vaccines expenditure'!$A$4:$T$196,18,FALSE)</f>
        <v>0.02</v>
      </c>
      <c r="D102" s="40">
        <f>VLOOKUP(B102,'[1]Vaccines expenditure'!$A$4:$U$196,21,FALSE)</f>
        <v>1</v>
      </c>
      <c r="E102" s="34">
        <f>VLOOKUP(B102,'[1]Vaccines expenditure'!$A$4:$AC$196,14,FALSE)</f>
        <v>0.13200000000000001</v>
      </c>
      <c r="F102" s="34"/>
      <c r="G102" s="34"/>
      <c r="H102" s="67">
        <f>VLOOKUP(B102,'[1]Vaccines expenditure'!$A$4:$AL$196,38,FALSE)</f>
        <v>0.21155040208844403</v>
      </c>
      <c r="I102" s="67">
        <f t="shared" ref="I102:I133" si="27">COUNTBLANK(E102:H102)</f>
        <v>2</v>
      </c>
      <c r="J102" s="252">
        <f t="shared" ref="J102:J133" si="28">+C102/C$4</f>
        <v>0.02</v>
      </c>
      <c r="K102" s="252">
        <f t="shared" ref="K102:K133" si="29">+D102/D$4</f>
        <v>1</v>
      </c>
      <c r="L102" s="252">
        <f t="shared" ref="L102:L133" si="30">+E102/E$4</f>
        <v>0.78106508875739655</v>
      </c>
      <c r="M102" s="252">
        <f t="shared" ref="M102:M133" si="31">+F102/F$4</f>
        <v>0</v>
      </c>
      <c r="N102" s="252">
        <f t="shared" ref="N102:N133" si="32">+G102/G$4</f>
        <v>0</v>
      </c>
      <c r="O102" s="252">
        <f t="shared" ref="O102:O133" si="33">+H102/H$4</f>
        <v>7.8015139752554783E-4</v>
      </c>
      <c r="P102" s="35">
        <f t="shared" ref="P102:P133" si="34">AVERAGE(J102,K102,O102)</f>
        <v>0.3402600504658419</v>
      </c>
      <c r="Q102" s="36">
        <f t="shared" ref="Q102:Q133" si="35">_xlfn.RANK.EQ(P102, $P$6:$P$198, 0)</f>
        <v>173</v>
      </c>
      <c r="R102" t="str">
        <f>VLOOKUP(B102,'Country code'!$D$2:$F$194,2,FALSE)</f>
        <v>Low income</v>
      </c>
      <c r="S102" t="str">
        <f>VLOOKUP(B102, Regions!B:C, 2, FALSE)</f>
        <v>Sub-Saharan Africa</v>
      </c>
      <c r="T102">
        <f>VLOOKUP(B102,'Country code'!$D$2:$F$194,3,FALSE)</f>
        <v>1</v>
      </c>
    </row>
    <row r="103" spans="1:20" ht="30" x14ac:dyDescent="0.25">
      <c r="A103" s="32" t="s">
        <v>293</v>
      </c>
      <c r="B103" s="33" t="s">
        <v>99</v>
      </c>
      <c r="C103" s="34">
        <f>VLOOKUP(B103,'[1]Vaccines expenditure'!$A$4:$T$196,18,FALSE)</f>
        <v>0.02</v>
      </c>
      <c r="D103" s="40">
        <f>VLOOKUP(B103,'[1]Vaccines expenditure'!$A$4:$U$196,21,FALSE)</f>
        <v>1</v>
      </c>
      <c r="E103" s="34">
        <f>VLOOKUP(B103,'[1]Vaccines expenditure'!$A$4:$AC$196,14,FALSE)</f>
        <v>3.9E-2</v>
      </c>
      <c r="F103" s="34">
        <f>VLOOKUP(B103,'[1]Vaccines expenditure'!$A$4:$AC$196,7,FALSE)</f>
        <v>7.3600236081057908E-3</v>
      </c>
      <c r="G103" s="34">
        <f>VLOOKUP(B103,'[1]Vaccines expenditure'!$A$4:$AC$196,8,FALSE)</f>
        <v>2.8704092071612581E-4</v>
      </c>
      <c r="H103" s="67">
        <f>VLOOKUP(B103,'[1]Vaccines expenditure'!$A$4:$AL$196,38,FALSE)</f>
        <v>36.218383294041544</v>
      </c>
      <c r="I103" s="67">
        <f t="shared" si="27"/>
        <v>0</v>
      </c>
      <c r="J103" s="252">
        <f t="shared" si="28"/>
        <v>0.02</v>
      </c>
      <c r="K103" s="252">
        <f t="shared" si="29"/>
        <v>1</v>
      </c>
      <c r="L103" s="252">
        <f t="shared" si="30"/>
        <v>0.23076923076923078</v>
      </c>
      <c r="M103" s="252">
        <f t="shared" si="31"/>
        <v>2.8316242960963453E-2</v>
      </c>
      <c r="N103" s="252">
        <f t="shared" si="32"/>
        <v>1.0517461671214996E-2</v>
      </c>
      <c r="O103" s="252">
        <f t="shared" si="33"/>
        <v>0.13356543908221644</v>
      </c>
      <c r="P103" s="35">
        <f t="shared" si="34"/>
        <v>0.38452181302740551</v>
      </c>
      <c r="Q103" s="36">
        <f t="shared" si="35"/>
        <v>168</v>
      </c>
      <c r="R103" t="str">
        <f>VLOOKUP(B103,'Country code'!$D$2:$F$194,2,FALSE)</f>
        <v>Upper middle income</v>
      </c>
      <c r="S103" t="str">
        <f>VLOOKUP(B103, Regions!B:C, 2, FALSE)</f>
        <v>Middle East &amp; North Africa</v>
      </c>
      <c r="T103">
        <f>VLOOKUP(B103,'Country code'!$D$2:$F$194,3,FALSE)</f>
        <v>3</v>
      </c>
    </row>
    <row r="104" spans="1:20" x14ac:dyDescent="0.25">
      <c r="A104" s="32" t="s">
        <v>294</v>
      </c>
      <c r="B104" s="33" t="s">
        <v>103</v>
      </c>
      <c r="C104" s="34">
        <f>VLOOKUP(B104,'[1]Vaccines expenditure'!$A$4:$T$196,18,FALSE)</f>
        <v>0.02</v>
      </c>
      <c r="D104" s="40">
        <f>VLOOKUP(B104,'[1]Vaccines expenditure'!$A$4:$U$196,21,FALSE)</f>
        <v>1</v>
      </c>
      <c r="E104" s="34">
        <f>VLOOKUP(B104,'[1]Vaccines expenditure'!$A$4:$AC$196,14,FALSE)</f>
        <v>6.6000000000000003E-2</v>
      </c>
      <c r="F104" s="34">
        <f>VLOOKUP(B104,'[1]Vaccines expenditure'!$A$4:$AC$196,7,FALSE)</f>
        <v>4.1130632786869721E-3</v>
      </c>
      <c r="G104" s="34">
        <f>VLOOKUP(B104,'[1]Vaccines expenditure'!$A$4:$AC$196,8,FALSE)</f>
        <v>2.7146217639334018E-4</v>
      </c>
      <c r="H104" s="67">
        <f>VLOOKUP(B104,'[1]Vaccines expenditure'!$A$4:$AL$196,38,FALSE)</f>
        <v>63.445748213714708</v>
      </c>
      <c r="I104" s="67">
        <f t="shared" si="27"/>
        <v>0</v>
      </c>
      <c r="J104" s="252">
        <f t="shared" si="28"/>
        <v>0.02</v>
      </c>
      <c r="K104" s="252">
        <f t="shared" si="29"/>
        <v>1</v>
      </c>
      <c r="L104" s="252">
        <f t="shared" si="30"/>
        <v>0.39053254437869828</v>
      </c>
      <c r="M104" s="252">
        <f t="shared" si="31"/>
        <v>1.5824201838816054E-2</v>
      </c>
      <c r="N104" s="252">
        <f t="shared" si="32"/>
        <v>9.9466411558272357E-3</v>
      </c>
      <c r="O104" s="252">
        <f t="shared" si="33"/>
        <v>0.23397397805601883</v>
      </c>
      <c r="P104" s="35">
        <f t="shared" si="34"/>
        <v>0.41799132601867295</v>
      </c>
      <c r="Q104" s="36">
        <f t="shared" si="35"/>
        <v>156</v>
      </c>
      <c r="R104" t="str">
        <f>VLOOKUP(B104,'Country code'!$D$2:$F$194,2,FALSE)</f>
        <v>Upper middle income</v>
      </c>
      <c r="S104" t="str">
        <f>VLOOKUP(B104, Regions!B:C, 2, FALSE)</f>
        <v>Europe &amp; Central Asia</v>
      </c>
      <c r="T104">
        <f>VLOOKUP(B104,'Country code'!$D$2:$F$194,3,FALSE)</f>
        <v>3</v>
      </c>
    </row>
    <row r="105" spans="1:20" x14ac:dyDescent="0.25">
      <c r="A105" s="32" t="s">
        <v>295</v>
      </c>
      <c r="B105" s="33" t="s">
        <v>104</v>
      </c>
      <c r="C105" s="34">
        <f>VLOOKUP(B105,'[1]Vaccines expenditure'!$A$4:$T$196,18,FALSE)</f>
        <v>1</v>
      </c>
      <c r="D105" s="40">
        <f>VLOOKUP(B105,'[1]Vaccines expenditure'!$A$4:$U$196,21,FALSE)</f>
        <v>0.5</v>
      </c>
      <c r="E105" s="34">
        <f>VLOOKUP(B105,'[1]Vaccines expenditure'!$A$4:$AC$196,14,FALSE)</f>
        <v>7.8E-2</v>
      </c>
      <c r="F105" s="34">
        <f>VLOOKUP(B105,'[1]Vaccines expenditure'!$A$4:$AC$196,7,FALSE)</f>
        <v>1.8965798986898326E-3</v>
      </c>
      <c r="G105" s="34">
        <f>VLOOKUP(B105,'[1]Vaccines expenditure'!$A$4:$AC$196,8,FALSE)</f>
        <v>1.4793323209780695E-4</v>
      </c>
      <c r="H105" s="67">
        <f>VLOOKUP(B105,'[1]Vaccines expenditure'!$A$4:$AL$196,38,FALSE)</f>
        <v>186.08875594120983</v>
      </c>
      <c r="I105" s="67">
        <f t="shared" si="27"/>
        <v>0</v>
      </c>
      <c r="J105" s="252">
        <f t="shared" si="28"/>
        <v>1</v>
      </c>
      <c r="K105" s="252">
        <f t="shared" si="29"/>
        <v>0.5</v>
      </c>
      <c r="L105" s="252">
        <f t="shared" si="30"/>
        <v>0.46153846153846156</v>
      </c>
      <c r="M105" s="252">
        <f t="shared" si="31"/>
        <v>7.2967180631098904E-3</v>
      </c>
      <c r="N105" s="252">
        <f t="shared" si="32"/>
        <v>5.4204191325959187E-3</v>
      </c>
      <c r="O105" s="252">
        <f t="shared" si="33"/>
        <v>0.6862544413913727</v>
      </c>
      <c r="P105" s="35">
        <f t="shared" si="34"/>
        <v>0.7287514804637909</v>
      </c>
      <c r="Q105" s="36">
        <f t="shared" si="35"/>
        <v>8</v>
      </c>
      <c r="R105" t="str">
        <f>VLOOKUP(B105,'Country code'!$D$2:$F$194,2,FALSE)</f>
        <v>High income: OECD</v>
      </c>
      <c r="S105" t="str">
        <f>VLOOKUP(B105, Regions!B:C, 2, FALSE)</f>
        <v>Europe &amp; Central Asia</v>
      </c>
      <c r="T105">
        <f>VLOOKUP(B105,'Country code'!$D$2:$F$194,3,FALSE)</f>
        <v>4</v>
      </c>
    </row>
    <row r="106" spans="1:20" x14ac:dyDescent="0.25">
      <c r="A106" s="32" t="s">
        <v>296</v>
      </c>
      <c r="B106" s="33" t="s">
        <v>109</v>
      </c>
      <c r="C106" s="34">
        <f>VLOOKUP(B106,'[1]Vaccines expenditure'!$A$4:$T$196,18,FALSE)</f>
        <v>1</v>
      </c>
      <c r="D106" s="40">
        <f>VLOOKUP(B106,'[1]Vaccines expenditure'!$A$4:$U$196,21,FALSE)</f>
        <v>1</v>
      </c>
      <c r="E106" s="34">
        <f>VLOOKUP(B106,'[1]Vaccines expenditure'!$A$4:$AC$196,14,FALSE)</f>
        <v>4.1000000000000002E-2</v>
      </c>
      <c r="F106" s="34">
        <f>VLOOKUP(B106,'[1]Vaccines expenditure'!$A$4:$AC$196,7,FALSE)</f>
        <v>2.1366621302392691E-3</v>
      </c>
      <c r="G106" s="34">
        <f>VLOOKUP(B106,'[1]Vaccines expenditure'!$A$4:$AC$196,8,FALSE)</f>
        <v>8.7603147339810039E-5</v>
      </c>
      <c r="H106" s="67">
        <f>VLOOKUP(B106,'[1]Vaccines expenditure'!$A$4:$AL$196,38,FALSE)</f>
        <v>0.22186218605372665</v>
      </c>
      <c r="I106" s="67">
        <f t="shared" si="27"/>
        <v>0</v>
      </c>
      <c r="J106" s="252">
        <f t="shared" si="28"/>
        <v>1</v>
      </c>
      <c r="K106" s="252">
        <f t="shared" si="29"/>
        <v>1</v>
      </c>
      <c r="L106" s="252">
        <f t="shared" si="30"/>
        <v>0.24260355029585803</v>
      </c>
      <c r="M106" s="252">
        <f t="shared" si="31"/>
        <v>8.2203872197790431E-3</v>
      </c>
      <c r="N106" s="252">
        <f t="shared" si="32"/>
        <v>3.2098654858184832E-3</v>
      </c>
      <c r="O106" s="252">
        <f t="shared" si="33"/>
        <v>8.1817899091264743E-4</v>
      </c>
      <c r="P106" s="35">
        <f t="shared" si="34"/>
        <v>0.6669393929969708</v>
      </c>
      <c r="Q106" s="36">
        <f t="shared" si="35"/>
        <v>62</v>
      </c>
      <c r="R106" t="str">
        <f>VLOOKUP(B106,'Country code'!$D$2:$F$194,2,FALSE)</f>
        <v>Low income</v>
      </c>
      <c r="S106" t="str">
        <f>VLOOKUP(B106, Regions!B:C, 2, FALSE)</f>
        <v>Sub-Saharan Africa</v>
      </c>
      <c r="T106">
        <f>VLOOKUP(B106,'Country code'!$D$2:$F$194,3,FALSE)</f>
        <v>1</v>
      </c>
    </row>
    <row r="107" spans="1:20" x14ac:dyDescent="0.25">
      <c r="A107" s="32" t="s">
        <v>297</v>
      </c>
      <c r="B107" s="33" t="s">
        <v>122</v>
      </c>
      <c r="C107" s="34">
        <f>VLOOKUP(B107,'[1]Vaccines expenditure'!$A$4:$T$196,18,FALSE)</f>
        <v>1</v>
      </c>
      <c r="D107" s="40">
        <f>VLOOKUP(B107,'[1]Vaccines expenditure'!$A$4:$U$196,21,FALSE)</f>
        <v>1</v>
      </c>
      <c r="E107" s="34">
        <f>VLOOKUP(B107,'[1]Vaccines expenditure'!$A$4:$AC$196,14,FALSE)</f>
        <v>6.2E-2</v>
      </c>
      <c r="F107" s="34">
        <f>VLOOKUP(B107,'[1]Vaccines expenditure'!$A$4:$AC$196,7,FALSE)</f>
        <v>1.0587807041984691E-2</v>
      </c>
      <c r="G107" s="34">
        <f>VLOOKUP(B107,'[1]Vaccines expenditure'!$A$4:$AC$196,8,FALSE)</f>
        <v>6.5644403660305084E-4</v>
      </c>
      <c r="H107" s="67">
        <f>VLOOKUP(B107,'[1]Vaccines expenditure'!$A$4:$AL$196,38,FALSE)</f>
        <v>2.76673317514657</v>
      </c>
      <c r="I107" s="67">
        <f t="shared" si="27"/>
        <v>0</v>
      </c>
      <c r="J107" s="252">
        <f t="shared" si="28"/>
        <v>1</v>
      </c>
      <c r="K107" s="252">
        <f t="shared" si="29"/>
        <v>1</v>
      </c>
      <c r="L107" s="252">
        <f t="shared" si="30"/>
        <v>0.36686390532544383</v>
      </c>
      <c r="M107" s="252">
        <f t="shared" si="31"/>
        <v>4.0734504750019135E-2</v>
      </c>
      <c r="N107" s="252">
        <f t="shared" si="32"/>
        <v>2.4052755185725579E-2</v>
      </c>
      <c r="O107" s="252">
        <f t="shared" si="33"/>
        <v>1.0203103997261558E-2</v>
      </c>
      <c r="P107" s="35">
        <f t="shared" si="34"/>
        <v>0.67006770133242055</v>
      </c>
      <c r="Q107" s="36">
        <f t="shared" si="35"/>
        <v>49</v>
      </c>
      <c r="R107" t="str">
        <f>VLOOKUP(B107,'Country code'!$D$2:$F$194,2,FALSE)</f>
        <v>Low income</v>
      </c>
      <c r="S107" t="str">
        <f>VLOOKUP(B107, Regions!B:C, 2, FALSE)</f>
        <v>Sub-Saharan Africa</v>
      </c>
      <c r="T107">
        <f>VLOOKUP(B107,'Country code'!$D$2:$F$194,3,FALSE)</f>
        <v>1</v>
      </c>
    </row>
    <row r="108" spans="1:20" x14ac:dyDescent="0.25">
      <c r="A108" s="32" t="s">
        <v>298</v>
      </c>
      <c r="B108" s="33" t="s">
        <v>123</v>
      </c>
      <c r="C108" s="34">
        <f>VLOOKUP(B108,'[1]Vaccines expenditure'!$A$4:$T$196,18,FALSE)</f>
        <v>1</v>
      </c>
      <c r="D108" s="40">
        <f>VLOOKUP(B108,'[1]Vaccines expenditure'!$A$4:$U$196,21,FALSE)</f>
        <v>1</v>
      </c>
      <c r="E108" s="34">
        <f>VLOOKUP(B108,'[1]Vaccines expenditure'!$A$4:$AC$196,14,FALSE)</f>
        <v>4.8000000000000001E-2</v>
      </c>
      <c r="F108" s="34">
        <f>VLOOKUP(B108,'[1]Vaccines expenditure'!$A$4:$AC$196,7,FALSE)</f>
        <v>1.7154955148470329E-3</v>
      </c>
      <c r="G108" s="34">
        <f>VLOOKUP(B108,'[1]Vaccines expenditure'!$A$4:$AC$196,8,FALSE)</f>
        <v>8.2343784712657586E-5</v>
      </c>
      <c r="H108" s="67">
        <f>VLOOKUP(B108,'[1]Vaccines expenditure'!$A$4:$AL$196,38,FALSE)</f>
        <v>21.225174660285312</v>
      </c>
      <c r="I108" s="67">
        <f t="shared" si="27"/>
        <v>0</v>
      </c>
      <c r="J108" s="252">
        <f t="shared" si="28"/>
        <v>1</v>
      </c>
      <c r="K108" s="252">
        <f t="shared" si="29"/>
        <v>1</v>
      </c>
      <c r="L108" s="252">
        <f t="shared" si="30"/>
        <v>0.28402366863905326</v>
      </c>
      <c r="M108" s="252">
        <f t="shared" si="31"/>
        <v>6.6000315193762687E-3</v>
      </c>
      <c r="N108" s="252">
        <f t="shared" si="32"/>
        <v>3.01715726600058E-3</v>
      </c>
      <c r="O108" s="252">
        <f t="shared" si="33"/>
        <v>7.8273780198359455E-2</v>
      </c>
      <c r="P108" s="35">
        <f t="shared" si="34"/>
        <v>0.69275792673278647</v>
      </c>
      <c r="Q108" s="36">
        <f t="shared" si="35"/>
        <v>20</v>
      </c>
      <c r="R108" t="str">
        <f>VLOOKUP(B108,'Country code'!$D$2:$F$194,2,FALSE)</f>
        <v>Upper middle income</v>
      </c>
      <c r="S108" t="str">
        <f>VLOOKUP(B108, Regions!B:C, 2, FALSE)</f>
        <v>East Asia &amp; Pacific</v>
      </c>
      <c r="T108">
        <f>VLOOKUP(B108,'Country code'!$D$2:$F$194,3,FALSE)</f>
        <v>3</v>
      </c>
    </row>
    <row r="109" spans="1:20" x14ac:dyDescent="0.25">
      <c r="A109" s="32" t="s">
        <v>299</v>
      </c>
      <c r="B109" s="33" t="s">
        <v>110</v>
      </c>
      <c r="C109" s="34">
        <f>VLOOKUP(B109,'[1]Vaccines expenditure'!$A$4:$T$196,18,FALSE)</f>
        <v>1</v>
      </c>
      <c r="D109" s="40">
        <f>VLOOKUP(B109,'[1]Vaccines expenditure'!$A$4:$U$196,21,FALSE)</f>
        <v>1</v>
      </c>
      <c r="E109" s="34">
        <f>VLOOKUP(B109,'[1]Vaccines expenditure'!$A$4:$AC$196,14,FALSE)</f>
        <v>0.08</v>
      </c>
      <c r="F109" s="34"/>
      <c r="G109" s="34"/>
      <c r="H109" s="67"/>
      <c r="I109" s="67">
        <f t="shared" si="27"/>
        <v>3</v>
      </c>
      <c r="J109" s="252">
        <f t="shared" si="28"/>
        <v>1</v>
      </c>
      <c r="K109" s="252">
        <f t="shared" si="29"/>
        <v>1</v>
      </c>
      <c r="L109" s="252">
        <f t="shared" si="30"/>
        <v>0.47337278106508879</v>
      </c>
      <c r="M109" s="252">
        <f t="shared" si="31"/>
        <v>0</v>
      </c>
      <c r="N109" s="252">
        <f t="shared" si="32"/>
        <v>0</v>
      </c>
      <c r="O109" s="252">
        <f t="shared" si="33"/>
        <v>0</v>
      </c>
      <c r="P109" s="35">
        <f t="shared" si="34"/>
        <v>0.66666666666666663</v>
      </c>
      <c r="Q109" s="36">
        <f t="shared" si="35"/>
        <v>67</v>
      </c>
      <c r="R109" t="str">
        <f>VLOOKUP(B109,'Country code'!$D$2:$F$194,2,FALSE)</f>
        <v>Lower middle income</v>
      </c>
      <c r="S109" t="str">
        <f>VLOOKUP(B109, Regions!B:C, 2, FALSE)</f>
        <v>South Asia</v>
      </c>
      <c r="T109">
        <f>VLOOKUP(B109,'Country code'!$D$2:$F$194,3,FALSE)</f>
        <v>2</v>
      </c>
    </row>
    <row r="110" spans="1:20" x14ac:dyDescent="0.25">
      <c r="A110" s="32" t="s">
        <v>300</v>
      </c>
      <c r="B110" s="33" t="s">
        <v>114</v>
      </c>
      <c r="C110" s="34">
        <f>VLOOKUP(B110,'[1]Vaccines expenditure'!$A$4:$T$196,18,FALSE)</f>
        <v>1</v>
      </c>
      <c r="D110" s="40">
        <f>VLOOKUP(B110,'[1]Vaccines expenditure'!$A$4:$U$196,21,FALSE)</f>
        <v>1</v>
      </c>
      <c r="E110" s="34">
        <f>VLOOKUP(B110,'[1]Vaccines expenditure'!$A$4:$AC$196,14,FALSE)</f>
        <v>5.6000000000000001E-2</v>
      </c>
      <c r="F110" s="34">
        <f>VLOOKUP(B110,'[1]Vaccines expenditure'!$A$4:$AC$196,7,FALSE)</f>
        <v>6.3099558089940279E-3</v>
      </c>
      <c r="G110" s="34">
        <f>VLOOKUP(B110,'[1]Vaccines expenditure'!$A$4:$AC$196,8,FALSE)</f>
        <v>3.5335752530366558E-4</v>
      </c>
      <c r="H110" s="67">
        <f>VLOOKUP(B110,'[1]Vaccines expenditure'!$A$4:$AL$196,38,FALSE)</f>
        <v>3.6588707131843234</v>
      </c>
      <c r="I110" s="67">
        <f t="shared" si="27"/>
        <v>0</v>
      </c>
      <c r="J110" s="252">
        <f t="shared" si="28"/>
        <v>1</v>
      </c>
      <c r="K110" s="252">
        <f t="shared" si="29"/>
        <v>1</v>
      </c>
      <c r="L110" s="252">
        <f t="shared" si="30"/>
        <v>0.33136094674556216</v>
      </c>
      <c r="M110" s="252">
        <f t="shared" si="31"/>
        <v>2.4276313674271219E-2</v>
      </c>
      <c r="N110" s="252">
        <f t="shared" si="32"/>
        <v>1.2947367292944649E-2</v>
      </c>
      <c r="O110" s="252">
        <f t="shared" si="33"/>
        <v>1.349311120223096E-2</v>
      </c>
      <c r="P110" s="35">
        <f t="shared" si="34"/>
        <v>0.67116437040074362</v>
      </c>
      <c r="Q110" s="36">
        <f t="shared" si="35"/>
        <v>47</v>
      </c>
      <c r="R110" t="str">
        <f>VLOOKUP(B110,'Country code'!$D$2:$F$194,2,FALSE)</f>
        <v>Low income</v>
      </c>
      <c r="S110" t="str">
        <f>VLOOKUP(B110, Regions!B:C, 2, FALSE)</f>
        <v>Sub-Saharan Africa</v>
      </c>
      <c r="T110">
        <f>VLOOKUP(B110,'Country code'!$D$2:$F$194,3,FALSE)</f>
        <v>1</v>
      </c>
    </row>
    <row r="111" spans="1:20" x14ac:dyDescent="0.25">
      <c r="A111" s="32" t="s">
        <v>301</v>
      </c>
      <c r="B111" s="33" t="s">
        <v>115</v>
      </c>
      <c r="C111" s="34">
        <f>VLOOKUP(B111,'[1]Vaccines expenditure'!$A$4:$T$196,18,FALSE)</f>
        <v>1</v>
      </c>
      <c r="D111" s="40">
        <f>VLOOKUP(B111,'[1]Vaccines expenditure'!$A$4:$U$196,21,FALSE)</f>
        <v>0.5</v>
      </c>
      <c r="E111" s="34">
        <f>VLOOKUP(B111,'[1]Vaccines expenditure'!$A$4:$AC$196,14,FALSE)</f>
        <v>7.4999999999999997E-2</v>
      </c>
      <c r="F111" s="34"/>
      <c r="G111" s="34"/>
      <c r="H111" s="67"/>
      <c r="I111" s="67">
        <f t="shared" si="27"/>
        <v>3</v>
      </c>
      <c r="J111" s="252">
        <f t="shared" si="28"/>
        <v>1</v>
      </c>
      <c r="K111" s="252">
        <f t="shared" si="29"/>
        <v>0.5</v>
      </c>
      <c r="L111" s="252">
        <f t="shared" si="30"/>
        <v>0.44378698224852076</v>
      </c>
      <c r="M111" s="252">
        <f t="shared" si="31"/>
        <v>0</v>
      </c>
      <c r="N111" s="252">
        <f t="shared" si="32"/>
        <v>0</v>
      </c>
      <c r="O111" s="252">
        <f t="shared" si="33"/>
        <v>0</v>
      </c>
      <c r="P111" s="35">
        <f t="shared" si="34"/>
        <v>0.5</v>
      </c>
      <c r="Q111" s="36">
        <f t="shared" si="35"/>
        <v>132</v>
      </c>
      <c r="R111" t="str">
        <f>VLOOKUP(B111,'Country code'!$D$2:$F$194,2,FALSE)</f>
        <v>High income: nonOECD</v>
      </c>
      <c r="S111" t="str">
        <f>VLOOKUP(B111, Regions!B:C, 2, FALSE)</f>
        <v>Europe &amp; Central Asia</v>
      </c>
      <c r="T111">
        <f>VLOOKUP(B111,'Country code'!$D$2:$F$194,3,FALSE)</f>
        <v>4</v>
      </c>
    </row>
    <row r="112" spans="1:20" x14ac:dyDescent="0.25">
      <c r="A112" s="32" t="s">
        <v>302</v>
      </c>
      <c r="B112" s="33" t="s">
        <v>112</v>
      </c>
      <c r="C112" s="34">
        <f>VLOOKUP(B112,'[1]Vaccines expenditure'!$A$4:$T$196,18,FALSE)</f>
        <v>1</v>
      </c>
      <c r="D112" s="40">
        <f>VLOOKUP(B112,'[1]Vaccines expenditure'!$A$4:$U$196,21,FALSE)</f>
        <v>1</v>
      </c>
      <c r="E112" s="34">
        <f>VLOOKUP(B112,'[1]Vaccines expenditure'!$A$4:$AC$196,14,FALSE)</f>
        <v>0.16399999999999998</v>
      </c>
      <c r="F112" s="34"/>
      <c r="G112" s="34"/>
      <c r="H112" s="67"/>
      <c r="I112" s="67">
        <f t="shared" si="27"/>
        <v>3</v>
      </c>
      <c r="J112" s="252">
        <f t="shared" si="28"/>
        <v>1</v>
      </c>
      <c r="K112" s="252">
        <f t="shared" si="29"/>
        <v>1</v>
      </c>
      <c r="L112" s="252">
        <f t="shared" si="30"/>
        <v>0.97041420118343191</v>
      </c>
      <c r="M112" s="252">
        <f t="shared" si="31"/>
        <v>0</v>
      </c>
      <c r="N112" s="252">
        <f t="shared" si="32"/>
        <v>0</v>
      </c>
      <c r="O112" s="252">
        <f t="shared" si="33"/>
        <v>0</v>
      </c>
      <c r="P112" s="35">
        <f t="shared" si="34"/>
        <v>0.66666666666666663</v>
      </c>
      <c r="Q112" s="36">
        <f t="shared" si="35"/>
        <v>67</v>
      </c>
      <c r="R112" t="str">
        <f>VLOOKUP(B112,'Country code'!$D$2:$F$194,2,FALSE)</f>
        <v>Lower middle income</v>
      </c>
      <c r="S112" t="str">
        <f>VLOOKUP(B112, Regions!B:C, 2, FALSE)</f>
        <v>East Asia &amp; Pacific</v>
      </c>
      <c r="T112">
        <f>VLOOKUP(B112,'Country code'!$D$2:$F$194,3,FALSE)</f>
        <v>2</v>
      </c>
    </row>
    <row r="113" spans="1:20" x14ac:dyDescent="0.25">
      <c r="A113" s="32" t="s">
        <v>303</v>
      </c>
      <c r="B113" s="33" t="s">
        <v>120</v>
      </c>
      <c r="C113" s="34">
        <f>VLOOKUP(B113,'[1]Vaccines expenditure'!$A$4:$T$196,18,FALSE)</f>
        <v>1</v>
      </c>
      <c r="D113" s="40">
        <f>VLOOKUP(B113,'[1]Vaccines expenditure'!$A$4:$U$196,21,FALSE)</f>
        <v>1</v>
      </c>
      <c r="E113" s="34">
        <f>VLOOKUP(B113,'[1]Vaccines expenditure'!$A$4:$AC$196,14,FALSE)</f>
        <v>2.5000000000000001E-2</v>
      </c>
      <c r="F113" s="34"/>
      <c r="G113" s="34"/>
      <c r="H113" s="67">
        <f>VLOOKUP(B113,'[1]Vaccines expenditure'!$A$4:$AL$196,38,FALSE)</f>
        <v>0.68933303507241461</v>
      </c>
      <c r="I113" s="67">
        <f t="shared" si="27"/>
        <v>2</v>
      </c>
      <c r="J113" s="252">
        <f t="shared" si="28"/>
        <v>1</v>
      </c>
      <c r="K113" s="252">
        <f t="shared" si="29"/>
        <v>1</v>
      </c>
      <c r="L113" s="252">
        <f t="shared" si="30"/>
        <v>0.14792899408284027</v>
      </c>
      <c r="M113" s="252">
        <f t="shared" si="31"/>
        <v>0</v>
      </c>
      <c r="N113" s="252">
        <f t="shared" si="32"/>
        <v>0</v>
      </c>
      <c r="O113" s="252">
        <f t="shared" si="33"/>
        <v>2.5421087616152929E-3</v>
      </c>
      <c r="P113" s="35">
        <f t="shared" si="34"/>
        <v>0.66751403625387173</v>
      </c>
      <c r="Q113" s="36">
        <f t="shared" si="35"/>
        <v>57</v>
      </c>
      <c r="R113" t="str">
        <f>VLOOKUP(B113,'Country code'!$D$2:$F$194,2,FALSE)</f>
        <v>Low income</v>
      </c>
      <c r="S113" t="str">
        <f>VLOOKUP(B113, Regions!B:C, 2, FALSE)</f>
        <v>Sub-Saharan Africa</v>
      </c>
      <c r="T113">
        <f>VLOOKUP(B113,'Country code'!$D$2:$F$194,3,FALSE)</f>
        <v>1</v>
      </c>
    </row>
    <row r="114" spans="1:20" x14ac:dyDescent="0.25">
      <c r="A114" s="32" t="s">
        <v>304</v>
      </c>
      <c r="B114" s="33" t="s">
        <v>121</v>
      </c>
      <c r="C114" s="34">
        <f>VLOOKUP(B114,'[1]Vaccines expenditure'!$A$4:$T$196,18,FALSE)</f>
        <v>1</v>
      </c>
      <c r="D114" s="40">
        <f>VLOOKUP(B114,'[1]Vaccines expenditure'!$A$4:$U$196,21,FALSE)</f>
        <v>0.5</v>
      </c>
      <c r="E114" s="34">
        <f>VLOOKUP(B114,'[1]Vaccines expenditure'!$A$4:$AC$196,14,FALSE)</f>
        <v>5.6000000000000001E-2</v>
      </c>
      <c r="F114" s="34">
        <f>VLOOKUP(B114,'[1]Vaccines expenditure'!$A$4:$AC$196,7,FALSE)</f>
        <v>1.6523905357192152E-3</v>
      </c>
      <c r="G114" s="34">
        <f>VLOOKUP(B114,'[1]Vaccines expenditure'!$A$4:$AC$196,8,FALSE)</f>
        <v>9.2533870000276048E-5</v>
      </c>
      <c r="H114" s="67">
        <f>VLOOKUP(B114,'[1]Vaccines expenditure'!$A$4:$AL$196,38,FALSE)</f>
        <v>9.4483318545149366</v>
      </c>
      <c r="I114" s="67">
        <f t="shared" si="27"/>
        <v>0</v>
      </c>
      <c r="J114" s="252">
        <f t="shared" si="28"/>
        <v>1</v>
      </c>
      <c r="K114" s="252">
        <f t="shared" si="29"/>
        <v>0.5</v>
      </c>
      <c r="L114" s="252">
        <f t="shared" si="30"/>
        <v>0.33136094674556216</v>
      </c>
      <c r="M114" s="252">
        <f t="shared" si="31"/>
        <v>6.3572475262567551E-3</v>
      </c>
      <c r="N114" s="252">
        <f t="shared" si="32"/>
        <v>3.3905320140036025E-3</v>
      </c>
      <c r="O114" s="252">
        <f t="shared" si="33"/>
        <v>3.4843371734662509E-2</v>
      </c>
      <c r="P114" s="35">
        <f t="shared" si="34"/>
        <v>0.51161445724488752</v>
      </c>
      <c r="Q114" s="36">
        <f t="shared" si="35"/>
        <v>127</v>
      </c>
      <c r="R114" t="str">
        <f>VLOOKUP(B114,'Country code'!$D$2:$F$194,2,FALSE)</f>
        <v>Upper middle income</v>
      </c>
      <c r="S114" t="str">
        <f>VLOOKUP(B114, Regions!B:C, 2, FALSE)</f>
        <v>Sub-Saharan Africa</v>
      </c>
      <c r="T114">
        <f>VLOOKUP(B114,'Country code'!$D$2:$F$194,3,FALSE)</f>
        <v>3</v>
      </c>
    </row>
    <row r="115" spans="1:20" x14ac:dyDescent="0.25">
      <c r="A115" s="32" t="s">
        <v>305</v>
      </c>
      <c r="B115" s="33" t="s">
        <v>111</v>
      </c>
      <c r="C115" s="34">
        <f>VLOOKUP(B115,'[1]Vaccines expenditure'!$A$4:$T$196,18,FALSE)</f>
        <v>1</v>
      </c>
      <c r="D115" s="40">
        <f>VLOOKUP(B115,'[1]Vaccines expenditure'!$A$4:$U$196,21,FALSE)</f>
        <v>1</v>
      </c>
      <c r="E115" s="34">
        <f>VLOOKUP(B115,'[1]Vaccines expenditure'!$A$4:$AC$196,14,FALSE)</f>
        <v>6.5000000000000002E-2</v>
      </c>
      <c r="F115" s="34">
        <f>VLOOKUP(B115,'[1]Vaccines expenditure'!$A$4:$AC$196,7,FALSE)</f>
        <v>3.3237997488293949E-3</v>
      </c>
      <c r="G115" s="34">
        <f>VLOOKUP(B115,'[1]Vaccines expenditure'!$A$4:$AC$196,8,FALSE)</f>
        <v>2.1604698367391065E-4</v>
      </c>
      <c r="H115" s="67">
        <f>VLOOKUP(B115,'[1]Vaccines expenditure'!$A$4:$AL$196,38,FALSE)</f>
        <v>31.03477046435874</v>
      </c>
      <c r="I115" s="67">
        <f t="shared" si="27"/>
        <v>0</v>
      </c>
      <c r="J115" s="252">
        <f t="shared" si="28"/>
        <v>1</v>
      </c>
      <c r="K115" s="252">
        <f t="shared" si="29"/>
        <v>1</v>
      </c>
      <c r="L115" s="252">
        <f t="shared" si="30"/>
        <v>0.38461538461538469</v>
      </c>
      <c r="M115" s="252">
        <f t="shared" si="31"/>
        <v>1.2787665672401961E-2</v>
      </c>
      <c r="N115" s="252">
        <f t="shared" si="32"/>
        <v>7.9161739876774037E-3</v>
      </c>
      <c r="O115" s="252">
        <f t="shared" si="33"/>
        <v>0.11444941399606369</v>
      </c>
      <c r="P115" s="35">
        <f t="shared" si="34"/>
        <v>0.70481647133202119</v>
      </c>
      <c r="Q115" s="36">
        <f t="shared" si="35"/>
        <v>15</v>
      </c>
      <c r="R115" t="str">
        <f>VLOOKUP(B115,'Country code'!$D$2:$F$194,2,FALSE)</f>
        <v>Upper middle income</v>
      </c>
      <c r="S115" t="str">
        <f>VLOOKUP(B115, Regions!B:C, 2, FALSE)</f>
        <v>Latin America &amp; Caribbean</v>
      </c>
      <c r="T115">
        <f>VLOOKUP(B115,'Country code'!$D$2:$F$194,3,FALSE)</f>
        <v>3</v>
      </c>
    </row>
    <row r="116" spans="1:20" ht="45" x14ac:dyDescent="0.25">
      <c r="A116" s="32" t="s">
        <v>306</v>
      </c>
      <c r="B116" s="33" t="s">
        <v>60</v>
      </c>
      <c r="C116" s="34">
        <f>VLOOKUP(B116,'[1]Vaccines expenditure'!$A$4:$T$196,18,FALSE)</f>
        <v>0.01</v>
      </c>
      <c r="D116" s="40">
        <f>VLOOKUP(B116,'[1]Vaccines expenditure'!$A$4:$U$196,21,FALSE)</f>
        <v>1</v>
      </c>
      <c r="E116" s="34">
        <f>VLOOKUP(B116,'[1]Vaccines expenditure'!$A$4:$AC$196,14,FALSE)</f>
        <v>0.13800000000000001</v>
      </c>
      <c r="F116" s="34"/>
      <c r="G116" s="34"/>
      <c r="H116" s="67">
        <f>VLOOKUP(B116,'[1]Vaccines expenditure'!$A$4:$AL$196,38,FALSE)</f>
        <v>0.45312584686483887</v>
      </c>
      <c r="I116" s="67">
        <f t="shared" si="27"/>
        <v>2</v>
      </c>
      <c r="J116" s="252">
        <f t="shared" si="28"/>
        <v>0.01</v>
      </c>
      <c r="K116" s="252">
        <f t="shared" si="29"/>
        <v>1</v>
      </c>
      <c r="L116" s="252">
        <f t="shared" si="30"/>
        <v>0.81656804733727828</v>
      </c>
      <c r="M116" s="252">
        <f t="shared" si="31"/>
        <v>0</v>
      </c>
      <c r="N116" s="252">
        <f t="shared" si="32"/>
        <v>0</v>
      </c>
      <c r="O116" s="252">
        <f t="shared" si="33"/>
        <v>1.6710285548819659E-3</v>
      </c>
      <c r="P116" s="35">
        <f t="shared" si="34"/>
        <v>0.33722367618496069</v>
      </c>
      <c r="Q116" s="36">
        <f t="shared" si="35"/>
        <v>175</v>
      </c>
      <c r="R116" t="str">
        <f>VLOOKUP(B116,'Country code'!$D$2:$F$194,2,FALSE)</f>
        <v>Lower middle income</v>
      </c>
      <c r="S116" t="str">
        <f>VLOOKUP(B116, Regions!B:C, 2, FALSE)</f>
        <v>East Asia &amp; Pacific</v>
      </c>
      <c r="T116">
        <f>VLOOKUP(B116,'Country code'!$D$2:$F$194,3,FALSE)</f>
        <v>2</v>
      </c>
    </row>
    <row r="117" spans="1:20" x14ac:dyDescent="0.25">
      <c r="A117" s="32" t="s">
        <v>307</v>
      </c>
      <c r="B117" s="33" t="s">
        <v>107</v>
      </c>
      <c r="C117" s="34">
        <f>VLOOKUP(B117,'[1]Vaccines expenditure'!$A$4:$T$196,18,FALSE)</f>
        <v>1</v>
      </c>
      <c r="D117" s="40">
        <f>VLOOKUP(B117,'[1]Vaccines expenditure'!$A$4:$U$196,21,FALSE)</f>
        <v>0.5</v>
      </c>
      <c r="E117" s="34">
        <f>VLOOKUP(B117,'[1]Vaccines expenditure'!$A$4:$AC$196,14,FALSE)</f>
        <v>3.9E-2</v>
      </c>
      <c r="F117" s="34"/>
      <c r="G117" s="34"/>
      <c r="H117" s="67"/>
      <c r="I117" s="67">
        <f t="shared" si="27"/>
        <v>3</v>
      </c>
      <c r="J117" s="252">
        <f t="shared" si="28"/>
        <v>1</v>
      </c>
      <c r="K117" s="252">
        <f t="shared" si="29"/>
        <v>0.5</v>
      </c>
      <c r="L117" s="252">
        <f t="shared" si="30"/>
        <v>0.23076923076923078</v>
      </c>
      <c r="M117" s="252">
        <f t="shared" si="31"/>
        <v>0</v>
      </c>
      <c r="N117" s="252">
        <f t="shared" si="32"/>
        <v>0</v>
      </c>
      <c r="O117" s="252">
        <f t="shared" si="33"/>
        <v>0</v>
      </c>
      <c r="P117" s="35">
        <f t="shared" si="34"/>
        <v>0.5</v>
      </c>
      <c r="Q117" s="36">
        <f t="shared" si="35"/>
        <v>132</v>
      </c>
      <c r="R117" t="str">
        <f>VLOOKUP(B117,'Country code'!$D$2:$F$194,2,FALSE)</f>
        <v>High income: nonOECD</v>
      </c>
      <c r="S117" t="str">
        <f>VLOOKUP(B117, Regions!B:C, 2, FALSE)</f>
        <v>Europe &amp; Central Asia</v>
      </c>
      <c r="T117">
        <f>VLOOKUP(B117,'Country code'!$D$2:$F$194,3,FALSE)</f>
        <v>4</v>
      </c>
    </row>
    <row r="118" spans="1:20" x14ac:dyDescent="0.25">
      <c r="A118" s="32" t="s">
        <v>308</v>
      </c>
      <c r="B118" s="33" t="s">
        <v>118</v>
      </c>
      <c r="C118" s="34">
        <f>VLOOKUP(B118,'[1]Vaccines expenditure'!$A$4:$T$196,18,FALSE)</f>
        <v>1</v>
      </c>
      <c r="D118" s="40">
        <f>VLOOKUP(B118,'[1]Vaccines expenditure'!$A$4:$U$196,21,FALSE)</f>
        <v>1</v>
      </c>
      <c r="E118" s="34">
        <f>VLOOKUP(B118,'[1]Vaccines expenditure'!$A$4:$AC$196,14,FALSE)</f>
        <v>4.7E-2</v>
      </c>
      <c r="F118" s="34">
        <f>VLOOKUP(B118,'[1]Vaccines expenditure'!$A$4:$AC$196,7,FALSE)</f>
        <v>5.4804787808597271E-3</v>
      </c>
      <c r="G118" s="34">
        <f>VLOOKUP(B118,'[1]Vaccines expenditure'!$A$4:$AC$196,8,FALSE)</f>
        <v>2.5758250270040719E-4</v>
      </c>
      <c r="H118" s="67">
        <f>VLOOKUP(B118,'[1]Vaccines expenditure'!$A$4:$AL$196,38,FALSE)</f>
        <v>8.4778233934754006</v>
      </c>
      <c r="I118" s="67">
        <f t="shared" si="27"/>
        <v>0</v>
      </c>
      <c r="J118" s="252">
        <f t="shared" si="28"/>
        <v>1</v>
      </c>
      <c r="K118" s="252">
        <f t="shared" si="29"/>
        <v>1</v>
      </c>
      <c r="L118" s="252">
        <f t="shared" si="30"/>
        <v>0.27810650887573968</v>
      </c>
      <c r="M118" s="252">
        <f t="shared" si="31"/>
        <v>2.108506398407713E-2</v>
      </c>
      <c r="N118" s="252">
        <f t="shared" si="32"/>
        <v>9.438076259539286E-3</v>
      </c>
      <c r="O118" s="252">
        <f t="shared" si="33"/>
        <v>3.1264349786626601E-2</v>
      </c>
      <c r="P118" s="35">
        <f t="shared" si="34"/>
        <v>0.67708811659554213</v>
      </c>
      <c r="Q118" s="36">
        <f t="shared" si="35"/>
        <v>32</v>
      </c>
      <c r="R118" t="str">
        <f>VLOOKUP(B118,'Country code'!$D$2:$F$194,2,FALSE)</f>
        <v>Lower middle income</v>
      </c>
      <c r="S118" t="str">
        <f>VLOOKUP(B118, Regions!B:C, 2, FALSE)</f>
        <v>East Asia &amp; Pacific</v>
      </c>
      <c r="T118">
        <f>VLOOKUP(B118,'Country code'!$D$2:$F$194,3,FALSE)</f>
        <v>2</v>
      </c>
    </row>
    <row r="119" spans="1:20" x14ac:dyDescent="0.25">
      <c r="A119" s="32" t="s">
        <v>309</v>
      </c>
      <c r="B119" s="33" t="s">
        <v>117</v>
      </c>
      <c r="C119" s="34">
        <f>VLOOKUP(B119,'[1]Vaccines expenditure'!$A$4:$T$196,18,FALSE)</f>
        <v>1</v>
      </c>
      <c r="D119" s="40">
        <f>VLOOKUP(B119,'[1]Vaccines expenditure'!$A$4:$U$196,21,FALSE)</f>
        <v>1</v>
      </c>
      <c r="E119" s="34">
        <f>VLOOKUP(B119,'[1]Vaccines expenditure'!$A$4:$AC$196,14,FALSE)</f>
        <v>9.3000000000000013E-2</v>
      </c>
      <c r="F119" s="34"/>
      <c r="G119" s="34"/>
      <c r="H119" s="67"/>
      <c r="I119" s="67">
        <f t="shared" si="27"/>
        <v>3</v>
      </c>
      <c r="J119" s="252">
        <f t="shared" si="28"/>
        <v>1</v>
      </c>
      <c r="K119" s="252">
        <f t="shared" si="29"/>
        <v>1</v>
      </c>
      <c r="L119" s="252">
        <f t="shared" si="30"/>
        <v>0.55029585798816583</v>
      </c>
      <c r="M119" s="252">
        <f t="shared" si="31"/>
        <v>0</v>
      </c>
      <c r="N119" s="252">
        <f t="shared" si="32"/>
        <v>0</v>
      </c>
      <c r="O119" s="252">
        <f t="shared" si="33"/>
        <v>0</v>
      </c>
      <c r="P119" s="35">
        <f t="shared" si="34"/>
        <v>0.66666666666666663</v>
      </c>
      <c r="Q119" s="36">
        <f t="shared" si="35"/>
        <v>67</v>
      </c>
      <c r="R119" t="str">
        <f>VLOOKUP(B119,'Country code'!$D$2:$F$194,2,FALSE)</f>
        <v>Upper middle income</v>
      </c>
      <c r="S119" t="str">
        <f>VLOOKUP(B119, Regions!B:C, 2, FALSE)</f>
        <v>Europe &amp; Central Asia</v>
      </c>
      <c r="T119">
        <f>VLOOKUP(B119,'Country code'!$D$2:$F$194,3,FALSE)</f>
        <v>3</v>
      </c>
    </row>
    <row r="120" spans="1:20" x14ac:dyDescent="0.25">
      <c r="A120" s="32" t="s">
        <v>310</v>
      </c>
      <c r="B120" s="33" t="s">
        <v>106</v>
      </c>
      <c r="C120" s="34">
        <f>VLOOKUP(B120,'[1]Vaccines expenditure'!$A$4:$T$196,18,FALSE)</f>
        <v>1</v>
      </c>
      <c r="D120" s="40">
        <f>VLOOKUP(B120,'[1]Vaccines expenditure'!$A$4:$U$196,21,FALSE)</f>
        <v>1</v>
      </c>
      <c r="E120" s="34">
        <f>VLOOKUP(B120,'[1]Vaccines expenditure'!$A$4:$AC$196,14,FALSE)</f>
        <v>5.5E-2</v>
      </c>
      <c r="F120" s="34">
        <f>VLOOKUP(B120,'[1]Vaccines expenditure'!$A$4:$AC$196,7,FALSE)</f>
        <v>2.1489933771007262E-3</v>
      </c>
      <c r="G120" s="34">
        <f>VLOOKUP(B120,'[1]Vaccines expenditure'!$A$4:$AC$196,8,FALSE)</f>
        <v>1.1819463574053994E-4</v>
      </c>
      <c r="H120" s="67">
        <f>VLOOKUP(B120,'[1]Vaccines expenditure'!$A$4:$AL$196,38,FALSE)</f>
        <v>50.090978412757423</v>
      </c>
      <c r="I120" s="67">
        <f t="shared" si="27"/>
        <v>0</v>
      </c>
      <c r="J120" s="252">
        <f t="shared" si="28"/>
        <v>1</v>
      </c>
      <c r="K120" s="252">
        <f t="shared" si="29"/>
        <v>1</v>
      </c>
      <c r="L120" s="252">
        <f t="shared" si="30"/>
        <v>0.32544378698224857</v>
      </c>
      <c r="M120" s="252">
        <f t="shared" si="31"/>
        <v>8.2678292662632519E-3</v>
      </c>
      <c r="N120" s="252">
        <f t="shared" si="32"/>
        <v>4.3307677108997984E-3</v>
      </c>
      <c r="O120" s="252">
        <f t="shared" si="33"/>
        <v>0.18472452156246422</v>
      </c>
      <c r="P120" s="35">
        <f t="shared" si="34"/>
        <v>0.72824150718748815</v>
      </c>
      <c r="Q120" s="36">
        <f t="shared" si="35"/>
        <v>9</v>
      </c>
      <c r="R120" t="str">
        <f>VLOOKUP(B120,'Country code'!$D$2:$F$194,2,FALSE)</f>
        <v>Lower middle income</v>
      </c>
      <c r="S120" t="str">
        <f>VLOOKUP(B120, Regions!B:C, 2, FALSE)</f>
        <v>Middle East &amp; North Africa</v>
      </c>
      <c r="T120">
        <f>VLOOKUP(B120,'Country code'!$D$2:$F$194,3,FALSE)</f>
        <v>2</v>
      </c>
    </row>
    <row r="121" spans="1:20" x14ac:dyDescent="0.25">
      <c r="A121" s="32" t="s">
        <v>311</v>
      </c>
      <c r="B121" s="33" t="s">
        <v>119</v>
      </c>
      <c r="C121" s="34">
        <f>VLOOKUP(B121,'[1]Vaccines expenditure'!$A$4:$T$196,18,FALSE)</f>
        <v>0.15</v>
      </c>
      <c r="D121" s="40">
        <f>VLOOKUP(B121,'[1]Vaccines expenditure'!$A$4:$U$196,21,FALSE)</f>
        <v>0.5</v>
      </c>
      <c r="E121" s="34">
        <f>VLOOKUP(B121,'[1]Vaccines expenditure'!$A$4:$AC$196,14,FALSE)</f>
        <v>6.2E-2</v>
      </c>
      <c r="F121" s="34">
        <f>VLOOKUP(B121,'[1]Vaccines expenditure'!$A$4:$AC$196,7,FALSE)</f>
        <v>5.7112634546489204E-3</v>
      </c>
      <c r="G121" s="34">
        <f>VLOOKUP(B121,'[1]Vaccines expenditure'!$A$4:$AC$196,8,FALSE)</f>
        <v>3.5409833418823303E-4</v>
      </c>
      <c r="H121" s="67">
        <f>VLOOKUP(B121,'[1]Vaccines expenditure'!$A$4:$AL$196,38,FALSE)</f>
        <v>1.2283320987281259</v>
      </c>
      <c r="I121" s="67">
        <f t="shared" si="27"/>
        <v>0</v>
      </c>
      <c r="J121" s="252">
        <f t="shared" si="28"/>
        <v>0.15</v>
      </c>
      <c r="K121" s="252">
        <f t="shared" si="29"/>
        <v>0.5</v>
      </c>
      <c r="L121" s="252">
        <f t="shared" si="30"/>
        <v>0.36686390532544383</v>
      </c>
      <c r="M121" s="252">
        <f t="shared" si="31"/>
        <v>2.197296261628863E-2</v>
      </c>
      <c r="N121" s="252">
        <f t="shared" si="32"/>
        <v>1.2974511259141857E-2</v>
      </c>
      <c r="O121" s="252">
        <f t="shared" si="33"/>
        <v>4.5298188705290253E-3</v>
      </c>
      <c r="P121" s="35">
        <f t="shared" si="34"/>
        <v>0.21817660629017635</v>
      </c>
      <c r="Q121" s="36">
        <f t="shared" si="35"/>
        <v>186</v>
      </c>
      <c r="R121" t="str">
        <f>VLOOKUP(B121,'Country code'!$D$2:$F$194,2,FALSE)</f>
        <v>Low income</v>
      </c>
      <c r="S121" t="str">
        <f>VLOOKUP(B121, Regions!B:C, 2, FALSE)</f>
        <v>Sub-Saharan Africa</v>
      </c>
      <c r="T121">
        <f>VLOOKUP(B121,'Country code'!$D$2:$F$194,3,FALSE)</f>
        <v>1</v>
      </c>
    </row>
    <row r="122" spans="1:20" x14ac:dyDescent="0.25">
      <c r="A122" s="32" t="s">
        <v>312</v>
      </c>
      <c r="B122" s="33" t="s">
        <v>116</v>
      </c>
      <c r="C122" s="34">
        <f>VLOOKUP(B122,'[1]Vaccines expenditure'!$A$4:$T$196,18,FALSE)</f>
        <v>0.15</v>
      </c>
      <c r="D122" s="40">
        <f>VLOOKUP(B122,'[1]Vaccines expenditure'!$A$4:$U$196,21,FALSE)</f>
        <v>0</v>
      </c>
      <c r="E122" s="34">
        <f>VLOOKUP(B122,'[1]Vaccines expenditure'!$A$4:$AC$196,14,FALSE)</f>
        <v>0.02</v>
      </c>
      <c r="F122" s="34"/>
      <c r="G122" s="34"/>
      <c r="H122" s="67"/>
      <c r="I122" s="67">
        <f t="shared" si="27"/>
        <v>3</v>
      </c>
      <c r="J122" s="252">
        <f t="shared" si="28"/>
        <v>0.15</v>
      </c>
      <c r="K122" s="252">
        <f t="shared" si="29"/>
        <v>0</v>
      </c>
      <c r="L122" s="252">
        <f t="shared" si="30"/>
        <v>0.1183431952662722</v>
      </c>
      <c r="M122" s="252">
        <f t="shared" si="31"/>
        <v>0</v>
      </c>
      <c r="N122" s="252">
        <f t="shared" si="32"/>
        <v>0</v>
      </c>
      <c r="O122" s="252">
        <f t="shared" si="33"/>
        <v>0</v>
      </c>
      <c r="P122" s="35">
        <f t="shared" si="34"/>
        <v>4.9999999999999996E-2</v>
      </c>
      <c r="Q122" s="36">
        <f t="shared" si="35"/>
        <v>192</v>
      </c>
      <c r="R122" t="str">
        <f>VLOOKUP(B122,'Country code'!$D$2:$F$194,2,FALSE)</f>
        <v>Low income</v>
      </c>
      <c r="S122" t="str">
        <f>VLOOKUP(B122, Regions!B:C, 2, FALSE)</f>
        <v>East Asia &amp; Pacific</v>
      </c>
      <c r="T122">
        <f>VLOOKUP(B122,'Country code'!$D$2:$F$194,3,FALSE)</f>
        <v>1</v>
      </c>
    </row>
    <row r="123" spans="1:20" x14ac:dyDescent="0.25">
      <c r="A123" s="32" t="s">
        <v>313</v>
      </c>
      <c r="B123" s="33" t="s">
        <v>124</v>
      </c>
      <c r="C123" s="34">
        <f>VLOOKUP(B123,'[1]Vaccines expenditure'!$A$4:$T$196,18,FALSE)</f>
        <v>1</v>
      </c>
      <c r="D123" s="40">
        <f>VLOOKUP(B123,'[1]Vaccines expenditure'!$A$4:$U$196,21,FALSE)</f>
        <v>1</v>
      </c>
      <c r="E123" s="34">
        <f>VLOOKUP(B123,'[1]Vaccines expenditure'!$A$4:$AC$196,14,FALSE)</f>
        <v>5.9000000000000004E-2</v>
      </c>
      <c r="F123" s="34"/>
      <c r="G123" s="34"/>
      <c r="H123" s="67">
        <f>VLOOKUP(B123,'[1]Vaccines expenditure'!$A$4:$AL$196,38,FALSE)</f>
        <v>7.2181934717568632</v>
      </c>
      <c r="I123" s="67">
        <f t="shared" si="27"/>
        <v>2</v>
      </c>
      <c r="J123" s="252">
        <f t="shared" si="28"/>
        <v>1</v>
      </c>
      <c r="K123" s="252">
        <f t="shared" si="29"/>
        <v>1</v>
      </c>
      <c r="L123" s="252">
        <f t="shared" si="30"/>
        <v>0.34911242603550302</v>
      </c>
      <c r="M123" s="252">
        <f t="shared" si="31"/>
        <v>0</v>
      </c>
      <c r="N123" s="252">
        <f t="shared" si="32"/>
        <v>0</v>
      </c>
      <c r="O123" s="252">
        <f t="shared" si="33"/>
        <v>2.6619111422187709E-2</v>
      </c>
      <c r="P123" s="35">
        <f t="shared" si="34"/>
        <v>0.67553970380739592</v>
      </c>
      <c r="Q123" s="36">
        <f t="shared" si="35"/>
        <v>39</v>
      </c>
      <c r="R123" t="str">
        <f>VLOOKUP(B123,'Country code'!$D$2:$F$194,2,FALSE)</f>
        <v>Upper middle income</v>
      </c>
      <c r="S123" t="str">
        <f>VLOOKUP(B123, Regions!B:C, 2, FALSE)</f>
        <v>Sub-Saharan Africa</v>
      </c>
      <c r="T123">
        <f>VLOOKUP(B123,'Country code'!$D$2:$F$194,3,FALSE)</f>
        <v>3</v>
      </c>
    </row>
    <row r="124" spans="1:20" x14ac:dyDescent="0.25">
      <c r="A124" s="32" t="s">
        <v>314</v>
      </c>
      <c r="B124" s="33" t="s">
        <v>132</v>
      </c>
      <c r="C124" s="34">
        <f>VLOOKUP(B124,'[1]Vaccines expenditure'!$A$4:$T$196,18,FALSE)</f>
        <v>1</v>
      </c>
      <c r="D124" s="40">
        <f>VLOOKUP(B124,'[1]Vaccines expenditure'!$A$4:$U$196,21,FALSE)</f>
        <v>1</v>
      </c>
      <c r="E124" s="34">
        <f>VLOOKUP(B124,'[1]Vaccines expenditure'!$A$4:$AC$196,14,FALSE)</f>
        <v>0.109</v>
      </c>
      <c r="F124" s="34"/>
      <c r="G124" s="34"/>
      <c r="H124" s="67"/>
      <c r="I124" s="67">
        <f t="shared" si="27"/>
        <v>3</v>
      </c>
      <c r="J124" s="252">
        <f t="shared" si="28"/>
        <v>1</v>
      </c>
      <c r="K124" s="252">
        <f t="shared" si="29"/>
        <v>1</v>
      </c>
      <c r="L124" s="252">
        <f t="shared" si="30"/>
        <v>0.64497041420118351</v>
      </c>
      <c r="M124" s="252">
        <f t="shared" si="31"/>
        <v>0</v>
      </c>
      <c r="N124" s="252">
        <f t="shared" si="32"/>
        <v>0</v>
      </c>
      <c r="O124" s="252">
        <f t="shared" si="33"/>
        <v>0</v>
      </c>
      <c r="P124" s="35">
        <f t="shared" si="34"/>
        <v>0.66666666666666663</v>
      </c>
      <c r="Q124" s="36">
        <f t="shared" si="35"/>
        <v>67</v>
      </c>
      <c r="R124" t="e">
        <f>VLOOKUP(B124,'Country code'!$D$2:$F$194,2,FALSE)</f>
        <v>#N/A</v>
      </c>
      <c r="S124" t="str">
        <f>VLOOKUP(B124, Regions!B:C, 2, FALSE)</f>
        <v>East Asia &amp; Pacific</v>
      </c>
      <c r="T124" t="e">
        <f>VLOOKUP(B124,'Country code'!$D$2:$F$194,3,FALSE)</f>
        <v>#N/A</v>
      </c>
    </row>
    <row r="125" spans="1:20" x14ac:dyDescent="0.25">
      <c r="A125" s="32" t="s">
        <v>315</v>
      </c>
      <c r="B125" s="33" t="s">
        <v>131</v>
      </c>
      <c r="C125" s="34">
        <f>VLOOKUP(B125,'[1]Vaccines expenditure'!$A$4:$T$196,18,FALSE)</f>
        <v>0.15</v>
      </c>
      <c r="D125" s="40">
        <f>VLOOKUP(B125,'[1]Vaccines expenditure'!$A$4:$U$196,21,FALSE)</f>
        <v>1</v>
      </c>
      <c r="E125" s="34">
        <f>VLOOKUP(B125,'[1]Vaccines expenditure'!$A$4:$AC$196,14,FALSE)</f>
        <v>5.8000000000000003E-2</v>
      </c>
      <c r="F125" s="34">
        <f>VLOOKUP(B125,'[1]Vaccines expenditure'!$A$4:$AC$196,7,FALSE)</f>
        <v>2.6494689789653253E-3</v>
      </c>
      <c r="G125" s="34">
        <f>VLOOKUP(B125,'[1]Vaccines expenditure'!$A$4:$AC$196,8,FALSE)</f>
        <v>1.5366920077998888E-4</v>
      </c>
      <c r="H125" s="67">
        <f>VLOOKUP(B125,'[1]Vaccines expenditure'!$A$4:$AL$196,38,FALSE)</f>
        <v>1.1805886394606542</v>
      </c>
      <c r="I125" s="67">
        <f t="shared" si="27"/>
        <v>0</v>
      </c>
      <c r="J125" s="252">
        <f t="shared" si="28"/>
        <v>0.15</v>
      </c>
      <c r="K125" s="252">
        <f t="shared" si="29"/>
        <v>1</v>
      </c>
      <c r="L125" s="252">
        <f t="shared" si="30"/>
        <v>0.34319526627218938</v>
      </c>
      <c r="M125" s="252">
        <f t="shared" si="31"/>
        <v>1.0193310690375107E-2</v>
      </c>
      <c r="N125" s="252">
        <f t="shared" si="32"/>
        <v>5.6305906670643443E-3</v>
      </c>
      <c r="O125" s="252">
        <f t="shared" si="33"/>
        <v>4.3537514837383821E-3</v>
      </c>
      <c r="P125" s="35">
        <f t="shared" si="34"/>
        <v>0.38478458382791275</v>
      </c>
      <c r="Q125" s="36">
        <f t="shared" si="35"/>
        <v>167</v>
      </c>
      <c r="R125" t="str">
        <f>VLOOKUP(B125,'Country code'!$D$2:$F$194,2,FALSE)</f>
        <v>Low income</v>
      </c>
      <c r="S125" t="str">
        <f>VLOOKUP(B125, Regions!B:C, 2, FALSE)</f>
        <v>South Asia</v>
      </c>
      <c r="T125">
        <f>VLOOKUP(B125,'Country code'!$D$2:$F$194,3,FALSE)</f>
        <v>1</v>
      </c>
    </row>
    <row r="126" spans="1:20" x14ac:dyDescent="0.25">
      <c r="A126" s="32" t="s">
        <v>316</v>
      </c>
      <c r="B126" s="33" t="s">
        <v>129</v>
      </c>
      <c r="C126" s="34">
        <f>VLOOKUP(B126,'[1]Vaccines expenditure'!$A$4:$T$196,18,FALSE)</f>
        <v>1</v>
      </c>
      <c r="D126" s="40">
        <f>VLOOKUP(B126,'[1]Vaccines expenditure'!$A$4:$U$196,21,FALSE)</f>
        <v>1</v>
      </c>
      <c r="E126" s="34">
        <f>VLOOKUP(B126,'[1]Vaccines expenditure'!$A$4:$AC$196,14,FALSE)</f>
        <v>0.108</v>
      </c>
      <c r="F126" s="34">
        <f>VLOOKUP(B126,'[1]Vaccines expenditure'!$A$4:$AC$196,7,FALSE)</f>
        <v>1.0263021531583948E-3</v>
      </c>
      <c r="G126" s="34">
        <f>VLOOKUP(B126,'[1]Vaccines expenditure'!$A$4:$AC$196,8,FALSE)</f>
        <v>1.1084063254110664E-4</v>
      </c>
      <c r="H126" s="67">
        <f>VLOOKUP(B126,'[1]Vaccines expenditure'!$A$4:$AL$196,38,FALSE)</f>
        <v>66.466896444707217</v>
      </c>
      <c r="I126" s="67">
        <f t="shared" si="27"/>
        <v>0</v>
      </c>
      <c r="J126" s="252">
        <f t="shared" si="28"/>
        <v>1</v>
      </c>
      <c r="K126" s="252">
        <f t="shared" si="29"/>
        <v>1</v>
      </c>
      <c r="L126" s="252">
        <f t="shared" si="30"/>
        <v>0.63905325443786987</v>
      </c>
      <c r="M126" s="252">
        <f t="shared" si="31"/>
        <v>3.9484956390883523E-3</v>
      </c>
      <c r="N126" s="252">
        <f t="shared" si="32"/>
        <v>4.0613098002051616E-3</v>
      </c>
      <c r="O126" s="252">
        <f t="shared" si="33"/>
        <v>0.24511530887492816</v>
      </c>
      <c r="P126" s="35">
        <f t="shared" si="34"/>
        <v>0.74837176962497598</v>
      </c>
      <c r="Q126" s="36">
        <f t="shared" si="35"/>
        <v>6</v>
      </c>
      <c r="R126" t="str">
        <f>VLOOKUP(B126,'Country code'!$D$2:$F$194,2,FALSE)</f>
        <v>High income: OECD</v>
      </c>
      <c r="S126" t="str">
        <f>VLOOKUP(B126, Regions!B:C, 2, FALSE)</f>
        <v>Europe &amp; Central Asia</v>
      </c>
      <c r="T126">
        <f>VLOOKUP(B126,'Country code'!$D$2:$F$194,3,FALSE)</f>
        <v>4</v>
      </c>
    </row>
    <row r="127" spans="1:20" x14ac:dyDescent="0.25">
      <c r="A127" s="32" t="s">
        <v>317</v>
      </c>
      <c r="B127" s="33" t="s">
        <v>133</v>
      </c>
      <c r="C127" s="34">
        <f>VLOOKUP(B127,'[1]Vaccines expenditure'!$A$4:$T$196,18,FALSE)</f>
        <v>1</v>
      </c>
      <c r="D127" s="40">
        <f>VLOOKUP(B127,'[1]Vaccines expenditure'!$A$4:$U$196,21,FALSE)</f>
        <v>0.5</v>
      </c>
      <c r="E127" s="34">
        <f>VLOOKUP(B127,'[1]Vaccines expenditure'!$A$4:$AC$196,14,FALSE)</f>
        <v>9.7000000000000003E-2</v>
      </c>
      <c r="F127" s="34">
        <f>VLOOKUP(B127,'[1]Vaccines expenditure'!$A$4:$AC$196,7,FALSE)</f>
        <v>3.4017237061586591E-3</v>
      </c>
      <c r="G127" s="34">
        <f>VLOOKUP(B127,'[1]Vaccines expenditure'!$A$4:$AC$196,8,FALSE)</f>
        <v>3.2996719949738993E-4</v>
      </c>
      <c r="H127" s="67">
        <f>VLOOKUP(B127,'[1]Vaccines expenditure'!$A$4:$AL$196,38,FALSE)</f>
        <v>89.249114241533221</v>
      </c>
      <c r="I127" s="67">
        <f t="shared" si="27"/>
        <v>0</v>
      </c>
      <c r="J127" s="252">
        <f t="shared" si="28"/>
        <v>1</v>
      </c>
      <c r="K127" s="252">
        <f t="shared" si="29"/>
        <v>0.5</v>
      </c>
      <c r="L127" s="252">
        <f t="shared" si="30"/>
        <v>0.57396449704142016</v>
      </c>
      <c r="M127" s="252">
        <f t="shared" si="31"/>
        <v>1.3087462768947291E-2</v>
      </c>
      <c r="N127" s="252">
        <f t="shared" si="32"/>
        <v>1.2090322748456067E-2</v>
      </c>
      <c r="O127" s="252">
        <f t="shared" si="33"/>
        <v>0.32913112202140715</v>
      </c>
      <c r="P127" s="35">
        <f t="shared" si="34"/>
        <v>0.60971037400713568</v>
      </c>
      <c r="Q127" s="36">
        <f t="shared" si="35"/>
        <v>108</v>
      </c>
      <c r="R127" t="str">
        <f>VLOOKUP(B127,'Country code'!$D$2:$F$194,2,FALSE)</f>
        <v>High income: OECD</v>
      </c>
      <c r="S127" t="str">
        <f>VLOOKUP(B127, Regions!B:C, 2, FALSE)</f>
        <v>East Asia &amp; Pacific</v>
      </c>
      <c r="T127">
        <f>VLOOKUP(B127,'Country code'!$D$2:$F$194,3,FALSE)</f>
        <v>4</v>
      </c>
    </row>
    <row r="128" spans="1:20" x14ac:dyDescent="0.25">
      <c r="A128" s="32" t="s">
        <v>318</v>
      </c>
      <c r="B128" s="33" t="s">
        <v>127</v>
      </c>
      <c r="C128" s="34">
        <f>VLOOKUP(B128,'[1]Vaccines expenditure'!$A$4:$T$196,18,FALSE)</f>
        <v>0.65</v>
      </c>
      <c r="D128" s="40">
        <f>VLOOKUP(B128,'[1]Vaccines expenditure'!$A$4:$U$196,21,FALSE)</f>
        <v>1</v>
      </c>
      <c r="E128" s="34">
        <f>VLOOKUP(B128,'[1]Vaccines expenditure'!$A$4:$AC$196,14,FALSE)</f>
        <v>9.5000000000000001E-2</v>
      </c>
      <c r="F128" s="34">
        <f>VLOOKUP(B128,'[1]Vaccines expenditure'!$A$4:$AC$196,7,FALSE)</f>
        <v>9.1056630454145367E-3</v>
      </c>
      <c r="G128" s="34">
        <f>VLOOKUP(B128,'[1]Vaccines expenditure'!$A$4:$AC$196,8,FALSE)</f>
        <v>8.6503798931438088E-4</v>
      </c>
      <c r="H128" s="67">
        <f>VLOOKUP(B128,'[1]Vaccines expenditure'!$A$4:$AL$196,38,FALSE)</f>
        <v>16.581347333961954</v>
      </c>
      <c r="I128" s="67">
        <f t="shared" si="27"/>
        <v>0</v>
      </c>
      <c r="J128" s="252">
        <f t="shared" si="28"/>
        <v>0.65</v>
      </c>
      <c r="K128" s="252">
        <f t="shared" si="29"/>
        <v>1</v>
      </c>
      <c r="L128" s="252">
        <f t="shared" si="30"/>
        <v>0.56213017751479299</v>
      </c>
      <c r="M128" s="252">
        <f t="shared" si="31"/>
        <v>3.5032247292068511E-2</v>
      </c>
      <c r="N128" s="252">
        <f t="shared" si="32"/>
        <v>3.1695842788061979E-2</v>
      </c>
      <c r="O128" s="252">
        <f t="shared" si="33"/>
        <v>6.1148365437938182E-2</v>
      </c>
      <c r="P128" s="35">
        <f t="shared" si="34"/>
        <v>0.57038278847931267</v>
      </c>
      <c r="Q128" s="36">
        <f t="shared" si="35"/>
        <v>112</v>
      </c>
      <c r="R128" t="str">
        <f>VLOOKUP(B128,'Country code'!$D$2:$F$194,2,FALSE)</f>
        <v>Lower middle income</v>
      </c>
      <c r="S128" t="str">
        <f>VLOOKUP(B128, Regions!B:C, 2, FALSE)</f>
        <v>Latin America &amp; Caribbean</v>
      </c>
      <c r="T128">
        <f>VLOOKUP(B128,'Country code'!$D$2:$F$194,3,FALSE)</f>
        <v>2</v>
      </c>
    </row>
    <row r="129" spans="1:20" x14ac:dyDescent="0.25">
      <c r="A129" s="32" t="s">
        <v>319</v>
      </c>
      <c r="B129" s="33" t="s">
        <v>125</v>
      </c>
      <c r="C129" s="34">
        <f>VLOOKUP(B129,'[1]Vaccines expenditure'!$A$4:$T$196,18,FALSE)</f>
        <v>0.87</v>
      </c>
      <c r="D129" s="40">
        <f>VLOOKUP(B129,'[1]Vaccines expenditure'!$A$4:$U$196,21,FALSE)</f>
        <v>1</v>
      </c>
      <c r="E129" s="34">
        <f>VLOOKUP(B129,'[1]Vaccines expenditure'!$A$4:$AC$196,14,FALSE)</f>
        <v>6.0999999999999999E-2</v>
      </c>
      <c r="F129" s="34">
        <f>VLOOKUP(B129,'[1]Vaccines expenditure'!$A$4:$AC$196,7,FALSE)</f>
        <v>8.3551939644923353E-3</v>
      </c>
      <c r="G129" s="34">
        <f>VLOOKUP(B129,'[1]Vaccines expenditure'!$A$4:$AC$196,8,FALSE)</f>
        <v>5.0966683183403241E-4</v>
      </c>
      <c r="H129" s="67">
        <f>VLOOKUP(B129,'[1]Vaccines expenditure'!$A$4:$AL$196,38,FALSE)</f>
        <v>0.72098144742317072</v>
      </c>
      <c r="I129" s="67">
        <f t="shared" si="27"/>
        <v>0</v>
      </c>
      <c r="J129" s="252">
        <f t="shared" si="28"/>
        <v>0.87</v>
      </c>
      <c r="K129" s="252">
        <f t="shared" si="29"/>
        <v>1</v>
      </c>
      <c r="L129" s="252">
        <f t="shared" si="30"/>
        <v>0.36094674556213019</v>
      </c>
      <c r="M129" s="252">
        <f t="shared" si="31"/>
        <v>3.2144965136250384E-2</v>
      </c>
      <c r="N129" s="252">
        <f t="shared" si="32"/>
        <v>1.8674694031535936E-2</v>
      </c>
      <c r="O129" s="252">
        <f t="shared" si="33"/>
        <v>2.6588211520487777E-3</v>
      </c>
      <c r="P129" s="35">
        <f t="shared" si="34"/>
        <v>0.62421960705068302</v>
      </c>
      <c r="Q129" s="36">
        <f t="shared" si="35"/>
        <v>103</v>
      </c>
      <c r="R129" t="str">
        <f>VLOOKUP(B129,'Country code'!$D$2:$F$194,2,FALSE)</f>
        <v>Low income</v>
      </c>
      <c r="S129" t="str">
        <f>VLOOKUP(B129, Regions!B:C, 2, FALSE)</f>
        <v>Sub-Saharan Africa</v>
      </c>
      <c r="T129">
        <f>VLOOKUP(B129,'Country code'!$D$2:$F$194,3,FALSE)</f>
        <v>1</v>
      </c>
    </row>
    <row r="130" spans="1:20" x14ac:dyDescent="0.25">
      <c r="A130" s="32" t="s">
        <v>320</v>
      </c>
      <c r="B130" s="33" t="s">
        <v>126</v>
      </c>
      <c r="C130" s="34">
        <f>VLOOKUP(B130,'[1]Vaccines expenditure'!$A$4:$T$196,18,FALSE)</f>
        <v>0.87</v>
      </c>
      <c r="D130" s="40">
        <f>VLOOKUP(B130,'[1]Vaccines expenditure'!$A$4:$U$196,21,FALSE)</f>
        <v>1</v>
      </c>
      <c r="E130" s="34">
        <f>VLOOKUP(B130,'[1]Vaccines expenditure'!$A$4:$AC$196,14,FALSE)</f>
        <v>5.8000000000000003E-2</v>
      </c>
      <c r="F130" s="34">
        <f>VLOOKUP(B130,'[1]Vaccines expenditure'!$A$4:$AC$196,7,FALSE)</f>
        <v>1.1859429243028267E-3</v>
      </c>
      <c r="G130" s="34">
        <f>VLOOKUP(B130,'[1]Vaccines expenditure'!$A$4:$AC$196,8,FALSE)</f>
        <v>6.8784689609563949E-5</v>
      </c>
      <c r="H130" s="67">
        <f>VLOOKUP(B130,'[1]Vaccines expenditure'!$A$4:$AL$196,38,FALSE)</f>
        <v>0.93765984097470767</v>
      </c>
      <c r="I130" s="67">
        <f t="shared" si="27"/>
        <v>0</v>
      </c>
      <c r="J130" s="252">
        <f t="shared" si="28"/>
        <v>0.87</v>
      </c>
      <c r="K130" s="252">
        <f t="shared" si="29"/>
        <v>1</v>
      </c>
      <c r="L130" s="252">
        <f t="shared" si="30"/>
        <v>0.34319526627218938</v>
      </c>
      <c r="M130" s="252">
        <f t="shared" si="31"/>
        <v>4.5626821013739936E-3</v>
      </c>
      <c r="N130" s="252">
        <f t="shared" si="32"/>
        <v>2.5203386845684913E-3</v>
      </c>
      <c r="O130" s="252">
        <f t="shared" si="33"/>
        <v>3.4578834552825479E-3</v>
      </c>
      <c r="P130" s="35">
        <f t="shared" si="34"/>
        <v>0.62448596115176092</v>
      </c>
      <c r="Q130" s="36">
        <f t="shared" si="35"/>
        <v>102</v>
      </c>
      <c r="R130" t="str">
        <f>VLOOKUP(B130,'Country code'!$D$2:$F$194,2,FALSE)</f>
        <v>Lower middle income</v>
      </c>
      <c r="S130" t="str">
        <f>VLOOKUP(B130, Regions!B:C, 2, FALSE)</f>
        <v>Sub-Saharan Africa</v>
      </c>
      <c r="T130">
        <f>VLOOKUP(B130,'Country code'!$D$2:$F$194,3,FALSE)</f>
        <v>2</v>
      </c>
    </row>
    <row r="131" spans="1:20" x14ac:dyDescent="0.25">
      <c r="A131" s="32" t="s">
        <v>321</v>
      </c>
      <c r="B131" s="33" t="s">
        <v>128</v>
      </c>
      <c r="C131" s="34">
        <f>VLOOKUP(B131,'[1]Vaccines expenditure'!$A$4:$T$196,18,FALSE)</f>
        <v>0.87</v>
      </c>
      <c r="D131" s="40">
        <f>VLOOKUP(B131,'[1]Vaccines expenditure'!$A$4:$U$196,21,FALSE)</f>
        <v>1</v>
      </c>
      <c r="E131" s="34">
        <f>VLOOKUP(B131,'[1]Vaccines expenditure'!$A$4:$AC$196,14,FALSE)</f>
        <v>0.16899999999999998</v>
      </c>
      <c r="F131" s="34"/>
      <c r="G131" s="34"/>
      <c r="H131" s="67"/>
      <c r="I131" s="67">
        <f t="shared" si="27"/>
        <v>3</v>
      </c>
      <c r="J131" s="252">
        <f t="shared" si="28"/>
        <v>0.87</v>
      </c>
      <c r="K131" s="252">
        <f t="shared" si="29"/>
        <v>1</v>
      </c>
      <c r="L131" s="252">
        <f t="shared" si="30"/>
        <v>1</v>
      </c>
      <c r="M131" s="252">
        <f t="shared" si="31"/>
        <v>0</v>
      </c>
      <c r="N131" s="252">
        <f t="shared" si="32"/>
        <v>0</v>
      </c>
      <c r="O131" s="252">
        <f t="shared" si="33"/>
        <v>0</v>
      </c>
      <c r="P131" s="35">
        <f t="shared" si="34"/>
        <v>0.62333333333333341</v>
      </c>
      <c r="Q131" s="36">
        <f t="shared" si="35"/>
        <v>104</v>
      </c>
      <c r="R131" t="e">
        <f>VLOOKUP(B131,'Country code'!$D$2:$F$194,2,FALSE)</f>
        <v>#N/A</v>
      </c>
      <c r="S131" t="str">
        <f>VLOOKUP(B131, Regions!B:C, 2, FALSE)</f>
        <v>East Asia &amp; Pacific</v>
      </c>
      <c r="T131" t="e">
        <f>VLOOKUP(B131,'Country code'!$D$2:$F$194,3,FALSE)</f>
        <v>#N/A</v>
      </c>
    </row>
    <row r="132" spans="1:20" x14ac:dyDescent="0.25">
      <c r="A132" s="32" t="s">
        <v>322</v>
      </c>
      <c r="B132" s="33" t="s">
        <v>130</v>
      </c>
      <c r="C132" s="34">
        <f>VLOOKUP(B132,'[1]Vaccines expenditure'!$A$4:$T$196,18,FALSE)</f>
        <v>0.87</v>
      </c>
      <c r="D132" s="40">
        <f>VLOOKUP(B132,'[1]Vaccines expenditure'!$A$4:$U$196,21,FALSE)</f>
        <v>0.5</v>
      </c>
      <c r="E132" s="34">
        <f>VLOOKUP(B132,'[1]Vaccines expenditure'!$A$4:$AC$196,14,FALSE)</f>
        <v>9.7000000000000003E-2</v>
      </c>
      <c r="F132" s="34">
        <f>VLOOKUP(B132,'[1]Vaccines expenditure'!$A$4:$AC$196,7,FALSE)</f>
        <v>1.0369599604895068E-3</v>
      </c>
      <c r="G132" s="34">
        <f>VLOOKUP(B132,'[1]Vaccines expenditure'!$A$4:$AC$196,8,FALSE)</f>
        <v>1.0058511616748217E-4</v>
      </c>
      <c r="H132" s="67">
        <f>VLOOKUP(B132,'[1]Vaccines expenditure'!$A$4:$AL$196,38,FALSE)</f>
        <v>80.9769070186112</v>
      </c>
      <c r="I132" s="67">
        <f t="shared" si="27"/>
        <v>0</v>
      </c>
      <c r="J132" s="252">
        <f t="shared" si="28"/>
        <v>0.87</v>
      </c>
      <c r="K132" s="252">
        <f t="shared" si="29"/>
        <v>0.5</v>
      </c>
      <c r="L132" s="252">
        <f t="shared" si="30"/>
        <v>0.57396449704142016</v>
      </c>
      <c r="M132" s="252">
        <f t="shared" si="31"/>
        <v>3.9894994561802616E-3</v>
      </c>
      <c r="N132" s="252">
        <f t="shared" si="32"/>
        <v>3.6855375928522413E-3</v>
      </c>
      <c r="O132" s="252">
        <f t="shared" si="33"/>
        <v>0.29862503949037295</v>
      </c>
      <c r="P132" s="35">
        <f t="shared" si="34"/>
        <v>0.55620834649679096</v>
      </c>
      <c r="Q132" s="36">
        <f t="shared" si="35"/>
        <v>115</v>
      </c>
      <c r="R132" t="str">
        <f>VLOOKUP(B132,'Country code'!$D$2:$F$194,2,FALSE)</f>
        <v>High income: OECD</v>
      </c>
      <c r="S132" t="str">
        <f>VLOOKUP(B132, Regions!B:C, 2, FALSE)</f>
        <v>Europe &amp; Central Asia</v>
      </c>
      <c r="T132">
        <f>VLOOKUP(B132,'Country code'!$D$2:$F$194,3,FALSE)</f>
        <v>4</v>
      </c>
    </row>
    <row r="133" spans="1:20" x14ac:dyDescent="0.25">
      <c r="A133" s="32" t="s">
        <v>323</v>
      </c>
      <c r="B133" s="33" t="s">
        <v>134</v>
      </c>
      <c r="C133" s="34">
        <f>VLOOKUP(B133,'[1]Vaccines expenditure'!$A$4:$T$196,18,FALSE)</f>
        <v>0.87</v>
      </c>
      <c r="D133" s="40">
        <f>VLOOKUP(B133,'[1]Vaccines expenditure'!$A$4:$U$196,21,FALSE)</f>
        <v>1</v>
      </c>
      <c r="E133" s="34">
        <f>VLOOKUP(B133,'[1]Vaccines expenditure'!$A$4:$AC$196,14,FALSE)</f>
        <v>0.03</v>
      </c>
      <c r="F133" s="34">
        <f>VLOOKUP(B133,'[1]Vaccines expenditure'!$A$4:$AC$196,7,FALSE)</f>
        <v>6.2009210025961523E-3</v>
      </c>
      <c r="G133" s="34">
        <f>VLOOKUP(B133,'[1]Vaccines expenditure'!$A$4:$AC$196,8,FALSE)</f>
        <v>1.8602763007788457E-4</v>
      </c>
      <c r="H133" s="67">
        <f>VLOOKUP(B133,'[1]Vaccines expenditure'!$A$4:$AL$196,38,FALSE)</f>
        <v>40.412393929235435</v>
      </c>
      <c r="I133" s="67">
        <f t="shared" si="27"/>
        <v>0</v>
      </c>
      <c r="J133" s="252">
        <f t="shared" si="28"/>
        <v>0.87</v>
      </c>
      <c r="K133" s="252">
        <f t="shared" si="29"/>
        <v>1</v>
      </c>
      <c r="L133" s="252">
        <f t="shared" si="30"/>
        <v>0.1775147928994083</v>
      </c>
      <c r="M133" s="252">
        <f t="shared" si="31"/>
        <v>2.3856823706091827E-2</v>
      </c>
      <c r="N133" s="252">
        <f t="shared" si="32"/>
        <v>6.816235344597665E-3</v>
      </c>
      <c r="O133" s="252">
        <f t="shared" si="33"/>
        <v>0.14903202872696503</v>
      </c>
      <c r="P133" s="35">
        <f t="shared" si="34"/>
        <v>0.67301067624232169</v>
      </c>
      <c r="Q133" s="36">
        <f t="shared" si="35"/>
        <v>41</v>
      </c>
      <c r="R133" t="str">
        <f>VLOOKUP(B133,'Country code'!$D$2:$F$194,2,FALSE)</f>
        <v>High income: nonOECD</v>
      </c>
      <c r="S133" t="str">
        <f>VLOOKUP(B133, Regions!B:C, 2, FALSE)</f>
        <v>Middle East &amp; North Africa</v>
      </c>
      <c r="T133">
        <f>VLOOKUP(B133,'Country code'!$D$2:$F$194,3,FALSE)</f>
        <v>4</v>
      </c>
    </row>
    <row r="134" spans="1:20" x14ac:dyDescent="0.25">
      <c r="A134" s="32" t="s">
        <v>324</v>
      </c>
      <c r="B134" s="33" t="s">
        <v>135</v>
      </c>
      <c r="C134" s="34">
        <f>VLOOKUP(B134,'[1]Vaccines expenditure'!$A$4:$T$196,18,FALSE)</f>
        <v>0.87</v>
      </c>
      <c r="D134" s="40">
        <f>VLOOKUP(B134,'[1]Vaccines expenditure'!$A$4:$U$196,21,FALSE)</f>
        <v>1</v>
      </c>
      <c r="E134" s="34">
        <f>VLOOKUP(B134,'[1]Vaccines expenditure'!$A$4:$AC$196,14,FALSE)</f>
        <v>2.5999999999999999E-2</v>
      </c>
      <c r="F134" s="34">
        <f>VLOOKUP(B134,'[1]Vaccines expenditure'!$A$4:$AC$196,7,FALSE)</f>
        <v>1.5968806217831622E-8</v>
      </c>
      <c r="G134" s="34">
        <f>VLOOKUP(B134,'[1]Vaccines expenditure'!$A$4:$AC$196,8,FALSE)</f>
        <v>4.1518896166362214E-10</v>
      </c>
      <c r="H134" s="67">
        <f>VLOOKUP(B134,'[1]Vaccines expenditure'!$A$4:$AL$196,38,FALSE)</f>
        <v>4.1866275831497353</v>
      </c>
      <c r="I134" s="67">
        <f t="shared" ref="I134:I165" si="36">COUNTBLANK(E134:H134)</f>
        <v>0</v>
      </c>
      <c r="J134" s="252">
        <f t="shared" ref="J134:J165" si="37">+C134/C$4</f>
        <v>0.87</v>
      </c>
      <c r="K134" s="252">
        <f t="shared" ref="K134:K165" si="38">+D134/D$4</f>
        <v>1</v>
      </c>
      <c r="L134" s="252">
        <f t="shared" ref="L134:L165" si="39">+E134/E$4</f>
        <v>0.15384615384615385</v>
      </c>
      <c r="M134" s="252">
        <f t="shared" ref="M134:M165" si="40">+F134/F$4</f>
        <v>6.1436840523537166E-8</v>
      </c>
      <c r="N134" s="252">
        <f t="shared" ref="N134:N165" si="41">+G134/G$4</f>
        <v>1.5212931939161581E-8</v>
      </c>
      <c r="O134" s="252">
        <f t="shared" ref="O134:O165" si="42">+H134/H$4</f>
        <v>1.5439362571136846E-2</v>
      </c>
      <c r="P134" s="35">
        <f t="shared" ref="P134:P165" si="43">AVERAGE(J134,K134,O134)</f>
        <v>0.62847978752371236</v>
      </c>
      <c r="Q134" s="36">
        <f t="shared" ref="Q134:Q165" si="44">_xlfn.RANK.EQ(P134, $P$6:$P$198, 0)</f>
        <v>100</v>
      </c>
      <c r="R134" t="str">
        <f>VLOOKUP(B134,'Country code'!$D$2:$F$194,2,FALSE)</f>
        <v>Lower middle income</v>
      </c>
      <c r="S134" t="str">
        <f>VLOOKUP(B134, Regions!B:C, 2, FALSE)</f>
        <v>South Asia</v>
      </c>
      <c r="T134">
        <f>VLOOKUP(B134,'Country code'!$D$2:$F$194,3,FALSE)</f>
        <v>2</v>
      </c>
    </row>
    <row r="135" spans="1:20" x14ac:dyDescent="0.25">
      <c r="A135" s="32" t="s">
        <v>325</v>
      </c>
      <c r="B135" s="33" t="s">
        <v>139</v>
      </c>
      <c r="C135" s="34">
        <f>VLOOKUP(B135,'[1]Vaccines expenditure'!$A$4:$T$196,18,FALSE)</f>
        <v>0.87</v>
      </c>
      <c r="D135" s="40">
        <f>VLOOKUP(B135,'[1]Vaccines expenditure'!$A$4:$U$196,21,FALSE)</f>
        <v>0.5</v>
      </c>
      <c r="E135" s="34">
        <f>VLOOKUP(B135,'[1]Vaccines expenditure'!$A$4:$AC$196,14,FALSE)</f>
        <v>9.9000000000000005E-2</v>
      </c>
      <c r="F135" s="34"/>
      <c r="G135" s="34"/>
      <c r="H135" s="67"/>
      <c r="I135" s="67">
        <f t="shared" si="36"/>
        <v>3</v>
      </c>
      <c r="J135" s="252">
        <f t="shared" si="37"/>
        <v>0.87</v>
      </c>
      <c r="K135" s="252">
        <f t="shared" si="38"/>
        <v>0.5</v>
      </c>
      <c r="L135" s="252">
        <f t="shared" si="39"/>
        <v>0.58579881656804744</v>
      </c>
      <c r="M135" s="252">
        <f t="shared" si="40"/>
        <v>0</v>
      </c>
      <c r="N135" s="252">
        <f t="shared" si="41"/>
        <v>0</v>
      </c>
      <c r="O135" s="252">
        <f t="shared" si="42"/>
        <v>0</v>
      </c>
      <c r="P135" s="35">
        <f t="shared" si="43"/>
        <v>0.45666666666666672</v>
      </c>
      <c r="Q135" s="36">
        <f t="shared" si="44"/>
        <v>145</v>
      </c>
      <c r="R135" t="str">
        <f>VLOOKUP(B135,'Country code'!$D$2:$F$194,2,FALSE)</f>
        <v>Upper middle income</v>
      </c>
      <c r="S135" t="str">
        <f>VLOOKUP(B135, Regions!B:C, 2, FALSE)</f>
        <v>East Asia &amp; Pacific</v>
      </c>
      <c r="T135">
        <f>VLOOKUP(B135,'Country code'!$D$2:$F$194,3,FALSE)</f>
        <v>3</v>
      </c>
    </row>
    <row r="136" spans="1:20" x14ac:dyDescent="0.25">
      <c r="A136" s="32" t="s">
        <v>326</v>
      </c>
      <c r="B136" s="33" t="s">
        <v>136</v>
      </c>
      <c r="C136" s="34">
        <f>VLOOKUP(B136,'[1]Vaccines expenditure'!$A$4:$T$196,18,FALSE)</f>
        <v>0.87</v>
      </c>
      <c r="D136" s="40">
        <f>VLOOKUP(B136,'[1]Vaccines expenditure'!$A$4:$U$196,21,FALSE)</f>
        <v>1</v>
      </c>
      <c r="E136" s="34">
        <f>VLOOKUP(B136,'[1]Vaccines expenditure'!$A$4:$AC$196,14,FALSE)</f>
        <v>8.3000000000000004E-2</v>
      </c>
      <c r="F136" s="34">
        <f>VLOOKUP(B136,'[1]Vaccines expenditure'!$A$4:$AC$196,7,FALSE)</f>
        <v>7.2159464615777665E-3</v>
      </c>
      <c r="G136" s="34">
        <f>VLOOKUP(B136,'[1]Vaccines expenditure'!$A$4:$AC$196,8,FALSE)</f>
        <v>5.9892355631095467E-4</v>
      </c>
      <c r="H136" s="67">
        <f>VLOOKUP(B136,'[1]Vaccines expenditure'!$A$4:$AL$196,38,FALSE)</f>
        <v>74.307695640866228</v>
      </c>
      <c r="I136" s="67">
        <f t="shared" si="36"/>
        <v>0</v>
      </c>
      <c r="J136" s="252">
        <f t="shared" si="37"/>
        <v>0.87</v>
      </c>
      <c r="K136" s="252">
        <f t="shared" si="38"/>
        <v>1</v>
      </c>
      <c r="L136" s="252">
        <f t="shared" si="39"/>
        <v>0.49112426035502965</v>
      </c>
      <c r="M136" s="252">
        <f t="shared" si="40"/>
        <v>2.7761934482697603E-2</v>
      </c>
      <c r="N136" s="252">
        <f t="shared" si="41"/>
        <v>2.1945148210132388E-2</v>
      </c>
      <c r="O136" s="252">
        <f t="shared" si="42"/>
        <v>0.2740304533994149</v>
      </c>
      <c r="P136" s="35">
        <f t="shared" si="43"/>
        <v>0.71467681779980496</v>
      </c>
      <c r="Q136" s="36">
        <f t="shared" si="44"/>
        <v>12</v>
      </c>
      <c r="R136" t="str">
        <f>VLOOKUP(B136,'Country code'!$D$2:$F$194,2,FALSE)</f>
        <v>Upper middle income</v>
      </c>
      <c r="S136" t="str">
        <f>VLOOKUP(B136, Regions!B:C, 2, FALSE)</f>
        <v>Latin America &amp; Caribbean</v>
      </c>
      <c r="T136">
        <f>VLOOKUP(B136,'Country code'!$D$2:$F$194,3,FALSE)</f>
        <v>3</v>
      </c>
    </row>
    <row r="137" spans="1:20" ht="30" x14ac:dyDescent="0.25">
      <c r="A137" s="32" t="s">
        <v>327</v>
      </c>
      <c r="B137" s="33" t="s">
        <v>140</v>
      </c>
      <c r="C137" s="34">
        <f>VLOOKUP(B137,'[1]Vaccines expenditure'!$A$4:$T$196,18,FALSE)</f>
        <v>0.87</v>
      </c>
      <c r="D137" s="40">
        <f>VLOOKUP(B137,'[1]Vaccines expenditure'!$A$4:$U$196,21,FALSE)</f>
        <v>1</v>
      </c>
      <c r="E137" s="34">
        <f>VLOOKUP(B137,'[1]Vaccines expenditure'!$A$4:$AC$196,14,FALSE)</f>
        <v>3.5000000000000003E-2</v>
      </c>
      <c r="F137" s="34">
        <f>VLOOKUP(B137,'[1]Vaccines expenditure'!$A$4:$AC$196,7,FALSE)</f>
        <v>1.303184512879769E-2</v>
      </c>
      <c r="G137" s="34">
        <f>VLOOKUP(B137,'[1]Vaccines expenditure'!$A$4:$AC$196,8,FALSE)</f>
        <v>4.5611457950791917E-4</v>
      </c>
      <c r="H137" s="67">
        <f>VLOOKUP(B137,'[1]Vaccines expenditure'!$A$4:$AL$196,38,FALSE)</f>
        <v>1.3387740691101946</v>
      </c>
      <c r="I137" s="67">
        <f t="shared" si="36"/>
        <v>0</v>
      </c>
      <c r="J137" s="252">
        <f t="shared" si="37"/>
        <v>0.87</v>
      </c>
      <c r="K137" s="252">
        <f t="shared" si="38"/>
        <v>1</v>
      </c>
      <c r="L137" s="252">
        <f t="shared" si="39"/>
        <v>0.20710059171597636</v>
      </c>
      <c r="M137" s="252">
        <f t="shared" si="40"/>
        <v>5.0137460495409236E-2</v>
      </c>
      <c r="N137" s="252">
        <f t="shared" si="41"/>
        <v>1.671248683180308E-2</v>
      </c>
      <c r="O137" s="252">
        <f t="shared" si="42"/>
        <v>4.9371045891495177E-3</v>
      </c>
      <c r="P137" s="35">
        <f t="shared" si="43"/>
        <v>0.62497903486304984</v>
      </c>
      <c r="Q137" s="36">
        <f t="shared" si="44"/>
        <v>101</v>
      </c>
      <c r="R137" t="str">
        <f>VLOOKUP(B137,'Country code'!$D$2:$F$194,2,FALSE)</f>
        <v>Lower middle income</v>
      </c>
      <c r="S137" t="str">
        <f>VLOOKUP(B137, Regions!B:C, 2, FALSE)</f>
        <v>East Asia &amp; Pacific</v>
      </c>
      <c r="T137">
        <f>VLOOKUP(B137,'Country code'!$D$2:$F$194,3,FALSE)</f>
        <v>2</v>
      </c>
    </row>
    <row r="138" spans="1:20" x14ac:dyDescent="0.25">
      <c r="A138" s="32" t="s">
        <v>328</v>
      </c>
      <c r="B138" s="33" t="s">
        <v>144</v>
      </c>
      <c r="C138" s="34">
        <f>VLOOKUP(B138,'[1]Vaccines expenditure'!$A$4:$T$196,18,FALSE)</f>
        <v>0.87</v>
      </c>
      <c r="D138" s="40">
        <f>VLOOKUP(B138,'[1]Vaccines expenditure'!$A$4:$U$196,21,FALSE)</f>
        <v>1</v>
      </c>
      <c r="E138" s="34">
        <f>VLOOKUP(B138,'[1]Vaccines expenditure'!$A$4:$AC$196,14,FALSE)</f>
        <v>7.0999999999999994E-2</v>
      </c>
      <c r="F138" s="34">
        <f>VLOOKUP(B138,'[1]Vaccines expenditure'!$A$4:$AC$196,7,FALSE)</f>
        <v>6.1794480299944476E-3</v>
      </c>
      <c r="G138" s="34">
        <f>VLOOKUP(B138,'[1]Vaccines expenditure'!$A$4:$AC$196,8,FALSE)</f>
        <v>4.3874081012960578E-4</v>
      </c>
      <c r="H138" s="67">
        <f>VLOOKUP(B138,'[1]Vaccines expenditure'!$A$4:$AL$196,38,FALSE)</f>
        <v>12.846604075952699</v>
      </c>
      <c r="I138" s="67">
        <f t="shared" si="36"/>
        <v>0</v>
      </c>
      <c r="J138" s="252">
        <f t="shared" si="37"/>
        <v>0.87</v>
      </c>
      <c r="K138" s="252">
        <f t="shared" si="38"/>
        <v>1</v>
      </c>
      <c r="L138" s="252">
        <f t="shared" si="39"/>
        <v>0.42011834319526625</v>
      </c>
      <c r="M138" s="252">
        <f t="shared" si="40"/>
        <v>2.3774210668191468E-2</v>
      </c>
      <c r="N138" s="252">
        <f t="shared" si="41"/>
        <v>1.6075894832777087E-2</v>
      </c>
      <c r="O138" s="252">
        <f t="shared" si="42"/>
        <v>4.7375452962371688E-2</v>
      </c>
      <c r="P138" s="35">
        <f t="shared" si="43"/>
        <v>0.63912515098745726</v>
      </c>
      <c r="Q138" s="36">
        <f t="shared" si="44"/>
        <v>97</v>
      </c>
      <c r="R138" t="str">
        <f>VLOOKUP(B138,'Country code'!$D$2:$F$194,2,FALSE)</f>
        <v>Lower middle income</v>
      </c>
      <c r="S138" t="str">
        <f>VLOOKUP(B138, Regions!B:C, 2, FALSE)</f>
        <v>Latin America &amp; Caribbean</v>
      </c>
      <c r="T138">
        <f>VLOOKUP(B138,'Country code'!$D$2:$F$194,3,FALSE)</f>
        <v>2</v>
      </c>
    </row>
    <row r="139" spans="1:20" x14ac:dyDescent="0.25">
      <c r="A139" s="32" t="s">
        <v>329</v>
      </c>
      <c r="B139" s="33" t="s">
        <v>137</v>
      </c>
      <c r="C139" s="34">
        <f>VLOOKUP(B139,'[1]Vaccines expenditure'!$A$4:$T$196,18,FALSE)</f>
        <v>0.87</v>
      </c>
      <c r="D139" s="40">
        <f>VLOOKUP(B139,'[1]Vaccines expenditure'!$A$4:$U$196,21,FALSE)</f>
        <v>1</v>
      </c>
      <c r="E139" s="34">
        <f>VLOOKUP(B139,'[1]Vaccines expenditure'!$A$4:$AC$196,14,FALSE)</f>
        <v>4.5999999999999999E-2</v>
      </c>
      <c r="F139" s="34">
        <f>VLOOKUP(B139,'[1]Vaccines expenditure'!$A$4:$AC$196,7,FALSE)</f>
        <v>1.9182859786728491E-2</v>
      </c>
      <c r="G139" s="34">
        <f>VLOOKUP(B139,'[1]Vaccines expenditure'!$A$4:$AC$196,8,FALSE)</f>
        <v>8.8241155018951053E-4</v>
      </c>
      <c r="H139" s="67">
        <f>VLOOKUP(B139,'[1]Vaccines expenditure'!$A$4:$AL$196,38,FALSE)</f>
        <v>53.965120732150979</v>
      </c>
      <c r="I139" s="67">
        <f t="shared" si="36"/>
        <v>0</v>
      </c>
      <c r="J139" s="252">
        <f t="shared" si="37"/>
        <v>0.87</v>
      </c>
      <c r="K139" s="252">
        <f t="shared" si="38"/>
        <v>1</v>
      </c>
      <c r="L139" s="252">
        <f t="shared" si="39"/>
        <v>0.27218934911242604</v>
      </c>
      <c r="M139" s="252">
        <f t="shared" si="40"/>
        <v>7.3802279358027287E-2</v>
      </c>
      <c r="N139" s="252">
        <f t="shared" si="41"/>
        <v>3.2332427147326238E-2</v>
      </c>
      <c r="O139" s="252">
        <f t="shared" si="42"/>
        <v>0.19901150714533325</v>
      </c>
      <c r="P139" s="35">
        <f t="shared" si="43"/>
        <v>0.68967050238177785</v>
      </c>
      <c r="Q139" s="36">
        <f t="shared" si="44"/>
        <v>23</v>
      </c>
      <c r="R139" t="str">
        <f>VLOOKUP(B139,'Country code'!$D$2:$F$194,2,FALSE)</f>
        <v>Upper middle income</v>
      </c>
      <c r="S139" t="str">
        <f>VLOOKUP(B139, Regions!B:C, 2, FALSE)</f>
        <v>Latin America &amp; Caribbean</v>
      </c>
      <c r="T139">
        <f>VLOOKUP(B139,'Country code'!$D$2:$F$194,3,FALSE)</f>
        <v>3</v>
      </c>
    </row>
    <row r="140" spans="1:20" x14ac:dyDescent="0.25">
      <c r="A140" s="32" t="s">
        <v>330</v>
      </c>
      <c r="B140" s="33" t="s">
        <v>138</v>
      </c>
      <c r="C140" s="34">
        <f>VLOOKUP(B140,'[1]Vaccines expenditure'!$A$4:$T$196,18,FALSE)</f>
        <v>0.87</v>
      </c>
      <c r="D140" s="40">
        <f>VLOOKUP(B140,'[1]Vaccines expenditure'!$A$4:$U$196,21,FALSE)</f>
        <v>0.5</v>
      </c>
      <c r="E140" s="34">
        <f>VLOOKUP(B140,'[1]Vaccines expenditure'!$A$4:$AC$196,14,FALSE)</f>
        <v>3.7999999999999999E-2</v>
      </c>
      <c r="F140" s="34"/>
      <c r="G140" s="34"/>
      <c r="H140" s="67">
        <f>VLOOKUP(B140,'[1]Vaccines expenditure'!$A$4:$AL$196,38,FALSE)</f>
        <v>7.3639167983423022</v>
      </c>
      <c r="I140" s="67">
        <f t="shared" si="36"/>
        <v>2</v>
      </c>
      <c r="J140" s="252">
        <f t="shared" si="37"/>
        <v>0.87</v>
      </c>
      <c r="K140" s="252">
        <f t="shared" si="38"/>
        <v>0.5</v>
      </c>
      <c r="L140" s="252">
        <f t="shared" si="39"/>
        <v>0.22485207100591717</v>
      </c>
      <c r="M140" s="252">
        <f t="shared" si="40"/>
        <v>0</v>
      </c>
      <c r="N140" s="252">
        <f t="shared" si="41"/>
        <v>0</v>
      </c>
      <c r="O140" s="252">
        <f t="shared" si="42"/>
        <v>2.7156507029879217E-2</v>
      </c>
      <c r="P140" s="35">
        <f t="shared" si="43"/>
        <v>0.46571883567662642</v>
      </c>
      <c r="Q140" s="36">
        <f t="shared" si="44"/>
        <v>144</v>
      </c>
      <c r="R140" t="str">
        <f>VLOOKUP(B140,'Country code'!$D$2:$F$194,2,FALSE)</f>
        <v>Lower middle income</v>
      </c>
      <c r="S140" t="str">
        <f>VLOOKUP(B140, Regions!B:C, 2, FALSE)</f>
        <v>East Asia &amp; Pacific</v>
      </c>
      <c r="T140">
        <f>VLOOKUP(B140,'Country code'!$D$2:$F$194,3,FALSE)</f>
        <v>2</v>
      </c>
    </row>
    <row r="141" spans="1:20" x14ac:dyDescent="0.25">
      <c r="A141" s="32" t="s">
        <v>331</v>
      </c>
      <c r="B141" s="33" t="s">
        <v>141</v>
      </c>
      <c r="C141" s="34">
        <f>VLOOKUP(B141,'[1]Vaccines expenditure'!$A$4:$T$196,18,FALSE)</f>
        <v>0.87</v>
      </c>
      <c r="D141" s="40">
        <f>VLOOKUP(B141,'[1]Vaccines expenditure'!$A$4:$U$196,21,FALSE)</f>
        <v>1</v>
      </c>
      <c r="E141" s="34">
        <f>VLOOKUP(B141,'[1]Vaccines expenditure'!$A$4:$AC$196,14,FALSE)</f>
        <v>7.0999999999999994E-2</v>
      </c>
      <c r="F141" s="34"/>
      <c r="G141" s="34"/>
      <c r="H141" s="67">
        <f>VLOOKUP(B141,'[1]Vaccines expenditure'!$A$4:$AL$196,38,FALSE)</f>
        <v>20.910378174168546</v>
      </c>
      <c r="I141" s="67">
        <f t="shared" si="36"/>
        <v>2</v>
      </c>
      <c r="J141" s="252">
        <f t="shared" si="37"/>
        <v>0.87</v>
      </c>
      <c r="K141" s="252">
        <f t="shared" si="38"/>
        <v>1</v>
      </c>
      <c r="L141" s="252">
        <f t="shared" si="39"/>
        <v>0.42011834319526625</v>
      </c>
      <c r="M141" s="252">
        <f t="shared" si="40"/>
        <v>0</v>
      </c>
      <c r="N141" s="252">
        <f t="shared" si="41"/>
        <v>0</v>
      </c>
      <c r="O141" s="252">
        <f t="shared" si="42"/>
        <v>7.711287992988608E-2</v>
      </c>
      <c r="P141" s="35">
        <f t="shared" si="43"/>
        <v>0.64903762664329545</v>
      </c>
      <c r="Q141" s="36">
        <f t="shared" si="44"/>
        <v>95</v>
      </c>
      <c r="R141" t="str">
        <f>VLOOKUP(B141,'Country code'!$D$2:$F$194,2,FALSE)</f>
        <v>High income: OECD</v>
      </c>
      <c r="S141" t="str">
        <f>VLOOKUP(B141, Regions!B:C, 2, FALSE)</f>
        <v>Europe &amp; Central Asia</v>
      </c>
      <c r="T141">
        <f>VLOOKUP(B141,'Country code'!$D$2:$F$194,3,FALSE)</f>
        <v>4</v>
      </c>
    </row>
    <row r="142" spans="1:20" x14ac:dyDescent="0.25">
      <c r="A142" s="32" t="s">
        <v>332</v>
      </c>
      <c r="B142" s="33" t="s">
        <v>143</v>
      </c>
      <c r="C142" s="34">
        <f>VLOOKUP(B142,'[1]Vaccines expenditure'!$A$4:$T$196,18,FALSE)</f>
        <v>0.87</v>
      </c>
      <c r="D142" s="40">
        <f>VLOOKUP(B142,'[1]Vaccines expenditure'!$A$4:$U$196,21,FALSE)</f>
        <v>1</v>
      </c>
      <c r="E142" s="34">
        <f>VLOOKUP(B142,'[1]Vaccines expenditure'!$A$4:$AC$196,14,FALSE)</f>
        <v>0.11</v>
      </c>
      <c r="F142" s="34"/>
      <c r="G142" s="34"/>
      <c r="H142" s="67"/>
      <c r="I142" s="67">
        <f t="shared" si="36"/>
        <v>3</v>
      </c>
      <c r="J142" s="252">
        <f t="shared" si="37"/>
        <v>0.87</v>
      </c>
      <c r="K142" s="252">
        <f t="shared" si="38"/>
        <v>1</v>
      </c>
      <c r="L142" s="252">
        <f t="shared" si="39"/>
        <v>0.65088757396449715</v>
      </c>
      <c r="M142" s="252">
        <f t="shared" si="40"/>
        <v>0</v>
      </c>
      <c r="N142" s="252">
        <f t="shared" si="41"/>
        <v>0</v>
      </c>
      <c r="O142" s="252">
        <f t="shared" si="42"/>
        <v>0</v>
      </c>
      <c r="P142" s="35">
        <f t="shared" si="43"/>
        <v>0.62333333333333341</v>
      </c>
      <c r="Q142" s="36">
        <f t="shared" si="44"/>
        <v>104</v>
      </c>
      <c r="R142" t="str">
        <f>VLOOKUP(B142,'Country code'!$D$2:$F$194,2,FALSE)</f>
        <v>High income: OECD</v>
      </c>
      <c r="S142" t="str">
        <f>VLOOKUP(B142, Regions!B:C, 2, FALSE)</f>
        <v>Europe &amp; Central Asia</v>
      </c>
      <c r="T142">
        <f>VLOOKUP(B142,'Country code'!$D$2:$F$194,3,FALSE)</f>
        <v>4</v>
      </c>
    </row>
    <row r="143" spans="1:20" x14ac:dyDescent="0.25">
      <c r="A143" s="32" t="s">
        <v>333</v>
      </c>
      <c r="B143" s="33" t="s">
        <v>145</v>
      </c>
      <c r="C143" s="34">
        <f>VLOOKUP(B143,'[1]Vaccines expenditure'!$A$4:$T$196,18,FALSE)</f>
        <v>0.87</v>
      </c>
      <c r="D143" s="40">
        <f>VLOOKUP(B143,'[1]Vaccines expenditure'!$A$4:$U$196,21,FALSE)</f>
        <v>1</v>
      </c>
      <c r="E143" s="34">
        <f>VLOOKUP(B143,'[1]Vaccines expenditure'!$A$4:$AC$196,14,FALSE)</f>
        <v>2.5000000000000001E-2</v>
      </c>
      <c r="F143" s="34">
        <f>VLOOKUP(B143,'[1]Vaccines expenditure'!$A$4:$AC$196,7,FALSE)</f>
        <v>6.7132400079268429E-3</v>
      </c>
      <c r="G143" s="34">
        <f>VLOOKUP(B143,'[1]Vaccines expenditure'!$A$4:$AC$196,8,FALSE)</f>
        <v>1.6783100019817106E-4</v>
      </c>
      <c r="H143" s="67">
        <f>VLOOKUP(B143,'[1]Vaccines expenditure'!$A$4:$AL$196,38,FALSE)</f>
        <v>271.16583109308129</v>
      </c>
      <c r="I143" s="67">
        <f t="shared" si="36"/>
        <v>0</v>
      </c>
      <c r="J143" s="252">
        <f t="shared" si="37"/>
        <v>0.87</v>
      </c>
      <c r="K143" s="252">
        <f t="shared" si="38"/>
        <v>1</v>
      </c>
      <c r="L143" s="252">
        <f t="shared" si="39"/>
        <v>0.14792899408284027</v>
      </c>
      <c r="M143" s="252">
        <f t="shared" si="40"/>
        <v>2.5827870295193265E-2</v>
      </c>
      <c r="N143" s="252">
        <f t="shared" si="41"/>
        <v>6.1494929274269663E-3</v>
      </c>
      <c r="O143" s="252">
        <f t="shared" si="42"/>
        <v>1</v>
      </c>
      <c r="P143" s="35">
        <f t="shared" si="43"/>
        <v>0.95666666666666667</v>
      </c>
      <c r="Q143" s="36">
        <f t="shared" si="44"/>
        <v>1</v>
      </c>
      <c r="R143" t="str">
        <f>VLOOKUP(B143,'Country code'!$D$2:$F$194,2,FALSE)</f>
        <v>High income: nonOECD</v>
      </c>
      <c r="S143" t="str">
        <f>VLOOKUP(B143, Regions!B:C, 2, FALSE)</f>
        <v>Middle East &amp; North Africa</v>
      </c>
      <c r="T143">
        <f>VLOOKUP(B143,'Country code'!$D$2:$F$194,3,FALSE)</f>
        <v>4</v>
      </c>
    </row>
    <row r="144" spans="1:20" x14ac:dyDescent="0.25">
      <c r="A144" s="32" t="s">
        <v>334</v>
      </c>
      <c r="B144" s="33" t="s">
        <v>94</v>
      </c>
      <c r="C144" s="34">
        <f>VLOOKUP(B144,'[1]Vaccines expenditure'!$A$4:$T$196,18,FALSE)</f>
        <v>0.87</v>
      </c>
      <c r="D144" s="40">
        <f>VLOOKUP(B144,'[1]Vaccines expenditure'!$A$4:$U$196,21,FALSE)</f>
        <v>1</v>
      </c>
      <c r="E144" s="34">
        <f>VLOOKUP(B144,'[1]Vaccines expenditure'!$A$4:$AC$196,14,FALSE)</f>
        <v>6.5000000000000002E-2</v>
      </c>
      <c r="F144" s="34">
        <f>VLOOKUP(B144,'[1]Vaccines expenditure'!$A$4:$AC$196,7,FALSE)</f>
        <v>5.5439279687491286E-4</v>
      </c>
      <c r="G144" s="34">
        <f>VLOOKUP(B144,'[1]Vaccines expenditure'!$A$4:$AC$196,8,FALSE)</f>
        <v>3.6035531796869334E-5</v>
      </c>
      <c r="H144" s="67">
        <f>VLOOKUP(B144,'[1]Vaccines expenditure'!$A$4:$AL$196,38,FALSE)</f>
        <v>15.625432662675452</v>
      </c>
      <c r="I144" s="67">
        <f t="shared" si="36"/>
        <v>0</v>
      </c>
      <c r="J144" s="252">
        <f t="shared" si="37"/>
        <v>0.87</v>
      </c>
      <c r="K144" s="252">
        <f t="shared" si="38"/>
        <v>1</v>
      </c>
      <c r="L144" s="252">
        <f t="shared" si="39"/>
        <v>0.38461538461538469</v>
      </c>
      <c r="M144" s="252">
        <f t="shared" si="40"/>
        <v>2.1329172252693746E-3</v>
      </c>
      <c r="N144" s="252">
        <f t="shared" si="41"/>
        <v>1.3203773299286601E-3</v>
      </c>
      <c r="O144" s="252">
        <f t="shared" si="42"/>
        <v>5.7623162179720994E-2</v>
      </c>
      <c r="P144" s="35">
        <f t="shared" si="43"/>
        <v>0.64254105405990702</v>
      </c>
      <c r="Q144" s="36">
        <f t="shared" si="44"/>
        <v>96</v>
      </c>
      <c r="R144" t="str">
        <f>VLOOKUP(B144,'Country code'!$D$2:$F$194,2,FALSE)</f>
        <v>High income: OECD</v>
      </c>
      <c r="S144" t="str">
        <f>VLOOKUP(B144, Regions!B:C, 2, FALSE)</f>
        <v>East Asia &amp; Pacific</v>
      </c>
      <c r="T144">
        <f>VLOOKUP(B144,'Country code'!$D$2:$F$194,3,FALSE)</f>
        <v>4</v>
      </c>
    </row>
    <row r="145" spans="1:20" ht="30" x14ac:dyDescent="0.25">
      <c r="A145" s="32" t="s">
        <v>335</v>
      </c>
      <c r="B145" s="33" t="s">
        <v>108</v>
      </c>
      <c r="C145" s="34">
        <f>VLOOKUP(B145,'[1]Vaccines expenditure'!$A$4:$T$196,18,FALSE)</f>
        <v>0.87</v>
      </c>
      <c r="D145" s="40">
        <f>VLOOKUP(B145,'[1]Vaccines expenditure'!$A$4:$U$196,21,FALSE)</f>
        <v>1</v>
      </c>
      <c r="E145" s="34">
        <f>VLOOKUP(B145,'[1]Vaccines expenditure'!$A$4:$AC$196,14,FALSE)</f>
        <v>0.11899999999999999</v>
      </c>
      <c r="F145" s="34">
        <f>VLOOKUP(B145,'[1]Vaccines expenditure'!$A$4:$AC$196,7,FALSE)</f>
        <v>9.1540361116542737E-4</v>
      </c>
      <c r="G145" s="34">
        <f>VLOOKUP(B145,'[1]Vaccines expenditure'!$A$4:$AC$196,8,FALSE)</f>
        <v>1.0893302972868586E-4</v>
      </c>
      <c r="H145" s="67">
        <f>VLOOKUP(B145,'[1]Vaccines expenditure'!$A$4:$AL$196,38,FALSE)</f>
        <v>4.7156049023296012</v>
      </c>
      <c r="I145" s="67">
        <f t="shared" si="36"/>
        <v>0</v>
      </c>
      <c r="J145" s="253">
        <f t="shared" si="37"/>
        <v>0.87</v>
      </c>
      <c r="K145" s="253">
        <f t="shared" si="38"/>
        <v>1</v>
      </c>
      <c r="L145" s="253">
        <f t="shared" si="39"/>
        <v>0.70414201183431957</v>
      </c>
      <c r="M145" s="253">
        <f t="shared" si="40"/>
        <v>3.5218353148427808E-3</v>
      </c>
      <c r="N145" s="253">
        <f t="shared" si="41"/>
        <v>3.9914133568218178E-3</v>
      </c>
      <c r="O145" s="253">
        <f t="shared" si="42"/>
        <v>1.7390114688568218E-2</v>
      </c>
      <c r="P145" s="35">
        <f t="shared" si="43"/>
        <v>0.62913003822952274</v>
      </c>
      <c r="Q145" s="36">
        <f t="shared" si="44"/>
        <v>99</v>
      </c>
      <c r="R145" t="str">
        <f>VLOOKUP(B145,'Country code'!$D$2:$F$194,2,FALSE)</f>
        <v>Lower middle income</v>
      </c>
      <c r="S145" t="str">
        <f>VLOOKUP(B145, Regions!B:C, 2, FALSE)</f>
        <v>Europe &amp; Central Asia</v>
      </c>
      <c r="T145">
        <f>VLOOKUP(B145,'Country code'!$D$2:$F$194,3,FALSE)</f>
        <v>2</v>
      </c>
    </row>
    <row r="146" spans="1:20" x14ac:dyDescent="0.25">
      <c r="A146" s="32" t="s">
        <v>336</v>
      </c>
      <c r="B146" s="33" t="s">
        <v>146</v>
      </c>
      <c r="C146" s="34">
        <f>VLOOKUP(B146,'[1]Vaccines expenditure'!$A$4:$T$196,18,FALSE)</f>
        <v>1</v>
      </c>
      <c r="D146" s="40">
        <f>VLOOKUP(B146,'[1]Vaccines expenditure'!$A$4:$U$196,21,FALSE)</f>
        <v>1</v>
      </c>
      <c r="E146" s="34">
        <f>VLOOKUP(B146,'[1]Vaccines expenditure'!$A$4:$AC$196,14,FALSE)</f>
        <v>5.3999999999999999E-2</v>
      </c>
      <c r="F146" s="34">
        <f>VLOOKUP(B146,'[1]Vaccines expenditure'!$A$4:$AC$196,7,FALSE)</f>
        <v>1.5057545164591736E-3</v>
      </c>
      <c r="G146" s="34">
        <f>VLOOKUP(B146,'[1]Vaccines expenditure'!$A$4:$AC$196,8,FALSE)</f>
        <v>8.1310743888795376E-5</v>
      </c>
      <c r="H146" s="67">
        <f>VLOOKUP(B146,'[1]Vaccines expenditure'!$A$4:$AL$196,38,FALSE)</f>
        <v>34.797016916122068</v>
      </c>
      <c r="I146" s="67">
        <f t="shared" si="36"/>
        <v>0</v>
      </c>
      <c r="J146" s="252">
        <f t="shared" si="37"/>
        <v>1</v>
      </c>
      <c r="K146" s="252">
        <f t="shared" si="38"/>
        <v>1</v>
      </c>
      <c r="L146" s="252">
        <f t="shared" si="39"/>
        <v>0.31952662721893493</v>
      </c>
      <c r="M146" s="252">
        <f t="shared" si="40"/>
        <v>5.7930942885384756E-3</v>
      </c>
      <c r="N146" s="252">
        <f t="shared" si="41"/>
        <v>2.9793056341055018E-3</v>
      </c>
      <c r="O146" s="252">
        <f t="shared" si="42"/>
        <v>0.12832375220673553</v>
      </c>
      <c r="P146" s="35">
        <f t="shared" si="43"/>
        <v>0.70944125073557851</v>
      </c>
      <c r="Q146" s="36">
        <f t="shared" si="44"/>
        <v>13</v>
      </c>
      <c r="R146" t="str">
        <f>VLOOKUP(B146,'Country code'!$D$2:$F$194,2,FALSE)</f>
        <v>Upper middle income</v>
      </c>
      <c r="S146" t="str">
        <f>VLOOKUP(B146, Regions!B:C, 2, FALSE)</f>
        <v>Europe &amp; Central Asia</v>
      </c>
      <c r="T146">
        <f>VLOOKUP(B146,'Country code'!$D$2:$F$194,3,FALSE)</f>
        <v>3</v>
      </c>
    </row>
    <row r="147" spans="1:20" ht="30" x14ac:dyDescent="0.25">
      <c r="A147" s="32" t="s">
        <v>337</v>
      </c>
      <c r="B147" s="33" t="s">
        <v>147</v>
      </c>
      <c r="C147" s="34">
        <f>VLOOKUP(B147,'[1]Vaccines expenditure'!$A$4:$T$196,18,FALSE)</f>
        <v>1</v>
      </c>
      <c r="D147" s="40">
        <f>VLOOKUP(B147,'[1]Vaccines expenditure'!$A$4:$U$196,21,FALSE)</f>
        <v>1</v>
      </c>
      <c r="E147" s="34">
        <f>VLOOKUP(B147,'[1]Vaccines expenditure'!$A$4:$AC$196,14,FALSE)</f>
        <v>5.4000000000000006E-2</v>
      </c>
      <c r="F147" s="34"/>
      <c r="G147" s="34"/>
      <c r="H147" s="67"/>
      <c r="I147" s="67">
        <f t="shared" si="36"/>
        <v>3</v>
      </c>
      <c r="J147" s="252">
        <f t="shared" si="37"/>
        <v>1</v>
      </c>
      <c r="K147" s="252">
        <f t="shared" si="38"/>
        <v>1</v>
      </c>
      <c r="L147" s="252">
        <f t="shared" si="39"/>
        <v>0.31952662721893499</v>
      </c>
      <c r="M147" s="252">
        <f t="shared" si="40"/>
        <v>0</v>
      </c>
      <c r="N147" s="252">
        <f t="shared" si="41"/>
        <v>0</v>
      </c>
      <c r="O147" s="252">
        <f t="shared" si="42"/>
        <v>0</v>
      </c>
      <c r="P147" s="35">
        <f t="shared" si="43"/>
        <v>0.66666666666666663</v>
      </c>
      <c r="Q147" s="36">
        <f t="shared" si="44"/>
        <v>67</v>
      </c>
      <c r="R147" t="str">
        <f>VLOOKUP(B147,'Country code'!$D$2:$F$194,2,FALSE)</f>
        <v>Upper middle income</v>
      </c>
      <c r="S147" t="str">
        <f>VLOOKUP(B147, Regions!B:C, 2, FALSE)</f>
        <v>Europe &amp; Central Asia</v>
      </c>
      <c r="T147">
        <f>VLOOKUP(B147,'Country code'!$D$2:$F$194,3,FALSE)</f>
        <v>3</v>
      </c>
    </row>
    <row r="148" spans="1:20" x14ac:dyDescent="0.25">
      <c r="A148" s="32" t="s">
        <v>338</v>
      </c>
      <c r="B148" s="33" t="s">
        <v>148</v>
      </c>
      <c r="C148" s="34">
        <f>VLOOKUP(B148,'[1]Vaccines expenditure'!$A$4:$T$196,18,FALSE)</f>
        <v>0.25</v>
      </c>
      <c r="D148" s="40">
        <f>VLOOKUP(B148,'[1]Vaccines expenditure'!$A$4:$U$196,21,FALSE)</f>
        <v>1</v>
      </c>
      <c r="E148" s="34">
        <f>VLOOKUP(B148,'[1]Vaccines expenditure'!$A$4:$AC$196,14,FALSE)</f>
        <v>0.09</v>
      </c>
      <c r="F148" s="34"/>
      <c r="G148" s="34"/>
      <c r="H148" s="67">
        <f>VLOOKUP(B148,'[1]Vaccines expenditure'!$A$4:$AL$196,38,FALSE)</f>
        <v>1.4037273641175378</v>
      </c>
      <c r="I148" s="67">
        <f t="shared" si="36"/>
        <v>2</v>
      </c>
      <c r="J148" s="252">
        <f t="shared" si="37"/>
        <v>0.25</v>
      </c>
      <c r="K148" s="252">
        <f t="shared" si="38"/>
        <v>1</v>
      </c>
      <c r="L148" s="252">
        <f t="shared" si="39"/>
        <v>0.53254437869822491</v>
      </c>
      <c r="M148" s="252">
        <f t="shared" si="40"/>
        <v>0</v>
      </c>
      <c r="N148" s="252">
        <f t="shared" si="41"/>
        <v>0</v>
      </c>
      <c r="O148" s="252">
        <f t="shared" si="42"/>
        <v>5.1766380685171563E-3</v>
      </c>
      <c r="P148" s="35">
        <f t="shared" si="43"/>
        <v>0.41839221268950572</v>
      </c>
      <c r="Q148" s="36">
        <f t="shared" si="44"/>
        <v>154</v>
      </c>
      <c r="R148" t="str">
        <f>VLOOKUP(B148,'Country code'!$D$2:$F$194,2,FALSE)</f>
        <v>Low income</v>
      </c>
      <c r="S148" t="str">
        <f>VLOOKUP(B148, Regions!B:C, 2, FALSE)</f>
        <v>Sub-Saharan Africa</v>
      </c>
      <c r="T148">
        <f>VLOOKUP(B148,'Country code'!$D$2:$F$194,3,FALSE)</f>
        <v>1</v>
      </c>
    </row>
    <row r="149" spans="1:20" ht="30" x14ac:dyDescent="0.25">
      <c r="A149" s="32" t="s">
        <v>339</v>
      </c>
      <c r="B149" s="33" t="s">
        <v>93</v>
      </c>
      <c r="C149" s="34">
        <f>VLOOKUP(B149,'[1]Vaccines expenditure'!$A$4:$T$196,18,FALSE)</f>
        <v>0.25</v>
      </c>
      <c r="D149" s="40">
        <f>VLOOKUP(B149,'[1]Vaccines expenditure'!$A$4:$U$196,21,FALSE)</f>
        <v>1</v>
      </c>
      <c r="E149" s="34">
        <f>VLOOKUP(B149,'[1]Vaccines expenditure'!$A$4:$AC$196,14,FALSE)</f>
        <v>0.06</v>
      </c>
      <c r="F149" s="34">
        <f>VLOOKUP(B149,'[1]Vaccines expenditure'!$A$4:$AC$196,7,FALSE)</f>
        <v>5.775269146073267E-4</v>
      </c>
      <c r="G149" s="34">
        <f>VLOOKUP(B149,'[1]Vaccines expenditure'!$A$4:$AC$196,8,FALSE)</f>
        <v>3.4651614876439604E-5</v>
      </c>
      <c r="H149" s="67"/>
      <c r="I149" s="67">
        <f t="shared" si="36"/>
        <v>1</v>
      </c>
      <c r="J149" s="252">
        <f t="shared" si="37"/>
        <v>0.25</v>
      </c>
      <c r="K149" s="252">
        <f t="shared" si="38"/>
        <v>1</v>
      </c>
      <c r="L149" s="252">
        <f t="shared" si="39"/>
        <v>0.3550295857988166</v>
      </c>
      <c r="M149" s="252">
        <f t="shared" si="40"/>
        <v>2.2219211922780012E-3</v>
      </c>
      <c r="N149" s="252">
        <f t="shared" si="41"/>
        <v>1.2696692527302865E-3</v>
      </c>
      <c r="O149" s="252">
        <f t="shared" si="42"/>
        <v>0</v>
      </c>
      <c r="P149" s="35">
        <f t="shared" si="43"/>
        <v>0.41666666666666669</v>
      </c>
      <c r="Q149" s="36">
        <f t="shared" si="44"/>
        <v>158</v>
      </c>
      <c r="R149" t="str">
        <f>VLOOKUP(B149,'Country code'!$D$2:$F$194,2,FALSE)</f>
        <v>Upper middle income</v>
      </c>
      <c r="S149" t="str">
        <f>VLOOKUP(B149, Regions!B:C, 2, FALSE)</f>
        <v>Latin America &amp; Caribbean</v>
      </c>
      <c r="T149">
        <f>VLOOKUP(B149,'Country code'!$D$2:$F$194,3,FALSE)</f>
        <v>3</v>
      </c>
    </row>
    <row r="150" spans="1:20" x14ac:dyDescent="0.25">
      <c r="A150" s="32" t="s">
        <v>340</v>
      </c>
      <c r="B150" s="33" t="s">
        <v>100</v>
      </c>
      <c r="C150" s="34">
        <f>VLOOKUP(B150,'[1]Vaccines expenditure'!$A$4:$T$196,18,FALSE)</f>
        <v>0.25</v>
      </c>
      <c r="D150" s="40">
        <f>VLOOKUP(B150,'[1]Vaccines expenditure'!$A$4:$U$196,21,FALSE)</f>
        <v>1</v>
      </c>
      <c r="E150" s="34">
        <f>VLOOKUP(B150,'[1]Vaccines expenditure'!$A$4:$AC$196,14,FALSE)</f>
        <v>8.1000000000000003E-2</v>
      </c>
      <c r="F150" s="34">
        <f>VLOOKUP(B150,'[1]Vaccines expenditure'!$A$4:$AC$196,7,FALSE)</f>
        <v>1.2008578301804618E-6</v>
      </c>
      <c r="G150" s="34">
        <f>VLOOKUP(B150,'[1]Vaccines expenditure'!$A$4:$AC$196,8,FALSE)</f>
        <v>9.7269484244617402E-8</v>
      </c>
      <c r="H150" s="67">
        <f>VLOOKUP(B150,'[1]Vaccines expenditure'!$A$4:$AL$196,38,FALSE)</f>
        <v>5.7147191902968784</v>
      </c>
      <c r="I150" s="67">
        <f t="shared" si="36"/>
        <v>0</v>
      </c>
      <c r="J150" s="252">
        <f t="shared" si="37"/>
        <v>0.25</v>
      </c>
      <c r="K150" s="252">
        <f t="shared" si="38"/>
        <v>1</v>
      </c>
      <c r="L150" s="252">
        <f t="shared" si="39"/>
        <v>0.47928994082840243</v>
      </c>
      <c r="M150" s="252">
        <f t="shared" si="40"/>
        <v>4.6200642676629559E-6</v>
      </c>
      <c r="N150" s="252">
        <f t="shared" si="41"/>
        <v>3.564049577911423E-6</v>
      </c>
      <c r="O150" s="252">
        <f t="shared" si="42"/>
        <v>2.1074628640565061E-2</v>
      </c>
      <c r="P150" s="35">
        <f t="shared" si="43"/>
        <v>0.42369154288018834</v>
      </c>
      <c r="Q150" s="36">
        <f t="shared" si="44"/>
        <v>152</v>
      </c>
      <c r="R150" t="str">
        <f>VLOOKUP(B150,'Country code'!$D$2:$F$194,2,FALSE)</f>
        <v>Upper middle income</v>
      </c>
      <c r="S150" t="str">
        <f>VLOOKUP(B150, Regions!B:C, 2, FALSE)</f>
        <v>Latin America &amp; Caribbean</v>
      </c>
      <c r="T150">
        <f>VLOOKUP(B150,'Country code'!$D$2:$F$194,3,FALSE)</f>
        <v>3</v>
      </c>
    </row>
    <row r="151" spans="1:20" ht="30" x14ac:dyDescent="0.25">
      <c r="A151" s="32" t="s">
        <v>341</v>
      </c>
      <c r="B151" s="33" t="s">
        <v>184</v>
      </c>
      <c r="C151" s="34">
        <f>VLOOKUP(B151,'[1]Vaccines expenditure'!$A$4:$T$196,18,FALSE)</f>
        <v>0.25</v>
      </c>
      <c r="D151" s="40">
        <f>VLOOKUP(B151,'[1]Vaccines expenditure'!$A$4:$U$196,21,FALSE)</f>
        <v>1</v>
      </c>
      <c r="E151" s="34">
        <f>VLOOKUP(B151,'[1]Vaccines expenditure'!$A$4:$AC$196,14,FALSE)</f>
        <v>5.6000000000000001E-2</v>
      </c>
      <c r="F151" s="34">
        <f>VLOOKUP(B151,'[1]Vaccines expenditure'!$A$4:$AC$196,7,FALSE)</f>
        <v>2.3916229388879452E-3</v>
      </c>
      <c r="G151" s="34">
        <f>VLOOKUP(B151,'[1]Vaccines expenditure'!$A$4:$AC$196,8,FALSE)</f>
        <v>1.3393088457772491E-4</v>
      </c>
      <c r="H151" s="67">
        <f>VLOOKUP(B151,'[1]Vaccines expenditure'!$A$4:$AL$196,38,FALSE)</f>
        <v>5.3258723088391289</v>
      </c>
      <c r="I151" s="67">
        <f t="shared" si="36"/>
        <v>0</v>
      </c>
      <c r="J151" s="252">
        <f t="shared" si="37"/>
        <v>0.25</v>
      </c>
      <c r="K151" s="252">
        <f t="shared" si="38"/>
        <v>1</v>
      </c>
      <c r="L151" s="252">
        <f t="shared" si="39"/>
        <v>0.33136094674556216</v>
      </c>
      <c r="M151" s="252">
        <f t="shared" si="40"/>
        <v>9.2012987749089149E-3</v>
      </c>
      <c r="N151" s="252">
        <f t="shared" si="41"/>
        <v>4.9073593466180867E-3</v>
      </c>
      <c r="O151" s="252">
        <f t="shared" si="42"/>
        <v>1.9640646785659924E-2</v>
      </c>
      <c r="P151" s="35">
        <f t="shared" si="43"/>
        <v>0.42321354892855334</v>
      </c>
      <c r="Q151" s="36">
        <f t="shared" si="44"/>
        <v>153</v>
      </c>
      <c r="R151" t="str">
        <f>VLOOKUP(B151,'Country code'!$D$2:$F$194,2,FALSE)</f>
        <v>Upper middle income</v>
      </c>
      <c r="S151" t="str">
        <f>VLOOKUP(B151, Regions!B:C, 2, FALSE)</f>
        <v>Latin America &amp; Caribbean</v>
      </c>
      <c r="T151">
        <f>VLOOKUP(B151,'Country code'!$D$2:$F$194,3,FALSE)</f>
        <v>3</v>
      </c>
    </row>
    <row r="152" spans="1:20" x14ac:dyDescent="0.25">
      <c r="A152" s="32" t="s">
        <v>342</v>
      </c>
      <c r="B152" s="33" t="s">
        <v>188</v>
      </c>
      <c r="C152" s="34">
        <f>VLOOKUP(B152,'[1]Vaccines expenditure'!$A$4:$T$196,18,FALSE)</f>
        <v>0.25</v>
      </c>
      <c r="D152" s="40">
        <f>VLOOKUP(B152,'[1]Vaccines expenditure'!$A$4:$U$196,21,FALSE)</f>
        <v>1</v>
      </c>
      <c r="E152" s="34">
        <f>VLOOKUP(B152,'[1]Vaccines expenditure'!$A$4:$AC$196,14,FALSE)</f>
        <v>7.0000000000000007E-2</v>
      </c>
      <c r="F152" s="34">
        <f>VLOOKUP(B152,'[1]Vaccines expenditure'!$A$4:$AC$196,7,FALSE)</f>
        <v>4.6462546865272238E-3</v>
      </c>
      <c r="G152" s="34">
        <f>VLOOKUP(B152,'[1]Vaccines expenditure'!$A$4:$AC$196,8,FALSE)</f>
        <v>3.2523782805690563E-4</v>
      </c>
      <c r="H152" s="67">
        <f>VLOOKUP(B152,'[1]Vaccines expenditure'!$A$4:$AL$196,38,FALSE)</f>
        <v>7.8392672619074304</v>
      </c>
      <c r="I152" s="67">
        <f t="shared" si="36"/>
        <v>0</v>
      </c>
      <c r="J152" s="252">
        <f t="shared" si="37"/>
        <v>0.25</v>
      </c>
      <c r="K152" s="252">
        <f t="shared" si="38"/>
        <v>1</v>
      </c>
      <c r="L152" s="252">
        <f t="shared" si="39"/>
        <v>0.41420118343195272</v>
      </c>
      <c r="M152" s="252">
        <f t="shared" si="40"/>
        <v>1.7875550890533078E-2</v>
      </c>
      <c r="N152" s="252">
        <f t="shared" si="41"/>
        <v>1.191703392702205E-2</v>
      </c>
      <c r="O152" s="252">
        <f t="shared" si="42"/>
        <v>2.890949508758903E-2</v>
      </c>
      <c r="P152" s="35">
        <f t="shared" si="43"/>
        <v>0.42630316502919635</v>
      </c>
      <c r="Q152" s="36">
        <f t="shared" si="44"/>
        <v>151</v>
      </c>
      <c r="R152" t="str">
        <f>VLOOKUP(B152,'Country code'!$D$2:$F$194,2,FALSE)</f>
        <v>Lower middle income</v>
      </c>
      <c r="S152" t="str">
        <f>VLOOKUP(B152, Regions!B:C, 2, FALSE)</f>
        <v>East Asia &amp; Pacific</v>
      </c>
      <c r="T152">
        <f>VLOOKUP(B152,'Country code'!$D$2:$F$194,3,FALSE)</f>
        <v>2</v>
      </c>
    </row>
    <row r="153" spans="1:20" x14ac:dyDescent="0.25">
      <c r="A153" s="32" t="s">
        <v>343</v>
      </c>
      <c r="B153" s="33" t="s">
        <v>156</v>
      </c>
      <c r="C153" s="34">
        <f>VLOOKUP(B153,'[1]Vaccines expenditure'!$A$4:$T$196,18,FALSE)</f>
        <v>0.25</v>
      </c>
      <c r="D153" s="40">
        <f>VLOOKUP(B153,'[1]Vaccines expenditure'!$A$4:$U$196,21,FALSE)</f>
        <v>1</v>
      </c>
      <c r="E153" s="34">
        <f>VLOOKUP(B153,'[1]Vaccines expenditure'!$A$4:$AC$196,14,FALSE)</f>
        <v>7.0999999999999994E-2</v>
      </c>
      <c r="F153" s="34"/>
      <c r="G153" s="34"/>
      <c r="H153" s="67"/>
      <c r="I153" s="67">
        <f t="shared" si="36"/>
        <v>3</v>
      </c>
      <c r="J153" s="252">
        <f t="shared" si="37"/>
        <v>0.25</v>
      </c>
      <c r="K153" s="252">
        <f t="shared" si="38"/>
        <v>1</v>
      </c>
      <c r="L153" s="252">
        <f t="shared" si="39"/>
        <v>0.42011834319526625</v>
      </c>
      <c r="M153" s="252">
        <f t="shared" si="40"/>
        <v>0</v>
      </c>
      <c r="N153" s="252">
        <f t="shared" si="41"/>
        <v>0</v>
      </c>
      <c r="O153" s="252">
        <f t="shared" si="42"/>
        <v>0</v>
      </c>
      <c r="P153" s="35">
        <f t="shared" si="43"/>
        <v>0.41666666666666669</v>
      </c>
      <c r="Q153" s="36">
        <f t="shared" si="44"/>
        <v>158</v>
      </c>
      <c r="R153" t="str">
        <f>VLOOKUP(B153,'Country code'!$D$2:$F$194,2,FALSE)</f>
        <v>High income: nonOECD</v>
      </c>
      <c r="S153" t="str">
        <f>VLOOKUP(B153, Regions!B:C, 2, FALSE)</f>
        <v>Europe &amp; Central Asia</v>
      </c>
      <c r="T153">
        <f>VLOOKUP(B153,'Country code'!$D$2:$F$194,3,FALSE)</f>
        <v>4</v>
      </c>
    </row>
    <row r="154" spans="1:20" ht="30" x14ac:dyDescent="0.25">
      <c r="A154" s="32" t="s">
        <v>344</v>
      </c>
      <c r="B154" s="33" t="s">
        <v>159</v>
      </c>
      <c r="C154" s="34">
        <f>VLOOKUP(B154,'[1]Vaccines expenditure'!$A$4:$T$196,18,FALSE)</f>
        <v>0.25</v>
      </c>
      <c r="D154" s="40">
        <f>VLOOKUP(B154,'[1]Vaccines expenditure'!$A$4:$U$196,21,FALSE)</f>
        <v>1</v>
      </c>
      <c r="E154" s="34">
        <f>VLOOKUP(B154,'[1]Vaccines expenditure'!$A$4:$AC$196,14,FALSE)</f>
        <v>7.0999999999999994E-2</v>
      </c>
      <c r="F154" s="34">
        <f>VLOOKUP(B154,'[1]Vaccines expenditure'!$A$4:$AC$196,7,FALSE)</f>
        <v>1.3306617883192117E-3</v>
      </c>
      <c r="G154" s="34">
        <f>VLOOKUP(B154,'[1]Vaccines expenditure'!$A$4:$AC$196,8,FALSE)</f>
        <v>9.4476986970664018E-5</v>
      </c>
      <c r="H154" s="67">
        <f>VLOOKUP(B154,'[1]Vaccines expenditure'!$A$4:$AL$196,38,FALSE)</f>
        <v>0.25131132209808904</v>
      </c>
      <c r="I154" s="67">
        <f t="shared" si="36"/>
        <v>0</v>
      </c>
      <c r="J154" s="252">
        <f t="shared" si="37"/>
        <v>0.25</v>
      </c>
      <c r="K154" s="252">
        <f t="shared" si="38"/>
        <v>1</v>
      </c>
      <c r="L154" s="252">
        <f t="shared" si="39"/>
        <v>0.42011834319526625</v>
      </c>
      <c r="M154" s="252">
        <f t="shared" si="40"/>
        <v>5.1194594614370056E-3</v>
      </c>
      <c r="N154" s="252">
        <f t="shared" si="41"/>
        <v>3.4617297310669268E-3</v>
      </c>
      <c r="O154" s="252">
        <f t="shared" si="42"/>
        <v>9.2678093358975996E-4</v>
      </c>
      <c r="P154" s="35">
        <f t="shared" si="43"/>
        <v>0.41697559364452991</v>
      </c>
      <c r="Q154" s="36">
        <f t="shared" si="44"/>
        <v>157</v>
      </c>
      <c r="R154" t="str">
        <f>VLOOKUP(B154,'Country code'!$D$2:$F$194,2,FALSE)</f>
        <v>Lower middle income</v>
      </c>
      <c r="S154" t="str">
        <f>VLOOKUP(B154, Regions!B:C, 2, FALSE)</f>
        <v>Sub-Saharan Africa</v>
      </c>
      <c r="T154">
        <f>VLOOKUP(B154,'Country code'!$D$2:$F$194,3,FALSE)</f>
        <v>2</v>
      </c>
    </row>
    <row r="155" spans="1:20" x14ac:dyDescent="0.25">
      <c r="A155" s="32" t="s">
        <v>345</v>
      </c>
      <c r="B155" s="33" t="s">
        <v>149</v>
      </c>
      <c r="C155" s="34">
        <f>VLOOKUP(B155,'[1]Vaccines expenditure'!$A$4:$T$196,18,FALSE)</f>
        <v>0.25</v>
      </c>
      <c r="D155" s="40">
        <f>VLOOKUP(B155,'[1]Vaccines expenditure'!$A$4:$U$196,21,FALSE)</f>
        <v>1</v>
      </c>
      <c r="E155" s="34">
        <f>VLOOKUP(B155,'[1]Vaccines expenditure'!$A$4:$AC$196,14,FALSE)</f>
        <v>0.05</v>
      </c>
      <c r="F155" s="34"/>
      <c r="G155" s="34"/>
      <c r="H155" s="67"/>
      <c r="I155" s="67">
        <f t="shared" si="36"/>
        <v>3</v>
      </c>
      <c r="J155" s="252">
        <f t="shared" si="37"/>
        <v>0.25</v>
      </c>
      <c r="K155" s="252">
        <f t="shared" si="38"/>
        <v>1</v>
      </c>
      <c r="L155" s="252">
        <f t="shared" si="39"/>
        <v>0.29585798816568054</v>
      </c>
      <c r="M155" s="252">
        <f t="shared" si="40"/>
        <v>0</v>
      </c>
      <c r="N155" s="252">
        <f t="shared" si="41"/>
        <v>0</v>
      </c>
      <c r="O155" s="252">
        <f t="shared" si="42"/>
        <v>0</v>
      </c>
      <c r="P155" s="35">
        <f t="shared" si="43"/>
        <v>0.41666666666666669</v>
      </c>
      <c r="Q155" s="36">
        <f t="shared" si="44"/>
        <v>158</v>
      </c>
      <c r="R155" t="str">
        <f>VLOOKUP(B155,'Country code'!$D$2:$F$194,2,FALSE)</f>
        <v>High income: nonOECD</v>
      </c>
      <c r="S155" t="str">
        <f>VLOOKUP(B155, Regions!B:C, 2, FALSE)</f>
        <v>Middle East &amp; North Africa</v>
      </c>
      <c r="T155">
        <f>VLOOKUP(B155,'Country code'!$D$2:$F$194,3,FALSE)</f>
        <v>4</v>
      </c>
    </row>
    <row r="156" spans="1:20" x14ac:dyDescent="0.25">
      <c r="A156" s="32" t="s">
        <v>346</v>
      </c>
      <c r="B156" s="33" t="s">
        <v>151</v>
      </c>
      <c r="C156" s="34">
        <f>VLOOKUP(B156,'[1]Vaccines expenditure'!$A$4:$T$196,18,FALSE)</f>
        <v>1</v>
      </c>
      <c r="D156" s="40">
        <f>VLOOKUP(B156,'[1]Vaccines expenditure'!$A$4:$U$196,21,FALSE)</f>
        <v>1</v>
      </c>
      <c r="E156" s="34">
        <f>VLOOKUP(B156,'[1]Vaccines expenditure'!$A$4:$AC$196,14,FALSE)</f>
        <v>5.7000000000000002E-2</v>
      </c>
      <c r="F156" s="34">
        <f>VLOOKUP(B156,'[1]Vaccines expenditure'!$A$4:$AC$196,7,FALSE)</f>
        <v>2.3992462242283185E-3</v>
      </c>
      <c r="G156" s="34">
        <f>VLOOKUP(B156,'[1]Vaccines expenditure'!$A$4:$AC$196,8,FALSE)</f>
        <v>1.3675703478101416E-4</v>
      </c>
      <c r="H156" s="67">
        <f>VLOOKUP(B156,'[1]Vaccines expenditure'!$A$4:$AL$196,38,FALSE)</f>
        <v>1.4110057360186958</v>
      </c>
      <c r="I156" s="67">
        <f t="shared" si="36"/>
        <v>0</v>
      </c>
      <c r="J156" s="252">
        <f t="shared" si="37"/>
        <v>1</v>
      </c>
      <c r="K156" s="252">
        <f t="shared" si="38"/>
        <v>1</v>
      </c>
      <c r="L156" s="252">
        <f t="shared" si="39"/>
        <v>0.3372781065088758</v>
      </c>
      <c r="M156" s="252">
        <f t="shared" si="40"/>
        <v>9.2306278655956663E-3</v>
      </c>
      <c r="N156" s="252">
        <f t="shared" si="41"/>
        <v>5.0109122698947899E-3</v>
      </c>
      <c r="O156" s="252">
        <f t="shared" si="42"/>
        <v>5.2034791047635689E-3</v>
      </c>
      <c r="P156" s="35">
        <f t="shared" si="43"/>
        <v>0.66840115970158787</v>
      </c>
      <c r="Q156" s="36">
        <f t="shared" si="44"/>
        <v>52</v>
      </c>
      <c r="R156" t="str">
        <f>VLOOKUP(B156,'Country code'!$D$2:$F$194,2,FALSE)</f>
        <v>Lower middle income</v>
      </c>
      <c r="S156" t="str">
        <f>VLOOKUP(B156, Regions!B:C, 2, FALSE)</f>
        <v>Sub-Saharan Africa</v>
      </c>
      <c r="T156">
        <f>VLOOKUP(B156,'Country code'!$D$2:$F$194,3,FALSE)</f>
        <v>2</v>
      </c>
    </row>
    <row r="157" spans="1:20" x14ac:dyDescent="0.25">
      <c r="A157" s="32" t="s">
        <v>347</v>
      </c>
      <c r="B157" s="33" t="s">
        <v>158</v>
      </c>
      <c r="C157" s="34">
        <f>VLOOKUP(B157,'[1]Vaccines expenditure'!$A$4:$T$196,18,FALSE)</f>
        <v>1</v>
      </c>
      <c r="D157" s="40">
        <f>VLOOKUP(B157,'[1]Vaccines expenditure'!$A$4:$U$196,21,FALSE)</f>
        <v>1</v>
      </c>
      <c r="E157" s="34">
        <f>VLOOKUP(B157,'[1]Vaccines expenditure'!$A$4:$AC$196,14,FALSE)</f>
        <v>9.9000000000000005E-2</v>
      </c>
      <c r="F157" s="34"/>
      <c r="G157" s="34"/>
      <c r="H157" s="67"/>
      <c r="I157" s="67">
        <f t="shared" si="36"/>
        <v>3</v>
      </c>
      <c r="J157" s="252">
        <f t="shared" si="37"/>
        <v>1</v>
      </c>
      <c r="K157" s="252">
        <f t="shared" si="38"/>
        <v>1</v>
      </c>
      <c r="L157" s="252">
        <f t="shared" si="39"/>
        <v>0.58579881656804744</v>
      </c>
      <c r="M157" s="252">
        <f t="shared" si="40"/>
        <v>0</v>
      </c>
      <c r="N157" s="252">
        <f t="shared" si="41"/>
        <v>0</v>
      </c>
      <c r="O157" s="252">
        <f t="shared" si="42"/>
        <v>0</v>
      </c>
      <c r="P157" s="35">
        <f t="shared" si="43"/>
        <v>0.66666666666666663</v>
      </c>
      <c r="Q157" s="36">
        <f t="shared" si="44"/>
        <v>67</v>
      </c>
      <c r="R157" t="str">
        <f>VLOOKUP(B157,'Country code'!$D$2:$F$194,2,FALSE)</f>
        <v>Upper middle income</v>
      </c>
      <c r="S157" t="str">
        <f>VLOOKUP(B157, Regions!B:C, 2, FALSE)</f>
        <v>Europe &amp; Central Asia</v>
      </c>
      <c r="T157">
        <f>VLOOKUP(B157,'Country code'!$D$2:$F$194,3,FALSE)</f>
        <v>3</v>
      </c>
    </row>
    <row r="158" spans="1:20" x14ac:dyDescent="0.25">
      <c r="A158" s="32" t="s">
        <v>348</v>
      </c>
      <c r="B158" s="33" t="s">
        <v>165</v>
      </c>
      <c r="C158" s="34">
        <f>VLOOKUP(B158,'[1]Vaccines expenditure'!$A$4:$T$196,18,FALSE)</f>
        <v>1</v>
      </c>
      <c r="D158" s="40">
        <f>VLOOKUP(B158,'[1]Vaccines expenditure'!$A$4:$U$196,21,FALSE)</f>
        <v>0.5</v>
      </c>
      <c r="E158" s="34">
        <f>VLOOKUP(B158,'[1]Vaccines expenditure'!$A$4:$AC$196,14,FALSE)</f>
        <v>0.04</v>
      </c>
      <c r="F158" s="34">
        <f>VLOOKUP(B158,'[1]Vaccines expenditure'!$A$4:$AC$196,7,FALSE)</f>
        <v>1.9625889252068043E-3</v>
      </c>
      <c r="G158" s="34">
        <f>VLOOKUP(B158,'[1]Vaccines expenditure'!$A$4:$AC$196,8,FALSE)</f>
        <v>7.8503557008272179E-5</v>
      </c>
      <c r="H158" s="67"/>
      <c r="I158" s="67">
        <f t="shared" si="36"/>
        <v>1</v>
      </c>
      <c r="J158" s="252">
        <f t="shared" si="37"/>
        <v>1</v>
      </c>
      <c r="K158" s="252">
        <f t="shared" si="38"/>
        <v>0.5</v>
      </c>
      <c r="L158" s="252">
        <f t="shared" si="39"/>
        <v>0.23668639053254439</v>
      </c>
      <c r="M158" s="252">
        <f t="shared" si="40"/>
        <v>7.5506748072720602E-3</v>
      </c>
      <c r="N158" s="252">
        <f t="shared" si="41"/>
        <v>2.8764475456274515E-3</v>
      </c>
      <c r="O158" s="252">
        <f t="shared" si="42"/>
        <v>0</v>
      </c>
      <c r="P158" s="35">
        <f t="shared" si="43"/>
        <v>0.5</v>
      </c>
      <c r="Q158" s="36">
        <f t="shared" si="44"/>
        <v>132</v>
      </c>
      <c r="R158" t="str">
        <f>VLOOKUP(B158,'Country code'!$D$2:$F$194,2,FALSE)</f>
        <v>Upper middle income</v>
      </c>
      <c r="S158" t="str">
        <f>VLOOKUP(B158, Regions!B:C, 2, FALSE)</f>
        <v>Sub-Saharan Africa</v>
      </c>
      <c r="T158">
        <f>VLOOKUP(B158,'Country code'!$D$2:$F$194,3,FALSE)</f>
        <v>3</v>
      </c>
    </row>
    <row r="159" spans="1:20" x14ac:dyDescent="0.25">
      <c r="A159" s="32" t="s">
        <v>349</v>
      </c>
      <c r="B159" s="33" t="s">
        <v>154</v>
      </c>
      <c r="C159" s="34">
        <f>VLOOKUP(B159,'[1]Vaccines expenditure'!$A$4:$T$196,18,FALSE)</f>
        <v>1</v>
      </c>
      <c r="D159" s="40">
        <f>VLOOKUP(B159,'[1]Vaccines expenditure'!$A$4:$U$196,21,FALSE)</f>
        <v>1</v>
      </c>
      <c r="E159" s="34">
        <f>VLOOKUP(B159,'[1]Vaccines expenditure'!$A$4:$AC$196,14,FALSE)</f>
        <v>0.13600000000000001</v>
      </c>
      <c r="F159" s="34">
        <f>VLOOKUP(B159,'[1]Vaccines expenditure'!$A$4:$AC$196,7,FALSE)</f>
        <v>2.0826058496508962E-4</v>
      </c>
      <c r="G159" s="34">
        <f>VLOOKUP(B159,'[1]Vaccines expenditure'!$A$4:$AC$196,8,FALSE)</f>
        <v>2.8323439555252192E-5</v>
      </c>
      <c r="H159" s="67">
        <f>VLOOKUP(B159,'[1]Vaccines expenditure'!$A$4:$AL$196,38,FALSE)</f>
        <v>0.10539604712023555</v>
      </c>
      <c r="I159" s="67">
        <f t="shared" si="36"/>
        <v>0</v>
      </c>
      <c r="J159" s="252">
        <f t="shared" si="37"/>
        <v>1</v>
      </c>
      <c r="K159" s="252">
        <f t="shared" si="38"/>
        <v>1</v>
      </c>
      <c r="L159" s="252">
        <f t="shared" si="39"/>
        <v>0.804733727810651</v>
      </c>
      <c r="M159" s="252">
        <f t="shared" si="40"/>
        <v>8.0124163142209946E-4</v>
      </c>
      <c r="N159" s="252">
        <f t="shared" si="41"/>
        <v>1.037798684508624E-3</v>
      </c>
      <c r="O159" s="252">
        <f t="shared" si="42"/>
        <v>3.8867746240512491E-4</v>
      </c>
      <c r="P159" s="35">
        <f t="shared" si="43"/>
        <v>0.66679622582080178</v>
      </c>
      <c r="Q159" s="36">
        <f t="shared" si="44"/>
        <v>63</v>
      </c>
      <c r="R159" t="str">
        <f>VLOOKUP(B159,'Country code'!$D$2:$F$194,2,FALSE)</f>
        <v>Low income</v>
      </c>
      <c r="S159" t="str">
        <f>VLOOKUP(B159, Regions!B:C, 2, FALSE)</f>
        <v>Sub-Saharan Africa</v>
      </c>
      <c r="T159">
        <f>VLOOKUP(B159,'Country code'!$D$2:$F$194,3,FALSE)</f>
        <v>1</v>
      </c>
    </row>
    <row r="160" spans="1:20" x14ac:dyDescent="0.25">
      <c r="A160" s="32" t="s">
        <v>350</v>
      </c>
      <c r="B160" s="33" t="s">
        <v>152</v>
      </c>
      <c r="C160" s="34">
        <f>VLOOKUP(B160,'[1]Vaccines expenditure'!$A$4:$T$196,18,FALSE)</f>
        <v>1</v>
      </c>
      <c r="D160" s="40">
        <f>VLOOKUP(B160,'[1]Vaccines expenditure'!$A$4:$U$196,21,FALSE)</f>
        <v>1</v>
      </c>
      <c r="E160" s="34">
        <f>VLOOKUP(B160,'[1]Vaccines expenditure'!$A$4:$AC$196,14,FALSE)</f>
        <v>3.9E-2</v>
      </c>
      <c r="F160" s="34">
        <f>VLOOKUP(B160,'[1]Vaccines expenditure'!$A$4:$AC$196,7,FALSE)</f>
        <v>2.1669336247679861E-4</v>
      </c>
      <c r="G160" s="34">
        <f>VLOOKUP(B160,'[1]Vaccines expenditure'!$A$4:$AC$196,8,FALSE)</f>
        <v>8.451041136595145E-6</v>
      </c>
      <c r="H160" s="67">
        <f>VLOOKUP(B160,'[1]Vaccines expenditure'!$A$4:$AL$196,38,FALSE)</f>
        <v>7.3175099859805348</v>
      </c>
      <c r="I160" s="67">
        <f t="shared" si="36"/>
        <v>0</v>
      </c>
      <c r="J160" s="252">
        <f t="shared" si="37"/>
        <v>1</v>
      </c>
      <c r="K160" s="252">
        <f t="shared" si="38"/>
        <v>1</v>
      </c>
      <c r="L160" s="252">
        <f t="shared" si="39"/>
        <v>0.23076923076923078</v>
      </c>
      <c r="M160" s="252">
        <f t="shared" si="40"/>
        <v>8.3368508399395266E-4</v>
      </c>
      <c r="N160" s="252">
        <f t="shared" si="41"/>
        <v>3.0965445976918239E-4</v>
      </c>
      <c r="O160" s="252">
        <f t="shared" si="42"/>
        <v>2.6985368903166496E-2</v>
      </c>
      <c r="P160" s="35">
        <f t="shared" si="43"/>
        <v>0.67566178963438883</v>
      </c>
      <c r="Q160" s="36">
        <f t="shared" si="44"/>
        <v>38</v>
      </c>
      <c r="R160" t="str">
        <f>VLOOKUP(B160,'Country code'!$D$2:$F$194,2,FALSE)</f>
        <v>High income: nonOECD</v>
      </c>
      <c r="S160" t="str">
        <f>VLOOKUP(B160, Regions!B:C, 2, FALSE)</f>
        <v>East Asia &amp; Pacific</v>
      </c>
      <c r="T160">
        <f>VLOOKUP(B160,'Country code'!$D$2:$F$194,3,FALSE)</f>
        <v>4</v>
      </c>
    </row>
    <row r="161" spans="1:20" x14ac:dyDescent="0.25">
      <c r="A161" s="32" t="s">
        <v>351</v>
      </c>
      <c r="B161" s="33" t="s">
        <v>161</v>
      </c>
      <c r="C161" s="34">
        <f>VLOOKUP(B161,'[1]Vaccines expenditure'!$A$4:$T$196,18,FALSE)</f>
        <v>1</v>
      </c>
      <c r="D161" s="40">
        <f>VLOOKUP(B161,'[1]Vaccines expenditure'!$A$4:$U$196,21,FALSE)</f>
        <v>1</v>
      </c>
      <c r="E161" s="34">
        <f>VLOOKUP(B161,'[1]Vaccines expenditure'!$A$4:$AC$196,14,FALSE)</f>
        <v>8.5000000000000006E-2</v>
      </c>
      <c r="F161" s="34">
        <f>VLOOKUP(B161,'[1]Vaccines expenditure'!$A$4:$AC$196,7,FALSE)</f>
        <v>2.9934780223922599E-3</v>
      </c>
      <c r="G161" s="34">
        <f>VLOOKUP(B161,'[1]Vaccines expenditure'!$A$4:$AC$196,8,FALSE)</f>
        <v>2.5444563190334211E-4</v>
      </c>
      <c r="H161" s="67">
        <f>VLOOKUP(B161,'[1]Vaccines expenditure'!$A$4:$AL$196,38,FALSE)</f>
        <v>99.440908593903913</v>
      </c>
      <c r="I161" s="67">
        <f t="shared" si="36"/>
        <v>0</v>
      </c>
      <c r="J161" s="252">
        <f t="shared" si="37"/>
        <v>1</v>
      </c>
      <c r="K161" s="252">
        <f t="shared" si="38"/>
        <v>1</v>
      </c>
      <c r="L161" s="252">
        <f t="shared" si="39"/>
        <v>0.50295857988165693</v>
      </c>
      <c r="M161" s="252">
        <f t="shared" si="40"/>
        <v>1.15168178111563E-2</v>
      </c>
      <c r="N161" s="252">
        <f t="shared" si="41"/>
        <v>9.3231382280789098E-3</v>
      </c>
      <c r="O161" s="252">
        <f t="shared" si="42"/>
        <v>0.36671622008220311</v>
      </c>
      <c r="P161" s="35">
        <f t="shared" si="43"/>
        <v>0.78890540669406761</v>
      </c>
      <c r="Q161" s="36">
        <f t="shared" si="44"/>
        <v>2</v>
      </c>
      <c r="R161" t="str">
        <f>VLOOKUP(B161,'Country code'!$D$2:$F$194,2,FALSE)</f>
        <v>High income: OECD</v>
      </c>
      <c r="S161" t="str">
        <f>VLOOKUP(B161, Regions!B:C, 2, FALSE)</f>
        <v>Europe &amp; Central Asia</v>
      </c>
      <c r="T161">
        <f>VLOOKUP(B161,'Country code'!$D$2:$F$194,3,FALSE)</f>
        <v>4</v>
      </c>
    </row>
    <row r="162" spans="1:20" x14ac:dyDescent="0.25">
      <c r="A162" s="32" t="s">
        <v>352</v>
      </c>
      <c r="B162" s="33" t="s">
        <v>162</v>
      </c>
      <c r="C162" s="34">
        <f>VLOOKUP(B162,'[1]Vaccines expenditure'!$A$4:$T$196,18,FALSE)</f>
        <v>1</v>
      </c>
      <c r="D162" s="40">
        <f>VLOOKUP(B162,'[1]Vaccines expenditure'!$A$4:$U$196,21,FALSE)</f>
        <v>1</v>
      </c>
      <c r="E162" s="34">
        <f>VLOOKUP(B162,'[1]Vaccines expenditure'!$A$4:$AC$196,14,FALSE)</f>
        <v>9.0999999999999998E-2</v>
      </c>
      <c r="F162" s="34">
        <f>VLOOKUP(B162,'[1]Vaccines expenditure'!$A$4:$AC$196,7,FALSE)</f>
        <v>1.8850867682438073E-3</v>
      </c>
      <c r="G162" s="34">
        <f>VLOOKUP(B162,'[1]Vaccines expenditure'!$A$4:$AC$196,8,FALSE)</f>
        <v>1.7154289591018648E-4</v>
      </c>
      <c r="H162" s="67">
        <f>VLOOKUP(B162,'[1]Vaccines expenditure'!$A$4:$AL$196,38,FALSE)</f>
        <v>89.807548450745728</v>
      </c>
      <c r="I162" s="67">
        <f t="shared" si="36"/>
        <v>0</v>
      </c>
      <c r="J162" s="252">
        <f t="shared" si="37"/>
        <v>1</v>
      </c>
      <c r="K162" s="252">
        <f t="shared" si="38"/>
        <v>1</v>
      </c>
      <c r="L162" s="252">
        <f t="shared" si="39"/>
        <v>0.53846153846153855</v>
      </c>
      <c r="M162" s="252">
        <f t="shared" si="40"/>
        <v>7.2525005046589529E-3</v>
      </c>
      <c r="N162" s="252">
        <f t="shared" si="41"/>
        <v>6.2855004373710928E-3</v>
      </c>
      <c r="O162" s="252">
        <f t="shared" si="42"/>
        <v>0.33119050467652056</v>
      </c>
      <c r="P162" s="35">
        <f t="shared" si="43"/>
        <v>0.77706350155884019</v>
      </c>
      <c r="Q162" s="36">
        <f t="shared" si="44"/>
        <v>3</v>
      </c>
      <c r="R162" t="str">
        <f>VLOOKUP(B162,'Country code'!$D$2:$F$194,2,FALSE)</f>
        <v>High income: OECD</v>
      </c>
      <c r="S162" t="str">
        <f>VLOOKUP(B162, Regions!B:C, 2, FALSE)</f>
        <v>Europe &amp; Central Asia</v>
      </c>
      <c r="T162">
        <f>VLOOKUP(B162,'Country code'!$D$2:$F$194,3,FALSE)</f>
        <v>4</v>
      </c>
    </row>
    <row r="163" spans="1:20" x14ac:dyDescent="0.25">
      <c r="A163" s="32" t="s">
        <v>353</v>
      </c>
      <c r="B163" s="33" t="s">
        <v>153</v>
      </c>
      <c r="C163" s="34">
        <f>VLOOKUP(B163,'[1]Vaccines expenditure'!$A$4:$T$196,18,FALSE)</f>
        <v>0.28000000000000003</v>
      </c>
      <c r="D163" s="40">
        <f>VLOOKUP(B163,'[1]Vaccines expenditure'!$A$4:$U$196,21,FALSE)</f>
        <v>1</v>
      </c>
      <c r="E163" s="34">
        <f>VLOOKUP(B163,'[1]Vaccines expenditure'!$A$4:$AC$196,14,FALSE)</f>
        <v>5.3999999999999999E-2</v>
      </c>
      <c r="F163" s="34">
        <f>VLOOKUP(B163,'[1]Vaccines expenditure'!$A$4:$AC$196,7,FALSE)</f>
        <v>1.0087225894879011E-2</v>
      </c>
      <c r="G163" s="34">
        <f>VLOOKUP(B163,'[1]Vaccines expenditure'!$A$4:$AC$196,8,FALSE)</f>
        <v>5.447101983234666E-4</v>
      </c>
      <c r="H163" s="67">
        <f>VLOOKUP(B163,'[1]Vaccines expenditure'!$A$4:$AL$196,38,FALSE)</f>
        <v>8.7257340802665464</v>
      </c>
      <c r="I163" s="67">
        <f t="shared" si="36"/>
        <v>0</v>
      </c>
      <c r="J163" s="252">
        <f t="shared" si="37"/>
        <v>0.28000000000000003</v>
      </c>
      <c r="K163" s="252">
        <f t="shared" si="38"/>
        <v>1</v>
      </c>
      <c r="L163" s="252">
        <f t="shared" si="39"/>
        <v>0.31952662721893493</v>
      </c>
      <c r="M163" s="252">
        <f t="shared" si="40"/>
        <v>3.8808617261355184E-2</v>
      </c>
      <c r="N163" s="252">
        <f t="shared" si="41"/>
        <v>1.9958717448696952E-2</v>
      </c>
      <c r="O163" s="252">
        <f t="shared" si="42"/>
        <v>3.217858992444856E-2</v>
      </c>
      <c r="P163" s="35">
        <f t="shared" si="43"/>
        <v>0.43739286330814958</v>
      </c>
      <c r="Q163" s="36">
        <f t="shared" si="44"/>
        <v>146</v>
      </c>
      <c r="R163" t="str">
        <f>VLOOKUP(B163,'Country code'!$D$2:$F$194,2,FALSE)</f>
        <v>Low income</v>
      </c>
      <c r="S163" t="str">
        <f>VLOOKUP(B163, Regions!B:C, 2, FALSE)</f>
        <v>East Asia &amp; Pacific</v>
      </c>
      <c r="T163">
        <f>VLOOKUP(B163,'Country code'!$D$2:$F$194,3,FALSE)</f>
        <v>1</v>
      </c>
    </row>
    <row r="164" spans="1:20" x14ac:dyDescent="0.25">
      <c r="A164" s="32" t="s">
        <v>354</v>
      </c>
      <c r="B164" s="33" t="s">
        <v>157</v>
      </c>
      <c r="C164" s="34">
        <f>VLOOKUP(B164,'[1]Vaccines expenditure'!$A$4:$T$196,18,FALSE)</f>
        <v>0.28000000000000003</v>
      </c>
      <c r="D164" s="40">
        <f>VLOOKUP(B164,'[1]Vaccines expenditure'!$A$4:$U$196,21,FALSE)</f>
        <v>0.5</v>
      </c>
      <c r="E164" s="34">
        <f>VLOOKUP(B164,'[1]Vaccines expenditure'!$A$4:$AC$196,14,FALSE)</f>
        <v>0</v>
      </c>
      <c r="F164" s="34"/>
      <c r="G164" s="34"/>
      <c r="H164" s="67"/>
      <c r="I164" s="67">
        <f t="shared" si="36"/>
        <v>3</v>
      </c>
      <c r="J164" s="252">
        <f t="shared" si="37"/>
        <v>0.28000000000000003</v>
      </c>
      <c r="K164" s="252">
        <f t="shared" si="38"/>
        <v>0.5</v>
      </c>
      <c r="L164" s="252">
        <f t="shared" si="39"/>
        <v>0</v>
      </c>
      <c r="M164" s="252">
        <f t="shared" si="40"/>
        <v>0</v>
      </c>
      <c r="N164" s="252">
        <f t="shared" si="41"/>
        <v>0</v>
      </c>
      <c r="O164" s="252">
        <f t="shared" si="42"/>
        <v>0</v>
      </c>
      <c r="P164" s="35">
        <f t="shared" si="43"/>
        <v>0.26</v>
      </c>
      <c r="Q164" s="36">
        <f t="shared" si="44"/>
        <v>183</v>
      </c>
      <c r="R164" t="str">
        <f>VLOOKUP(B164,'Country code'!$D$2:$F$194,2,FALSE)</f>
        <v>Low income</v>
      </c>
      <c r="S164" t="str">
        <f>VLOOKUP(B164, Regions!B:C, 2, FALSE)</f>
        <v>Sub-Saharan Africa</v>
      </c>
      <c r="T164">
        <f>VLOOKUP(B164,'Country code'!$D$2:$F$194,3,FALSE)</f>
        <v>1</v>
      </c>
    </row>
    <row r="165" spans="1:20" x14ac:dyDescent="0.25">
      <c r="A165" s="32" t="s">
        <v>355</v>
      </c>
      <c r="B165" s="33" t="s">
        <v>190</v>
      </c>
      <c r="C165" s="34">
        <f>VLOOKUP(B165,'[1]Vaccines expenditure'!$A$4:$T$196,18,FALSE)</f>
        <v>0.28000000000000003</v>
      </c>
      <c r="D165" s="40">
        <f>VLOOKUP(B165,'[1]Vaccines expenditure'!$A$4:$U$196,21,FALSE)</f>
        <v>0.5</v>
      </c>
      <c r="E165" s="34">
        <f>VLOOKUP(B165,'[1]Vaccines expenditure'!$A$4:$AC$196,14,FALSE)</f>
        <v>8.5000000000000006E-2</v>
      </c>
      <c r="F165" s="34">
        <f>VLOOKUP(B165,'[1]Vaccines expenditure'!$A$4:$AC$196,7,FALSE)</f>
        <v>3.2775260963572818E-3</v>
      </c>
      <c r="G165" s="34">
        <f>VLOOKUP(B165,'[1]Vaccines expenditure'!$A$4:$AC$196,8,FALSE)</f>
        <v>2.7858971819036892E-4</v>
      </c>
      <c r="H165" s="67">
        <f>VLOOKUP(B165,'[1]Vaccines expenditure'!$A$4:$AL$196,38,FALSE)</f>
        <v>33.553483353684534</v>
      </c>
      <c r="I165" s="67">
        <f t="shared" si="36"/>
        <v>0</v>
      </c>
      <c r="J165" s="252">
        <f t="shared" si="37"/>
        <v>0.28000000000000003</v>
      </c>
      <c r="K165" s="252">
        <f t="shared" si="38"/>
        <v>0.5</v>
      </c>
      <c r="L165" s="252">
        <f t="shared" si="39"/>
        <v>0.50295857988165693</v>
      </c>
      <c r="M165" s="252">
        <f t="shared" si="40"/>
        <v>1.2609636897514816E-2</v>
      </c>
      <c r="N165" s="252">
        <f t="shared" si="41"/>
        <v>1.0207801297988182E-2</v>
      </c>
      <c r="O165" s="252">
        <f t="shared" si="42"/>
        <v>0.12373787367836493</v>
      </c>
      <c r="P165" s="35">
        <f t="shared" si="43"/>
        <v>0.30124595789278835</v>
      </c>
      <c r="Q165" s="36">
        <f t="shared" si="44"/>
        <v>181</v>
      </c>
      <c r="R165" t="str">
        <f>VLOOKUP(B165,'Country code'!$D$2:$F$194,2,FALSE)</f>
        <v>Upper middle income</v>
      </c>
      <c r="S165" t="str">
        <f>VLOOKUP(B165, Regions!B:C, 2, FALSE)</f>
        <v>Sub-Saharan Africa</v>
      </c>
      <c r="T165">
        <f>VLOOKUP(B165,'Country code'!$D$2:$F$194,3,FALSE)</f>
        <v>3</v>
      </c>
    </row>
    <row r="166" spans="1:20" x14ac:dyDescent="0.25">
      <c r="A166" s="32" t="s">
        <v>356</v>
      </c>
      <c r="B166" s="33" t="s">
        <v>54</v>
      </c>
      <c r="C166" s="34">
        <f>VLOOKUP(B166,'[1]Vaccines expenditure'!$A$4:$T$196,18,FALSE)</f>
        <v>0.28000000000000003</v>
      </c>
      <c r="D166" s="40">
        <f>VLOOKUP(B166,'[1]Vaccines expenditure'!$A$4:$U$196,21,FALSE)</f>
        <v>1</v>
      </c>
      <c r="E166" s="34">
        <f>VLOOKUP(B166,'[1]Vaccines expenditure'!$A$4:$AC$196,14,FALSE)</f>
        <v>9.6999999999999989E-2</v>
      </c>
      <c r="F166" s="34"/>
      <c r="G166" s="34"/>
      <c r="H166" s="67"/>
      <c r="I166" s="67">
        <f t="shared" ref="I166:I197" si="45">COUNTBLANK(E166:H166)</f>
        <v>3</v>
      </c>
      <c r="J166" s="252">
        <f t="shared" ref="J166:J198" si="46">+C166/C$4</f>
        <v>0.28000000000000003</v>
      </c>
      <c r="K166" s="252">
        <f t="shared" ref="K166:K198" si="47">+D166/D$4</f>
        <v>1</v>
      </c>
      <c r="L166" s="252">
        <f t="shared" ref="L166:L198" si="48">+E166/E$4</f>
        <v>0.57396449704142016</v>
      </c>
      <c r="M166" s="252">
        <f t="shared" ref="M166:M198" si="49">+F166/F$4</f>
        <v>0</v>
      </c>
      <c r="N166" s="252">
        <f t="shared" ref="N166:N198" si="50">+G166/G$4</f>
        <v>0</v>
      </c>
      <c r="O166" s="252">
        <f t="shared" ref="O166:O198" si="51">+H166/H$4</f>
        <v>0</v>
      </c>
      <c r="P166" s="35">
        <f t="shared" ref="P166:P197" si="52">AVERAGE(J166,K166,O166)</f>
        <v>0.42666666666666669</v>
      </c>
      <c r="Q166" s="36">
        <f t="shared" ref="Q166:Q197" si="53">_xlfn.RANK.EQ(P166, $P$6:$P$198, 0)</f>
        <v>149</v>
      </c>
      <c r="R166" t="str">
        <f>VLOOKUP(B166,'Country code'!$D$2:$F$194,2,FALSE)</f>
        <v>High income: OECD</v>
      </c>
      <c r="S166" t="str">
        <f>VLOOKUP(B166, Regions!B:C, 2, FALSE)</f>
        <v>Europe &amp; Central Asia</v>
      </c>
      <c r="T166">
        <f>VLOOKUP(B166,'Country code'!$D$2:$F$194,3,FALSE)</f>
        <v>4</v>
      </c>
    </row>
    <row r="167" spans="1:20" x14ac:dyDescent="0.25">
      <c r="A167" s="32" t="s">
        <v>357</v>
      </c>
      <c r="B167" s="33" t="s">
        <v>101</v>
      </c>
      <c r="C167" s="34">
        <f>VLOOKUP(B167,'[1]Vaccines expenditure'!$A$4:$T$196,18,FALSE)</f>
        <v>0.28000000000000003</v>
      </c>
      <c r="D167" s="40">
        <f>VLOOKUP(B167,'[1]Vaccines expenditure'!$A$4:$U$196,21,FALSE)</f>
        <v>1</v>
      </c>
      <c r="E167" s="34">
        <f>VLOOKUP(B167,'[1]Vaccines expenditure'!$A$4:$AC$196,14,FALSE)</f>
        <v>0.04</v>
      </c>
      <c r="F167" s="34">
        <f>VLOOKUP(B167,'[1]Vaccines expenditure'!$A$4:$AC$196,7,FALSE)</f>
        <v>1.1910671003722375E-3</v>
      </c>
      <c r="G167" s="34">
        <f>VLOOKUP(B167,'[1]Vaccines expenditure'!$A$4:$AC$196,8,FALSE)</f>
        <v>4.7642684014889504E-5</v>
      </c>
      <c r="H167" s="67">
        <f>VLOOKUP(B167,'[1]Vaccines expenditure'!$A$4:$AL$196,38,FALSE)</f>
        <v>5.7017345288204213</v>
      </c>
      <c r="I167" s="67">
        <f t="shared" si="45"/>
        <v>0</v>
      </c>
      <c r="J167" s="252">
        <f t="shared" si="46"/>
        <v>0.28000000000000003</v>
      </c>
      <c r="K167" s="252">
        <f t="shared" si="47"/>
        <v>1</v>
      </c>
      <c r="L167" s="252">
        <f t="shared" si="48"/>
        <v>0.23668639053254439</v>
      </c>
      <c r="M167" s="252">
        <f t="shared" si="49"/>
        <v>4.5823963607679978E-3</v>
      </c>
      <c r="N167" s="252">
        <f t="shared" si="50"/>
        <v>1.7456748041020942E-3</v>
      </c>
      <c r="O167" s="252">
        <f t="shared" si="51"/>
        <v>2.1026744062245899E-2</v>
      </c>
      <c r="P167" s="35">
        <f t="shared" si="52"/>
        <v>0.43367558135408196</v>
      </c>
      <c r="Q167" s="36">
        <f t="shared" si="53"/>
        <v>147</v>
      </c>
      <c r="R167" t="str">
        <f>VLOOKUP(B167,'Country code'!$D$2:$F$194,2,FALSE)</f>
        <v>Lower middle income</v>
      </c>
      <c r="S167" t="str">
        <f>VLOOKUP(B167, Regions!B:C, 2, FALSE)</f>
        <v>South Asia</v>
      </c>
      <c r="T167">
        <f>VLOOKUP(B167,'Country code'!$D$2:$F$194,3,FALSE)</f>
        <v>2</v>
      </c>
    </row>
    <row r="168" spans="1:20" x14ac:dyDescent="0.25">
      <c r="A168" s="32" t="s">
        <v>358</v>
      </c>
      <c r="B168" s="33" t="s">
        <v>150</v>
      </c>
      <c r="C168" s="34">
        <f>VLOOKUP(B168,'[1]Vaccines expenditure'!$A$4:$T$196,18,FALSE)</f>
        <v>0.28000000000000003</v>
      </c>
      <c r="D168" s="40">
        <f>VLOOKUP(B168,'[1]Vaccines expenditure'!$A$4:$U$196,21,FALSE)</f>
        <v>1</v>
      </c>
      <c r="E168" s="34">
        <f>VLOOKUP(B168,'[1]Vaccines expenditure'!$A$4:$AC$196,14,FALSE)</f>
        <v>7.2999999999999995E-2</v>
      </c>
      <c r="F168" s="34">
        <f>VLOOKUP(B168,'[1]Vaccines expenditure'!$A$4:$AC$196,7,FALSE)</f>
        <v>1.0667141547039926E-4</v>
      </c>
      <c r="G168" s="34">
        <f>VLOOKUP(B168,'[1]Vaccines expenditure'!$A$4:$AC$196,8,FALSE)</f>
        <v>7.7870133293391466E-6</v>
      </c>
      <c r="H168" s="67">
        <f>VLOOKUP(B168,'[1]Vaccines expenditure'!$A$4:$AL$196,38,FALSE)</f>
        <v>0.20890019609687074</v>
      </c>
      <c r="I168" s="67">
        <f t="shared" si="45"/>
        <v>0</v>
      </c>
      <c r="J168" s="252">
        <f t="shared" si="46"/>
        <v>0.28000000000000003</v>
      </c>
      <c r="K168" s="252">
        <f t="shared" si="47"/>
        <v>1</v>
      </c>
      <c r="L168" s="252">
        <f t="shared" si="48"/>
        <v>0.43195266272189353</v>
      </c>
      <c r="M168" s="252">
        <f t="shared" si="49"/>
        <v>4.1039728651455775E-4</v>
      </c>
      <c r="N168" s="252">
        <f t="shared" si="50"/>
        <v>2.8532382776726395E-4</v>
      </c>
      <c r="O168" s="252">
        <f t="shared" si="51"/>
        <v>7.7037802017601163E-4</v>
      </c>
      <c r="P168" s="35">
        <f t="shared" si="52"/>
        <v>0.42692345934005865</v>
      </c>
      <c r="Q168" s="36">
        <f t="shared" si="53"/>
        <v>148</v>
      </c>
      <c r="R168" t="str">
        <f>VLOOKUP(B168,'Country code'!$D$2:$F$194,2,FALSE)</f>
        <v>Lower middle income</v>
      </c>
      <c r="S168" t="str">
        <f>VLOOKUP(B168, Regions!B:C, 2, FALSE)</f>
        <v>Sub-Saharan Africa</v>
      </c>
      <c r="T168">
        <f>VLOOKUP(B168,'Country code'!$D$2:$F$194,3,FALSE)</f>
        <v>2</v>
      </c>
    </row>
    <row r="169" spans="1:20" x14ac:dyDescent="0.25">
      <c r="A169" s="32" t="s">
        <v>359</v>
      </c>
      <c r="B169" s="33" t="s">
        <v>160</v>
      </c>
      <c r="C169" s="34">
        <f>VLOOKUP(B169,'[1]Vaccines expenditure'!$A$4:$T$196,18,FALSE)</f>
        <v>0.28000000000000003</v>
      </c>
      <c r="D169" s="40">
        <f>VLOOKUP(B169,'[1]Vaccines expenditure'!$A$4:$U$196,21,FALSE)</f>
        <v>1</v>
      </c>
      <c r="E169" s="34">
        <f>VLOOKUP(B169,'[1]Vaccines expenditure'!$A$4:$AC$196,14,FALSE)</f>
        <v>7.1999999999999995E-2</v>
      </c>
      <c r="F169" s="34"/>
      <c r="G169" s="34"/>
      <c r="H169" s="67"/>
      <c r="I169" s="67">
        <f t="shared" si="45"/>
        <v>3</v>
      </c>
      <c r="J169" s="252">
        <f t="shared" si="46"/>
        <v>0.28000000000000003</v>
      </c>
      <c r="K169" s="252">
        <f t="shared" si="47"/>
        <v>1</v>
      </c>
      <c r="L169" s="252">
        <f t="shared" si="48"/>
        <v>0.42603550295857989</v>
      </c>
      <c r="M169" s="252">
        <f t="shared" si="49"/>
        <v>0</v>
      </c>
      <c r="N169" s="252">
        <f t="shared" si="50"/>
        <v>0</v>
      </c>
      <c r="O169" s="252">
        <f t="shared" si="51"/>
        <v>0</v>
      </c>
      <c r="P169" s="35">
        <f t="shared" si="52"/>
        <v>0.42666666666666669</v>
      </c>
      <c r="Q169" s="36">
        <f t="shared" si="53"/>
        <v>149</v>
      </c>
      <c r="R169" t="str">
        <f>VLOOKUP(B169,'Country code'!$D$2:$F$194,2,FALSE)</f>
        <v>Upper middle income</v>
      </c>
      <c r="S169" t="str">
        <f>VLOOKUP(B169, Regions!B:C, 2, FALSE)</f>
        <v>Latin America &amp; Caribbean</v>
      </c>
      <c r="T169">
        <f>VLOOKUP(B169,'Country code'!$D$2:$F$194,3,FALSE)</f>
        <v>3</v>
      </c>
    </row>
    <row r="170" spans="1:20" x14ac:dyDescent="0.25">
      <c r="A170" s="32" t="s">
        <v>360</v>
      </c>
      <c r="B170" s="33" t="s">
        <v>164</v>
      </c>
      <c r="C170" s="34">
        <f>VLOOKUP(B170,'[1]Vaccines expenditure'!$A$4:$T$196,18,FALSE)</f>
        <v>1</v>
      </c>
      <c r="D170" s="40">
        <f>VLOOKUP(B170,'[1]Vaccines expenditure'!$A$4:$U$196,21,FALSE)</f>
        <v>1</v>
      </c>
      <c r="E170" s="34">
        <f>VLOOKUP(B170,'[1]Vaccines expenditure'!$A$4:$AC$196,14,FALSE)</f>
        <v>6.3E-2</v>
      </c>
      <c r="F170" s="34"/>
      <c r="G170" s="34"/>
      <c r="H170" s="67">
        <f>VLOOKUP(B170,'[1]Vaccines expenditure'!$A$4:$AL$196,38,FALSE)</f>
        <v>8.454346287758904</v>
      </c>
      <c r="I170" s="67">
        <f t="shared" si="45"/>
        <v>2</v>
      </c>
      <c r="J170" s="252">
        <f t="shared" si="46"/>
        <v>1</v>
      </c>
      <c r="K170" s="252">
        <f t="shared" si="47"/>
        <v>1</v>
      </c>
      <c r="L170" s="252">
        <f t="shared" si="48"/>
        <v>0.37278106508875741</v>
      </c>
      <c r="M170" s="252">
        <f t="shared" si="49"/>
        <v>0</v>
      </c>
      <c r="N170" s="252">
        <f t="shared" si="50"/>
        <v>0</v>
      </c>
      <c r="O170" s="252">
        <f t="shared" si="51"/>
        <v>3.1177771379524717E-2</v>
      </c>
      <c r="P170" s="35">
        <f t="shared" si="52"/>
        <v>0.67705925712650827</v>
      </c>
      <c r="Q170" s="36">
        <f t="shared" si="53"/>
        <v>33</v>
      </c>
      <c r="R170" t="str">
        <f>VLOOKUP(B170,'Country code'!$D$2:$F$194,2,FALSE)</f>
        <v>Lower middle income</v>
      </c>
      <c r="S170" t="str">
        <f>VLOOKUP(B170, Regions!B:C, 2, FALSE)</f>
        <v>Sub-Saharan Africa</v>
      </c>
      <c r="T170">
        <f>VLOOKUP(B170,'Country code'!$D$2:$F$194,3,FALSE)</f>
        <v>2</v>
      </c>
    </row>
    <row r="171" spans="1:20" x14ac:dyDescent="0.25">
      <c r="A171" s="32" t="s">
        <v>361</v>
      </c>
      <c r="B171" s="33" t="s">
        <v>163</v>
      </c>
      <c r="C171" s="34">
        <f>VLOOKUP(B171,'[1]Vaccines expenditure'!$A$4:$T$196,18,FALSE)</f>
        <v>1</v>
      </c>
      <c r="D171" s="40">
        <f>VLOOKUP(B171,'[1]Vaccines expenditure'!$A$4:$U$196,21,FALSE)</f>
        <v>0</v>
      </c>
      <c r="E171" s="34">
        <f>VLOOKUP(B171,'[1]Vaccines expenditure'!$A$4:$AC$196,14,FALSE)</f>
        <v>9.8000000000000004E-2</v>
      </c>
      <c r="F171" s="34"/>
      <c r="G171" s="34"/>
      <c r="H171" s="67"/>
      <c r="I171" s="67">
        <f t="shared" si="45"/>
        <v>3</v>
      </c>
      <c r="J171" s="252">
        <f t="shared" si="46"/>
        <v>1</v>
      </c>
      <c r="K171" s="252">
        <f t="shared" si="47"/>
        <v>0</v>
      </c>
      <c r="L171" s="252">
        <f t="shared" si="48"/>
        <v>0.5798816568047338</v>
      </c>
      <c r="M171" s="252">
        <f t="shared" si="49"/>
        <v>0</v>
      </c>
      <c r="N171" s="252">
        <f t="shared" si="50"/>
        <v>0</v>
      </c>
      <c r="O171" s="252">
        <f t="shared" si="51"/>
        <v>0</v>
      </c>
      <c r="P171" s="35">
        <f t="shared" si="52"/>
        <v>0.33333333333333331</v>
      </c>
      <c r="Q171" s="36">
        <f t="shared" si="53"/>
        <v>178</v>
      </c>
      <c r="R171" t="str">
        <f>VLOOKUP(B171,'Country code'!$D$2:$F$194,2,FALSE)</f>
        <v>High income: OECD</v>
      </c>
      <c r="S171" t="str">
        <f>VLOOKUP(B171, Regions!B:C, 2, FALSE)</f>
        <v>Europe &amp; Central Asia</v>
      </c>
      <c r="T171">
        <f>VLOOKUP(B171,'Country code'!$D$2:$F$194,3,FALSE)</f>
        <v>4</v>
      </c>
    </row>
    <row r="172" spans="1:20" x14ac:dyDescent="0.25">
      <c r="A172" s="32" t="s">
        <v>362</v>
      </c>
      <c r="B172" s="33" t="s">
        <v>30</v>
      </c>
      <c r="C172" s="34">
        <f>VLOOKUP(B172,'[1]Vaccines expenditure'!$A$4:$T$196,18,FALSE)</f>
        <v>1</v>
      </c>
      <c r="D172" s="40">
        <f>VLOOKUP(B172,'[1]Vaccines expenditure'!$A$4:$U$196,21,FALSE)</f>
        <v>0</v>
      </c>
      <c r="E172" s="34">
        <f>VLOOKUP(B172,'[1]Vaccines expenditure'!$A$4:$AC$196,14,FALSE)</f>
        <v>0.113</v>
      </c>
      <c r="F172" s="34"/>
      <c r="G172" s="34"/>
      <c r="H172" s="67"/>
      <c r="I172" s="67">
        <f t="shared" si="45"/>
        <v>3</v>
      </c>
      <c r="J172" s="252">
        <f t="shared" si="46"/>
        <v>1</v>
      </c>
      <c r="K172" s="252">
        <f t="shared" si="47"/>
        <v>0</v>
      </c>
      <c r="L172" s="252">
        <f t="shared" si="48"/>
        <v>0.66863905325443795</v>
      </c>
      <c r="M172" s="252">
        <f t="shared" si="49"/>
        <v>0</v>
      </c>
      <c r="N172" s="252">
        <f t="shared" si="50"/>
        <v>0</v>
      </c>
      <c r="O172" s="252">
        <f t="shared" si="51"/>
        <v>0</v>
      </c>
      <c r="P172" s="35">
        <f t="shared" si="52"/>
        <v>0.33333333333333331</v>
      </c>
      <c r="Q172" s="36">
        <f t="shared" si="53"/>
        <v>178</v>
      </c>
      <c r="R172" t="str">
        <f>VLOOKUP(B172,'Country code'!$D$2:$F$194,2,FALSE)</f>
        <v>High income: OECD</v>
      </c>
      <c r="S172" t="str">
        <f>VLOOKUP(B172, Regions!B:C, 2, FALSE)</f>
        <v>Europe &amp; Central Asia</v>
      </c>
      <c r="T172">
        <f>VLOOKUP(B172,'Country code'!$D$2:$F$194,3,FALSE)</f>
        <v>4</v>
      </c>
    </row>
    <row r="173" spans="1:20" ht="30" x14ac:dyDescent="0.25">
      <c r="A173" s="32" t="s">
        <v>363</v>
      </c>
      <c r="B173" s="33" t="s">
        <v>166</v>
      </c>
      <c r="C173" s="34">
        <f>VLOOKUP(B173,'[1]Vaccines expenditure'!$A$4:$T$196,18,FALSE)</f>
        <v>1</v>
      </c>
      <c r="D173" s="40">
        <f>VLOOKUP(B173,'[1]Vaccines expenditure'!$A$4:$U$196,21,FALSE)</f>
        <v>1</v>
      </c>
      <c r="E173" s="34">
        <f>VLOOKUP(B173,'[1]Vaccines expenditure'!$A$4:$AC$196,14,FALSE)</f>
        <v>2.9000000000000001E-2</v>
      </c>
      <c r="F173" s="34">
        <f>VLOOKUP(B173,'[1]Vaccines expenditure'!$A$4:$AC$196,7,FALSE)</f>
        <v>1.2887220878580718E-2</v>
      </c>
      <c r="G173" s="34">
        <f>VLOOKUP(B173,'[1]Vaccines expenditure'!$A$4:$AC$196,8,FALSE)</f>
        <v>3.7372940547884088E-4</v>
      </c>
      <c r="H173" s="67">
        <f>VLOOKUP(B173,'[1]Vaccines expenditure'!$A$4:$AL$196,38,FALSE)</f>
        <v>1.26913482680277</v>
      </c>
      <c r="I173" s="67">
        <f t="shared" si="45"/>
        <v>0</v>
      </c>
      <c r="J173" s="252">
        <f t="shared" si="46"/>
        <v>1</v>
      </c>
      <c r="K173" s="252">
        <f t="shared" si="47"/>
        <v>1</v>
      </c>
      <c r="L173" s="252">
        <f t="shared" si="48"/>
        <v>0.17159763313609469</v>
      </c>
      <c r="M173" s="252">
        <f t="shared" si="49"/>
        <v>4.9581047143326951E-2</v>
      </c>
      <c r="N173" s="252">
        <f t="shared" si="50"/>
        <v>1.3693813020537919E-2</v>
      </c>
      <c r="O173" s="252">
        <f t="shared" si="51"/>
        <v>4.6802903658135402E-3</v>
      </c>
      <c r="P173" s="35">
        <f t="shared" si="52"/>
        <v>0.66822676345527121</v>
      </c>
      <c r="Q173" s="36">
        <f t="shared" si="53"/>
        <v>55</v>
      </c>
      <c r="R173" t="str">
        <f>VLOOKUP(B173,'Country code'!$D$2:$F$194,2,FALSE)</f>
        <v>Lower middle income</v>
      </c>
      <c r="S173" t="str">
        <f>VLOOKUP(B173, Regions!B:C, 2, FALSE)</f>
        <v>Middle East &amp; North Africa</v>
      </c>
      <c r="T173">
        <f>VLOOKUP(B173,'Country code'!$D$2:$F$194,3,FALSE)</f>
        <v>2</v>
      </c>
    </row>
    <row r="174" spans="1:20" x14ac:dyDescent="0.25">
      <c r="A174" s="32" t="s">
        <v>364</v>
      </c>
      <c r="B174" s="33" t="s">
        <v>170</v>
      </c>
      <c r="C174" s="34">
        <f>VLOOKUP(B174,'[1]Vaccines expenditure'!$A$4:$T$196,18,FALSE)</f>
        <v>1</v>
      </c>
      <c r="D174" s="40">
        <f>VLOOKUP(B174,'[1]Vaccines expenditure'!$A$4:$U$196,21,FALSE)</f>
        <v>1</v>
      </c>
      <c r="E174" s="34">
        <f>VLOOKUP(B174,'[1]Vaccines expenditure'!$A$4:$AC$196,14,FALSE)</f>
        <v>5.2999999999999999E-2</v>
      </c>
      <c r="F174" s="34">
        <f>VLOOKUP(B174,'[1]Vaccines expenditure'!$A$4:$AC$196,7,FALSE)</f>
        <v>2.6700491915696489E-3</v>
      </c>
      <c r="G174" s="34">
        <f>VLOOKUP(B174,'[1]Vaccines expenditure'!$A$4:$AC$196,8,FALSE)</f>
        <v>1.4151260715319138E-4</v>
      </c>
      <c r="H174" s="67">
        <f>VLOOKUP(B174,'[1]Vaccines expenditure'!$A$4:$AL$196,38,FALSE)</f>
        <v>1.2788195790010011</v>
      </c>
      <c r="I174" s="67">
        <f t="shared" si="45"/>
        <v>0</v>
      </c>
      <c r="J174" s="252">
        <f t="shared" si="46"/>
        <v>1</v>
      </c>
      <c r="K174" s="252">
        <f t="shared" si="47"/>
        <v>1</v>
      </c>
      <c r="L174" s="252">
        <f t="shared" si="48"/>
        <v>0.31360946745562135</v>
      </c>
      <c r="M174" s="252">
        <f t="shared" si="49"/>
        <v>1.0272489009810183E-2</v>
      </c>
      <c r="N174" s="252">
        <f t="shared" si="50"/>
        <v>5.1851611192375207E-3</v>
      </c>
      <c r="O174" s="252">
        <f t="shared" si="51"/>
        <v>4.7160056038256133E-3</v>
      </c>
      <c r="P174" s="35">
        <f t="shared" si="52"/>
        <v>0.66823866853460856</v>
      </c>
      <c r="Q174" s="36">
        <f t="shared" si="53"/>
        <v>54</v>
      </c>
      <c r="R174" t="str">
        <f>VLOOKUP(B174,'Country code'!$D$2:$F$194,2,FALSE)</f>
        <v>Low income</v>
      </c>
      <c r="S174" t="str">
        <f>VLOOKUP(B174, Regions!B:C, 2, FALSE)</f>
        <v>Europe &amp; Central Asia</v>
      </c>
      <c r="T174">
        <f>VLOOKUP(B174,'Country code'!$D$2:$F$194,3,FALSE)</f>
        <v>1</v>
      </c>
    </row>
    <row r="175" spans="1:20" x14ac:dyDescent="0.25">
      <c r="A175" s="32" t="s">
        <v>365</v>
      </c>
      <c r="B175" s="33" t="s">
        <v>169</v>
      </c>
      <c r="C175" s="34">
        <f>VLOOKUP(B175,'[1]Vaccines expenditure'!$A$4:$T$196,18,FALSE)</f>
        <v>1</v>
      </c>
      <c r="D175" s="40">
        <f>VLOOKUP(B175,'[1]Vaccines expenditure'!$A$4:$U$196,21,FALSE)</f>
        <v>1</v>
      </c>
      <c r="E175" s="34">
        <f>VLOOKUP(B175,'[1]Vaccines expenditure'!$A$4:$AC$196,14,FALSE)</f>
        <v>4.2999999999999997E-2</v>
      </c>
      <c r="F175" s="34">
        <f>VLOOKUP(B175,'[1]Vaccines expenditure'!$A$4:$AC$196,7,FALSE)</f>
        <v>3.0681877104365295E-3</v>
      </c>
      <c r="G175" s="34">
        <f>VLOOKUP(B175,'[1]Vaccines expenditure'!$A$4:$AC$196,8,FALSE)</f>
        <v>1.3193207154877076E-4</v>
      </c>
      <c r="H175" s="67">
        <f>VLOOKUP(B175,'[1]Vaccines expenditure'!$A$4:$AL$196,38,FALSE)</f>
        <v>7.8043544217841569</v>
      </c>
      <c r="I175" s="67">
        <f t="shared" si="45"/>
        <v>0</v>
      </c>
      <c r="J175" s="252">
        <f t="shared" si="46"/>
        <v>1</v>
      </c>
      <c r="K175" s="252">
        <f t="shared" si="47"/>
        <v>1</v>
      </c>
      <c r="L175" s="252">
        <f t="shared" si="48"/>
        <v>0.25443786982248523</v>
      </c>
      <c r="M175" s="252">
        <f t="shared" si="49"/>
        <v>1.1804248638941889E-2</v>
      </c>
      <c r="N175" s="252">
        <f t="shared" si="50"/>
        <v>4.834120871185725E-3</v>
      </c>
      <c r="O175" s="252">
        <f t="shared" si="51"/>
        <v>2.8780744204844923E-2</v>
      </c>
      <c r="P175" s="35">
        <f t="shared" si="52"/>
        <v>0.67626024806828167</v>
      </c>
      <c r="Q175" s="36">
        <f t="shared" si="53"/>
        <v>35</v>
      </c>
      <c r="R175" t="str">
        <f>VLOOKUP(B175,'Country code'!$D$2:$F$194,2,FALSE)</f>
        <v>Lower middle income</v>
      </c>
      <c r="S175" t="str">
        <f>VLOOKUP(B175, Regions!B:C, 2, FALSE)</f>
        <v>East Asia &amp; Pacific</v>
      </c>
      <c r="T175">
        <f>VLOOKUP(B175,'Country code'!$D$2:$F$194,3,FALSE)</f>
        <v>2</v>
      </c>
    </row>
    <row r="176" spans="1:20" ht="45" x14ac:dyDescent="0.25">
      <c r="A176" s="32" t="s">
        <v>366</v>
      </c>
      <c r="B176" s="33" t="s">
        <v>113</v>
      </c>
      <c r="C176" s="34">
        <f>VLOOKUP(B176,'[1]Vaccines expenditure'!$A$4:$T$196,18,FALSE)</f>
        <v>1</v>
      </c>
      <c r="D176" s="40">
        <f>VLOOKUP(B176,'[1]Vaccines expenditure'!$A$4:$U$196,21,FALSE)</f>
        <v>1</v>
      </c>
      <c r="E176" s="34">
        <f>VLOOKUP(B176,'[1]Vaccines expenditure'!$A$4:$AC$196,14,FALSE)</f>
        <v>6.9000000000000006E-2</v>
      </c>
      <c r="F176" s="34">
        <f>VLOOKUP(B176,'[1]Vaccines expenditure'!$A$4:$AC$196,7,FALSE)</f>
        <v>6.0587019843226335E-3</v>
      </c>
      <c r="G176" s="34">
        <f>VLOOKUP(B176,'[1]Vaccines expenditure'!$A$4:$AC$196,8,FALSE)</f>
        <v>4.1805043691826177E-4</v>
      </c>
      <c r="H176" s="67">
        <f>VLOOKUP(B176,'[1]Vaccines expenditure'!$A$4:$AL$196,38,FALSE)</f>
        <v>71.598767206490635</v>
      </c>
      <c r="I176" s="67">
        <f t="shared" si="45"/>
        <v>0</v>
      </c>
      <c r="J176" s="252">
        <f t="shared" si="46"/>
        <v>1</v>
      </c>
      <c r="K176" s="252">
        <f t="shared" si="47"/>
        <v>1</v>
      </c>
      <c r="L176" s="252">
        <f t="shared" si="48"/>
        <v>0.40828402366863914</v>
      </c>
      <c r="M176" s="252">
        <f t="shared" si="49"/>
        <v>2.3309664010752334E-2</v>
      </c>
      <c r="N176" s="252">
        <f t="shared" si="50"/>
        <v>1.5317779207065819E-2</v>
      </c>
      <c r="O176" s="252">
        <f t="shared" si="51"/>
        <v>0.26404052058429661</v>
      </c>
      <c r="P176" s="35">
        <f t="shared" si="52"/>
        <v>0.75468017352809891</v>
      </c>
      <c r="Q176" s="36">
        <f t="shared" si="53"/>
        <v>5</v>
      </c>
      <c r="R176" t="str">
        <f>VLOOKUP(B176,'Country code'!$D$2:$F$194,2,FALSE)</f>
        <v>Upper middle income</v>
      </c>
      <c r="S176" t="str">
        <f>VLOOKUP(B176, Regions!B:C, 2, FALSE)</f>
        <v>Europe &amp; Central Asia</v>
      </c>
      <c r="T176">
        <f>VLOOKUP(B176,'Country code'!$D$2:$F$194,3,FALSE)</f>
        <v>3</v>
      </c>
    </row>
    <row r="177" spans="1:20" x14ac:dyDescent="0.25">
      <c r="A177" s="32" t="s">
        <v>367</v>
      </c>
      <c r="B177" s="33" t="s">
        <v>172</v>
      </c>
      <c r="C177" s="34">
        <f>VLOOKUP(B177,'[1]Vaccines expenditure'!$A$4:$T$196,18,FALSE)</f>
        <v>1</v>
      </c>
      <c r="D177" s="40">
        <f>VLOOKUP(B177,'[1]Vaccines expenditure'!$A$4:$U$196,21,FALSE)</f>
        <v>1</v>
      </c>
      <c r="E177" s="34">
        <f>VLOOKUP(B177,'[1]Vaccines expenditure'!$A$4:$AC$196,14,FALSE)</f>
        <v>0.123</v>
      </c>
      <c r="F177" s="34">
        <f>VLOOKUP(B177,'[1]Vaccines expenditure'!$A$4:$AC$196,7,FALSE)</f>
        <v>4.7756214121280997E-3</v>
      </c>
      <c r="G177" s="34">
        <f>VLOOKUP(B177,'[1]Vaccines expenditure'!$A$4:$AC$196,8,FALSE)</f>
        <v>5.8740143369175632E-4</v>
      </c>
      <c r="H177" s="67">
        <f>VLOOKUP(B177,'[1]Vaccines expenditure'!$A$4:$AL$196,38,FALSE)</f>
        <v>0.27897696937258076</v>
      </c>
      <c r="I177" s="67">
        <f t="shared" si="45"/>
        <v>0</v>
      </c>
      <c r="J177" s="252">
        <f t="shared" si="46"/>
        <v>1</v>
      </c>
      <c r="K177" s="252">
        <f t="shared" si="47"/>
        <v>1</v>
      </c>
      <c r="L177" s="252">
        <f t="shared" si="48"/>
        <v>0.72781065088757402</v>
      </c>
      <c r="M177" s="252">
        <f t="shared" si="49"/>
        <v>1.8373263918130482E-2</v>
      </c>
      <c r="N177" s="252">
        <f t="shared" si="50"/>
        <v>2.1522966304095708E-2</v>
      </c>
      <c r="O177" s="252">
        <f t="shared" si="51"/>
        <v>1.0288057615814368E-3</v>
      </c>
      <c r="P177" s="35">
        <f t="shared" si="52"/>
        <v>0.66700960192052705</v>
      </c>
      <c r="Q177" s="36">
        <f t="shared" si="53"/>
        <v>61</v>
      </c>
      <c r="R177" t="str">
        <f>VLOOKUP(B177,'Country code'!$D$2:$F$194,2,FALSE)</f>
        <v>Lower middle income</v>
      </c>
      <c r="S177" t="str">
        <f>VLOOKUP(B177, Regions!B:C, 2, FALSE)</f>
        <v>East Asia &amp; Pacific</v>
      </c>
      <c r="T177">
        <f>VLOOKUP(B177,'Country code'!$D$2:$F$194,3,FALSE)</f>
        <v>2</v>
      </c>
    </row>
    <row r="178" spans="1:20" x14ac:dyDescent="0.25">
      <c r="A178" s="32" t="s">
        <v>368</v>
      </c>
      <c r="B178" s="33" t="s">
        <v>168</v>
      </c>
      <c r="C178" s="34">
        <f>VLOOKUP(B178,'[1]Vaccines expenditure'!$A$4:$T$196,18,FALSE)</f>
        <v>0.01</v>
      </c>
      <c r="D178" s="40">
        <f>VLOOKUP(B178,'[1]Vaccines expenditure'!$A$4:$U$196,21,FALSE)</f>
        <v>1</v>
      </c>
      <c r="E178" s="34">
        <f>VLOOKUP(B178,'[1]Vaccines expenditure'!$A$4:$AC$196,14,FALSE)</f>
        <v>5.5E-2</v>
      </c>
      <c r="F178" s="34">
        <f>VLOOKUP(B178,'[1]Vaccines expenditure'!$A$4:$AC$196,7,FALSE)</f>
        <v>2.1171985987089741E-3</v>
      </c>
      <c r="G178" s="34">
        <f>VLOOKUP(B178,'[1]Vaccines expenditure'!$A$4:$AC$196,8,FALSE)</f>
        <v>1.1644592292899358E-4</v>
      </c>
      <c r="H178" s="67">
        <f>VLOOKUP(B178,'[1]Vaccines expenditure'!$A$4:$AL$196,38,FALSE)</f>
        <v>0.31552628532687355</v>
      </c>
      <c r="I178" s="67">
        <f t="shared" si="45"/>
        <v>0</v>
      </c>
      <c r="J178" s="252">
        <f t="shared" si="46"/>
        <v>0.01</v>
      </c>
      <c r="K178" s="252">
        <f t="shared" si="47"/>
        <v>1</v>
      </c>
      <c r="L178" s="252">
        <f t="shared" si="48"/>
        <v>0.32544378698224857</v>
      </c>
      <c r="M178" s="252">
        <f t="shared" si="49"/>
        <v>8.1455051111016703E-3</v>
      </c>
      <c r="N178" s="252">
        <f t="shared" si="50"/>
        <v>4.2666931534342083E-3</v>
      </c>
      <c r="O178" s="252">
        <f t="shared" si="51"/>
        <v>1.1635916075966259E-3</v>
      </c>
      <c r="P178" s="35">
        <f t="shared" si="52"/>
        <v>0.33705453053586559</v>
      </c>
      <c r="Q178" s="36">
        <f t="shared" si="53"/>
        <v>176</v>
      </c>
      <c r="R178" t="str">
        <f>VLOOKUP(B178,'Country code'!$D$2:$F$194,2,FALSE)</f>
        <v>Low income</v>
      </c>
      <c r="S178" t="str">
        <f>VLOOKUP(B178, Regions!B:C, 2, FALSE)</f>
        <v>Sub-Saharan Africa</v>
      </c>
      <c r="T178">
        <f>VLOOKUP(B178,'Country code'!$D$2:$F$194,3,FALSE)</f>
        <v>1</v>
      </c>
    </row>
    <row r="179" spans="1:20" x14ac:dyDescent="0.25">
      <c r="A179" s="32" t="s">
        <v>369</v>
      </c>
      <c r="B179" s="33" t="s">
        <v>173</v>
      </c>
      <c r="C179" s="34">
        <f>VLOOKUP(B179,'[1]Vaccines expenditure'!$A$4:$T$196,18,FALSE)</f>
        <v>1</v>
      </c>
      <c r="D179" s="40">
        <f>VLOOKUP(B179,'[1]Vaccines expenditure'!$A$4:$U$196,21,FALSE)</f>
        <v>1</v>
      </c>
      <c r="E179" s="34">
        <f>VLOOKUP(B179,'[1]Vaccines expenditure'!$A$4:$AC$196,14,FALSE)</f>
        <v>5.2999999999999999E-2</v>
      </c>
      <c r="F179" s="34">
        <f>VLOOKUP(B179,'[1]Vaccines expenditure'!$A$4:$AC$196,7,FALSE)</f>
        <v>2.6838376508512922E-3</v>
      </c>
      <c r="G179" s="34">
        <f>VLOOKUP(B179,'[1]Vaccines expenditure'!$A$4:$AC$196,8,FALSE)</f>
        <v>1.4224339549511849E-4</v>
      </c>
      <c r="H179" s="67">
        <f>VLOOKUP(B179,'[1]Vaccines expenditure'!$A$4:$AL$196,38,FALSE)</f>
        <v>4.3533980635436738</v>
      </c>
      <c r="I179" s="67">
        <f t="shared" si="45"/>
        <v>0</v>
      </c>
      <c r="J179" s="252">
        <f t="shared" si="46"/>
        <v>1</v>
      </c>
      <c r="K179" s="252">
        <f t="shared" si="47"/>
        <v>1</v>
      </c>
      <c r="L179" s="252">
        <f t="shared" si="48"/>
        <v>0.31360946745562135</v>
      </c>
      <c r="M179" s="252">
        <f t="shared" si="49"/>
        <v>1.0325537394416771E-2</v>
      </c>
      <c r="N179" s="252">
        <f t="shared" si="50"/>
        <v>5.2119379228960849E-3</v>
      </c>
      <c r="O179" s="252">
        <f t="shared" si="51"/>
        <v>1.6054375457243031E-2</v>
      </c>
      <c r="P179" s="35">
        <f t="shared" si="52"/>
        <v>0.67201812515241433</v>
      </c>
      <c r="Q179" s="36">
        <f t="shared" si="53"/>
        <v>45</v>
      </c>
      <c r="R179" t="str">
        <f>VLOOKUP(B179,'Country code'!$D$2:$F$194,2,FALSE)</f>
        <v>Lower middle income</v>
      </c>
      <c r="S179" t="str">
        <f>VLOOKUP(B179, Regions!B:C, 2, FALSE)</f>
        <v>East Asia &amp; Pacific</v>
      </c>
      <c r="T179">
        <f>VLOOKUP(B179,'Country code'!$D$2:$F$194,3,FALSE)</f>
        <v>2</v>
      </c>
    </row>
    <row r="180" spans="1:20" ht="30" x14ac:dyDescent="0.25">
      <c r="A180" s="32" t="s">
        <v>370</v>
      </c>
      <c r="B180" s="33" t="s">
        <v>174</v>
      </c>
      <c r="C180" s="34">
        <f>VLOOKUP(B180,'[1]Vaccines expenditure'!$A$4:$T$196,18,FALSE)</f>
        <v>1</v>
      </c>
      <c r="D180" s="40">
        <f>VLOOKUP(B180,'[1]Vaccines expenditure'!$A$4:$U$196,21,FALSE)</f>
        <v>1</v>
      </c>
      <c r="E180" s="34">
        <f>VLOOKUP(B180,'[1]Vaccines expenditure'!$A$4:$AC$196,14,FALSE)</f>
        <v>5.6000000000000001E-2</v>
      </c>
      <c r="F180" s="34">
        <f>VLOOKUP(B180,'[1]Vaccines expenditure'!$A$4:$AC$196,7,FALSE)</f>
        <v>1.1558259795128299E-3</v>
      </c>
      <c r="G180" s="34">
        <f>VLOOKUP(B180,'[1]Vaccines expenditure'!$A$4:$AC$196,8,FALSE)</f>
        <v>6.4726254852718468E-5</v>
      </c>
      <c r="H180" s="67">
        <f>VLOOKUP(B180,'[1]Vaccines expenditure'!$A$4:$AL$196,38,FALSE)</f>
        <v>19.315540197274142</v>
      </c>
      <c r="I180" s="67">
        <f t="shared" si="45"/>
        <v>0</v>
      </c>
      <c r="J180" s="252">
        <f t="shared" si="46"/>
        <v>1</v>
      </c>
      <c r="K180" s="252">
        <f t="shared" si="47"/>
        <v>1</v>
      </c>
      <c r="L180" s="252">
        <f t="shared" si="48"/>
        <v>0.33136094674556216</v>
      </c>
      <c r="M180" s="252">
        <f t="shared" si="49"/>
        <v>4.446813080930056E-3</v>
      </c>
      <c r="N180" s="252">
        <f t="shared" si="50"/>
        <v>2.371633643162696E-3</v>
      </c>
      <c r="O180" s="252">
        <f t="shared" si="51"/>
        <v>7.123146791545365E-2</v>
      </c>
      <c r="P180" s="35">
        <f t="shared" si="52"/>
        <v>0.69041048930515114</v>
      </c>
      <c r="Q180" s="36">
        <f t="shared" si="53"/>
        <v>22</v>
      </c>
      <c r="R180" t="str">
        <f>VLOOKUP(B180,'Country code'!$D$2:$F$194,2,FALSE)</f>
        <v>High income: nonOECD</v>
      </c>
      <c r="S180" t="str">
        <f>VLOOKUP(B180, Regions!B:C, 2, FALSE)</f>
        <v>Latin America &amp; Caribbean</v>
      </c>
      <c r="T180">
        <f>VLOOKUP(B180,'Country code'!$D$2:$F$194,3,FALSE)</f>
        <v>4</v>
      </c>
    </row>
    <row r="181" spans="1:20" x14ac:dyDescent="0.25">
      <c r="A181" s="32" t="s">
        <v>371</v>
      </c>
      <c r="B181" s="33" t="s">
        <v>175</v>
      </c>
      <c r="C181" s="34">
        <f>VLOOKUP(B181,'[1]Vaccines expenditure'!$A$4:$T$196,18,FALSE)</f>
        <v>1</v>
      </c>
      <c r="D181" s="40">
        <f>VLOOKUP(B181,'[1]Vaccines expenditure'!$A$4:$U$196,21,FALSE)</f>
        <v>1</v>
      </c>
      <c r="E181" s="34">
        <f>VLOOKUP(B181,'[1]Vaccines expenditure'!$A$4:$AC$196,14,FALSE)</f>
        <v>6.2E-2</v>
      </c>
      <c r="F181" s="34">
        <f>VLOOKUP(B181,'[1]Vaccines expenditure'!$A$4:$AC$196,7,FALSE)</f>
        <v>7.3973798655197593E-4</v>
      </c>
      <c r="G181" s="34">
        <f>VLOOKUP(B181,'[1]Vaccines expenditure'!$A$4:$AC$196,8,FALSE)</f>
        <v>4.5863755166222501E-5</v>
      </c>
      <c r="H181" s="67">
        <f>VLOOKUP(B181,'[1]Vaccines expenditure'!$A$4:$AL$196,38,FALSE)</f>
        <v>5.0060490273906897</v>
      </c>
      <c r="I181" s="67">
        <f t="shared" si="45"/>
        <v>0</v>
      </c>
      <c r="J181" s="252">
        <f t="shared" si="46"/>
        <v>1</v>
      </c>
      <c r="K181" s="252">
        <f t="shared" si="47"/>
        <v>1</v>
      </c>
      <c r="L181" s="252">
        <f t="shared" si="48"/>
        <v>0.36686390532544383</v>
      </c>
      <c r="M181" s="252">
        <f t="shared" si="49"/>
        <v>2.8459963812603284E-3</v>
      </c>
      <c r="N181" s="252">
        <f t="shared" si="50"/>
        <v>1.680493101315622E-3</v>
      </c>
      <c r="O181" s="252">
        <f t="shared" si="51"/>
        <v>1.8461208800574495E-2</v>
      </c>
      <c r="P181" s="35">
        <f t="shared" si="52"/>
        <v>0.67282040293352485</v>
      </c>
      <c r="Q181" s="36">
        <f t="shared" si="53"/>
        <v>42</v>
      </c>
      <c r="R181" t="str">
        <f>VLOOKUP(B181,'Country code'!$D$2:$F$194,2,FALSE)</f>
        <v>Lower middle income</v>
      </c>
      <c r="S181" t="str">
        <f>VLOOKUP(B181, Regions!B:C, 2, FALSE)</f>
        <v>Middle East &amp; North Africa</v>
      </c>
      <c r="T181">
        <f>VLOOKUP(B181,'Country code'!$D$2:$F$194,3,FALSE)</f>
        <v>2</v>
      </c>
    </row>
    <row r="182" spans="1:20" x14ac:dyDescent="0.25">
      <c r="A182" s="32" t="s">
        <v>372</v>
      </c>
      <c r="B182" s="33" t="s">
        <v>176</v>
      </c>
      <c r="C182" s="34">
        <f>VLOOKUP(B182,'[1]Vaccines expenditure'!$A$4:$T$196,18,FALSE)</f>
        <v>1</v>
      </c>
      <c r="D182" s="40">
        <f>VLOOKUP(B182,'[1]Vaccines expenditure'!$A$4:$U$196,21,FALSE)</f>
        <v>1</v>
      </c>
      <c r="E182" s="34">
        <f>VLOOKUP(B182,'[1]Vaccines expenditure'!$A$4:$AC$196,14,FALSE)</f>
        <v>6.7000000000000004E-2</v>
      </c>
      <c r="F182" s="34">
        <f>VLOOKUP(B182,'[1]Vaccines expenditure'!$A$4:$AC$196,7,FALSE)</f>
        <v>4.8569144085567808E-3</v>
      </c>
      <c r="G182" s="34">
        <f>VLOOKUP(B182,'[1]Vaccines expenditure'!$A$4:$AC$196,8,FALSE)</f>
        <v>3.2541326537330431E-4</v>
      </c>
      <c r="H182" s="67">
        <f>VLOOKUP(B182,'[1]Vaccines expenditure'!$A$4:$AL$196,38,FALSE)</f>
        <v>32.056215176069387</v>
      </c>
      <c r="I182" s="67">
        <f t="shared" si="45"/>
        <v>0</v>
      </c>
      <c r="J182" s="252">
        <f t="shared" si="46"/>
        <v>1</v>
      </c>
      <c r="K182" s="252">
        <f t="shared" si="47"/>
        <v>1</v>
      </c>
      <c r="L182" s="252">
        <f t="shared" si="48"/>
        <v>0.39644970414201192</v>
      </c>
      <c r="M182" s="252">
        <f t="shared" si="49"/>
        <v>1.8686022729850069E-2</v>
      </c>
      <c r="N182" s="252">
        <f t="shared" si="50"/>
        <v>1.1923462122856708E-2</v>
      </c>
      <c r="O182" s="252">
        <f t="shared" si="51"/>
        <v>0.11821627764401357</v>
      </c>
      <c r="P182" s="35">
        <f t="shared" si="52"/>
        <v>0.70607209254800452</v>
      </c>
      <c r="Q182" s="36">
        <f t="shared" si="53"/>
        <v>14</v>
      </c>
      <c r="R182" t="str">
        <f>VLOOKUP(B182,'Country code'!$D$2:$F$194,2,FALSE)</f>
        <v>Upper middle income</v>
      </c>
      <c r="S182" t="str">
        <f>VLOOKUP(B182, Regions!B:C, 2, FALSE)</f>
        <v>Europe &amp; Central Asia</v>
      </c>
      <c r="T182">
        <f>VLOOKUP(B182,'Country code'!$D$2:$F$194,3,FALSE)</f>
        <v>3</v>
      </c>
    </row>
    <row r="183" spans="1:20" x14ac:dyDescent="0.25">
      <c r="A183" s="32" t="s">
        <v>373</v>
      </c>
      <c r="B183" s="33" t="s">
        <v>171</v>
      </c>
      <c r="C183" s="34">
        <f>VLOOKUP(B183,'[1]Vaccines expenditure'!$A$4:$T$196,18,FALSE)</f>
        <v>1</v>
      </c>
      <c r="D183" s="40">
        <f>VLOOKUP(B183,'[1]Vaccines expenditure'!$A$4:$U$196,21,FALSE)</f>
        <v>0.5</v>
      </c>
      <c r="E183" s="34">
        <f>VLOOKUP(B183,'[1]Vaccines expenditure'!$A$4:$AC$196,14,FALSE)</f>
        <v>2.3E-2</v>
      </c>
      <c r="F183" s="34">
        <f>VLOOKUP(B183,'[1]Vaccines expenditure'!$A$4:$AC$196,7,FALSE)</f>
        <v>4.00588746128308E-3</v>
      </c>
      <c r="G183" s="34">
        <f>VLOOKUP(B183,'[1]Vaccines expenditure'!$A$4:$AC$196,8,FALSE)</f>
        <v>9.2135411609510837E-5</v>
      </c>
      <c r="H183" s="67">
        <f>VLOOKUP(B183,'[1]Vaccines expenditure'!$A$4:$AL$196,38,FALSE)</f>
        <v>14.188369281729253</v>
      </c>
      <c r="I183" s="67">
        <f t="shared" si="45"/>
        <v>0</v>
      </c>
      <c r="J183" s="252">
        <f t="shared" si="46"/>
        <v>1</v>
      </c>
      <c r="K183" s="252">
        <f t="shared" si="47"/>
        <v>0.5</v>
      </c>
      <c r="L183" s="252">
        <f t="shared" si="48"/>
        <v>0.13609467455621302</v>
      </c>
      <c r="M183" s="252">
        <f t="shared" si="49"/>
        <v>1.5411863965088838E-2</v>
      </c>
      <c r="N183" s="252">
        <f t="shared" si="50"/>
        <v>3.3759321066385069E-3</v>
      </c>
      <c r="O183" s="252">
        <f t="shared" si="51"/>
        <v>5.232358820628439E-2</v>
      </c>
      <c r="P183" s="35">
        <f t="shared" si="52"/>
        <v>0.51744119606876149</v>
      </c>
      <c r="Q183" s="36">
        <f t="shared" si="53"/>
        <v>124</v>
      </c>
      <c r="R183" t="str">
        <f>VLOOKUP(B183,'Country code'!$D$2:$F$194,2,FALSE)</f>
        <v>Lower middle income</v>
      </c>
      <c r="S183" t="str">
        <f>VLOOKUP(B183, Regions!B:C, 2, FALSE)</f>
        <v>Europe &amp; Central Asia</v>
      </c>
      <c r="T183">
        <f>VLOOKUP(B183,'Country code'!$D$2:$F$194,3,FALSE)</f>
        <v>2</v>
      </c>
    </row>
    <row r="184" spans="1:20" x14ac:dyDescent="0.25">
      <c r="A184" s="32" t="s">
        <v>374</v>
      </c>
      <c r="B184" s="33" t="s">
        <v>177</v>
      </c>
      <c r="C184" s="34">
        <f>VLOOKUP(B184,'[1]Vaccines expenditure'!$A$4:$T$196,18,FALSE)</f>
        <v>0.02</v>
      </c>
      <c r="D184" s="40">
        <f>VLOOKUP(B184,'[1]Vaccines expenditure'!$A$4:$U$196,21,FALSE)</f>
        <v>1</v>
      </c>
      <c r="E184" s="34">
        <f>VLOOKUP(B184,'[1]Vaccines expenditure'!$A$4:$AC$196,14,FALSE)</f>
        <v>0.105</v>
      </c>
      <c r="F184" s="34"/>
      <c r="G184" s="34"/>
      <c r="H184" s="67"/>
      <c r="I184" s="67">
        <f t="shared" si="45"/>
        <v>3</v>
      </c>
      <c r="J184" s="252">
        <f t="shared" si="46"/>
        <v>0.02</v>
      </c>
      <c r="K184" s="252">
        <f t="shared" si="47"/>
        <v>1</v>
      </c>
      <c r="L184" s="252">
        <f t="shared" si="48"/>
        <v>0.62130177514792906</v>
      </c>
      <c r="M184" s="252">
        <f t="shared" si="49"/>
        <v>0</v>
      </c>
      <c r="N184" s="252">
        <f t="shared" si="50"/>
        <v>0</v>
      </c>
      <c r="O184" s="252">
        <f t="shared" si="51"/>
        <v>0</v>
      </c>
      <c r="P184" s="35">
        <f t="shared" si="52"/>
        <v>0.34</v>
      </c>
      <c r="Q184" s="36">
        <f t="shared" si="53"/>
        <v>174</v>
      </c>
      <c r="R184" t="str">
        <f>VLOOKUP(B184,'Country code'!$D$2:$F$194,2,FALSE)</f>
        <v>Lower middle income</v>
      </c>
      <c r="S184" t="str">
        <f>VLOOKUP(B184, Regions!B:C, 2, FALSE)</f>
        <v>East Asia &amp; Pacific</v>
      </c>
      <c r="T184">
        <f>VLOOKUP(B184,'Country code'!$D$2:$F$194,3,FALSE)</f>
        <v>2</v>
      </c>
    </row>
    <row r="185" spans="1:20" x14ac:dyDescent="0.25">
      <c r="A185" s="32" t="s">
        <v>375</v>
      </c>
      <c r="B185" s="33" t="s">
        <v>179</v>
      </c>
      <c r="C185" s="34">
        <f>VLOOKUP(B185,'[1]Vaccines expenditure'!$A$4:$T$196,18,FALSE)</f>
        <v>1</v>
      </c>
      <c r="D185" s="40">
        <f>VLOOKUP(B185,'[1]Vaccines expenditure'!$A$4:$U$196,21,FALSE)</f>
        <v>1</v>
      </c>
      <c r="E185" s="34">
        <f>VLOOKUP(B185,'[1]Vaccines expenditure'!$A$4:$AC$196,14,FALSE)</f>
        <v>8.2000000000000003E-2</v>
      </c>
      <c r="F185" s="34">
        <f>VLOOKUP(B185,'[1]Vaccines expenditure'!$A$4:$AC$196,7,FALSE)</f>
        <v>1.5364561430077969E-3</v>
      </c>
      <c r="G185" s="34">
        <f>VLOOKUP(B185,'[1]Vaccines expenditure'!$A$4:$AC$196,8,FALSE)</f>
        <v>1.2598940372663935E-4</v>
      </c>
      <c r="H185" s="67">
        <f>VLOOKUP(B185,'[1]Vaccines expenditure'!$A$4:$AL$196,38,FALSE)</f>
        <v>0.52743298459298305</v>
      </c>
      <c r="I185" s="67">
        <f t="shared" si="45"/>
        <v>0</v>
      </c>
      <c r="J185" s="252">
        <f t="shared" si="46"/>
        <v>1</v>
      </c>
      <c r="K185" s="252">
        <f t="shared" si="47"/>
        <v>1</v>
      </c>
      <c r="L185" s="252">
        <f t="shared" si="48"/>
        <v>0.48520710059171607</v>
      </c>
      <c r="M185" s="252">
        <f t="shared" si="49"/>
        <v>5.9112127570295466E-3</v>
      </c>
      <c r="N185" s="252">
        <f t="shared" si="50"/>
        <v>4.6163756769183129E-3</v>
      </c>
      <c r="O185" s="252">
        <f t="shared" si="51"/>
        <v>1.9450569508218556E-3</v>
      </c>
      <c r="P185" s="35">
        <f t="shared" si="52"/>
        <v>0.66731501898360734</v>
      </c>
      <c r="Q185" s="36">
        <f t="shared" si="53"/>
        <v>60</v>
      </c>
      <c r="R185" t="str">
        <f>VLOOKUP(B185,'Country code'!$D$2:$F$194,2,FALSE)</f>
        <v>Low income</v>
      </c>
      <c r="S185" t="str">
        <f>VLOOKUP(B185, Regions!B:C, 2, FALSE)</f>
        <v>Sub-Saharan Africa</v>
      </c>
      <c r="T185">
        <f>VLOOKUP(B185,'Country code'!$D$2:$F$194,3,FALSE)</f>
        <v>1</v>
      </c>
    </row>
    <row r="186" spans="1:20" x14ac:dyDescent="0.25">
      <c r="A186" s="32" t="s">
        <v>376</v>
      </c>
      <c r="B186" s="33" t="s">
        <v>180</v>
      </c>
      <c r="C186" s="34">
        <f>VLOOKUP(B186,'[1]Vaccines expenditure'!$A$4:$T$196,18,FALSE)</f>
        <v>1</v>
      </c>
      <c r="D186" s="40">
        <f>VLOOKUP(B186,'[1]Vaccines expenditure'!$A$4:$U$196,21,FALSE)</f>
        <v>1</v>
      </c>
      <c r="E186" s="34">
        <f>VLOOKUP(B186,'[1]Vaccines expenditure'!$A$4:$AC$196,14,FALSE)</f>
        <v>7.0000000000000007E-2</v>
      </c>
      <c r="F186" s="34"/>
      <c r="G186" s="34"/>
      <c r="H186" s="67"/>
      <c r="I186" s="67">
        <f t="shared" si="45"/>
        <v>3</v>
      </c>
      <c r="J186" s="252">
        <f t="shared" si="46"/>
        <v>1</v>
      </c>
      <c r="K186" s="252">
        <f t="shared" si="47"/>
        <v>1</v>
      </c>
      <c r="L186" s="252">
        <f t="shared" si="48"/>
        <v>0.41420118343195272</v>
      </c>
      <c r="M186" s="252">
        <f t="shared" si="49"/>
        <v>0</v>
      </c>
      <c r="N186" s="252">
        <f t="shared" si="50"/>
        <v>0</v>
      </c>
      <c r="O186" s="252">
        <f t="shared" si="51"/>
        <v>0</v>
      </c>
      <c r="P186" s="35">
        <f t="shared" si="52"/>
        <v>0.66666666666666663</v>
      </c>
      <c r="Q186" s="36">
        <f t="shared" si="53"/>
        <v>67</v>
      </c>
      <c r="R186" t="str">
        <f>VLOOKUP(B186,'Country code'!$D$2:$F$194,2,FALSE)</f>
        <v>Lower middle income</v>
      </c>
      <c r="S186" t="str">
        <f>VLOOKUP(B186, Regions!B:C, 2, FALSE)</f>
        <v>Europe &amp; Central Asia</v>
      </c>
      <c r="T186">
        <f>VLOOKUP(B186,'Country code'!$D$2:$F$194,3,FALSE)</f>
        <v>2</v>
      </c>
    </row>
    <row r="187" spans="1:20" ht="30" x14ac:dyDescent="0.25">
      <c r="A187" s="32" t="s">
        <v>377</v>
      </c>
      <c r="B187" s="33" t="s">
        <v>4</v>
      </c>
      <c r="C187" s="34">
        <f>VLOOKUP(B187,'[1]Vaccines expenditure'!$A$4:$T$196,18,FALSE)</f>
        <v>1</v>
      </c>
      <c r="D187" s="40">
        <f>VLOOKUP(B187,'[1]Vaccines expenditure'!$A$4:$U$196,21,FALSE)</f>
        <v>1</v>
      </c>
      <c r="E187" s="34">
        <f>VLOOKUP(B187,'[1]Vaccines expenditure'!$A$4:$AC$196,14,FALSE)</f>
        <v>2.7999999999999997E-2</v>
      </c>
      <c r="F187" s="34"/>
      <c r="G187" s="34"/>
      <c r="H187" s="67"/>
      <c r="I187" s="67">
        <f t="shared" si="45"/>
        <v>3</v>
      </c>
      <c r="J187" s="252">
        <f t="shared" si="46"/>
        <v>1</v>
      </c>
      <c r="K187" s="252">
        <f t="shared" si="47"/>
        <v>1</v>
      </c>
      <c r="L187" s="252">
        <f t="shared" si="48"/>
        <v>0.16568047337278105</v>
      </c>
      <c r="M187" s="252">
        <f t="shared" si="49"/>
        <v>0</v>
      </c>
      <c r="N187" s="252">
        <f t="shared" si="50"/>
        <v>0</v>
      </c>
      <c r="O187" s="252">
        <f t="shared" si="51"/>
        <v>0</v>
      </c>
      <c r="P187" s="35">
        <f t="shared" si="52"/>
        <v>0.66666666666666663</v>
      </c>
      <c r="Q187" s="36">
        <f t="shared" si="53"/>
        <v>67</v>
      </c>
      <c r="R187" t="str">
        <f>VLOOKUP(B187,'Country code'!$D$2:$F$194,2,FALSE)</f>
        <v>High income: nonOECD</v>
      </c>
      <c r="S187" t="str">
        <f>VLOOKUP(B187, Regions!B:C, 2, FALSE)</f>
        <v>Middle East &amp; North Africa</v>
      </c>
      <c r="T187">
        <f>VLOOKUP(B187,'Country code'!$D$2:$F$194,3,FALSE)</f>
        <v>4</v>
      </c>
    </row>
    <row r="188" spans="1:20" x14ac:dyDescent="0.25">
      <c r="A188" s="32" t="s">
        <v>378</v>
      </c>
      <c r="B188" s="33" t="s">
        <v>62</v>
      </c>
      <c r="C188" s="34">
        <f>VLOOKUP(B188,'[1]Vaccines expenditure'!$A$4:$T$196,18,FALSE)</f>
        <v>1</v>
      </c>
      <c r="D188" s="40">
        <f>VLOOKUP(B188,'[1]Vaccines expenditure'!$A$4:$U$196,21,FALSE)</f>
        <v>1</v>
      </c>
      <c r="E188" s="34">
        <f>VLOOKUP(B188,'[1]Vaccines expenditure'!$A$4:$AC$196,14,FALSE)</f>
        <v>9.4E-2</v>
      </c>
      <c r="F188" s="34"/>
      <c r="G188" s="34"/>
      <c r="H188" s="67"/>
      <c r="I188" s="67">
        <f t="shared" si="45"/>
        <v>3</v>
      </c>
      <c r="J188" s="252">
        <f t="shared" si="46"/>
        <v>1</v>
      </c>
      <c r="K188" s="252">
        <f t="shared" si="47"/>
        <v>1</v>
      </c>
      <c r="L188" s="252">
        <f t="shared" si="48"/>
        <v>0.55621301775147935</v>
      </c>
      <c r="M188" s="252">
        <f t="shared" si="49"/>
        <v>0</v>
      </c>
      <c r="N188" s="252">
        <f t="shared" si="50"/>
        <v>0</v>
      </c>
      <c r="O188" s="252">
        <f t="shared" si="51"/>
        <v>0</v>
      </c>
      <c r="P188" s="35">
        <f t="shared" si="52"/>
        <v>0.66666666666666663</v>
      </c>
      <c r="Q188" s="36">
        <f t="shared" si="53"/>
        <v>67</v>
      </c>
      <c r="R188" t="str">
        <f>VLOOKUP(B188,'Country code'!$D$2:$F$194,2,FALSE)</f>
        <v>High income: OECD</v>
      </c>
      <c r="S188" t="str">
        <f>VLOOKUP(B188, Regions!B:C, 2, FALSE)</f>
        <v>Europe &amp; Central Asia</v>
      </c>
      <c r="T188">
        <f>VLOOKUP(B188,'Country code'!$D$2:$F$194,3,FALSE)</f>
        <v>4</v>
      </c>
    </row>
    <row r="189" spans="1:20" ht="30" x14ac:dyDescent="0.25">
      <c r="A189" s="32" t="s">
        <v>379</v>
      </c>
      <c r="B189" s="33" t="s">
        <v>178</v>
      </c>
      <c r="C189" s="34">
        <f>VLOOKUP(B189,'[1]Vaccines expenditure'!$A$4:$T$196,18,FALSE)</f>
        <v>1</v>
      </c>
      <c r="D189" s="40">
        <f>VLOOKUP(B189,'[1]Vaccines expenditure'!$A$4:$U$196,21,FALSE)</f>
        <v>1</v>
      </c>
      <c r="E189" s="34">
        <f>VLOOKUP(B189,'[1]Vaccines expenditure'!$A$4:$AC$196,14,FALSE)</f>
        <v>5.0999999999999997E-2</v>
      </c>
      <c r="F189" s="34">
        <f>VLOOKUP(B189,'[1]Vaccines expenditure'!$A$4:$AC$196,7,FALSE)</f>
        <v>5.3321605622499131E-3</v>
      </c>
      <c r="G189" s="34">
        <f>VLOOKUP(B189,'[1]Vaccines expenditure'!$A$4:$AC$196,8,FALSE)</f>
        <v>2.7194018867474562E-4</v>
      </c>
      <c r="H189" s="67">
        <f>VLOOKUP(B189,'[1]Vaccines expenditure'!$A$4:$AL$196,38,FALSE)</f>
        <v>1.1376430917873486</v>
      </c>
      <c r="I189" s="67">
        <f t="shared" si="45"/>
        <v>0</v>
      </c>
      <c r="J189" s="252">
        <f t="shared" si="46"/>
        <v>1</v>
      </c>
      <c r="K189" s="252">
        <f t="shared" si="47"/>
        <v>1</v>
      </c>
      <c r="L189" s="252">
        <f t="shared" si="48"/>
        <v>0.30177514792899407</v>
      </c>
      <c r="M189" s="252">
        <f t="shared" si="49"/>
        <v>2.0514438815284544E-2</v>
      </c>
      <c r="N189" s="252">
        <f t="shared" si="50"/>
        <v>9.964155995995351E-3</v>
      </c>
      <c r="O189" s="252">
        <f t="shared" si="51"/>
        <v>4.1953777406300036E-3</v>
      </c>
      <c r="P189" s="35">
        <f t="shared" si="52"/>
        <v>0.66806512591354339</v>
      </c>
      <c r="Q189" s="36">
        <f t="shared" si="53"/>
        <v>56</v>
      </c>
      <c r="R189" t="str">
        <f>VLOOKUP(B189,'Country code'!$D$2:$F$194,2,FALSE)</f>
        <v>Low income</v>
      </c>
      <c r="S189" t="str">
        <f>VLOOKUP(B189, Regions!B:C, 2, FALSE)</f>
        <v>Sub-Saharan Africa</v>
      </c>
      <c r="T189">
        <f>VLOOKUP(B189,'Country code'!$D$2:$F$194,3,FALSE)</f>
        <v>1</v>
      </c>
    </row>
    <row r="190" spans="1:20" x14ac:dyDescent="0.25">
      <c r="A190" s="32" t="s">
        <v>394</v>
      </c>
      <c r="B190" s="33" t="s">
        <v>182</v>
      </c>
      <c r="C190" s="34">
        <f>VLOOKUP(B190,'[1]Vaccines expenditure'!$A$4:$T$196,18,FALSE)</f>
        <v>1</v>
      </c>
      <c r="D190" s="40">
        <f>VLOOKUP(B190,'[1]Vaccines expenditure'!$A$4:$U$196,21,FALSE)</f>
        <v>1</v>
      </c>
      <c r="E190" s="34">
        <f>VLOOKUP(B190,'[1]Vaccines expenditure'!$A$4:$AC$196,14,FALSE)</f>
        <v>0.16200000000000001</v>
      </c>
      <c r="F190" s="34"/>
      <c r="G190" s="34"/>
      <c r="H190" s="67"/>
      <c r="I190" s="67">
        <f t="shared" si="45"/>
        <v>3</v>
      </c>
      <c r="J190" s="252">
        <f t="shared" si="46"/>
        <v>1</v>
      </c>
      <c r="K190" s="252">
        <f t="shared" si="47"/>
        <v>1</v>
      </c>
      <c r="L190" s="252">
        <f t="shared" si="48"/>
        <v>0.95857988165680486</v>
      </c>
      <c r="M190" s="252">
        <f t="shared" si="49"/>
        <v>0</v>
      </c>
      <c r="N190" s="252">
        <f t="shared" si="50"/>
        <v>0</v>
      </c>
      <c r="O190" s="252">
        <f t="shared" si="51"/>
        <v>0</v>
      </c>
      <c r="P190" s="35">
        <f t="shared" si="52"/>
        <v>0.66666666666666663</v>
      </c>
      <c r="Q190" s="36">
        <f t="shared" si="53"/>
        <v>67</v>
      </c>
      <c r="R190" t="str">
        <f>VLOOKUP(B190,'Country code'!$D$2:$F$194,2,FALSE)</f>
        <v>High income: OECD</v>
      </c>
      <c r="S190" t="str">
        <f>VLOOKUP(B190, Regions!B:C, 2, FALSE)</f>
        <v>North America</v>
      </c>
      <c r="T190">
        <f>VLOOKUP(B190,'Country code'!$D$2:$F$194,3,FALSE)</f>
        <v>4</v>
      </c>
    </row>
    <row r="191" spans="1:20" x14ac:dyDescent="0.25">
      <c r="A191" s="32" t="s">
        <v>380</v>
      </c>
      <c r="B191" s="33" t="s">
        <v>181</v>
      </c>
      <c r="C191" s="34">
        <f>VLOOKUP(B191,'[1]Vaccines expenditure'!$A$4:$T$196,18,FALSE)</f>
        <v>1</v>
      </c>
      <c r="D191" s="40">
        <f>VLOOKUP(B191,'[1]Vaccines expenditure'!$A$4:$U$196,21,FALSE)</f>
        <v>1</v>
      </c>
      <c r="E191" s="34">
        <f>VLOOKUP(B191,'[1]Vaccines expenditure'!$A$4:$AC$196,14,FALSE)</f>
        <v>7.3999999999999996E-2</v>
      </c>
      <c r="F191" s="34">
        <f>VLOOKUP(B191,'[1]Vaccines expenditure'!$A$4:$AC$196,7,FALSE)</f>
        <v>2.1095783440824118E-3</v>
      </c>
      <c r="G191" s="34">
        <f>VLOOKUP(B191,'[1]Vaccines expenditure'!$A$4:$AC$196,8,FALSE)</f>
        <v>1.5610879746209846E-4</v>
      </c>
      <c r="H191" s="67">
        <f>VLOOKUP(B191,'[1]Vaccines expenditure'!$A$4:$AL$196,38,FALSE)</f>
        <v>30.010091218734161</v>
      </c>
      <c r="I191" s="67">
        <f t="shared" si="45"/>
        <v>0</v>
      </c>
      <c r="J191" s="252">
        <f t="shared" si="46"/>
        <v>1</v>
      </c>
      <c r="K191" s="252">
        <f t="shared" si="47"/>
        <v>1</v>
      </c>
      <c r="L191" s="252">
        <f t="shared" si="48"/>
        <v>0.43786982248520712</v>
      </c>
      <c r="M191" s="252">
        <f t="shared" si="49"/>
        <v>8.1161876804901022E-3</v>
      </c>
      <c r="N191" s="252">
        <f t="shared" si="50"/>
        <v>5.7199798891073095E-3</v>
      </c>
      <c r="O191" s="252">
        <f t="shared" si="51"/>
        <v>0.11067062209778486</v>
      </c>
      <c r="P191" s="35">
        <f t="shared" si="52"/>
        <v>0.70355687403259493</v>
      </c>
      <c r="Q191" s="36">
        <f t="shared" si="53"/>
        <v>16</v>
      </c>
      <c r="R191" t="str">
        <f>VLOOKUP(B191,'Country code'!$D$2:$F$194,2,FALSE)</f>
        <v>Upper middle income</v>
      </c>
      <c r="S191" t="str">
        <f>VLOOKUP(B191, Regions!B:C, 2, FALSE)</f>
        <v>Latin America &amp; Caribbean</v>
      </c>
      <c r="T191">
        <f>VLOOKUP(B191,'Country code'!$D$2:$F$194,3,FALSE)</f>
        <v>3</v>
      </c>
    </row>
    <row r="192" spans="1:20" x14ac:dyDescent="0.25">
      <c r="A192" s="32" t="s">
        <v>381</v>
      </c>
      <c r="B192" s="33" t="s">
        <v>183</v>
      </c>
      <c r="C192" s="34">
        <f>VLOOKUP(B192,'[1]Vaccines expenditure'!$A$4:$T$196,18,FALSE)</f>
        <v>0.77</v>
      </c>
      <c r="D192" s="40">
        <f>VLOOKUP(B192,'[1]Vaccines expenditure'!$A$4:$U$196,21,FALSE)</f>
        <v>1</v>
      </c>
      <c r="E192" s="34">
        <f>VLOOKUP(B192,'[1]Vaccines expenditure'!$A$4:$AC$196,14,FALSE)</f>
        <v>5.1999999999999998E-2</v>
      </c>
      <c r="F192" s="34">
        <f>VLOOKUP(B192,'[1]Vaccines expenditure'!$A$4:$AC$196,7,FALSE)</f>
        <v>1.5519527025034529E-3</v>
      </c>
      <c r="G192" s="34">
        <f>VLOOKUP(B192,'[1]Vaccines expenditure'!$A$4:$AC$196,8,FALSE)</f>
        <v>8.0701540530179547E-5</v>
      </c>
      <c r="H192" s="67">
        <f>VLOOKUP(B192,'[1]Vaccines expenditure'!$A$4:$AL$196,38,FALSE)</f>
        <v>1.8622754851695205</v>
      </c>
      <c r="I192" s="67">
        <f t="shared" si="45"/>
        <v>0</v>
      </c>
      <c r="J192" s="252">
        <f t="shared" si="46"/>
        <v>0.77</v>
      </c>
      <c r="K192" s="252">
        <f t="shared" si="47"/>
        <v>1</v>
      </c>
      <c r="L192" s="252">
        <f t="shared" si="48"/>
        <v>0.30769230769230771</v>
      </c>
      <c r="M192" s="252">
        <f t="shared" si="49"/>
        <v>5.9708327211903623E-3</v>
      </c>
      <c r="N192" s="252">
        <f t="shared" si="50"/>
        <v>2.9569838238276075E-3</v>
      </c>
      <c r="O192" s="252">
        <f t="shared" si="51"/>
        <v>6.8676627791289437E-3</v>
      </c>
      <c r="P192" s="35">
        <f t="shared" si="52"/>
        <v>0.59228922092637626</v>
      </c>
      <c r="Q192" s="36">
        <f t="shared" si="53"/>
        <v>111</v>
      </c>
      <c r="R192" t="str">
        <f>VLOOKUP(B192,'Country code'!$D$2:$F$194,2,FALSE)</f>
        <v>Lower middle income</v>
      </c>
      <c r="S192" t="str">
        <f>VLOOKUP(B192, Regions!B:C, 2, FALSE)</f>
        <v>Europe &amp; Central Asia</v>
      </c>
      <c r="T192">
        <f>VLOOKUP(B192,'Country code'!$D$2:$F$194,3,FALSE)</f>
        <v>2</v>
      </c>
    </row>
    <row r="193" spans="1:20" x14ac:dyDescent="0.25">
      <c r="A193" s="32" t="s">
        <v>382</v>
      </c>
      <c r="B193" s="33" t="s">
        <v>187</v>
      </c>
      <c r="C193" s="34">
        <f>VLOOKUP(B193,'[1]Vaccines expenditure'!$A$4:$T$196,18,FALSE)</f>
        <v>1</v>
      </c>
      <c r="D193" s="40">
        <f>VLOOKUP(B193,'[1]Vaccines expenditure'!$A$4:$U$196,21,FALSE)</f>
        <v>0.5</v>
      </c>
      <c r="E193" s="34">
        <f>VLOOKUP(B193,'[1]Vaccines expenditure'!$A$4:$AC$196,14,FALSE)</f>
        <v>3.3000000000000002E-2</v>
      </c>
      <c r="F193" s="34">
        <f>VLOOKUP(B193,'[1]Vaccines expenditure'!$A$4:$AC$196,7,FALSE)</f>
        <v>3.5051227151611658E-3</v>
      </c>
      <c r="G193" s="34">
        <f>VLOOKUP(B193,'[1]Vaccines expenditure'!$A$4:$AC$196,8,FALSE)</f>
        <v>1.1566904960031847E-4</v>
      </c>
      <c r="H193" s="67">
        <f>VLOOKUP(B193,'[1]Vaccines expenditure'!$A$4:$AL$196,38,FALSE)</f>
        <v>3.1491809982090011</v>
      </c>
      <c r="I193" s="67">
        <f t="shared" si="45"/>
        <v>0</v>
      </c>
      <c r="J193" s="252">
        <f t="shared" si="46"/>
        <v>1</v>
      </c>
      <c r="K193" s="252">
        <f t="shared" si="47"/>
        <v>0.5</v>
      </c>
      <c r="L193" s="252">
        <f t="shared" si="48"/>
        <v>0.19526627218934914</v>
      </c>
      <c r="M193" s="252">
        <f t="shared" si="49"/>
        <v>1.3485270115327713E-2</v>
      </c>
      <c r="N193" s="252">
        <f t="shared" si="50"/>
        <v>4.2382277505315664E-3</v>
      </c>
      <c r="O193" s="252">
        <f t="shared" si="51"/>
        <v>1.1613487530912413E-2</v>
      </c>
      <c r="P193" s="35">
        <f t="shared" si="52"/>
        <v>0.50387116251030417</v>
      </c>
      <c r="Q193" s="36">
        <f t="shared" si="53"/>
        <v>129</v>
      </c>
      <c r="R193" t="str">
        <f>VLOOKUP(B193,'Country code'!$D$2:$F$194,2,FALSE)</f>
        <v>Lower middle income</v>
      </c>
      <c r="S193" t="str">
        <f>VLOOKUP(B193, Regions!B:C, 2, FALSE)</f>
        <v>East Asia &amp; Pacific</v>
      </c>
      <c r="T193">
        <f>VLOOKUP(B193,'Country code'!$D$2:$F$194,3,FALSE)</f>
        <v>2</v>
      </c>
    </row>
    <row r="194" spans="1:20" ht="45" x14ac:dyDescent="0.25">
      <c r="A194" s="32" t="s">
        <v>383</v>
      </c>
      <c r="B194" s="33" t="s">
        <v>185</v>
      </c>
      <c r="C194" s="34">
        <f>VLOOKUP(B194,'[1]Vaccines expenditure'!$A$4:$T$196,18,FALSE)</f>
        <v>1</v>
      </c>
      <c r="D194" s="40">
        <f>VLOOKUP(B194,'[1]Vaccines expenditure'!$A$4:$U$196,21,FALSE)</f>
        <v>1</v>
      </c>
      <c r="E194" s="34">
        <f>VLOOKUP(B194,'[1]Vaccines expenditure'!$A$4:$AC$196,14,FALSE)</f>
        <v>0.06</v>
      </c>
      <c r="F194" s="34">
        <f>VLOOKUP(B194,'[1]Vaccines expenditure'!$A$4:$AC$196,7,FALSE)</f>
        <v>1.4666818625428079E-3</v>
      </c>
      <c r="G194" s="34">
        <f>VLOOKUP(B194,'[1]Vaccines expenditure'!$A$4:$AC$196,8,FALSE)</f>
        <v>8.8000911752568475E-5</v>
      </c>
      <c r="H194" s="67">
        <f>VLOOKUP(B194,'[1]Vaccines expenditure'!$A$4:$AL$196,38,FALSE)</f>
        <v>7.4787821348829304</v>
      </c>
      <c r="I194" s="67">
        <f t="shared" si="45"/>
        <v>0</v>
      </c>
      <c r="J194" s="252">
        <f t="shared" si="46"/>
        <v>1</v>
      </c>
      <c r="K194" s="252">
        <f t="shared" si="47"/>
        <v>1</v>
      </c>
      <c r="L194" s="252">
        <f t="shared" si="48"/>
        <v>0.3550295857988166</v>
      </c>
      <c r="M194" s="252">
        <f t="shared" si="49"/>
        <v>5.6427699390069128E-3</v>
      </c>
      <c r="N194" s="252">
        <f t="shared" si="50"/>
        <v>3.224439965146807E-3</v>
      </c>
      <c r="O194" s="252">
        <f t="shared" si="51"/>
        <v>2.7580105150916814E-2</v>
      </c>
      <c r="P194" s="35">
        <f t="shared" si="52"/>
        <v>0.67586003505030556</v>
      </c>
      <c r="Q194" s="36">
        <f t="shared" si="53"/>
        <v>37</v>
      </c>
      <c r="R194" t="str">
        <f>VLOOKUP(B194,'Country code'!$D$2:$F$194,2,FALSE)</f>
        <v>Upper middle income</v>
      </c>
      <c r="S194" t="str">
        <f>VLOOKUP(B194, Regions!B:C, 2, FALSE)</f>
        <v>Latin America &amp; Caribbean</v>
      </c>
      <c r="T194">
        <f>VLOOKUP(B194,'Country code'!$D$2:$F$194,3,FALSE)</f>
        <v>3</v>
      </c>
    </row>
    <row r="195" spans="1:20" x14ac:dyDescent="0.25">
      <c r="A195" s="32" t="s">
        <v>384</v>
      </c>
      <c r="B195" s="33" t="s">
        <v>186</v>
      </c>
      <c r="C195" s="34">
        <f>VLOOKUP(B195,'[1]Vaccines expenditure'!$A$4:$T$196,18,FALSE)</f>
        <v>1</v>
      </c>
      <c r="D195" s="40">
        <f>VLOOKUP(B195,'[1]Vaccines expenditure'!$A$4:$U$196,21,FALSE)</f>
        <v>1</v>
      </c>
      <c r="E195" s="34">
        <f>VLOOKUP(B195,'[1]Vaccines expenditure'!$A$4:$AC$196,14,FALSE)</f>
        <v>7.1999999999999995E-2</v>
      </c>
      <c r="F195" s="34">
        <f>VLOOKUP(B195,'[1]Vaccines expenditure'!$A$4:$AC$196,7,FALSE)</f>
        <v>5.1393576902898684E-4</v>
      </c>
      <c r="G195" s="34">
        <f>VLOOKUP(B195,'[1]Vaccines expenditure'!$A$4:$AC$196,8,FALSE)</f>
        <v>3.7003375370087055E-5</v>
      </c>
      <c r="H195" s="67">
        <f>VLOOKUP(B195,'[1]Vaccines expenditure'!$A$4:$AL$196,38,FALSE)</f>
        <v>1.4043283143694907</v>
      </c>
      <c r="I195" s="67">
        <f t="shared" si="45"/>
        <v>0</v>
      </c>
      <c r="J195" s="252">
        <f t="shared" si="46"/>
        <v>1</v>
      </c>
      <c r="K195" s="252">
        <f t="shared" si="47"/>
        <v>1</v>
      </c>
      <c r="L195" s="252">
        <f t="shared" si="48"/>
        <v>0.42603550295857989</v>
      </c>
      <c r="M195" s="252">
        <f t="shared" si="49"/>
        <v>1.9772667693792553E-3</v>
      </c>
      <c r="N195" s="252">
        <f t="shared" si="50"/>
        <v>1.3558400704314895E-3</v>
      </c>
      <c r="O195" s="252">
        <f t="shared" si="51"/>
        <v>5.178854240995563E-3</v>
      </c>
      <c r="P195" s="35">
        <f t="shared" si="52"/>
        <v>0.66839295141366517</v>
      </c>
      <c r="Q195" s="36">
        <f t="shared" si="53"/>
        <v>53</v>
      </c>
      <c r="R195" t="str">
        <f>VLOOKUP(B195,'Country code'!$D$2:$F$194,2,FALSE)</f>
        <v>Lower middle income</v>
      </c>
      <c r="S195" t="str">
        <f>VLOOKUP(B195, Regions!B:C, 2, FALSE)</f>
        <v>East Asia &amp; Pacific</v>
      </c>
      <c r="T195">
        <f>VLOOKUP(B195,'Country code'!$D$2:$F$194,3,FALSE)</f>
        <v>2</v>
      </c>
    </row>
    <row r="196" spans="1:20" x14ac:dyDescent="0.25">
      <c r="A196" s="32" t="s">
        <v>385</v>
      </c>
      <c r="B196" s="33" t="s">
        <v>189</v>
      </c>
      <c r="C196" s="34">
        <f>VLOOKUP(B196,'[1]Vaccines expenditure'!$A$4:$T$196,18,FALSE)</f>
        <v>0.63</v>
      </c>
      <c r="D196" s="40">
        <f>VLOOKUP(B196,'[1]Vaccines expenditure'!$A$4:$U$196,21,FALSE)</f>
        <v>1</v>
      </c>
      <c r="E196" s="34">
        <f>VLOOKUP(B196,'[1]Vaccines expenditure'!$A$4:$AC$196,14,FALSE)</f>
        <v>5.6000000000000001E-2</v>
      </c>
      <c r="F196" s="34">
        <f>VLOOKUP(B196,'[1]Vaccines expenditure'!$A$4:$AC$196,7,FALSE)</f>
        <v>2.0315191541775781E-3</v>
      </c>
      <c r="G196" s="34">
        <f>VLOOKUP(B196,'[1]Vaccines expenditure'!$A$4:$AC$196,8,FALSE)</f>
        <v>1.1376507263394437E-4</v>
      </c>
      <c r="H196" s="67">
        <f>VLOOKUP(B196,'[1]Vaccines expenditure'!$A$4:$AL$196,38,FALSE)</f>
        <v>1.4238809605478964</v>
      </c>
      <c r="I196" s="67">
        <f t="shared" si="45"/>
        <v>0</v>
      </c>
      <c r="J196" s="252">
        <f t="shared" si="46"/>
        <v>0.63</v>
      </c>
      <c r="K196" s="252">
        <f t="shared" si="47"/>
        <v>1</v>
      </c>
      <c r="L196" s="252">
        <f t="shared" si="48"/>
        <v>0.33136094674556216</v>
      </c>
      <c r="M196" s="252">
        <f t="shared" si="49"/>
        <v>7.815870303213358E-3</v>
      </c>
      <c r="N196" s="252">
        <f t="shared" si="50"/>
        <v>4.1684641617137901E-3</v>
      </c>
      <c r="O196" s="252">
        <f t="shared" si="51"/>
        <v>5.2509601036685562E-3</v>
      </c>
      <c r="P196" s="35">
        <f t="shared" si="52"/>
        <v>0.54508365336788944</v>
      </c>
      <c r="Q196" s="36">
        <f t="shared" si="53"/>
        <v>121</v>
      </c>
      <c r="R196" t="str">
        <f>VLOOKUP(B196,'Country code'!$D$2:$F$194,2,FALSE)</f>
        <v>Lower middle income</v>
      </c>
      <c r="S196" t="str">
        <f>VLOOKUP(B196, Regions!B:C, 2, FALSE)</f>
        <v>Middle East &amp; North Africa</v>
      </c>
      <c r="T196">
        <f>VLOOKUP(B196,'Country code'!$D$2:$F$194,3,FALSE)</f>
        <v>2</v>
      </c>
    </row>
    <row r="197" spans="1:20" x14ac:dyDescent="0.25">
      <c r="A197" s="37" t="s">
        <v>386</v>
      </c>
      <c r="B197" s="38" t="s">
        <v>191</v>
      </c>
      <c r="C197" s="34">
        <f>VLOOKUP(B197,'[1]Vaccines expenditure'!$A$4:$T$196,18,FALSE)</f>
        <v>0.65</v>
      </c>
      <c r="D197" s="40">
        <f>VLOOKUP(B197,'[1]Vaccines expenditure'!$A$4:$U$196,21,FALSE)</f>
        <v>1</v>
      </c>
      <c r="E197" s="34">
        <f>VLOOKUP(B197,'[1]Vaccines expenditure'!$A$4:$AC$196,14,FALSE)</f>
        <v>6.0999999999999999E-2</v>
      </c>
      <c r="F197" s="34">
        <f>VLOOKUP(B197,'[1]Vaccines expenditure'!$A$4:$AC$196,7,FALSE)</f>
        <v>2.5604697040828776E-3</v>
      </c>
      <c r="G197" s="34">
        <f>VLOOKUP(B197,'[1]Vaccines expenditure'!$A$4:$AC$196,8,FALSE)</f>
        <v>1.5618865194905551E-4</v>
      </c>
      <c r="H197" s="67">
        <f>VLOOKUP(B197,'[1]Vaccines expenditure'!$A$4:$AL$196,38,FALSE)</f>
        <v>0.67093240060166104</v>
      </c>
      <c r="I197" s="67">
        <f t="shared" si="45"/>
        <v>0</v>
      </c>
      <c r="J197" s="252">
        <f t="shared" si="46"/>
        <v>0.65</v>
      </c>
      <c r="K197" s="252">
        <f t="shared" si="47"/>
        <v>1</v>
      </c>
      <c r="L197" s="252">
        <f t="shared" si="48"/>
        <v>0.36094674556213019</v>
      </c>
      <c r="M197" s="252">
        <f t="shared" si="49"/>
        <v>9.8509034882914778E-3</v>
      </c>
      <c r="N197" s="252">
        <f t="shared" si="50"/>
        <v>5.7229058360550476E-3</v>
      </c>
      <c r="O197" s="252">
        <f t="shared" si="51"/>
        <v>2.4742512649809281E-3</v>
      </c>
      <c r="P197" s="35">
        <f t="shared" si="52"/>
        <v>0.55082475042166024</v>
      </c>
      <c r="Q197" s="36">
        <f t="shared" si="53"/>
        <v>120</v>
      </c>
      <c r="R197" t="str">
        <f>VLOOKUP(B197,'Country code'!$D$2:$F$194,2,FALSE)</f>
        <v>Low income</v>
      </c>
      <c r="S197" t="str">
        <f>VLOOKUP(B197, Regions!B:C, 2, FALSE)</f>
        <v>Sub-Saharan Africa</v>
      </c>
      <c r="T197">
        <f>VLOOKUP(B197,'Country code'!$D$2:$F$194,3,FALSE)</f>
        <v>1</v>
      </c>
    </row>
    <row r="198" spans="1:20" x14ac:dyDescent="0.25">
      <c r="A198" s="32" t="s">
        <v>387</v>
      </c>
      <c r="B198" s="33" t="s">
        <v>192</v>
      </c>
      <c r="C198" s="34">
        <f>VLOOKUP(B198,'[1]Vaccines expenditure'!$A$4:$T$196,18,FALSE)</f>
        <v>0.03</v>
      </c>
      <c r="D198" s="40">
        <f>VLOOKUP(B198,'[1]Vaccines expenditure'!$A$4:$U$196,21,FALSE)</f>
        <v>0</v>
      </c>
      <c r="E198" s="34">
        <f>VLOOKUP(B198,'[1]Vaccines expenditure'!$A$4:$AC$196,14,FALSE)</f>
        <v>8.1000000000000003E-2</v>
      </c>
      <c r="F198" s="34"/>
      <c r="G198" s="34"/>
      <c r="H198" s="67"/>
      <c r="I198" s="67">
        <f t="shared" ref="I198:I199" si="54">COUNTBLANK(E198:H198)</f>
        <v>3</v>
      </c>
      <c r="J198" s="252">
        <f t="shared" si="46"/>
        <v>0.03</v>
      </c>
      <c r="K198" s="252">
        <f t="shared" si="47"/>
        <v>0</v>
      </c>
      <c r="L198" s="252">
        <f t="shared" si="48"/>
        <v>0.47928994082840243</v>
      </c>
      <c r="M198" s="252">
        <f t="shared" si="49"/>
        <v>0</v>
      </c>
      <c r="N198" s="252">
        <f t="shared" si="50"/>
        <v>0</v>
      </c>
      <c r="O198" s="252">
        <f t="shared" si="51"/>
        <v>0</v>
      </c>
      <c r="P198" s="35">
        <f t="shared" ref="P198" si="55">AVERAGE(J198,K198,O198)</f>
        <v>0.01</v>
      </c>
      <c r="Q198" s="36">
        <f t="shared" ref="Q198:Q202" si="56">_xlfn.RANK.EQ(P198, $P$6:$P$198, 0)</f>
        <v>193</v>
      </c>
      <c r="R198" t="str">
        <f>VLOOKUP(B198,'Country code'!$D$2:$F$194,2,FALSE)</f>
        <v>Low income</v>
      </c>
      <c r="S198" t="str">
        <f>VLOOKUP(B198, Regions!B:C, 2, FALSE)</f>
        <v>Sub-Saharan Africa</v>
      </c>
      <c r="T198">
        <f>VLOOKUP(B198,'Country code'!$D$2:$F$194,3,FALSE)</f>
        <v>1</v>
      </c>
    </row>
    <row r="199" spans="1:20" x14ac:dyDescent="0.25">
      <c r="A199" s="18"/>
      <c r="B199" s="16"/>
      <c r="C199" s="263">
        <f t="shared" ref="C199:H199" si="57">COUNTBLANK(C6:C198)</f>
        <v>0</v>
      </c>
      <c r="D199" s="263">
        <f t="shared" si="57"/>
        <v>0</v>
      </c>
      <c r="E199" s="263">
        <f t="shared" si="57"/>
        <v>0</v>
      </c>
      <c r="F199" s="263">
        <f t="shared" si="57"/>
        <v>70</v>
      </c>
      <c r="G199" s="263">
        <f t="shared" si="57"/>
        <v>70</v>
      </c>
      <c r="H199" s="263">
        <f t="shared" si="57"/>
        <v>55</v>
      </c>
      <c r="I199" s="67">
        <f t="shared" si="54"/>
        <v>0</v>
      </c>
      <c r="J199" s="243"/>
      <c r="K199" s="243"/>
      <c r="L199" s="243"/>
      <c r="M199" s="243"/>
      <c r="N199" s="243"/>
      <c r="O199" s="243"/>
      <c r="P199" s="243"/>
      <c r="Q199" s="36" t="e">
        <f t="shared" si="56"/>
        <v>#N/A</v>
      </c>
    </row>
    <row r="200" spans="1:20" x14ac:dyDescent="0.25">
      <c r="A200" s="243"/>
      <c r="B200" s="243"/>
      <c r="C200" s="243"/>
      <c r="D200" s="243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  <c r="O200" s="243"/>
      <c r="P200" s="35">
        <f>AVERAGE(P6:P198)</f>
        <v>0.56251413624838675</v>
      </c>
      <c r="Q200" s="36" t="e">
        <f t="shared" si="56"/>
        <v>#N/A</v>
      </c>
    </row>
    <row r="201" spans="1:20" x14ac:dyDescent="0.25">
      <c r="A201" s="243"/>
      <c r="B201" s="243"/>
      <c r="C201" s="243"/>
      <c r="D201" s="243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  <c r="O201" s="243"/>
      <c r="P201" s="243">
        <f>STDEV(P6:P198)</f>
        <v>0.15765474808877153</v>
      </c>
      <c r="Q201" s="36" t="e">
        <f t="shared" si="56"/>
        <v>#N/A</v>
      </c>
    </row>
    <row r="202" spans="1:20" x14ac:dyDescent="0.25">
      <c r="A202" s="243"/>
      <c r="B202" s="243"/>
      <c r="C202" s="243"/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3"/>
      <c r="P202" s="195">
        <f>MEDIAN(P6:P198)</f>
        <v>0.63912515098745726</v>
      </c>
      <c r="Q202" s="36">
        <f t="shared" si="56"/>
        <v>97</v>
      </c>
    </row>
  </sheetData>
  <autoFilter ref="A2:Q3">
    <filterColumn colId="9" showButton="0"/>
    <filterColumn colId="10" showButton="0"/>
    <filterColumn colId="11" showButton="0"/>
    <filterColumn colId="12" showButton="0"/>
    <filterColumn colId="13" showButton="0"/>
  </autoFilter>
  <sortState ref="A8:S201">
    <sortCondition ref="A31"/>
  </sortState>
  <mergeCells count="5">
    <mergeCell ref="A2:A3"/>
    <mergeCell ref="B2:B3"/>
    <mergeCell ref="P2:P3"/>
    <mergeCell ref="Q2:Q3"/>
    <mergeCell ref="J2:O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5"/>
  <sheetViews>
    <sheetView topLeftCell="A154" workbookViewId="0">
      <selection activeCell="D180" sqref="D180"/>
    </sheetView>
  </sheetViews>
  <sheetFormatPr defaultRowHeight="15" x14ac:dyDescent="0.25"/>
  <cols>
    <col min="1" max="1" width="40.5703125" bestFit="1" customWidth="1"/>
    <col min="2" max="2" width="30.85546875" style="243" customWidth="1"/>
    <col min="3" max="3" width="57.7109375" style="243" customWidth="1"/>
    <col min="4" max="4" width="28.7109375" style="243" customWidth="1"/>
    <col min="5" max="5" width="28.28515625" style="243" customWidth="1"/>
    <col min="6" max="6" width="25" style="243" customWidth="1"/>
    <col min="7" max="7" width="22" style="243" customWidth="1"/>
    <col min="8" max="8" width="12" style="195" bestFit="1" customWidth="1"/>
    <col min="9" max="9" width="8.5703125" bestFit="1" customWidth="1"/>
  </cols>
  <sheetData>
    <row r="2" spans="1:9" ht="52.5" thickBot="1" x14ac:dyDescent="0.3">
      <c r="A2" t="s">
        <v>193</v>
      </c>
      <c r="B2" s="260" t="s">
        <v>426</v>
      </c>
      <c r="C2" s="261" t="s">
        <v>430</v>
      </c>
      <c r="D2" s="262" t="s">
        <v>416</v>
      </c>
      <c r="E2" s="262" t="s">
        <v>400</v>
      </c>
      <c r="F2" s="262" t="s">
        <v>401</v>
      </c>
      <c r="G2" s="261" t="s">
        <v>425</v>
      </c>
      <c r="H2" s="195" t="s">
        <v>420</v>
      </c>
      <c r="I2" t="s">
        <v>421</v>
      </c>
    </row>
    <row r="3" spans="1:9" ht="15.75" thickTop="1" x14ac:dyDescent="0.25">
      <c r="A3" t="s">
        <v>333</v>
      </c>
      <c r="B3" s="116">
        <v>0.87</v>
      </c>
      <c r="C3" s="243">
        <v>1</v>
      </c>
      <c r="D3" s="116">
        <v>2.5000000000000001E-2</v>
      </c>
      <c r="E3" s="116">
        <v>6.7132400079268429E-3</v>
      </c>
      <c r="F3" s="116">
        <v>1.6783100019817106E-4</v>
      </c>
      <c r="G3" s="243">
        <v>271.16583109308129</v>
      </c>
      <c r="H3" s="195">
        <v>0.95666666666666667</v>
      </c>
      <c r="I3">
        <f t="shared" ref="I3:I34" si="0">_xlfn.RANK.EQ(H3, $H$3:$H$195, 0)</f>
        <v>1</v>
      </c>
    </row>
    <row r="4" spans="1:9" x14ac:dyDescent="0.25">
      <c r="A4" t="s">
        <v>351</v>
      </c>
      <c r="B4" s="243">
        <v>1</v>
      </c>
      <c r="C4" s="243">
        <v>1</v>
      </c>
      <c r="D4" s="243">
        <v>8.5000000000000006E-2</v>
      </c>
      <c r="E4" s="243">
        <v>2.9934780223922599E-3</v>
      </c>
      <c r="F4" s="243">
        <v>2.5444563190334211E-4</v>
      </c>
      <c r="G4" s="243">
        <v>99.440908593903913</v>
      </c>
      <c r="H4" s="195">
        <v>0.78890540669406761</v>
      </c>
      <c r="I4" s="243">
        <f t="shared" si="0"/>
        <v>2</v>
      </c>
    </row>
    <row r="5" spans="1:9" x14ac:dyDescent="0.25">
      <c r="A5" t="s">
        <v>352</v>
      </c>
      <c r="B5" s="243">
        <v>1</v>
      </c>
      <c r="C5" s="243">
        <v>1</v>
      </c>
      <c r="D5" s="243">
        <v>9.0999999999999998E-2</v>
      </c>
      <c r="E5" s="243">
        <v>1.8850867682438073E-3</v>
      </c>
      <c r="F5" s="243">
        <v>1.7154289591018648E-4</v>
      </c>
      <c r="G5" s="243">
        <v>89.807548450745728</v>
      </c>
      <c r="H5" s="195">
        <v>0.77706350155884019</v>
      </c>
      <c r="I5" s="243">
        <f t="shared" si="0"/>
        <v>3</v>
      </c>
    </row>
    <row r="6" spans="1:9" x14ac:dyDescent="0.25">
      <c r="A6" t="s">
        <v>236</v>
      </c>
      <c r="B6" s="243">
        <v>1</v>
      </c>
      <c r="C6" s="243">
        <v>1</v>
      </c>
      <c r="D6" s="243">
        <v>0.105</v>
      </c>
      <c r="E6" s="243">
        <v>0.25992232155417866</v>
      </c>
      <c r="F6" s="243">
        <v>2.7291843763188762E-2</v>
      </c>
      <c r="G6" s="243">
        <v>72.415618403063874</v>
      </c>
      <c r="H6" s="195">
        <v>0.75568429610170451</v>
      </c>
      <c r="I6" s="243">
        <f t="shared" si="0"/>
        <v>4</v>
      </c>
    </row>
    <row r="7" spans="1:9" x14ac:dyDescent="0.25">
      <c r="A7" t="s">
        <v>366</v>
      </c>
      <c r="B7" s="243">
        <v>1</v>
      </c>
      <c r="C7" s="243">
        <v>1</v>
      </c>
      <c r="D7" s="243">
        <v>6.9000000000000006E-2</v>
      </c>
      <c r="E7" s="243">
        <v>6.0587019843226335E-3</v>
      </c>
      <c r="F7" s="243">
        <v>4.1805043691826177E-4</v>
      </c>
      <c r="G7" s="243">
        <v>71.598767206490635</v>
      </c>
      <c r="H7" s="195">
        <v>0.75468017352809891</v>
      </c>
      <c r="I7" s="243">
        <f t="shared" si="0"/>
        <v>5</v>
      </c>
    </row>
    <row r="8" spans="1:9" x14ac:dyDescent="0.25">
      <c r="A8" t="s">
        <v>316</v>
      </c>
      <c r="B8" s="243">
        <v>1</v>
      </c>
      <c r="C8" s="243">
        <v>1</v>
      </c>
      <c r="D8" s="243">
        <v>0.108</v>
      </c>
      <c r="E8" s="243">
        <v>1.0263021531583948E-3</v>
      </c>
      <c r="F8" s="243">
        <v>1.1084063254110664E-4</v>
      </c>
      <c r="G8" s="243">
        <v>66.466896444707217</v>
      </c>
      <c r="H8" s="195">
        <v>0.74837176962497598</v>
      </c>
      <c r="I8" s="243">
        <f t="shared" si="0"/>
        <v>6</v>
      </c>
    </row>
    <row r="9" spans="1:9" x14ac:dyDescent="0.25">
      <c r="A9" t="s">
        <v>248</v>
      </c>
      <c r="B9" s="243">
        <v>1</v>
      </c>
      <c r="C9" s="243">
        <v>1</v>
      </c>
      <c r="D9" s="243">
        <v>6.0999999999999999E-2</v>
      </c>
      <c r="E9" s="243">
        <v>8.99145496933813E-3</v>
      </c>
      <c r="F9" s="243">
        <v>5.4847875312962586E-4</v>
      </c>
      <c r="G9" s="243">
        <v>57.907544098624776</v>
      </c>
      <c r="H9" s="195">
        <v>0.73785009940866197</v>
      </c>
      <c r="I9" s="243">
        <f t="shared" si="0"/>
        <v>7</v>
      </c>
    </row>
    <row r="10" spans="1:9" x14ac:dyDescent="0.25">
      <c r="A10" t="s">
        <v>295</v>
      </c>
      <c r="B10" s="243">
        <v>1</v>
      </c>
      <c r="C10" s="243">
        <v>0.5</v>
      </c>
      <c r="D10" s="243">
        <v>7.8E-2</v>
      </c>
      <c r="E10" s="243">
        <v>1.8965798986898326E-3</v>
      </c>
      <c r="F10" s="243">
        <v>1.4793323209780695E-4</v>
      </c>
      <c r="G10" s="243">
        <v>186.08875594120983</v>
      </c>
      <c r="H10" s="195">
        <v>0.7287514804637909</v>
      </c>
      <c r="I10" s="243">
        <f t="shared" si="0"/>
        <v>8</v>
      </c>
    </row>
    <row r="11" spans="1:9" x14ac:dyDescent="0.25">
      <c r="A11" t="s">
        <v>310</v>
      </c>
      <c r="B11" s="243">
        <v>1</v>
      </c>
      <c r="C11" s="243">
        <v>1</v>
      </c>
      <c r="D11" s="243">
        <v>5.5E-2</v>
      </c>
      <c r="E11" s="243">
        <v>2.1489933771007262E-3</v>
      </c>
      <c r="F11" s="243">
        <v>1.1819463574053994E-4</v>
      </c>
      <c r="G11" s="243">
        <v>50.090978412757423</v>
      </c>
      <c r="H11" s="195">
        <v>0.72824150718748815</v>
      </c>
      <c r="I11" s="243">
        <f t="shared" si="0"/>
        <v>9</v>
      </c>
    </row>
    <row r="12" spans="1:9" x14ac:dyDescent="0.25">
      <c r="A12" t="s">
        <v>272</v>
      </c>
      <c r="B12" s="243">
        <v>1</v>
      </c>
      <c r="C12" s="243">
        <v>1</v>
      </c>
      <c r="D12" s="243">
        <v>8.2000000000000003E-2</v>
      </c>
      <c r="E12" s="243">
        <v>9.9562682678776379E-4</v>
      </c>
      <c r="F12" s="243">
        <v>8.1641399796596639E-5</v>
      </c>
      <c r="G12" s="243">
        <v>42.084912590536618</v>
      </c>
      <c r="H12" s="195">
        <v>0.71839997001206546</v>
      </c>
      <c r="I12" s="243">
        <f t="shared" si="0"/>
        <v>10</v>
      </c>
    </row>
    <row r="13" spans="1:9" x14ac:dyDescent="0.25">
      <c r="A13" t="s">
        <v>230</v>
      </c>
      <c r="B13" s="243">
        <v>1</v>
      </c>
      <c r="C13" s="243">
        <v>1</v>
      </c>
      <c r="D13" s="243">
        <v>8.3000000000000004E-2</v>
      </c>
      <c r="G13" s="243">
        <v>39.533522061488668</v>
      </c>
      <c r="H13" s="195">
        <v>0.71526364746635818</v>
      </c>
      <c r="I13" s="243">
        <f t="shared" si="0"/>
        <v>11</v>
      </c>
    </row>
    <row r="14" spans="1:9" x14ac:dyDescent="0.25">
      <c r="A14" t="s">
        <v>326</v>
      </c>
      <c r="B14" s="243">
        <v>0.87</v>
      </c>
      <c r="C14" s="243">
        <v>1</v>
      </c>
      <c r="D14" s="243">
        <v>8.3000000000000004E-2</v>
      </c>
      <c r="E14" s="243">
        <v>7.2159464615777665E-3</v>
      </c>
      <c r="F14" s="243">
        <v>5.9892355631095467E-4</v>
      </c>
      <c r="G14" s="243">
        <v>74.307695640866228</v>
      </c>
      <c r="H14" s="195">
        <v>0.71467681779980496</v>
      </c>
      <c r="I14" s="243">
        <f t="shared" si="0"/>
        <v>12</v>
      </c>
    </row>
    <row r="15" spans="1:9" x14ac:dyDescent="0.25">
      <c r="A15" t="s">
        <v>336</v>
      </c>
      <c r="B15" s="243">
        <v>1</v>
      </c>
      <c r="C15" s="243">
        <v>1</v>
      </c>
      <c r="D15" s="243">
        <v>5.3999999999999999E-2</v>
      </c>
      <c r="E15" s="243">
        <v>1.5057545164591736E-3</v>
      </c>
      <c r="F15" s="243">
        <v>8.1310743888795376E-5</v>
      </c>
      <c r="G15" s="243">
        <v>34.797016916122068</v>
      </c>
      <c r="H15" s="195">
        <v>0.70944125073557851</v>
      </c>
      <c r="I15" s="243">
        <f t="shared" si="0"/>
        <v>13</v>
      </c>
    </row>
    <row r="16" spans="1:9" x14ac:dyDescent="0.25">
      <c r="A16" t="s">
        <v>372</v>
      </c>
      <c r="B16" s="243">
        <v>1</v>
      </c>
      <c r="C16" s="243">
        <v>1</v>
      </c>
      <c r="D16" s="243">
        <v>6.7000000000000004E-2</v>
      </c>
      <c r="E16" s="243">
        <v>4.8569144085567808E-3</v>
      </c>
      <c r="F16" s="243">
        <v>3.2541326537330431E-4</v>
      </c>
      <c r="G16" s="243">
        <v>32.056215176069387</v>
      </c>
      <c r="H16" s="195">
        <v>0.70607209254800452</v>
      </c>
      <c r="I16" s="243">
        <f t="shared" si="0"/>
        <v>14</v>
      </c>
    </row>
    <row r="17" spans="1:9" x14ac:dyDescent="0.25">
      <c r="A17" t="s">
        <v>305</v>
      </c>
      <c r="B17" s="243">
        <v>1</v>
      </c>
      <c r="C17" s="243">
        <v>1</v>
      </c>
      <c r="D17" s="243">
        <v>6.5000000000000002E-2</v>
      </c>
      <c r="E17" s="243">
        <v>3.3237997488293949E-3</v>
      </c>
      <c r="F17" s="243">
        <v>2.1604698367391065E-4</v>
      </c>
      <c r="G17" s="243">
        <v>31.03477046435874</v>
      </c>
      <c r="H17" s="195">
        <v>0.70481647133202119</v>
      </c>
      <c r="I17" s="243">
        <f t="shared" si="0"/>
        <v>15</v>
      </c>
    </row>
    <row r="18" spans="1:9" x14ac:dyDescent="0.25">
      <c r="A18" t="s">
        <v>380</v>
      </c>
      <c r="B18" s="243">
        <v>1</v>
      </c>
      <c r="C18" s="243">
        <v>1</v>
      </c>
      <c r="D18" s="243">
        <v>7.3999999999999996E-2</v>
      </c>
      <c r="E18" s="243">
        <v>2.1095783440824118E-3</v>
      </c>
      <c r="F18" s="243">
        <v>1.5610879746209846E-4</v>
      </c>
      <c r="G18" s="243">
        <v>30.010091218734161</v>
      </c>
      <c r="H18" s="195">
        <v>0.70355687403259493</v>
      </c>
      <c r="I18" s="243">
        <f t="shared" si="0"/>
        <v>16</v>
      </c>
    </row>
    <row r="19" spans="1:9" x14ac:dyDescent="0.25">
      <c r="A19" t="s">
        <v>205</v>
      </c>
      <c r="B19" s="243">
        <v>1</v>
      </c>
      <c r="C19" s="243">
        <v>1</v>
      </c>
      <c r="D19" s="243">
        <v>0.111</v>
      </c>
      <c r="E19" s="243">
        <v>3.2860291016281713E-4</v>
      </c>
      <c r="F19" s="243">
        <v>3.64749230280727E-5</v>
      </c>
      <c r="G19" s="243">
        <v>25.170253387819724</v>
      </c>
      <c r="H19" s="195">
        <v>0.69760745455570783</v>
      </c>
      <c r="I19" s="243">
        <f t="shared" si="0"/>
        <v>17</v>
      </c>
    </row>
    <row r="20" spans="1:9" x14ac:dyDescent="0.25">
      <c r="A20" t="s">
        <v>204</v>
      </c>
      <c r="B20" s="243">
        <v>1</v>
      </c>
      <c r="C20" s="243">
        <v>0.5</v>
      </c>
      <c r="D20" s="243">
        <v>8.5000000000000006E-2</v>
      </c>
      <c r="E20" s="243">
        <v>3.3455594269353652E-3</v>
      </c>
      <c r="F20" s="243">
        <v>2.8437255128950609E-4</v>
      </c>
      <c r="G20" s="243">
        <v>159.40250664311452</v>
      </c>
      <c r="H20" s="195">
        <v>0.6959471393090052</v>
      </c>
      <c r="I20" s="243">
        <f t="shared" si="0"/>
        <v>18</v>
      </c>
    </row>
    <row r="21" spans="1:9" x14ac:dyDescent="0.25">
      <c r="A21" t="s">
        <v>202</v>
      </c>
      <c r="B21" s="243">
        <v>1</v>
      </c>
      <c r="C21" s="243">
        <v>1</v>
      </c>
      <c r="D21" s="243">
        <v>9.5000000000000001E-2</v>
      </c>
      <c r="G21" s="243">
        <v>23.044262257706414</v>
      </c>
      <c r="H21" s="195">
        <v>0.69499405851247797</v>
      </c>
      <c r="I21" s="243">
        <f t="shared" si="0"/>
        <v>19</v>
      </c>
    </row>
    <row r="22" spans="1:9" x14ac:dyDescent="0.25">
      <c r="A22" t="s">
        <v>298</v>
      </c>
      <c r="B22" s="243">
        <v>1</v>
      </c>
      <c r="C22" s="243">
        <v>1</v>
      </c>
      <c r="D22" s="243">
        <v>4.8000000000000001E-2</v>
      </c>
      <c r="E22" s="243">
        <v>1.7154955148470329E-3</v>
      </c>
      <c r="F22" s="243">
        <v>8.2343784712657586E-5</v>
      </c>
      <c r="G22" s="243">
        <v>21.225174660285312</v>
      </c>
      <c r="H22" s="195">
        <v>0.69275792673278647</v>
      </c>
      <c r="I22" s="243">
        <f t="shared" si="0"/>
        <v>20</v>
      </c>
    </row>
    <row r="23" spans="1:9" x14ac:dyDescent="0.25">
      <c r="A23" t="s">
        <v>282</v>
      </c>
      <c r="B23" s="243">
        <v>1</v>
      </c>
      <c r="C23" s="243">
        <v>1</v>
      </c>
      <c r="D23" s="243">
        <v>9.2999999999999999E-2</v>
      </c>
      <c r="E23" s="243">
        <v>5.9993464018169105E-3</v>
      </c>
      <c r="F23" s="243">
        <v>5.5793921536897268E-4</v>
      </c>
      <c r="G23" s="243">
        <v>19.453230934564726</v>
      </c>
      <c r="H23" s="195">
        <v>0.69057974703295999</v>
      </c>
      <c r="I23" s="243">
        <f t="shared" si="0"/>
        <v>21</v>
      </c>
    </row>
    <row r="24" spans="1:9" x14ac:dyDescent="0.25">
      <c r="A24" t="s">
        <v>370</v>
      </c>
      <c r="B24" s="243">
        <v>1</v>
      </c>
      <c r="C24" s="243">
        <v>1</v>
      </c>
      <c r="D24" s="243">
        <v>5.6000000000000001E-2</v>
      </c>
      <c r="E24" s="243">
        <v>1.1558259795128299E-3</v>
      </c>
      <c r="F24" s="243">
        <v>6.4726254852718468E-5</v>
      </c>
      <c r="G24" s="243">
        <v>19.315540197274142</v>
      </c>
      <c r="H24" s="195">
        <v>0.69041048930515114</v>
      </c>
      <c r="I24" s="243">
        <f t="shared" si="0"/>
        <v>22</v>
      </c>
    </row>
    <row r="25" spans="1:9" x14ac:dyDescent="0.25">
      <c r="A25" t="s">
        <v>329</v>
      </c>
      <c r="B25" s="243">
        <v>0.87</v>
      </c>
      <c r="C25" s="243">
        <v>1</v>
      </c>
      <c r="D25" s="243">
        <v>4.5999999999999999E-2</v>
      </c>
      <c r="E25" s="243">
        <v>1.9182859786728491E-2</v>
      </c>
      <c r="F25" s="243">
        <v>8.8241155018951053E-4</v>
      </c>
      <c r="G25" s="243">
        <v>53.965120732150979</v>
      </c>
      <c r="H25" s="195">
        <v>0.68967050238177785</v>
      </c>
      <c r="I25" s="243">
        <f t="shared" si="0"/>
        <v>23</v>
      </c>
    </row>
    <row r="26" spans="1:9" x14ac:dyDescent="0.25">
      <c r="A26" t="s">
        <v>221</v>
      </c>
      <c r="B26" s="243">
        <v>0.69</v>
      </c>
      <c r="C26" s="243">
        <v>1</v>
      </c>
      <c r="D26" s="243">
        <v>6.4000000000000001E-2</v>
      </c>
      <c r="E26" s="243">
        <v>3.4314595871971863E-3</v>
      </c>
      <c r="F26" s="243">
        <v>2.1961341358061991E-4</v>
      </c>
      <c r="G26" s="243">
        <v>99.979191299058854</v>
      </c>
      <c r="H26" s="195">
        <v>0.68623376280612547</v>
      </c>
      <c r="I26" s="243">
        <f t="shared" si="0"/>
        <v>24</v>
      </c>
    </row>
    <row r="27" spans="1:9" x14ac:dyDescent="0.25">
      <c r="A27" t="s">
        <v>232</v>
      </c>
      <c r="B27" s="243">
        <v>1</v>
      </c>
      <c r="C27" s="243">
        <v>1</v>
      </c>
      <c r="D27" s="243">
        <v>6.4000000000000001E-2</v>
      </c>
      <c r="E27" s="243">
        <v>3.0509586399652213E-3</v>
      </c>
      <c r="F27" s="243">
        <v>1.9526135295777419E-4</v>
      </c>
      <c r="G27" s="243">
        <v>15.441637831056617</v>
      </c>
      <c r="H27" s="195">
        <v>0.68564845574239042</v>
      </c>
      <c r="I27" s="243">
        <f t="shared" si="0"/>
        <v>25</v>
      </c>
    </row>
    <row r="28" spans="1:9" x14ac:dyDescent="0.25">
      <c r="A28" t="s">
        <v>207</v>
      </c>
      <c r="B28" s="243">
        <v>1</v>
      </c>
      <c r="C28" s="243">
        <v>1</v>
      </c>
      <c r="D28" s="243">
        <v>7.1999999999999995E-2</v>
      </c>
      <c r="G28" s="243">
        <v>15.040016672960558</v>
      </c>
      <c r="H28" s="195">
        <v>0.68515475888233368</v>
      </c>
      <c r="I28" s="243">
        <f t="shared" si="0"/>
        <v>26</v>
      </c>
    </row>
    <row r="29" spans="1:9" x14ac:dyDescent="0.25">
      <c r="A29" t="s">
        <v>250</v>
      </c>
      <c r="B29" s="243">
        <v>1</v>
      </c>
      <c r="C29" s="243">
        <v>1</v>
      </c>
      <c r="D29" s="243">
        <v>6.4000000000000001E-2</v>
      </c>
      <c r="E29" s="243">
        <v>5.0499884481410391E-3</v>
      </c>
      <c r="F29" s="243">
        <v>3.231992606810265E-4</v>
      </c>
      <c r="G29" s="243">
        <v>14.17904203862761</v>
      </c>
      <c r="H29" s="195">
        <v>0.68409639712775416</v>
      </c>
      <c r="I29" s="243">
        <f t="shared" si="0"/>
        <v>27</v>
      </c>
    </row>
    <row r="30" spans="1:9" x14ac:dyDescent="0.25">
      <c r="A30" t="s">
        <v>249</v>
      </c>
      <c r="B30" s="243">
        <v>1</v>
      </c>
      <c r="C30" s="243">
        <v>1</v>
      </c>
      <c r="D30" s="243">
        <v>0.05</v>
      </c>
      <c r="E30" s="243">
        <v>6.1248467751837104E-3</v>
      </c>
      <c r="F30" s="243">
        <v>3.062423387591855E-4</v>
      </c>
      <c r="G30" s="243">
        <v>12.183321704301298</v>
      </c>
      <c r="H30" s="195">
        <v>0.68164313777438912</v>
      </c>
      <c r="I30" s="243">
        <f t="shared" si="0"/>
        <v>28</v>
      </c>
    </row>
    <row r="31" spans="1:9" x14ac:dyDescent="0.25">
      <c r="A31" t="s">
        <v>264</v>
      </c>
      <c r="B31" s="243">
        <v>1</v>
      </c>
      <c r="C31" s="243">
        <v>1</v>
      </c>
      <c r="D31" s="243">
        <v>7.3999999999999996E-2</v>
      </c>
      <c r="E31" s="243">
        <v>1.1449698286550383E-3</v>
      </c>
      <c r="F31" s="243">
        <v>8.4727767320472844E-5</v>
      </c>
      <c r="G31" s="243">
        <v>10.593218908676375</v>
      </c>
      <c r="H31" s="195">
        <v>0.67968848787225467</v>
      </c>
      <c r="I31" s="243">
        <f t="shared" si="0"/>
        <v>29</v>
      </c>
    </row>
    <row r="32" spans="1:9" x14ac:dyDescent="0.25">
      <c r="A32" t="s">
        <v>275</v>
      </c>
      <c r="B32" s="243">
        <v>1</v>
      </c>
      <c r="C32" s="243">
        <v>1</v>
      </c>
      <c r="D32" s="243">
        <v>5.5E-2</v>
      </c>
      <c r="E32" s="243">
        <v>1.7357083548677999E-3</v>
      </c>
      <c r="F32" s="243">
        <v>9.5463959517729001E-5</v>
      </c>
      <c r="G32" s="243">
        <v>9.9700759477634264</v>
      </c>
      <c r="H32" s="195">
        <v>0.67892248310142123</v>
      </c>
      <c r="I32" s="243">
        <f t="shared" si="0"/>
        <v>30</v>
      </c>
    </row>
    <row r="33" spans="1:9" x14ac:dyDescent="0.25">
      <c r="A33" t="s">
        <v>290</v>
      </c>
      <c r="B33" s="243">
        <v>1</v>
      </c>
      <c r="C33" s="243">
        <v>1</v>
      </c>
      <c r="D33" s="243">
        <v>8.1000000000000003E-2</v>
      </c>
      <c r="E33" s="243">
        <v>6.6411378259306482E-4</v>
      </c>
      <c r="F33" s="243">
        <v>5.3793216390038258E-5</v>
      </c>
      <c r="G33" s="243">
        <v>8.8017182212853928</v>
      </c>
      <c r="H33" s="195">
        <v>0.67748626758000852</v>
      </c>
      <c r="I33" s="243">
        <f t="shared" si="0"/>
        <v>31</v>
      </c>
    </row>
    <row r="34" spans="1:9" x14ac:dyDescent="0.25">
      <c r="A34" t="s">
        <v>308</v>
      </c>
      <c r="B34" s="243">
        <v>1</v>
      </c>
      <c r="C34" s="243">
        <v>1</v>
      </c>
      <c r="D34" s="243">
        <v>4.7E-2</v>
      </c>
      <c r="E34" s="243">
        <v>5.4804787808597271E-3</v>
      </c>
      <c r="F34" s="243">
        <v>2.5758250270040719E-4</v>
      </c>
      <c r="G34" s="243">
        <v>8.4778233934754006</v>
      </c>
      <c r="H34" s="195">
        <v>0.67708811659554213</v>
      </c>
      <c r="I34" s="243">
        <f t="shared" si="0"/>
        <v>32</v>
      </c>
    </row>
    <row r="35" spans="1:9" x14ac:dyDescent="0.25">
      <c r="A35" t="s">
        <v>360</v>
      </c>
      <c r="B35" s="243">
        <v>1</v>
      </c>
      <c r="C35" s="243">
        <v>1</v>
      </c>
      <c r="D35" s="243">
        <v>6.3E-2</v>
      </c>
      <c r="G35" s="243">
        <v>8.454346287758904</v>
      </c>
      <c r="H35" s="195">
        <v>0.67705925712650827</v>
      </c>
      <c r="I35" s="243">
        <f t="shared" ref="I35:I66" si="1">_xlfn.RANK.EQ(H35, $H$3:$H$195, 0)</f>
        <v>33</v>
      </c>
    </row>
    <row r="36" spans="1:9" x14ac:dyDescent="0.25">
      <c r="A36" t="s">
        <v>265</v>
      </c>
      <c r="B36" s="243">
        <v>1</v>
      </c>
      <c r="C36" s="243">
        <v>1</v>
      </c>
      <c r="D36" s="243">
        <v>7.0999999999999994E-2</v>
      </c>
      <c r="G36" s="243">
        <v>8.0324661086989249</v>
      </c>
      <c r="H36" s="195">
        <v>0.67654065666056296</v>
      </c>
      <c r="I36" s="243">
        <f t="shared" si="1"/>
        <v>34</v>
      </c>
    </row>
    <row r="37" spans="1:9" x14ac:dyDescent="0.25">
      <c r="A37" t="s">
        <v>365</v>
      </c>
      <c r="B37" s="243">
        <v>1</v>
      </c>
      <c r="C37" s="243">
        <v>1</v>
      </c>
      <c r="D37" s="243">
        <v>4.2999999999999997E-2</v>
      </c>
      <c r="E37" s="243">
        <v>3.0681877104365295E-3</v>
      </c>
      <c r="F37" s="243">
        <v>1.3193207154877076E-4</v>
      </c>
      <c r="G37" s="243">
        <v>7.8043544217841569</v>
      </c>
      <c r="H37" s="195">
        <v>0.67626024806828167</v>
      </c>
      <c r="I37" s="243">
        <f t="shared" si="1"/>
        <v>35</v>
      </c>
    </row>
    <row r="38" spans="1:9" x14ac:dyDescent="0.25">
      <c r="A38" t="s">
        <v>255</v>
      </c>
      <c r="B38" s="243">
        <v>1</v>
      </c>
      <c r="C38" s="243">
        <v>1</v>
      </c>
      <c r="D38" s="243">
        <v>3.6000000000000004E-2</v>
      </c>
      <c r="G38" s="243">
        <v>7.631331609449135</v>
      </c>
      <c r="H38" s="195">
        <v>0.67604755803080219</v>
      </c>
      <c r="I38" s="243">
        <f t="shared" si="1"/>
        <v>36</v>
      </c>
    </row>
    <row r="39" spans="1:9" x14ac:dyDescent="0.25">
      <c r="A39" t="s">
        <v>383</v>
      </c>
      <c r="B39" s="243">
        <v>1</v>
      </c>
      <c r="C39" s="243">
        <v>1</v>
      </c>
      <c r="D39" s="243">
        <v>0.06</v>
      </c>
      <c r="E39" s="243">
        <v>1.4666818625428079E-3</v>
      </c>
      <c r="F39" s="243">
        <v>8.8000911752568475E-5</v>
      </c>
      <c r="G39" s="243">
        <v>7.4787821348829304</v>
      </c>
      <c r="H39" s="195">
        <v>0.67586003505030556</v>
      </c>
      <c r="I39" s="243">
        <f t="shared" si="1"/>
        <v>37</v>
      </c>
    </row>
    <row r="40" spans="1:9" x14ac:dyDescent="0.25">
      <c r="A40" t="s">
        <v>350</v>
      </c>
      <c r="B40" s="243">
        <v>1</v>
      </c>
      <c r="C40" s="243">
        <v>1</v>
      </c>
      <c r="D40" s="243">
        <v>3.9E-2</v>
      </c>
      <c r="E40" s="243">
        <v>2.1669336247679861E-4</v>
      </c>
      <c r="F40" s="243">
        <v>8.451041136595145E-6</v>
      </c>
      <c r="G40" s="243">
        <v>7.3175099859805348</v>
      </c>
      <c r="H40" s="195">
        <v>0.67566178963438883</v>
      </c>
      <c r="I40" s="243">
        <f t="shared" si="1"/>
        <v>38</v>
      </c>
    </row>
    <row r="41" spans="1:9" x14ac:dyDescent="0.25">
      <c r="A41" t="s">
        <v>313</v>
      </c>
      <c r="B41" s="243">
        <v>1</v>
      </c>
      <c r="C41" s="243">
        <v>1</v>
      </c>
      <c r="D41" s="243">
        <v>5.9000000000000004E-2</v>
      </c>
      <c r="G41" s="243">
        <v>7.2181934717568632</v>
      </c>
      <c r="H41" s="195">
        <v>0.67553970380739592</v>
      </c>
      <c r="I41" s="243">
        <f t="shared" si="1"/>
        <v>39</v>
      </c>
    </row>
    <row r="42" spans="1:9" x14ac:dyDescent="0.25">
      <c r="A42" t="s">
        <v>198</v>
      </c>
      <c r="B42" s="243">
        <v>1</v>
      </c>
      <c r="C42" s="243">
        <v>1</v>
      </c>
      <c r="D42" s="243">
        <v>4.1000000000000002E-2</v>
      </c>
      <c r="E42" s="243">
        <v>2.2555200260253178E-3</v>
      </c>
      <c r="F42" s="243">
        <v>9.2476321067038014E-5</v>
      </c>
      <c r="G42" s="243">
        <v>6.590671450009407</v>
      </c>
      <c r="H42" s="195">
        <v>0.67476831603185661</v>
      </c>
      <c r="I42" s="243">
        <f t="shared" si="1"/>
        <v>40</v>
      </c>
    </row>
    <row r="43" spans="1:9" x14ac:dyDescent="0.25">
      <c r="A43" t="s">
        <v>323</v>
      </c>
      <c r="B43" s="243">
        <v>0.87</v>
      </c>
      <c r="C43" s="243">
        <v>1</v>
      </c>
      <c r="D43" s="243">
        <v>0.03</v>
      </c>
      <c r="E43" s="243">
        <v>6.2009210025961523E-3</v>
      </c>
      <c r="F43" s="243">
        <v>1.8602763007788457E-4</v>
      </c>
      <c r="G43" s="243">
        <v>40.412393929235435</v>
      </c>
      <c r="H43" s="195">
        <v>0.67301067624232169</v>
      </c>
      <c r="I43" s="243">
        <f t="shared" si="1"/>
        <v>41</v>
      </c>
    </row>
    <row r="44" spans="1:9" x14ac:dyDescent="0.25">
      <c r="A44" t="s">
        <v>371</v>
      </c>
      <c r="B44" s="243">
        <v>1</v>
      </c>
      <c r="C44" s="243">
        <v>1</v>
      </c>
      <c r="D44" s="243">
        <v>6.2E-2</v>
      </c>
      <c r="E44" s="243">
        <v>7.3973798655197593E-4</v>
      </c>
      <c r="F44" s="243">
        <v>4.5863755166222501E-5</v>
      </c>
      <c r="G44" s="243">
        <v>5.0060490273906897</v>
      </c>
      <c r="H44" s="195">
        <v>0.67282040293352485</v>
      </c>
      <c r="I44" s="243">
        <f t="shared" si="1"/>
        <v>42</v>
      </c>
    </row>
    <row r="45" spans="1:9" x14ac:dyDescent="0.25">
      <c r="A45" t="s">
        <v>231</v>
      </c>
      <c r="B45" s="243">
        <v>1</v>
      </c>
      <c r="C45" s="243">
        <v>1</v>
      </c>
      <c r="D45" s="243">
        <v>4.5999999999999999E-2</v>
      </c>
      <c r="E45" s="243">
        <v>1.0901263473992813E-3</v>
      </c>
      <c r="F45" s="243">
        <v>5.0145811980366945E-5</v>
      </c>
      <c r="G45" s="243">
        <v>4.5841900520059262</v>
      </c>
      <c r="H45" s="195">
        <v>0.67230182853241116</v>
      </c>
      <c r="I45" s="243">
        <f t="shared" si="1"/>
        <v>43</v>
      </c>
    </row>
    <row r="46" spans="1:9" x14ac:dyDescent="0.25">
      <c r="A46" t="s">
        <v>280</v>
      </c>
      <c r="B46" s="243">
        <v>1</v>
      </c>
      <c r="C46" s="243">
        <v>1</v>
      </c>
      <c r="D46" s="243">
        <v>5.0999999999999997E-2</v>
      </c>
      <c r="E46" s="243">
        <v>2.1521309531135611E-3</v>
      </c>
      <c r="F46" s="243">
        <v>1.097586786087916E-4</v>
      </c>
      <c r="G46" s="243">
        <v>4.4234964818130686</v>
      </c>
      <c r="H46" s="195">
        <v>0.67210429434020968</v>
      </c>
      <c r="I46" s="243">
        <f t="shared" si="1"/>
        <v>44</v>
      </c>
    </row>
    <row r="47" spans="1:9" x14ac:dyDescent="0.25">
      <c r="A47" t="s">
        <v>369</v>
      </c>
      <c r="B47" s="243">
        <v>1</v>
      </c>
      <c r="C47" s="243">
        <v>1</v>
      </c>
      <c r="D47" s="243">
        <v>5.2999999999999999E-2</v>
      </c>
      <c r="E47" s="243">
        <v>2.6838376508512922E-3</v>
      </c>
      <c r="F47" s="243">
        <v>1.4224339549511849E-4</v>
      </c>
      <c r="G47" s="243">
        <v>4.3533980635436738</v>
      </c>
      <c r="H47" s="195">
        <v>0.67201812515241433</v>
      </c>
      <c r="I47" s="243">
        <f t="shared" si="1"/>
        <v>45</v>
      </c>
    </row>
    <row r="48" spans="1:9" x14ac:dyDescent="0.25">
      <c r="A48" t="s">
        <v>247</v>
      </c>
      <c r="B48" s="243">
        <v>1</v>
      </c>
      <c r="C48" s="243">
        <v>1</v>
      </c>
      <c r="D48" s="243">
        <v>5.8999999999999997E-2</v>
      </c>
      <c r="E48" s="243">
        <v>1.1034874865772368E-3</v>
      </c>
      <c r="F48" s="243">
        <v>6.5105761708056961E-5</v>
      </c>
      <c r="G48" s="243">
        <v>3.9767161685751944</v>
      </c>
      <c r="H48" s="195">
        <v>0.671555085133139</v>
      </c>
      <c r="I48" s="243">
        <f t="shared" si="1"/>
        <v>46</v>
      </c>
    </row>
    <row r="49" spans="1:9" x14ac:dyDescent="0.25">
      <c r="A49" t="s">
        <v>300</v>
      </c>
      <c r="B49" s="243">
        <v>1</v>
      </c>
      <c r="C49" s="243">
        <v>1</v>
      </c>
      <c r="D49" s="243">
        <v>5.6000000000000001E-2</v>
      </c>
      <c r="E49" s="243">
        <v>6.3099558089940279E-3</v>
      </c>
      <c r="F49" s="243">
        <v>3.5335752530366558E-4</v>
      </c>
      <c r="G49" s="243">
        <v>3.6588707131843234</v>
      </c>
      <c r="H49" s="195">
        <v>0.67116437040074362</v>
      </c>
      <c r="I49" s="243">
        <f t="shared" si="1"/>
        <v>47</v>
      </c>
    </row>
    <row r="50" spans="1:9" x14ac:dyDescent="0.25">
      <c r="A50" t="s">
        <v>218</v>
      </c>
      <c r="B50" s="243">
        <v>1</v>
      </c>
      <c r="C50" s="243">
        <v>1</v>
      </c>
      <c r="D50" s="243">
        <v>0.10299999999999999</v>
      </c>
      <c r="E50" s="243">
        <v>2.4533702466045899E-4</v>
      </c>
      <c r="F50" s="243">
        <v>2.5269713540027274E-5</v>
      </c>
      <c r="G50" s="243">
        <v>3.2469304437799189</v>
      </c>
      <c r="H50" s="195">
        <v>0.67065798866901405</v>
      </c>
      <c r="I50" s="243">
        <f t="shared" si="1"/>
        <v>48</v>
      </c>
    </row>
    <row r="51" spans="1:9" x14ac:dyDescent="0.25">
      <c r="A51" t="s">
        <v>297</v>
      </c>
      <c r="B51" s="243">
        <v>1</v>
      </c>
      <c r="C51" s="243">
        <v>1</v>
      </c>
      <c r="D51" s="243">
        <v>6.2E-2</v>
      </c>
      <c r="E51" s="243">
        <v>1.0587807041984691E-2</v>
      </c>
      <c r="F51" s="243">
        <v>6.5644403660305084E-4</v>
      </c>
      <c r="G51" s="243">
        <v>2.76673317514657</v>
      </c>
      <c r="H51" s="195">
        <v>0.67006770133242055</v>
      </c>
      <c r="I51" s="243">
        <f t="shared" si="1"/>
        <v>49</v>
      </c>
    </row>
    <row r="52" spans="1:9" x14ac:dyDescent="0.25">
      <c r="A52" t="s">
        <v>274</v>
      </c>
      <c r="B52" s="243">
        <v>1</v>
      </c>
      <c r="C52" s="243">
        <v>1</v>
      </c>
      <c r="D52" s="243">
        <v>2.4E-2</v>
      </c>
      <c r="E52" s="243">
        <v>2.7609472729481746E-3</v>
      </c>
      <c r="F52" s="243">
        <v>6.6262734550756196E-5</v>
      </c>
      <c r="G52" s="243">
        <v>2.5338124660336296</v>
      </c>
      <c r="H52" s="195">
        <v>0.66978138120108976</v>
      </c>
      <c r="I52" s="243">
        <f t="shared" si="1"/>
        <v>50</v>
      </c>
    </row>
    <row r="53" spans="1:9" x14ac:dyDescent="0.25">
      <c r="A53" t="s">
        <v>239</v>
      </c>
      <c r="B53" s="243">
        <v>0.9</v>
      </c>
      <c r="C53" s="243">
        <v>1</v>
      </c>
      <c r="D53" s="243">
        <v>0.06</v>
      </c>
      <c r="E53" s="243">
        <v>1.2109030919084378E-3</v>
      </c>
      <c r="F53" s="243">
        <v>7.2654185514506276E-5</v>
      </c>
      <c r="G53" s="243">
        <v>28.951479726094135</v>
      </c>
      <c r="H53" s="195">
        <v>0.66892223184289046</v>
      </c>
      <c r="I53" s="243">
        <f t="shared" si="1"/>
        <v>51</v>
      </c>
    </row>
    <row r="54" spans="1:9" x14ac:dyDescent="0.25">
      <c r="A54" t="s">
        <v>346</v>
      </c>
      <c r="B54" s="243">
        <v>1</v>
      </c>
      <c r="C54" s="243">
        <v>1</v>
      </c>
      <c r="D54" s="243">
        <v>5.7000000000000002E-2</v>
      </c>
      <c r="E54" s="243">
        <v>2.3992462242283185E-3</v>
      </c>
      <c r="F54" s="243">
        <v>1.3675703478101416E-4</v>
      </c>
      <c r="G54" s="243">
        <v>1.4110057360186958</v>
      </c>
      <c r="H54" s="195">
        <v>0.66840115970158787</v>
      </c>
      <c r="I54" s="243">
        <f t="shared" si="1"/>
        <v>52</v>
      </c>
    </row>
    <row r="55" spans="1:9" x14ac:dyDescent="0.25">
      <c r="A55" t="s">
        <v>384</v>
      </c>
      <c r="B55" s="243">
        <v>1</v>
      </c>
      <c r="C55" s="243">
        <v>1</v>
      </c>
      <c r="D55" s="243">
        <v>7.1999999999999995E-2</v>
      </c>
      <c r="E55" s="243">
        <v>5.1393576902898684E-4</v>
      </c>
      <c r="F55" s="243">
        <v>3.7003375370087055E-5</v>
      </c>
      <c r="G55" s="243">
        <v>1.4043283143694907</v>
      </c>
      <c r="H55" s="195">
        <v>0.66839295141366517</v>
      </c>
      <c r="I55" s="243">
        <f t="shared" si="1"/>
        <v>53</v>
      </c>
    </row>
    <row r="56" spans="1:9" x14ac:dyDescent="0.25">
      <c r="A56" t="s">
        <v>364</v>
      </c>
      <c r="B56" s="243">
        <v>1</v>
      </c>
      <c r="C56" s="243">
        <v>1</v>
      </c>
      <c r="D56" s="243">
        <v>5.2999999999999999E-2</v>
      </c>
      <c r="E56" s="243">
        <v>2.6700491915696489E-3</v>
      </c>
      <c r="F56" s="243">
        <v>1.4151260715319138E-4</v>
      </c>
      <c r="G56" s="243">
        <v>1.2788195790010011</v>
      </c>
      <c r="H56" s="195">
        <v>0.66823866853460856</v>
      </c>
      <c r="I56" s="243">
        <f t="shared" si="1"/>
        <v>54</v>
      </c>
    </row>
    <row r="57" spans="1:9" x14ac:dyDescent="0.25">
      <c r="A57" t="s">
        <v>363</v>
      </c>
      <c r="B57" s="243">
        <v>1</v>
      </c>
      <c r="C57" s="243">
        <v>1</v>
      </c>
      <c r="D57" s="243">
        <v>2.9000000000000001E-2</v>
      </c>
      <c r="E57" s="243">
        <v>1.2887220878580718E-2</v>
      </c>
      <c r="F57" s="243">
        <v>3.7372940547884088E-4</v>
      </c>
      <c r="G57" s="243">
        <v>1.26913482680277</v>
      </c>
      <c r="H57" s="195">
        <v>0.66822676345527121</v>
      </c>
      <c r="I57" s="243">
        <f t="shared" si="1"/>
        <v>55</v>
      </c>
    </row>
    <row r="58" spans="1:9" x14ac:dyDescent="0.25">
      <c r="A58" t="s">
        <v>379</v>
      </c>
      <c r="B58" s="243">
        <v>1</v>
      </c>
      <c r="C58" s="243">
        <v>1</v>
      </c>
      <c r="D58" s="243">
        <v>5.0999999999999997E-2</v>
      </c>
      <c r="E58" s="243">
        <v>5.3321605622499131E-3</v>
      </c>
      <c r="F58" s="243">
        <v>2.7194018867474562E-4</v>
      </c>
      <c r="G58" s="243">
        <v>1.1376430917873486</v>
      </c>
      <c r="H58" s="195">
        <v>0.66806512591354339</v>
      </c>
      <c r="I58" s="243">
        <f t="shared" si="1"/>
        <v>56</v>
      </c>
    </row>
    <row r="59" spans="1:9" x14ac:dyDescent="0.25">
      <c r="A59" t="s">
        <v>303</v>
      </c>
      <c r="B59" s="243">
        <v>1</v>
      </c>
      <c r="C59" s="243">
        <v>1</v>
      </c>
      <c r="D59" s="243">
        <v>2.5000000000000001E-2</v>
      </c>
      <c r="G59" s="243">
        <v>0.68933303507241461</v>
      </c>
      <c r="H59" s="195">
        <v>0.66751403625387173</v>
      </c>
      <c r="I59" s="243">
        <f t="shared" si="1"/>
        <v>57</v>
      </c>
    </row>
    <row r="60" spans="1:9" x14ac:dyDescent="0.25">
      <c r="A60" t="s">
        <v>234</v>
      </c>
      <c r="B60" s="243">
        <v>1</v>
      </c>
      <c r="C60" s="243">
        <v>1</v>
      </c>
      <c r="D60" s="243">
        <v>0.03</v>
      </c>
      <c r="E60" s="243">
        <v>1.2526421919272267E-3</v>
      </c>
      <c r="F60" s="243">
        <v>3.7579265757816802E-5</v>
      </c>
      <c r="G60" s="243">
        <v>0.65315374515747682</v>
      </c>
      <c r="H60" s="195">
        <v>0.66746956249677503</v>
      </c>
      <c r="I60" s="243">
        <f t="shared" si="1"/>
        <v>58</v>
      </c>
    </row>
    <row r="61" spans="1:9" x14ac:dyDescent="0.25">
      <c r="A61" t="s">
        <v>273</v>
      </c>
      <c r="B61" s="243">
        <v>1</v>
      </c>
      <c r="C61" s="243">
        <v>1</v>
      </c>
      <c r="D61" s="243">
        <v>4.2000000000000003E-2</v>
      </c>
      <c r="G61" s="243">
        <v>0.62902018042304741</v>
      </c>
      <c r="H61" s="195">
        <v>0.667439896068871</v>
      </c>
      <c r="I61" s="243">
        <f t="shared" si="1"/>
        <v>59</v>
      </c>
    </row>
    <row r="62" spans="1:9" x14ac:dyDescent="0.25">
      <c r="A62" t="s">
        <v>375</v>
      </c>
      <c r="B62" s="243">
        <v>1</v>
      </c>
      <c r="C62" s="243">
        <v>1</v>
      </c>
      <c r="D62" s="243">
        <v>8.2000000000000003E-2</v>
      </c>
      <c r="E62" s="243">
        <v>1.5364561430077969E-3</v>
      </c>
      <c r="F62" s="243">
        <v>1.2598940372663935E-4</v>
      </c>
      <c r="G62" s="243">
        <v>0.52743298459298305</v>
      </c>
      <c r="H62" s="195">
        <v>0.66731501898360734</v>
      </c>
      <c r="I62" s="243">
        <f t="shared" si="1"/>
        <v>60</v>
      </c>
    </row>
    <row r="63" spans="1:9" x14ac:dyDescent="0.25">
      <c r="A63" t="s">
        <v>367</v>
      </c>
      <c r="B63" s="243">
        <v>1</v>
      </c>
      <c r="C63" s="243">
        <v>1</v>
      </c>
      <c r="D63" s="243">
        <v>0.123</v>
      </c>
      <c r="E63" s="243">
        <v>4.7756214121280997E-3</v>
      </c>
      <c r="F63" s="243">
        <v>5.8740143369175632E-4</v>
      </c>
      <c r="G63" s="243">
        <v>0.27897696937258076</v>
      </c>
      <c r="H63" s="195">
        <v>0.66700960192052705</v>
      </c>
      <c r="I63" s="243">
        <f t="shared" si="1"/>
        <v>61</v>
      </c>
    </row>
    <row r="64" spans="1:9" x14ac:dyDescent="0.25">
      <c r="A64" t="s">
        <v>296</v>
      </c>
      <c r="B64" s="243">
        <v>1</v>
      </c>
      <c r="C64" s="243">
        <v>1</v>
      </c>
      <c r="D64" s="243">
        <v>4.1000000000000002E-2</v>
      </c>
      <c r="E64" s="243">
        <v>2.1366621302392691E-3</v>
      </c>
      <c r="F64" s="243">
        <v>8.7603147339810039E-5</v>
      </c>
      <c r="G64" s="243">
        <v>0.22186218605372665</v>
      </c>
      <c r="H64" s="195">
        <v>0.6669393929969708</v>
      </c>
      <c r="I64" s="243">
        <f t="shared" si="1"/>
        <v>62</v>
      </c>
    </row>
    <row r="65" spans="1:9" x14ac:dyDescent="0.25">
      <c r="A65" t="s">
        <v>349</v>
      </c>
      <c r="B65" s="243">
        <v>1</v>
      </c>
      <c r="C65" s="243">
        <v>1</v>
      </c>
      <c r="D65" s="243">
        <v>0.13600000000000001</v>
      </c>
      <c r="E65" s="243">
        <v>2.0826058496508962E-4</v>
      </c>
      <c r="F65" s="243">
        <v>2.8323439555252192E-5</v>
      </c>
      <c r="G65" s="243">
        <v>0.10539604712023555</v>
      </c>
      <c r="H65" s="195">
        <v>0.66679622582080178</v>
      </c>
      <c r="I65" s="243">
        <f t="shared" si="1"/>
        <v>63</v>
      </c>
    </row>
    <row r="66" spans="1:9" x14ac:dyDescent="0.25">
      <c r="A66" t="s">
        <v>283</v>
      </c>
      <c r="B66" s="243">
        <v>1</v>
      </c>
      <c r="C66" s="243">
        <v>1</v>
      </c>
      <c r="D66" s="243">
        <v>4.4999999999999998E-2</v>
      </c>
      <c r="E66" s="243">
        <v>3.7773858103041765E-3</v>
      </c>
      <c r="F66" s="243">
        <v>1.6998236146368792E-4</v>
      </c>
      <c r="G66" s="243">
        <v>1.7442713105634503E-2</v>
      </c>
      <c r="H66" s="195">
        <v>0.66668810829771008</v>
      </c>
      <c r="I66" s="243">
        <f t="shared" si="1"/>
        <v>64</v>
      </c>
    </row>
    <row r="67" spans="1:9" x14ac:dyDescent="0.25">
      <c r="A67" t="s">
        <v>211</v>
      </c>
      <c r="B67" s="243">
        <v>1</v>
      </c>
      <c r="C67" s="243">
        <v>1</v>
      </c>
      <c r="D67" s="243">
        <v>5.8000000000000003E-2</v>
      </c>
      <c r="E67" s="243">
        <v>2.5461078213081054E-3</v>
      </c>
      <c r="F67" s="243">
        <v>1.4767425363587013E-4</v>
      </c>
      <c r="G67" s="243">
        <v>1.0872652276335526E-2</v>
      </c>
      <c r="H67" s="195">
        <v>0.66668003198415837</v>
      </c>
      <c r="I67" s="243">
        <f t="shared" ref="I67:I98" si="2">_xlfn.RANK.EQ(H67, $H$3:$H$195, 0)</f>
        <v>65</v>
      </c>
    </row>
    <row r="68" spans="1:9" x14ac:dyDescent="0.25">
      <c r="A68" t="s">
        <v>276</v>
      </c>
      <c r="B68" s="243">
        <v>1</v>
      </c>
      <c r="C68" s="243">
        <v>1</v>
      </c>
      <c r="D68" s="243">
        <v>3.9E-2</v>
      </c>
      <c r="E68" s="243">
        <v>1.5578386840333121E-8</v>
      </c>
      <c r="F68" s="243">
        <v>6.0755708677299181E-10</v>
      </c>
      <c r="G68" s="243">
        <v>1.3533043681606894E-5</v>
      </c>
      <c r="H68" s="195">
        <v>0.66666668330229717</v>
      </c>
      <c r="I68" s="243">
        <f t="shared" si="2"/>
        <v>66</v>
      </c>
    </row>
    <row r="69" spans="1:9" x14ac:dyDescent="0.25">
      <c r="A69" t="s">
        <v>394</v>
      </c>
      <c r="B69" s="243">
        <v>1</v>
      </c>
      <c r="C69" s="243">
        <v>1</v>
      </c>
      <c r="D69" s="243">
        <v>0.16200000000000001</v>
      </c>
      <c r="H69" s="195">
        <v>0.66666666666666663</v>
      </c>
      <c r="I69" s="243">
        <f t="shared" si="2"/>
        <v>67</v>
      </c>
    </row>
    <row r="70" spans="1:9" x14ac:dyDescent="0.25">
      <c r="A70" t="s">
        <v>376</v>
      </c>
      <c r="B70" s="243">
        <v>1</v>
      </c>
      <c r="C70" s="243">
        <v>1</v>
      </c>
      <c r="D70" s="243">
        <v>7.0000000000000007E-2</v>
      </c>
      <c r="H70" s="195">
        <v>0.66666666666666663</v>
      </c>
      <c r="I70" s="243">
        <f t="shared" si="2"/>
        <v>67</v>
      </c>
    </row>
    <row r="71" spans="1:9" x14ac:dyDescent="0.25">
      <c r="A71" t="s">
        <v>377</v>
      </c>
      <c r="B71" s="243">
        <v>1</v>
      </c>
      <c r="C71" s="243">
        <v>1</v>
      </c>
      <c r="D71" s="243">
        <v>2.7999999999999997E-2</v>
      </c>
      <c r="H71" s="195">
        <v>0.66666666666666663</v>
      </c>
      <c r="I71" s="243">
        <f t="shared" si="2"/>
        <v>67</v>
      </c>
    </row>
    <row r="72" spans="1:9" x14ac:dyDescent="0.25">
      <c r="A72" t="s">
        <v>378</v>
      </c>
      <c r="B72" s="243">
        <v>1</v>
      </c>
      <c r="C72" s="243">
        <v>1</v>
      </c>
      <c r="D72" s="243">
        <v>9.4E-2</v>
      </c>
      <c r="H72" s="195">
        <v>0.66666666666666663</v>
      </c>
      <c r="I72" s="243">
        <f t="shared" si="2"/>
        <v>67</v>
      </c>
    </row>
    <row r="73" spans="1:9" x14ac:dyDescent="0.25">
      <c r="A73" t="s">
        <v>347</v>
      </c>
      <c r="B73" s="243">
        <v>1</v>
      </c>
      <c r="C73" s="243">
        <v>1</v>
      </c>
      <c r="D73" s="243">
        <v>9.9000000000000005E-2</v>
      </c>
      <c r="H73" s="195">
        <v>0.66666666666666663</v>
      </c>
      <c r="I73" s="243">
        <f t="shared" si="2"/>
        <v>67</v>
      </c>
    </row>
    <row r="74" spans="1:9" x14ac:dyDescent="0.25">
      <c r="A74" t="s">
        <v>337</v>
      </c>
      <c r="B74" s="243">
        <v>1</v>
      </c>
      <c r="C74" s="243">
        <v>1</v>
      </c>
      <c r="D74" s="243">
        <v>5.4000000000000006E-2</v>
      </c>
      <c r="H74" s="195">
        <v>0.66666666666666663</v>
      </c>
      <c r="I74" s="243">
        <f t="shared" si="2"/>
        <v>67</v>
      </c>
    </row>
    <row r="75" spans="1:9" x14ac:dyDescent="0.25">
      <c r="A75" t="s">
        <v>314</v>
      </c>
      <c r="B75" s="243">
        <v>1</v>
      </c>
      <c r="C75" s="243">
        <v>1</v>
      </c>
      <c r="D75" s="243">
        <v>0.109</v>
      </c>
      <c r="H75" s="195">
        <v>0.66666666666666663</v>
      </c>
      <c r="I75" s="243">
        <f t="shared" si="2"/>
        <v>67</v>
      </c>
    </row>
    <row r="76" spans="1:9" x14ac:dyDescent="0.25">
      <c r="A76" t="s">
        <v>309</v>
      </c>
      <c r="B76" s="243">
        <v>1</v>
      </c>
      <c r="C76" s="243">
        <v>1</v>
      </c>
      <c r="D76" s="243">
        <v>9.3000000000000013E-2</v>
      </c>
      <c r="H76" s="195">
        <v>0.66666666666666663</v>
      </c>
      <c r="I76" s="243">
        <f t="shared" si="2"/>
        <v>67</v>
      </c>
    </row>
    <row r="77" spans="1:9" x14ac:dyDescent="0.25">
      <c r="A77" t="s">
        <v>302</v>
      </c>
      <c r="B77" s="243">
        <v>1</v>
      </c>
      <c r="C77" s="243">
        <v>1</v>
      </c>
      <c r="D77" s="243">
        <v>0.16399999999999998</v>
      </c>
      <c r="H77" s="195">
        <v>0.66666666666666663</v>
      </c>
      <c r="I77" s="243">
        <f t="shared" si="2"/>
        <v>67</v>
      </c>
    </row>
    <row r="78" spans="1:9" x14ac:dyDescent="0.25">
      <c r="A78" t="s">
        <v>299</v>
      </c>
      <c r="B78" s="243">
        <v>1</v>
      </c>
      <c r="C78" s="243">
        <v>1</v>
      </c>
      <c r="D78" s="243">
        <v>0.08</v>
      </c>
      <c r="H78" s="195">
        <v>0.66666666666666663</v>
      </c>
      <c r="I78" s="243">
        <f t="shared" si="2"/>
        <v>67</v>
      </c>
    </row>
    <row r="79" spans="1:9" x14ac:dyDescent="0.25">
      <c r="A79" t="s">
        <v>291</v>
      </c>
      <c r="B79" s="243">
        <v>1</v>
      </c>
      <c r="C79" s="243">
        <v>1</v>
      </c>
      <c r="D79" s="243">
        <v>8.199999999999999E-2</v>
      </c>
      <c r="H79" s="195">
        <v>0.66666666666666663</v>
      </c>
      <c r="I79" s="243">
        <f t="shared" si="2"/>
        <v>67</v>
      </c>
    </row>
    <row r="80" spans="1:9" x14ac:dyDescent="0.25">
      <c r="A80" t="s">
        <v>277</v>
      </c>
      <c r="B80" s="243">
        <v>1</v>
      </c>
      <c r="C80" s="243">
        <v>1</v>
      </c>
      <c r="D80" s="243">
        <v>9.6999999999999989E-2</v>
      </c>
      <c r="H80" s="195">
        <v>0.66666666666666663</v>
      </c>
      <c r="I80" s="243">
        <f t="shared" si="2"/>
        <v>67</v>
      </c>
    </row>
    <row r="81" spans="1:9" x14ac:dyDescent="0.25">
      <c r="A81" t="s">
        <v>278</v>
      </c>
      <c r="B81" s="243">
        <v>1</v>
      </c>
      <c r="C81" s="243">
        <v>1</v>
      </c>
      <c r="D81" s="243">
        <v>7.4999999999999997E-2</v>
      </c>
      <c r="H81" s="195">
        <v>0.66666666666666663</v>
      </c>
      <c r="I81" s="243">
        <f t="shared" si="2"/>
        <v>67</v>
      </c>
    </row>
    <row r="82" spans="1:9" x14ac:dyDescent="0.25">
      <c r="A82" t="s">
        <v>279</v>
      </c>
      <c r="B82" s="243">
        <v>1</v>
      </c>
      <c r="C82" s="243">
        <v>1</v>
      </c>
      <c r="D82" s="243">
        <v>9.5000000000000001E-2</v>
      </c>
      <c r="H82" s="195">
        <v>0.66666666666666663</v>
      </c>
      <c r="I82" s="243">
        <f t="shared" si="2"/>
        <v>67</v>
      </c>
    </row>
    <row r="83" spans="1:9" x14ac:dyDescent="0.25">
      <c r="A83" t="s">
        <v>263</v>
      </c>
      <c r="B83" s="243">
        <v>1</v>
      </c>
      <c r="C83" s="243">
        <v>1</v>
      </c>
      <c r="D83" s="243">
        <v>0.106</v>
      </c>
      <c r="H83" s="195">
        <v>0.66666666666666663</v>
      </c>
      <c r="I83" s="243">
        <f t="shared" si="2"/>
        <v>67</v>
      </c>
    </row>
    <row r="84" spans="1:9" x14ac:dyDescent="0.25">
      <c r="A84" t="s">
        <v>242</v>
      </c>
      <c r="B84" s="243">
        <v>1</v>
      </c>
      <c r="C84" s="243">
        <v>1</v>
      </c>
      <c r="D84" s="243">
        <v>0</v>
      </c>
      <c r="H84" s="195">
        <v>0.66666666666666663</v>
      </c>
      <c r="I84" s="243">
        <f t="shared" si="2"/>
        <v>67</v>
      </c>
    </row>
    <row r="85" spans="1:9" x14ac:dyDescent="0.25">
      <c r="A85" t="s">
        <v>243</v>
      </c>
      <c r="B85" s="243">
        <v>1</v>
      </c>
      <c r="C85" s="243">
        <v>1</v>
      </c>
      <c r="D85" s="243">
        <v>0.02</v>
      </c>
      <c r="E85" s="243">
        <v>4.2203885772531848E-3</v>
      </c>
      <c r="F85" s="243">
        <v>8.4407771545063698E-5</v>
      </c>
      <c r="G85" s="243">
        <v>0</v>
      </c>
      <c r="H85" s="195">
        <v>0.66666666666666663</v>
      </c>
      <c r="I85" s="243">
        <f t="shared" si="2"/>
        <v>67</v>
      </c>
    </row>
    <row r="86" spans="1:9" x14ac:dyDescent="0.25">
      <c r="A86" t="s">
        <v>246</v>
      </c>
      <c r="B86" s="243">
        <v>1</v>
      </c>
      <c r="C86" s="243">
        <v>1</v>
      </c>
      <c r="D86" s="243">
        <v>6.4000000000000001E-2</v>
      </c>
      <c r="E86" s="243">
        <v>2.0094557127729016E-4</v>
      </c>
      <c r="F86" s="243">
        <v>1.2860516561746569E-5</v>
      </c>
      <c r="H86" s="195">
        <v>0.66666666666666663</v>
      </c>
      <c r="I86" s="243">
        <f t="shared" si="2"/>
        <v>67</v>
      </c>
    </row>
    <row r="87" spans="1:9" x14ac:dyDescent="0.25">
      <c r="A87" t="s">
        <v>238</v>
      </c>
      <c r="B87" s="243">
        <v>1</v>
      </c>
      <c r="C87" s="243">
        <v>1</v>
      </c>
      <c r="D87" s="243">
        <v>0.113</v>
      </c>
      <c r="H87" s="195">
        <v>0.66666666666666663</v>
      </c>
      <c r="I87" s="243">
        <f t="shared" si="2"/>
        <v>67</v>
      </c>
    </row>
    <row r="88" spans="1:9" x14ac:dyDescent="0.25">
      <c r="A88" t="s">
        <v>235</v>
      </c>
      <c r="B88" s="243">
        <v>1</v>
      </c>
      <c r="C88" s="243">
        <v>1</v>
      </c>
      <c r="D88" s="243">
        <v>4.4999999999999998E-2</v>
      </c>
      <c r="H88" s="195">
        <v>0.66666666666666663</v>
      </c>
      <c r="I88" s="243">
        <f t="shared" si="2"/>
        <v>67</v>
      </c>
    </row>
    <row r="89" spans="1:9" x14ac:dyDescent="0.25">
      <c r="A89" t="s">
        <v>208</v>
      </c>
      <c r="B89" s="243">
        <v>1</v>
      </c>
      <c r="C89" s="243">
        <v>1</v>
      </c>
      <c r="D89" s="243">
        <v>4.4999999999999998E-2</v>
      </c>
      <c r="H89" s="195">
        <v>0.66666666666666663</v>
      </c>
      <c r="I89" s="243">
        <f t="shared" si="2"/>
        <v>67</v>
      </c>
    </row>
    <row r="90" spans="1:9" x14ac:dyDescent="0.25">
      <c r="A90" t="s">
        <v>210</v>
      </c>
      <c r="B90" s="243">
        <v>1</v>
      </c>
      <c r="C90" s="243">
        <v>1</v>
      </c>
      <c r="D90" s="243">
        <v>6.8000000000000005E-2</v>
      </c>
      <c r="H90" s="195">
        <v>0.66666666666666663</v>
      </c>
      <c r="I90" s="243">
        <f t="shared" si="2"/>
        <v>67</v>
      </c>
    </row>
    <row r="91" spans="1:9" x14ac:dyDescent="0.25">
      <c r="A91" t="s">
        <v>199</v>
      </c>
      <c r="B91" s="243">
        <v>1</v>
      </c>
      <c r="C91" s="243">
        <v>1</v>
      </c>
      <c r="D91" s="243">
        <v>7.6999999999999999E-2</v>
      </c>
      <c r="H91" s="195">
        <v>0.66666666666666663</v>
      </c>
      <c r="I91" s="243">
        <f t="shared" si="2"/>
        <v>67</v>
      </c>
    </row>
    <row r="92" spans="1:9" x14ac:dyDescent="0.25">
      <c r="A92" t="s">
        <v>201</v>
      </c>
      <c r="B92" s="243">
        <v>1</v>
      </c>
      <c r="C92" s="243">
        <v>1</v>
      </c>
      <c r="D92" s="243">
        <v>5.0999999999999997E-2</v>
      </c>
      <c r="H92" s="195">
        <v>0.66666666666666663</v>
      </c>
      <c r="I92" s="243">
        <f t="shared" si="2"/>
        <v>67</v>
      </c>
    </row>
    <row r="93" spans="1:9" x14ac:dyDescent="0.25">
      <c r="A93" t="s">
        <v>206</v>
      </c>
      <c r="B93" s="243">
        <v>0.95</v>
      </c>
      <c r="C93" s="243">
        <v>1</v>
      </c>
      <c r="D93" s="243">
        <v>5.8000000000000003E-2</v>
      </c>
      <c r="E93" s="243">
        <v>2.2063750549216506E-3</v>
      </c>
      <c r="F93" s="243">
        <v>1.2796975318545576E-4</v>
      </c>
      <c r="G93" s="243">
        <v>12.778139021460472</v>
      </c>
      <c r="H93" s="195">
        <v>0.66570765629522866</v>
      </c>
      <c r="I93" s="243">
        <f t="shared" si="2"/>
        <v>91</v>
      </c>
    </row>
    <row r="94" spans="1:9" x14ac:dyDescent="0.25">
      <c r="A94" t="s">
        <v>258</v>
      </c>
      <c r="B94" s="243">
        <v>0.95</v>
      </c>
      <c r="C94" s="243">
        <v>1</v>
      </c>
      <c r="D94" s="243">
        <v>3.5000000000000003E-2</v>
      </c>
      <c r="E94" s="243">
        <v>2.907641019041739E-3</v>
      </c>
      <c r="F94" s="243">
        <v>1.0176743566646086E-4</v>
      </c>
      <c r="G94" s="243">
        <v>9.0519598771422345</v>
      </c>
      <c r="H94" s="195">
        <v>0.66112721299318744</v>
      </c>
      <c r="I94" s="243">
        <f t="shared" si="2"/>
        <v>92</v>
      </c>
    </row>
    <row r="95" spans="1:9" x14ac:dyDescent="0.25">
      <c r="A95" t="s">
        <v>197</v>
      </c>
      <c r="B95" s="243">
        <v>0.9</v>
      </c>
      <c r="C95" s="243">
        <v>1</v>
      </c>
      <c r="D95" s="243">
        <v>6.9000000000000006E-2</v>
      </c>
      <c r="E95" s="243">
        <v>8.0974856379790138E-4</v>
      </c>
      <c r="F95" s="243">
        <v>5.5872650902055199E-5</v>
      </c>
      <c r="G95" s="243">
        <v>20.016435331028521</v>
      </c>
      <c r="H95" s="195">
        <v>0.65793873838546368</v>
      </c>
      <c r="I95" s="243">
        <f t="shared" si="2"/>
        <v>93</v>
      </c>
    </row>
    <row r="96" spans="1:9" x14ac:dyDescent="0.25">
      <c r="A96" t="s">
        <v>216</v>
      </c>
      <c r="B96" s="243">
        <v>0.9</v>
      </c>
      <c r="C96" s="243">
        <v>1</v>
      </c>
      <c r="D96" s="243">
        <v>5.0999999999999997E-2</v>
      </c>
      <c r="E96" s="243">
        <v>9.3794227732880049E-3</v>
      </c>
      <c r="F96" s="243">
        <v>4.7835056143768822E-4</v>
      </c>
      <c r="G96" s="243">
        <v>14.733319834492896</v>
      </c>
      <c r="H96" s="195">
        <v>0.65144441536642261</v>
      </c>
      <c r="I96" s="243">
        <f t="shared" si="2"/>
        <v>94</v>
      </c>
    </row>
    <row r="97" spans="1:9" x14ac:dyDescent="0.25">
      <c r="A97" t="s">
        <v>331</v>
      </c>
      <c r="B97" s="243">
        <v>0.87</v>
      </c>
      <c r="C97" s="243">
        <v>1</v>
      </c>
      <c r="D97" s="243">
        <v>7.0999999999999994E-2</v>
      </c>
      <c r="G97" s="243">
        <v>20.910378174168546</v>
      </c>
      <c r="H97" s="195">
        <v>0.64903762664329545</v>
      </c>
      <c r="I97" s="243">
        <f t="shared" si="2"/>
        <v>95</v>
      </c>
    </row>
    <row r="98" spans="1:9" x14ac:dyDescent="0.25">
      <c r="A98" t="s">
        <v>334</v>
      </c>
      <c r="B98" s="243">
        <v>0.87</v>
      </c>
      <c r="C98" s="243">
        <v>1</v>
      </c>
      <c r="D98" s="243">
        <v>6.5000000000000002E-2</v>
      </c>
      <c r="E98" s="243">
        <v>5.5439279687491286E-4</v>
      </c>
      <c r="F98" s="243">
        <v>3.6035531796869334E-5</v>
      </c>
      <c r="G98" s="243">
        <v>15.625432662675452</v>
      </c>
      <c r="H98" s="195">
        <v>0.64254105405990702</v>
      </c>
      <c r="I98" s="243">
        <f t="shared" si="2"/>
        <v>96</v>
      </c>
    </row>
    <row r="99" spans="1:9" x14ac:dyDescent="0.25">
      <c r="A99" t="s">
        <v>328</v>
      </c>
      <c r="B99" s="243">
        <v>0.87</v>
      </c>
      <c r="C99" s="243">
        <v>1</v>
      </c>
      <c r="D99" s="243">
        <v>7.0999999999999994E-2</v>
      </c>
      <c r="E99" s="243">
        <v>6.1794480299944476E-3</v>
      </c>
      <c r="F99" s="243">
        <v>4.3874081012960578E-4</v>
      </c>
      <c r="G99" s="243">
        <v>12.846604075952699</v>
      </c>
      <c r="H99" s="195">
        <v>0.63912515098745726</v>
      </c>
      <c r="I99" s="243">
        <f t="shared" ref="I99:I130" si="3">_xlfn.RANK.EQ(H99, $H$3:$H$195, 0)</f>
        <v>97</v>
      </c>
    </row>
    <row r="100" spans="1:9" x14ac:dyDescent="0.25">
      <c r="A100" t="s">
        <v>268</v>
      </c>
      <c r="B100" s="243">
        <v>0.88</v>
      </c>
      <c r="C100" s="243">
        <v>1</v>
      </c>
      <c r="D100" s="243">
        <v>8.1000000000000003E-2</v>
      </c>
      <c r="E100" s="243">
        <v>3.8067837870483312E-3</v>
      </c>
      <c r="F100" s="243">
        <v>3.0834948675091483E-4</v>
      </c>
      <c r="G100" s="243">
        <v>2.4689619503949056</v>
      </c>
      <c r="H100" s="195">
        <v>0.62970166305054287</v>
      </c>
      <c r="I100" s="243">
        <f t="shared" si="3"/>
        <v>98</v>
      </c>
    </row>
    <row r="101" spans="1:9" x14ac:dyDescent="0.25">
      <c r="A101" t="s">
        <v>335</v>
      </c>
      <c r="B101" s="243">
        <v>0.87</v>
      </c>
      <c r="C101" s="243">
        <v>1</v>
      </c>
      <c r="D101" s="243">
        <v>0.11899999999999999</v>
      </c>
      <c r="E101" s="243">
        <v>9.1540361116542737E-4</v>
      </c>
      <c r="F101" s="243">
        <v>1.0893302972868586E-4</v>
      </c>
      <c r="G101" s="243">
        <v>4.7156049023296012</v>
      </c>
      <c r="H101" s="195">
        <v>0.62913003822952274</v>
      </c>
      <c r="I101" s="243">
        <f t="shared" si="3"/>
        <v>99</v>
      </c>
    </row>
    <row r="102" spans="1:9" x14ac:dyDescent="0.25">
      <c r="A102" t="s">
        <v>324</v>
      </c>
      <c r="B102" s="243">
        <v>0.87</v>
      </c>
      <c r="C102" s="243">
        <v>1</v>
      </c>
      <c r="D102" s="243">
        <v>2.5999999999999999E-2</v>
      </c>
      <c r="E102" s="243">
        <v>1.5968806217831622E-8</v>
      </c>
      <c r="F102" s="243">
        <v>4.1518896166362214E-10</v>
      </c>
      <c r="G102" s="243">
        <v>4.1866275831497353</v>
      </c>
      <c r="H102" s="195">
        <v>0.62847978752371236</v>
      </c>
      <c r="I102" s="243">
        <f t="shared" si="3"/>
        <v>100</v>
      </c>
    </row>
    <row r="103" spans="1:9" x14ac:dyDescent="0.25">
      <c r="A103" t="s">
        <v>327</v>
      </c>
      <c r="B103" s="243">
        <v>0.87</v>
      </c>
      <c r="C103" s="243">
        <v>1</v>
      </c>
      <c r="D103" s="243">
        <v>3.5000000000000003E-2</v>
      </c>
      <c r="E103" s="243">
        <v>1.303184512879769E-2</v>
      </c>
      <c r="F103" s="243">
        <v>4.5611457950791917E-4</v>
      </c>
      <c r="G103" s="243">
        <v>1.3387740691101946</v>
      </c>
      <c r="H103" s="195">
        <v>0.62497903486304984</v>
      </c>
      <c r="I103" s="243">
        <f t="shared" si="3"/>
        <v>101</v>
      </c>
    </row>
    <row r="104" spans="1:9" x14ac:dyDescent="0.25">
      <c r="A104" t="s">
        <v>320</v>
      </c>
      <c r="B104" s="243">
        <v>0.87</v>
      </c>
      <c r="C104" s="243">
        <v>1</v>
      </c>
      <c r="D104" s="243">
        <v>5.8000000000000003E-2</v>
      </c>
      <c r="E104" s="243">
        <v>1.1859429243028267E-3</v>
      </c>
      <c r="F104" s="243">
        <v>6.8784689609563949E-5</v>
      </c>
      <c r="G104" s="243">
        <v>0.93765984097470767</v>
      </c>
      <c r="H104" s="195">
        <v>0.62448596115176092</v>
      </c>
      <c r="I104" s="243">
        <f t="shared" si="3"/>
        <v>102</v>
      </c>
    </row>
    <row r="105" spans="1:9" x14ac:dyDescent="0.25">
      <c r="A105" t="s">
        <v>319</v>
      </c>
      <c r="B105" s="243">
        <v>0.87</v>
      </c>
      <c r="C105" s="243">
        <v>1</v>
      </c>
      <c r="D105" s="243">
        <v>6.0999999999999999E-2</v>
      </c>
      <c r="E105" s="243">
        <v>8.3551939644923353E-3</v>
      </c>
      <c r="F105" s="243">
        <v>5.0966683183403241E-4</v>
      </c>
      <c r="G105" s="243">
        <v>0.72098144742317072</v>
      </c>
      <c r="H105" s="195">
        <v>0.62421960705068302</v>
      </c>
      <c r="I105" s="243">
        <f t="shared" si="3"/>
        <v>103</v>
      </c>
    </row>
    <row r="106" spans="1:9" x14ac:dyDescent="0.25">
      <c r="A106" t="s">
        <v>332</v>
      </c>
      <c r="B106" s="243">
        <v>0.87</v>
      </c>
      <c r="C106" s="243">
        <v>1</v>
      </c>
      <c r="D106" s="243">
        <v>0.11</v>
      </c>
      <c r="H106" s="195">
        <v>0.62333333333333341</v>
      </c>
      <c r="I106" s="243">
        <f t="shared" si="3"/>
        <v>104</v>
      </c>
    </row>
    <row r="107" spans="1:9" x14ac:dyDescent="0.25">
      <c r="A107" t="s">
        <v>321</v>
      </c>
      <c r="B107" s="243">
        <v>0.87</v>
      </c>
      <c r="C107" s="243">
        <v>1</v>
      </c>
      <c r="D107" s="243">
        <v>0.16899999999999998</v>
      </c>
      <c r="H107" s="195">
        <v>0.62333333333333341</v>
      </c>
      <c r="I107" s="243">
        <f t="shared" si="3"/>
        <v>104</v>
      </c>
    </row>
    <row r="108" spans="1:9" x14ac:dyDescent="0.25">
      <c r="A108" t="s">
        <v>203</v>
      </c>
      <c r="B108" s="243">
        <v>0.85</v>
      </c>
      <c r="C108" s="243">
        <v>1</v>
      </c>
      <c r="D108" s="243">
        <v>4.7E-2</v>
      </c>
      <c r="E108" s="243">
        <v>1.0255229323865769E-3</v>
      </c>
      <c r="F108" s="243">
        <v>4.819957782216911E-5</v>
      </c>
      <c r="G108" s="243">
        <v>5.3402459889474336</v>
      </c>
      <c r="H108" s="195">
        <v>0.62323121791982505</v>
      </c>
      <c r="I108" s="243">
        <f t="shared" si="3"/>
        <v>106</v>
      </c>
    </row>
    <row r="109" spans="1:9" x14ac:dyDescent="0.25">
      <c r="A109" t="s">
        <v>214</v>
      </c>
      <c r="B109" s="243">
        <v>0.84</v>
      </c>
      <c r="C109" s="243">
        <v>1</v>
      </c>
      <c r="D109" s="243">
        <v>4.2000000000000003E-2</v>
      </c>
      <c r="E109" s="243">
        <v>2.9569747921561911E-3</v>
      </c>
      <c r="F109" s="243">
        <v>1.2419294127056002E-4</v>
      </c>
      <c r="G109" s="243">
        <v>1.1030163770848962</v>
      </c>
      <c r="H109" s="195">
        <v>0.61468922734185516</v>
      </c>
      <c r="I109" s="243">
        <f t="shared" si="3"/>
        <v>107</v>
      </c>
    </row>
    <row r="110" spans="1:9" x14ac:dyDescent="0.25">
      <c r="A110" t="s">
        <v>317</v>
      </c>
      <c r="B110" s="243">
        <v>1</v>
      </c>
      <c r="C110" s="243">
        <v>0.5</v>
      </c>
      <c r="D110" s="243">
        <v>9.7000000000000003E-2</v>
      </c>
      <c r="E110" s="243">
        <v>3.4017237061586591E-3</v>
      </c>
      <c r="F110" s="243">
        <v>3.2996719949738993E-4</v>
      </c>
      <c r="G110" s="243">
        <v>89.249114241533221</v>
      </c>
      <c r="H110" s="195">
        <v>0.60971037400713568</v>
      </c>
      <c r="I110" s="243">
        <f t="shared" si="3"/>
        <v>108</v>
      </c>
    </row>
    <row r="111" spans="1:9" x14ac:dyDescent="0.25">
      <c r="A111" t="s">
        <v>270</v>
      </c>
      <c r="B111" s="243">
        <v>0.75</v>
      </c>
      <c r="C111" s="243">
        <v>1</v>
      </c>
      <c r="D111" s="243">
        <v>0.06</v>
      </c>
      <c r="E111" s="243">
        <v>9.3073142364475288E-3</v>
      </c>
      <c r="F111" s="243">
        <v>5.5843885418685175E-4</v>
      </c>
      <c r="G111" s="243">
        <v>13.122860256021584</v>
      </c>
      <c r="H111" s="195">
        <v>0.59946474168361941</v>
      </c>
      <c r="I111" s="243">
        <f t="shared" si="3"/>
        <v>109</v>
      </c>
    </row>
    <row r="112" spans="1:9" x14ac:dyDescent="0.25">
      <c r="A112" t="s">
        <v>240</v>
      </c>
      <c r="B112" s="243">
        <v>0.9</v>
      </c>
      <c r="C112" s="243">
        <v>0.5</v>
      </c>
      <c r="D112" s="243">
        <v>7.5999999999999998E-2</v>
      </c>
      <c r="E112" s="243">
        <v>3.257080532096042E-3</v>
      </c>
      <c r="F112" s="243">
        <v>2.4753812043929921E-4</v>
      </c>
      <c r="G112" s="243">
        <v>104.59940022787931</v>
      </c>
      <c r="H112" s="195">
        <v>0.59524653457287802</v>
      </c>
      <c r="I112" s="243">
        <f t="shared" si="3"/>
        <v>110</v>
      </c>
    </row>
    <row r="113" spans="1:9" x14ac:dyDescent="0.25">
      <c r="A113" t="s">
        <v>381</v>
      </c>
      <c r="B113" s="243">
        <v>0.77</v>
      </c>
      <c r="C113" s="243">
        <v>1</v>
      </c>
      <c r="D113" s="243">
        <v>5.1999999999999998E-2</v>
      </c>
      <c r="E113" s="243">
        <v>1.5519527025034529E-3</v>
      </c>
      <c r="F113" s="243">
        <v>8.0701540530179547E-5</v>
      </c>
      <c r="G113" s="243">
        <v>1.8622754851695205</v>
      </c>
      <c r="H113" s="195">
        <v>0.59228922092637626</v>
      </c>
      <c r="I113" s="243">
        <f t="shared" si="3"/>
        <v>111</v>
      </c>
    </row>
    <row r="114" spans="1:9" x14ac:dyDescent="0.25">
      <c r="A114" t="s">
        <v>318</v>
      </c>
      <c r="B114" s="243">
        <v>0.65</v>
      </c>
      <c r="C114" s="243">
        <v>1</v>
      </c>
      <c r="D114" s="243">
        <v>9.5000000000000001E-2</v>
      </c>
      <c r="E114" s="243">
        <v>9.1056630454145367E-3</v>
      </c>
      <c r="F114" s="243">
        <v>8.6503798931438088E-4</v>
      </c>
      <c r="G114" s="243">
        <v>16.581347333961954</v>
      </c>
      <c r="H114" s="195">
        <v>0.57038278847931267</v>
      </c>
      <c r="I114" s="243">
        <f t="shared" si="3"/>
        <v>112</v>
      </c>
    </row>
    <row r="115" spans="1:9" x14ac:dyDescent="0.25">
      <c r="A115" t="s">
        <v>222</v>
      </c>
      <c r="B115" s="243">
        <v>0.69</v>
      </c>
      <c r="C115" s="243">
        <v>1</v>
      </c>
      <c r="D115" s="243">
        <v>6.4000000000000001E-2</v>
      </c>
      <c r="E115" s="243">
        <v>5.082753623853466E-3</v>
      </c>
      <c r="F115" s="243">
        <v>3.2529623192662177E-4</v>
      </c>
      <c r="G115" s="243">
        <v>2.109547198183487</v>
      </c>
      <c r="H115" s="195">
        <v>0.56592651550735551</v>
      </c>
      <c r="I115" s="243">
        <f t="shared" si="3"/>
        <v>113</v>
      </c>
    </row>
    <row r="116" spans="1:9" x14ac:dyDescent="0.25">
      <c r="A116" t="s">
        <v>227</v>
      </c>
      <c r="B116" s="243">
        <v>0.66</v>
      </c>
      <c r="C116" s="243">
        <v>1</v>
      </c>
      <c r="D116" s="243">
        <v>3.9E-2</v>
      </c>
      <c r="G116" s="243">
        <v>4.2923732717866434</v>
      </c>
      <c r="H116" s="195">
        <v>0.55860977647820886</v>
      </c>
      <c r="I116" s="243">
        <f t="shared" si="3"/>
        <v>114</v>
      </c>
    </row>
    <row r="117" spans="1:9" x14ac:dyDescent="0.25">
      <c r="A117" t="s">
        <v>322</v>
      </c>
      <c r="B117" s="243">
        <v>0.87</v>
      </c>
      <c r="C117" s="243">
        <v>0.5</v>
      </c>
      <c r="D117" s="243">
        <v>9.7000000000000003E-2</v>
      </c>
      <c r="E117" s="243">
        <v>1.0369599604895068E-3</v>
      </c>
      <c r="F117" s="243">
        <v>1.0058511616748217E-4</v>
      </c>
      <c r="G117" s="243">
        <v>80.9769070186112</v>
      </c>
      <c r="H117" s="195">
        <v>0.55620834649679096</v>
      </c>
      <c r="I117" s="243">
        <f t="shared" si="3"/>
        <v>115</v>
      </c>
    </row>
    <row r="118" spans="1:9" x14ac:dyDescent="0.25">
      <c r="A118" t="s">
        <v>224</v>
      </c>
      <c r="B118" s="243">
        <v>0.66</v>
      </c>
      <c r="C118" s="243">
        <v>1</v>
      </c>
      <c r="D118" s="243">
        <v>5.8999999999999997E-2</v>
      </c>
      <c r="E118" s="243">
        <v>1.2448765737644236E-3</v>
      </c>
      <c r="F118" s="243">
        <v>7.3447717852100981E-5</v>
      </c>
      <c r="G118" s="243">
        <v>1.4705249787711463</v>
      </c>
      <c r="H118" s="195">
        <v>0.55514099099782521</v>
      </c>
      <c r="I118" s="243">
        <f t="shared" si="3"/>
        <v>116</v>
      </c>
    </row>
    <row r="119" spans="1:9" x14ac:dyDescent="0.25">
      <c r="A119" t="s">
        <v>225</v>
      </c>
      <c r="B119" s="243">
        <v>0.66</v>
      </c>
      <c r="C119" s="243">
        <v>1</v>
      </c>
      <c r="D119" s="243">
        <v>5.6000000000000001E-2</v>
      </c>
      <c r="E119" s="243">
        <v>1.7045773261681867E-3</v>
      </c>
      <c r="F119" s="243">
        <v>9.5456330265418463E-5</v>
      </c>
      <c r="G119" s="243">
        <v>1.4607987241833023</v>
      </c>
      <c r="H119" s="195">
        <v>0.55512903490125676</v>
      </c>
      <c r="I119" s="243">
        <f t="shared" si="3"/>
        <v>117</v>
      </c>
    </row>
    <row r="120" spans="1:9" x14ac:dyDescent="0.25">
      <c r="A120" t="s">
        <v>228</v>
      </c>
      <c r="B120" s="243">
        <v>0.66</v>
      </c>
      <c r="C120" s="243">
        <v>1</v>
      </c>
      <c r="D120" s="243">
        <v>4.2999999999999997E-2</v>
      </c>
      <c r="E120" s="243">
        <v>3.9976507973307957E-4</v>
      </c>
      <c r="F120" s="243">
        <v>1.7189898428522419E-5</v>
      </c>
      <c r="G120" s="243">
        <v>0.16892593687115975</v>
      </c>
      <c r="H120" s="195">
        <v>0.55354098724532053</v>
      </c>
      <c r="I120" s="243">
        <f t="shared" si="3"/>
        <v>118</v>
      </c>
    </row>
    <row r="121" spans="1:9" x14ac:dyDescent="0.25">
      <c r="A121" t="s">
        <v>286</v>
      </c>
      <c r="B121" s="243">
        <v>0.66</v>
      </c>
      <c r="C121" s="243">
        <v>1</v>
      </c>
      <c r="D121" s="243">
        <v>3.3000000000000002E-2</v>
      </c>
      <c r="H121" s="195">
        <v>0.55333333333333334</v>
      </c>
      <c r="I121" s="243">
        <f t="shared" si="3"/>
        <v>119</v>
      </c>
    </row>
    <row r="122" spans="1:9" x14ac:dyDescent="0.25">
      <c r="A122" t="s">
        <v>386</v>
      </c>
      <c r="B122" s="243">
        <v>0.65</v>
      </c>
      <c r="C122" s="243">
        <v>1</v>
      </c>
      <c r="D122" s="243">
        <v>6.0999999999999999E-2</v>
      </c>
      <c r="E122" s="243">
        <v>2.5604697040828776E-3</v>
      </c>
      <c r="F122" s="243">
        <v>1.5618865194905551E-4</v>
      </c>
      <c r="G122" s="243">
        <v>0.67093240060166104</v>
      </c>
      <c r="H122" s="195">
        <v>0.55082475042166024</v>
      </c>
      <c r="I122" s="243">
        <f t="shared" si="3"/>
        <v>120</v>
      </c>
    </row>
    <row r="123" spans="1:9" x14ac:dyDescent="0.25">
      <c r="A123" t="s">
        <v>385</v>
      </c>
      <c r="B123" s="243">
        <v>0.63</v>
      </c>
      <c r="C123" s="243">
        <v>1</v>
      </c>
      <c r="D123" s="243">
        <v>5.6000000000000001E-2</v>
      </c>
      <c r="E123" s="243">
        <v>2.0315191541775781E-3</v>
      </c>
      <c r="F123" s="243">
        <v>1.1376507263394437E-4</v>
      </c>
      <c r="G123" s="243">
        <v>1.4238809605478964</v>
      </c>
      <c r="H123" s="195">
        <v>0.54508365336788944</v>
      </c>
      <c r="I123" s="243">
        <f t="shared" si="3"/>
        <v>121</v>
      </c>
    </row>
    <row r="124" spans="1:9" x14ac:dyDescent="0.25">
      <c r="A124" t="s">
        <v>256</v>
      </c>
      <c r="B124" s="243">
        <v>1</v>
      </c>
      <c r="C124" s="243">
        <v>0.5</v>
      </c>
      <c r="D124" s="243">
        <v>9.7000000000000003E-2</v>
      </c>
      <c r="E124" s="243">
        <v>6.4110974207704115E-4</v>
      </c>
      <c r="F124" s="243">
        <v>6.2187644981472994E-5</v>
      </c>
      <c r="G124" s="243">
        <v>33.914216547286657</v>
      </c>
      <c r="H124" s="195">
        <v>0.54168939281002204</v>
      </c>
      <c r="I124" s="243">
        <f t="shared" si="3"/>
        <v>122</v>
      </c>
    </row>
    <row r="125" spans="1:9" x14ac:dyDescent="0.25">
      <c r="A125" t="s">
        <v>219</v>
      </c>
      <c r="B125" s="243">
        <v>1</v>
      </c>
      <c r="C125" s="243">
        <v>0.5</v>
      </c>
      <c r="D125" s="243">
        <v>0.09</v>
      </c>
      <c r="E125" s="243">
        <v>2.8152511485038767E-3</v>
      </c>
      <c r="F125" s="243">
        <v>2.5337260336534887E-4</v>
      </c>
      <c r="G125" s="243">
        <v>31.331573431909852</v>
      </c>
      <c r="H125" s="195">
        <v>0.53851465270730081</v>
      </c>
      <c r="I125" s="243">
        <f t="shared" si="3"/>
        <v>123</v>
      </c>
    </row>
    <row r="126" spans="1:9" x14ac:dyDescent="0.25">
      <c r="A126" t="s">
        <v>373</v>
      </c>
      <c r="B126" s="243">
        <v>1</v>
      </c>
      <c r="C126" s="243">
        <v>0.5</v>
      </c>
      <c r="D126" s="243">
        <v>2.3E-2</v>
      </c>
      <c r="E126" s="243">
        <v>4.00588746128308E-3</v>
      </c>
      <c r="F126" s="243">
        <v>9.2135411609510837E-5</v>
      </c>
      <c r="G126" s="243">
        <v>14.188369281729253</v>
      </c>
      <c r="H126" s="195">
        <v>0.51744119606876149</v>
      </c>
      <c r="I126" s="243">
        <f t="shared" si="3"/>
        <v>124</v>
      </c>
    </row>
    <row r="127" spans="1:9" x14ac:dyDescent="0.25">
      <c r="A127" t="s">
        <v>213</v>
      </c>
      <c r="B127" s="243">
        <v>1</v>
      </c>
      <c r="C127" s="243">
        <v>0.5</v>
      </c>
      <c r="D127" s="243">
        <v>5.0999999999999997E-2</v>
      </c>
      <c r="E127" s="243">
        <v>4.1091607089825217E-3</v>
      </c>
      <c r="F127" s="243">
        <v>2.095671961581086E-4</v>
      </c>
      <c r="G127" s="243">
        <v>12.390855973402394</v>
      </c>
      <c r="H127" s="195">
        <v>0.51523158470157582</v>
      </c>
      <c r="I127" s="243">
        <f t="shared" si="3"/>
        <v>125</v>
      </c>
    </row>
    <row r="128" spans="1:9" x14ac:dyDescent="0.25">
      <c r="A128" t="s">
        <v>229</v>
      </c>
      <c r="B128" s="243">
        <v>0.53</v>
      </c>
      <c r="C128" s="243">
        <v>1</v>
      </c>
      <c r="D128" s="243">
        <v>7.0000000000000007E-2</v>
      </c>
      <c r="E128" s="243">
        <v>3.3857017879272929E-3</v>
      </c>
      <c r="F128" s="243">
        <v>2.3699912515491052E-4</v>
      </c>
      <c r="G128" s="243">
        <v>1.7028970216475758</v>
      </c>
      <c r="H128" s="195">
        <v>0.51209330334231662</v>
      </c>
      <c r="I128" s="243">
        <f t="shared" si="3"/>
        <v>126</v>
      </c>
    </row>
    <row r="129" spans="1:9" x14ac:dyDescent="0.25">
      <c r="A129" t="s">
        <v>304</v>
      </c>
      <c r="B129" s="243">
        <v>1</v>
      </c>
      <c r="C129" s="243">
        <v>0.5</v>
      </c>
      <c r="D129" s="243">
        <v>5.6000000000000001E-2</v>
      </c>
      <c r="E129" s="243">
        <v>1.6523905357192152E-3</v>
      </c>
      <c r="F129" s="243">
        <v>9.2533870000276048E-5</v>
      </c>
      <c r="G129" s="243">
        <v>9.4483318545149366</v>
      </c>
      <c r="H129" s="195">
        <v>0.51161445724488752</v>
      </c>
      <c r="I129" s="243">
        <f t="shared" si="3"/>
        <v>127</v>
      </c>
    </row>
    <row r="130" spans="1:9" x14ac:dyDescent="0.25">
      <c r="A130" t="s">
        <v>253</v>
      </c>
      <c r="B130" s="243">
        <v>1</v>
      </c>
      <c r="C130" s="243">
        <v>0.5</v>
      </c>
      <c r="D130" s="243">
        <v>7.0000000000000007E-2</v>
      </c>
      <c r="E130" s="243">
        <v>1.599469604933028E-3</v>
      </c>
      <c r="F130" s="243">
        <v>1.1196287234531196E-4</v>
      </c>
      <c r="G130" s="243">
        <v>3.5998786521810127</v>
      </c>
      <c r="H130" s="195">
        <v>0.50442518714798956</v>
      </c>
      <c r="I130" s="243">
        <f t="shared" si="3"/>
        <v>128</v>
      </c>
    </row>
    <row r="131" spans="1:9" x14ac:dyDescent="0.25">
      <c r="A131" t="s">
        <v>382</v>
      </c>
      <c r="B131" s="243">
        <v>1</v>
      </c>
      <c r="C131" s="243">
        <v>0.5</v>
      </c>
      <c r="D131" s="243">
        <v>3.3000000000000002E-2</v>
      </c>
      <c r="E131" s="243">
        <v>3.5051227151611658E-3</v>
      </c>
      <c r="F131" s="243">
        <v>1.1566904960031847E-4</v>
      </c>
      <c r="G131" s="243">
        <v>3.1491809982090011</v>
      </c>
      <c r="H131" s="195">
        <v>0.50387116251030417</v>
      </c>
      <c r="I131" s="243">
        <f t="shared" ref="I131:I162" si="4">_xlfn.RANK.EQ(H131, $H$3:$H$195, 0)</f>
        <v>129</v>
      </c>
    </row>
    <row r="132" spans="1:9" x14ac:dyDescent="0.25">
      <c r="A132" t="s">
        <v>241</v>
      </c>
      <c r="B132" s="243">
        <v>1</v>
      </c>
      <c r="C132" s="243">
        <v>0.5</v>
      </c>
      <c r="D132" s="243">
        <v>5.1999999999999998E-2</v>
      </c>
      <c r="E132" s="243">
        <v>5.4696837156715855E-4</v>
      </c>
      <c r="F132" s="243">
        <v>2.8442355321492244E-5</v>
      </c>
      <c r="G132" s="243">
        <v>1.8355711494116291</v>
      </c>
      <c r="H132" s="195">
        <v>0.50225639435225833</v>
      </c>
      <c r="I132" s="243">
        <f t="shared" si="4"/>
        <v>130</v>
      </c>
    </row>
    <row r="133" spans="1:9" x14ac:dyDescent="0.25">
      <c r="A133" t="s">
        <v>233</v>
      </c>
      <c r="B133" s="243">
        <v>1</v>
      </c>
      <c r="C133" s="243">
        <v>0.5</v>
      </c>
      <c r="D133" s="243">
        <v>3.4000000000000002E-2</v>
      </c>
      <c r="E133" s="243">
        <v>3.8784607966733101E-4</v>
      </c>
      <c r="F133" s="243">
        <v>1.3186766708689256E-5</v>
      </c>
      <c r="G133" s="243">
        <v>0.19419541556670336</v>
      </c>
      <c r="H133" s="195">
        <v>0.50023871667358666</v>
      </c>
      <c r="I133" s="243">
        <f t="shared" si="4"/>
        <v>131</v>
      </c>
    </row>
    <row r="134" spans="1:9" x14ac:dyDescent="0.25">
      <c r="A134" t="s">
        <v>348</v>
      </c>
      <c r="B134" s="243">
        <v>1</v>
      </c>
      <c r="C134" s="243">
        <v>0.5</v>
      </c>
      <c r="D134" s="243">
        <v>0.04</v>
      </c>
      <c r="E134" s="243">
        <v>1.9625889252068043E-3</v>
      </c>
      <c r="F134" s="243">
        <v>7.8503557008272179E-5</v>
      </c>
      <c r="H134" s="195">
        <v>0.5</v>
      </c>
      <c r="I134" s="243">
        <f t="shared" si="4"/>
        <v>132</v>
      </c>
    </row>
    <row r="135" spans="1:9" x14ac:dyDescent="0.25">
      <c r="A135" t="s">
        <v>307</v>
      </c>
      <c r="B135" s="243">
        <v>1</v>
      </c>
      <c r="C135" s="243">
        <v>0.5</v>
      </c>
      <c r="D135" s="243">
        <v>3.9E-2</v>
      </c>
      <c r="H135" s="195">
        <v>0.5</v>
      </c>
      <c r="I135" s="243">
        <f t="shared" si="4"/>
        <v>132</v>
      </c>
    </row>
    <row r="136" spans="1:9" x14ac:dyDescent="0.25">
      <c r="A136" t="s">
        <v>301</v>
      </c>
      <c r="B136" s="243">
        <v>1</v>
      </c>
      <c r="C136" s="243">
        <v>0.5</v>
      </c>
      <c r="D136" s="243">
        <v>7.4999999999999997E-2</v>
      </c>
      <c r="H136" s="195">
        <v>0.5</v>
      </c>
      <c r="I136" s="243">
        <f t="shared" si="4"/>
        <v>132</v>
      </c>
    </row>
    <row r="137" spans="1:9" x14ac:dyDescent="0.25">
      <c r="A137" t="s">
        <v>285</v>
      </c>
      <c r="B137" s="243">
        <v>1</v>
      </c>
      <c r="C137" s="243">
        <v>0.5</v>
      </c>
      <c r="D137" s="243">
        <v>0.122</v>
      </c>
      <c r="H137" s="195">
        <v>0.5</v>
      </c>
      <c r="I137" s="243">
        <f t="shared" si="4"/>
        <v>132</v>
      </c>
    </row>
    <row r="138" spans="1:9" x14ac:dyDescent="0.25">
      <c r="A138" t="s">
        <v>281</v>
      </c>
      <c r="B138" s="243">
        <v>1</v>
      </c>
      <c r="C138" s="243">
        <v>0.5</v>
      </c>
      <c r="D138" s="243">
        <v>8.3000000000000004E-2</v>
      </c>
      <c r="H138" s="195">
        <v>0.5</v>
      </c>
      <c r="I138" s="243">
        <f t="shared" si="4"/>
        <v>132</v>
      </c>
    </row>
    <row r="139" spans="1:9" x14ac:dyDescent="0.25">
      <c r="A139" t="s">
        <v>271</v>
      </c>
      <c r="B139" s="243">
        <v>1</v>
      </c>
      <c r="C139" s="243">
        <v>0.5</v>
      </c>
      <c r="D139" s="243">
        <v>7.3999999999999996E-2</v>
      </c>
      <c r="H139" s="195">
        <v>0.5</v>
      </c>
      <c r="I139" s="243">
        <f t="shared" si="4"/>
        <v>132</v>
      </c>
    </row>
    <row r="140" spans="1:9" x14ac:dyDescent="0.25">
      <c r="A140" t="s">
        <v>244</v>
      </c>
      <c r="B140" s="243">
        <v>1</v>
      </c>
      <c r="C140" s="243">
        <v>0.5</v>
      </c>
      <c r="D140" s="243">
        <v>0.11199999999999999</v>
      </c>
      <c r="H140" s="195">
        <v>0.5</v>
      </c>
      <c r="I140" s="243">
        <f t="shared" si="4"/>
        <v>132</v>
      </c>
    </row>
    <row r="141" spans="1:9" x14ac:dyDescent="0.25">
      <c r="A141" t="s">
        <v>237</v>
      </c>
      <c r="B141" s="243">
        <v>1</v>
      </c>
      <c r="C141" s="243">
        <v>0.5</v>
      </c>
      <c r="D141" s="243">
        <v>7.8E-2</v>
      </c>
      <c r="H141" s="195">
        <v>0.5</v>
      </c>
      <c r="I141" s="243">
        <f t="shared" si="4"/>
        <v>132</v>
      </c>
    </row>
    <row r="142" spans="1:9" x14ac:dyDescent="0.25">
      <c r="A142" t="s">
        <v>212</v>
      </c>
      <c r="B142" s="243">
        <v>1</v>
      </c>
      <c r="C142" s="243">
        <v>0.5</v>
      </c>
      <c r="D142" s="243">
        <v>0.11800000000000001</v>
      </c>
      <c r="H142" s="195">
        <v>0.5</v>
      </c>
      <c r="I142" s="243">
        <f t="shared" si="4"/>
        <v>132</v>
      </c>
    </row>
    <row r="143" spans="1:9" x14ac:dyDescent="0.25">
      <c r="A143" t="s">
        <v>289</v>
      </c>
      <c r="B143" s="243">
        <v>7.0000000000000007E-2</v>
      </c>
      <c r="C143" s="243">
        <v>1</v>
      </c>
      <c r="D143" s="243">
        <v>6.5000000000000002E-2</v>
      </c>
      <c r="G143" s="243">
        <v>107.28411155699128</v>
      </c>
      <c r="H143" s="195">
        <v>0.48854674305697537</v>
      </c>
      <c r="I143" s="243">
        <f t="shared" si="4"/>
        <v>141</v>
      </c>
    </row>
    <row r="144" spans="1:9" x14ac:dyDescent="0.25">
      <c r="A144" t="s">
        <v>217</v>
      </c>
      <c r="B144" s="243">
        <v>0.9</v>
      </c>
      <c r="C144" s="243">
        <v>0.5</v>
      </c>
      <c r="D144" s="243">
        <v>0.109</v>
      </c>
      <c r="E144" s="243">
        <v>7.9216708661108851E-4</v>
      </c>
      <c r="F144" s="243">
        <v>8.6346212440608646E-5</v>
      </c>
      <c r="G144" s="243">
        <v>12.912281943878449</v>
      </c>
      <c r="H144" s="195">
        <v>0.48253921950248241</v>
      </c>
      <c r="I144" s="243">
        <f t="shared" si="4"/>
        <v>142</v>
      </c>
    </row>
    <row r="145" spans="1:9" x14ac:dyDescent="0.25">
      <c r="A145" t="s">
        <v>209</v>
      </c>
      <c r="B145" s="243">
        <v>0.4</v>
      </c>
      <c r="C145" s="243">
        <v>1</v>
      </c>
      <c r="D145" s="243">
        <v>3.4000000000000002E-2</v>
      </c>
      <c r="E145" s="243">
        <v>5.1674788229813841E-3</v>
      </c>
      <c r="F145" s="243">
        <v>1.7569427998136706E-4</v>
      </c>
      <c r="G145" s="243">
        <v>1.8205557917494879</v>
      </c>
      <c r="H145" s="195">
        <v>0.46890460323904715</v>
      </c>
      <c r="I145" s="243">
        <f t="shared" si="4"/>
        <v>143</v>
      </c>
    </row>
    <row r="146" spans="1:9" x14ac:dyDescent="0.25">
      <c r="A146" t="s">
        <v>330</v>
      </c>
      <c r="B146" s="243">
        <v>0.87</v>
      </c>
      <c r="C146" s="243">
        <v>0.5</v>
      </c>
      <c r="D146" s="243">
        <v>3.7999999999999999E-2</v>
      </c>
      <c r="G146" s="243">
        <v>7.3639167983423022</v>
      </c>
      <c r="H146" s="195">
        <v>0.46571883567662642</v>
      </c>
      <c r="I146" s="243">
        <f t="shared" si="4"/>
        <v>144</v>
      </c>
    </row>
    <row r="147" spans="1:9" x14ac:dyDescent="0.25">
      <c r="A147" t="s">
        <v>325</v>
      </c>
      <c r="B147" s="243">
        <v>0.87</v>
      </c>
      <c r="C147" s="243">
        <v>0.5</v>
      </c>
      <c r="D147" s="243">
        <v>9.9000000000000005E-2</v>
      </c>
      <c r="H147" s="195">
        <v>0.45666666666666672</v>
      </c>
      <c r="I147" s="243">
        <f t="shared" si="4"/>
        <v>145</v>
      </c>
    </row>
    <row r="148" spans="1:9" x14ac:dyDescent="0.25">
      <c r="A148" t="s">
        <v>353</v>
      </c>
      <c r="B148" s="243">
        <v>0.28000000000000003</v>
      </c>
      <c r="C148" s="243">
        <v>1</v>
      </c>
      <c r="D148" s="243">
        <v>5.3999999999999999E-2</v>
      </c>
      <c r="E148" s="243">
        <v>1.0087225894879011E-2</v>
      </c>
      <c r="F148" s="243">
        <v>5.447101983234666E-4</v>
      </c>
      <c r="G148" s="243">
        <v>8.7257340802665464</v>
      </c>
      <c r="H148" s="195">
        <v>0.43739286330814958</v>
      </c>
      <c r="I148" s="243">
        <f t="shared" si="4"/>
        <v>146</v>
      </c>
    </row>
    <row r="149" spans="1:9" x14ac:dyDescent="0.25">
      <c r="A149" t="s">
        <v>357</v>
      </c>
      <c r="B149" s="243">
        <v>0.28000000000000003</v>
      </c>
      <c r="C149" s="243">
        <v>1</v>
      </c>
      <c r="D149" s="243">
        <v>0.04</v>
      </c>
      <c r="E149" s="243">
        <v>1.1910671003722375E-3</v>
      </c>
      <c r="F149" s="243">
        <v>4.7642684014889504E-5</v>
      </c>
      <c r="G149" s="243">
        <v>5.7017345288204213</v>
      </c>
      <c r="H149" s="195">
        <v>0.43367558135408196</v>
      </c>
      <c r="I149" s="243">
        <f t="shared" si="4"/>
        <v>147</v>
      </c>
    </row>
    <row r="150" spans="1:9" x14ac:dyDescent="0.25">
      <c r="A150" t="s">
        <v>358</v>
      </c>
      <c r="B150" s="243">
        <v>0.28000000000000003</v>
      </c>
      <c r="C150" s="243">
        <v>1</v>
      </c>
      <c r="D150" s="243">
        <v>7.2999999999999995E-2</v>
      </c>
      <c r="E150" s="243">
        <v>1.0667141547039926E-4</v>
      </c>
      <c r="F150" s="243">
        <v>7.7870133293391466E-6</v>
      </c>
      <c r="G150" s="243">
        <v>0.20890019609687074</v>
      </c>
      <c r="H150" s="195">
        <v>0.42692345934005865</v>
      </c>
      <c r="I150" s="243">
        <f t="shared" si="4"/>
        <v>148</v>
      </c>
    </row>
    <row r="151" spans="1:9" x14ac:dyDescent="0.25">
      <c r="A151" t="s">
        <v>359</v>
      </c>
      <c r="B151" s="243">
        <v>0.28000000000000003</v>
      </c>
      <c r="C151" s="243">
        <v>1</v>
      </c>
      <c r="D151" s="243">
        <v>7.1999999999999995E-2</v>
      </c>
      <c r="H151" s="195">
        <v>0.42666666666666669</v>
      </c>
      <c r="I151" s="243">
        <f t="shared" si="4"/>
        <v>149</v>
      </c>
    </row>
    <row r="152" spans="1:9" x14ac:dyDescent="0.25">
      <c r="A152" t="s">
        <v>356</v>
      </c>
      <c r="B152" s="243">
        <v>0.28000000000000003</v>
      </c>
      <c r="C152" s="243">
        <v>1</v>
      </c>
      <c r="D152" s="243">
        <v>9.6999999999999989E-2</v>
      </c>
      <c r="H152" s="195">
        <v>0.42666666666666669</v>
      </c>
      <c r="I152" s="243">
        <f t="shared" si="4"/>
        <v>149</v>
      </c>
    </row>
    <row r="153" spans="1:9" x14ac:dyDescent="0.25">
      <c r="A153" t="s">
        <v>342</v>
      </c>
      <c r="B153" s="243">
        <v>0.25</v>
      </c>
      <c r="C153" s="243">
        <v>1</v>
      </c>
      <c r="D153" s="243">
        <v>7.0000000000000007E-2</v>
      </c>
      <c r="E153" s="243">
        <v>4.6462546865272238E-3</v>
      </c>
      <c r="F153" s="243">
        <v>3.2523782805690563E-4</v>
      </c>
      <c r="G153" s="243">
        <v>7.8392672619074304</v>
      </c>
      <c r="H153" s="195">
        <v>0.42630316502919635</v>
      </c>
      <c r="I153" s="243">
        <f t="shared" si="4"/>
        <v>151</v>
      </c>
    </row>
    <row r="154" spans="1:9" x14ac:dyDescent="0.25">
      <c r="A154" t="s">
        <v>340</v>
      </c>
      <c r="B154" s="243">
        <v>0.25</v>
      </c>
      <c r="C154" s="243">
        <v>1</v>
      </c>
      <c r="D154" s="243">
        <v>8.1000000000000003E-2</v>
      </c>
      <c r="E154" s="243">
        <v>1.2008578301804618E-6</v>
      </c>
      <c r="F154" s="243">
        <v>9.7269484244617402E-8</v>
      </c>
      <c r="G154" s="243">
        <v>5.7147191902968784</v>
      </c>
      <c r="H154" s="195">
        <v>0.42369154288018834</v>
      </c>
      <c r="I154" s="243">
        <f t="shared" si="4"/>
        <v>152</v>
      </c>
    </row>
    <row r="155" spans="1:9" x14ac:dyDescent="0.25">
      <c r="A155" t="s">
        <v>341</v>
      </c>
      <c r="B155" s="243">
        <v>0.25</v>
      </c>
      <c r="C155" s="243">
        <v>1</v>
      </c>
      <c r="D155" s="243">
        <v>5.6000000000000001E-2</v>
      </c>
      <c r="E155" s="243">
        <v>2.3916229388879452E-3</v>
      </c>
      <c r="F155" s="243">
        <v>1.3393088457772491E-4</v>
      </c>
      <c r="G155" s="243">
        <v>5.3258723088391289</v>
      </c>
      <c r="H155" s="195">
        <v>0.42321354892855334</v>
      </c>
      <c r="I155" s="243">
        <f t="shared" si="4"/>
        <v>153</v>
      </c>
    </row>
    <row r="156" spans="1:9" x14ac:dyDescent="0.25">
      <c r="A156" t="s">
        <v>338</v>
      </c>
      <c r="B156" s="243">
        <v>0.25</v>
      </c>
      <c r="C156" s="243">
        <v>1</v>
      </c>
      <c r="D156" s="243">
        <v>0.09</v>
      </c>
      <c r="G156" s="243">
        <v>1.4037273641175378</v>
      </c>
      <c r="H156" s="195">
        <v>0.41839221268950572</v>
      </c>
      <c r="I156" s="243">
        <f t="shared" si="4"/>
        <v>154</v>
      </c>
    </row>
    <row r="157" spans="1:9" x14ac:dyDescent="0.25">
      <c r="A157" t="s">
        <v>260</v>
      </c>
      <c r="B157" s="243">
        <v>0.2</v>
      </c>
      <c r="C157" s="243">
        <v>1</v>
      </c>
      <c r="D157" s="243">
        <v>0.10100000000000001</v>
      </c>
      <c r="E157" s="243">
        <v>8.7708265619065699E-4</v>
      </c>
      <c r="F157" s="243">
        <v>8.8585348275256351E-5</v>
      </c>
      <c r="G157" s="243">
        <v>14.806093365604104</v>
      </c>
      <c r="H157" s="195">
        <v>0.41820053963033138</v>
      </c>
      <c r="I157" s="243">
        <f t="shared" si="4"/>
        <v>155</v>
      </c>
    </row>
    <row r="158" spans="1:9" x14ac:dyDescent="0.25">
      <c r="A158" t="s">
        <v>294</v>
      </c>
      <c r="B158" s="243">
        <v>0.02</v>
      </c>
      <c r="C158" s="243">
        <v>1</v>
      </c>
      <c r="D158" s="243">
        <v>6.6000000000000003E-2</v>
      </c>
      <c r="E158" s="243">
        <v>4.1130632786869721E-3</v>
      </c>
      <c r="F158" s="243">
        <v>2.7146217639334018E-4</v>
      </c>
      <c r="G158" s="243">
        <v>63.445748213714708</v>
      </c>
      <c r="H158" s="195">
        <v>0.41799132601867295</v>
      </c>
      <c r="I158" s="243">
        <f t="shared" si="4"/>
        <v>156</v>
      </c>
    </row>
    <row r="159" spans="1:9" x14ac:dyDescent="0.25">
      <c r="A159" t="s">
        <v>344</v>
      </c>
      <c r="B159" s="243">
        <v>0.25</v>
      </c>
      <c r="C159" s="243">
        <v>1</v>
      </c>
      <c r="D159" s="243">
        <v>7.0999999999999994E-2</v>
      </c>
      <c r="E159" s="243">
        <v>1.3306617883192117E-3</v>
      </c>
      <c r="F159" s="243">
        <v>9.4476986970664018E-5</v>
      </c>
      <c r="G159" s="243">
        <v>0.25131132209808904</v>
      </c>
      <c r="H159" s="195">
        <v>0.41697559364452991</v>
      </c>
      <c r="I159" s="243">
        <f t="shared" si="4"/>
        <v>157</v>
      </c>
    </row>
    <row r="160" spans="1:9" x14ac:dyDescent="0.25">
      <c r="A160" t="s">
        <v>345</v>
      </c>
      <c r="B160" s="243">
        <v>0.25</v>
      </c>
      <c r="C160" s="243">
        <v>1</v>
      </c>
      <c r="D160" s="243">
        <v>0.05</v>
      </c>
      <c r="H160" s="195">
        <v>0.41666666666666669</v>
      </c>
      <c r="I160" s="243">
        <f t="shared" si="4"/>
        <v>158</v>
      </c>
    </row>
    <row r="161" spans="1:9" x14ac:dyDescent="0.25">
      <c r="A161" t="s">
        <v>343</v>
      </c>
      <c r="B161" s="243">
        <v>0.25</v>
      </c>
      <c r="C161" s="243">
        <v>1</v>
      </c>
      <c r="D161" s="243">
        <v>7.0999999999999994E-2</v>
      </c>
      <c r="H161" s="195">
        <v>0.41666666666666669</v>
      </c>
      <c r="I161" s="243">
        <f t="shared" si="4"/>
        <v>158</v>
      </c>
    </row>
    <row r="162" spans="1:9" x14ac:dyDescent="0.25">
      <c r="A162" t="s">
        <v>339</v>
      </c>
      <c r="B162" s="243">
        <v>0.25</v>
      </c>
      <c r="C162" s="243">
        <v>1</v>
      </c>
      <c r="D162" s="243">
        <v>0.06</v>
      </c>
      <c r="E162" s="243">
        <v>5.775269146073267E-4</v>
      </c>
      <c r="F162" s="243">
        <v>3.4651614876439604E-5</v>
      </c>
      <c r="H162" s="195">
        <v>0.41666666666666669</v>
      </c>
      <c r="I162" s="243">
        <f t="shared" si="4"/>
        <v>158</v>
      </c>
    </row>
    <row r="163" spans="1:9" x14ac:dyDescent="0.25">
      <c r="A163" t="s">
        <v>259</v>
      </c>
      <c r="B163" s="243">
        <v>0.2</v>
      </c>
      <c r="C163" s="243">
        <v>1</v>
      </c>
      <c r="D163" s="243">
        <v>0.06</v>
      </c>
      <c r="E163" s="243">
        <v>6.8167852936659922E-3</v>
      </c>
      <c r="F163" s="243">
        <v>4.0900711761995953E-4</v>
      </c>
      <c r="G163" s="243">
        <v>2.9301287318416627</v>
      </c>
      <c r="H163" s="195">
        <v>0.40360189030212029</v>
      </c>
      <c r="I163" s="243">
        <f t="shared" ref="I163:I194" si="5">_xlfn.RANK.EQ(H163, $H$3:$H$195, 0)</f>
        <v>161</v>
      </c>
    </row>
    <row r="164" spans="1:9" x14ac:dyDescent="0.25">
      <c r="A164" t="s">
        <v>262</v>
      </c>
      <c r="B164" s="243">
        <v>0.2</v>
      </c>
      <c r="C164" s="243">
        <v>1</v>
      </c>
      <c r="D164" s="243">
        <v>8.1000000000000003E-2</v>
      </c>
      <c r="H164" s="195">
        <v>0.39999999999999997</v>
      </c>
      <c r="I164" s="243">
        <f t="shared" si="5"/>
        <v>162</v>
      </c>
    </row>
    <row r="165" spans="1:9" x14ac:dyDescent="0.25">
      <c r="A165" t="s">
        <v>223</v>
      </c>
      <c r="B165" s="243">
        <v>0.69</v>
      </c>
      <c r="C165" s="243">
        <v>0.5</v>
      </c>
      <c r="D165" s="243">
        <v>0.13100000000000001</v>
      </c>
      <c r="E165" s="243">
        <v>1.0024414368007997E-3</v>
      </c>
      <c r="F165" s="243">
        <v>1.3131982822090478E-4</v>
      </c>
      <c r="G165" s="243">
        <v>0.29407122679212849</v>
      </c>
      <c r="H165" s="195">
        <v>0.39702815668872771</v>
      </c>
      <c r="I165" s="243">
        <f t="shared" si="5"/>
        <v>163</v>
      </c>
    </row>
    <row r="166" spans="1:9" x14ac:dyDescent="0.25">
      <c r="A166" t="s">
        <v>220</v>
      </c>
      <c r="B166" s="243">
        <v>0.69</v>
      </c>
      <c r="C166" s="243">
        <v>0.5</v>
      </c>
      <c r="D166" s="243">
        <v>2.9000000000000001E-2</v>
      </c>
      <c r="H166" s="195">
        <v>0.39666666666666667</v>
      </c>
      <c r="I166" s="243">
        <f t="shared" si="5"/>
        <v>164</v>
      </c>
    </row>
    <row r="167" spans="1:9" x14ac:dyDescent="0.25">
      <c r="A167" t="s">
        <v>287</v>
      </c>
      <c r="B167" s="243">
        <v>0.66</v>
      </c>
      <c r="C167" s="243">
        <v>0.5</v>
      </c>
      <c r="D167" s="243">
        <v>6.8000000000000005E-2</v>
      </c>
      <c r="E167" s="243">
        <v>1.1492270993914669E-3</v>
      </c>
      <c r="F167" s="243">
        <v>7.8147442758619762E-5</v>
      </c>
      <c r="G167" s="243">
        <v>7.5505362115006406E-6</v>
      </c>
      <c r="H167" s="195">
        <v>0.3866666759482395</v>
      </c>
      <c r="I167" s="243">
        <f t="shared" si="5"/>
        <v>165</v>
      </c>
    </row>
    <row r="168" spans="1:9" x14ac:dyDescent="0.25">
      <c r="A168" t="s">
        <v>226</v>
      </c>
      <c r="B168" s="243">
        <v>0.66</v>
      </c>
      <c r="C168" s="243">
        <v>0.5</v>
      </c>
      <c r="D168" s="243">
        <v>0.109</v>
      </c>
      <c r="H168" s="195">
        <v>0.38666666666666671</v>
      </c>
      <c r="I168" s="243">
        <f t="shared" si="5"/>
        <v>166</v>
      </c>
    </row>
    <row r="169" spans="1:9" x14ac:dyDescent="0.25">
      <c r="A169" t="s">
        <v>315</v>
      </c>
      <c r="B169" s="243">
        <v>0.15</v>
      </c>
      <c r="C169" s="243">
        <v>1</v>
      </c>
      <c r="D169" s="243">
        <v>5.8000000000000003E-2</v>
      </c>
      <c r="E169" s="243">
        <v>2.6494689789653253E-3</v>
      </c>
      <c r="F169" s="243">
        <v>1.5366920077998888E-4</v>
      </c>
      <c r="G169" s="243">
        <v>1.1805886394606542</v>
      </c>
      <c r="H169" s="195">
        <v>0.38478458382791275</v>
      </c>
      <c r="I169" s="243">
        <f t="shared" si="5"/>
        <v>167</v>
      </c>
    </row>
    <row r="170" spans="1:9" x14ac:dyDescent="0.25">
      <c r="A170" t="s">
        <v>293</v>
      </c>
      <c r="B170" s="243">
        <v>0.02</v>
      </c>
      <c r="C170" s="243">
        <v>1</v>
      </c>
      <c r="D170" s="243">
        <v>3.9E-2</v>
      </c>
      <c r="E170" s="243">
        <v>7.3600236081057908E-3</v>
      </c>
      <c r="F170" s="243">
        <v>2.8704092071612581E-4</v>
      </c>
      <c r="G170" s="243">
        <v>36.218383294041544</v>
      </c>
      <c r="H170" s="195">
        <v>0.38452181302740551</v>
      </c>
      <c r="I170" s="243">
        <f t="shared" si="5"/>
        <v>168</v>
      </c>
    </row>
    <row r="171" spans="1:9" x14ac:dyDescent="0.25">
      <c r="A171" t="s">
        <v>200</v>
      </c>
      <c r="B171" s="243">
        <v>0.14000000000000001</v>
      </c>
      <c r="C171" s="243">
        <v>1</v>
      </c>
      <c r="D171" s="243">
        <v>4.5999999999999999E-2</v>
      </c>
      <c r="E171" s="243">
        <v>8.0975088590756869E-4</v>
      </c>
      <c r="F171" s="243">
        <v>3.7248540751748162E-5</v>
      </c>
      <c r="G171" s="243">
        <v>1.0916834686544907</v>
      </c>
      <c r="H171" s="195">
        <v>0.38134196291650996</v>
      </c>
      <c r="I171" s="243">
        <f t="shared" si="5"/>
        <v>169</v>
      </c>
    </row>
    <row r="172" spans="1:9" x14ac:dyDescent="0.25">
      <c r="A172" t="s">
        <v>254</v>
      </c>
      <c r="B172" s="243">
        <v>0.12</v>
      </c>
      <c r="C172" s="243">
        <v>1</v>
      </c>
      <c r="D172" s="243">
        <v>4.2999999999999997E-2</v>
      </c>
      <c r="E172" s="243">
        <v>4.0762089881366294E-3</v>
      </c>
      <c r="F172" s="243">
        <v>1.7527698648987504E-4</v>
      </c>
      <c r="G172" s="243">
        <v>0.18410790578007927</v>
      </c>
      <c r="H172" s="195">
        <v>0.37355964983375417</v>
      </c>
      <c r="I172" s="243">
        <f t="shared" si="5"/>
        <v>170</v>
      </c>
    </row>
    <row r="173" spans="1:9" x14ac:dyDescent="0.25">
      <c r="A173" t="s">
        <v>284</v>
      </c>
      <c r="B173" s="243">
        <v>0.1</v>
      </c>
      <c r="C173" s="243">
        <v>1</v>
      </c>
      <c r="D173" s="243">
        <v>4.2999999999999997E-2</v>
      </c>
      <c r="G173" s="243">
        <v>0.94051034744300732</v>
      </c>
      <c r="H173" s="195">
        <v>0.36782279849892568</v>
      </c>
      <c r="I173" s="243">
        <f t="shared" si="5"/>
        <v>171</v>
      </c>
    </row>
    <row r="174" spans="1:9" x14ac:dyDescent="0.25">
      <c r="A174" t="s">
        <v>288</v>
      </c>
      <c r="B174" s="243">
        <v>7.0000000000000007E-2</v>
      </c>
      <c r="C174" s="243">
        <v>1</v>
      </c>
      <c r="D174" s="243">
        <v>4.1000000000000002E-2</v>
      </c>
      <c r="E174" s="243">
        <v>4.2601049359103279E-4</v>
      </c>
      <c r="F174" s="243">
        <v>1.7466430237232344E-5</v>
      </c>
      <c r="G174" s="243">
        <v>0.24716158906743715</v>
      </c>
      <c r="H174" s="195">
        <v>0.3569704925433404</v>
      </c>
      <c r="I174" s="243">
        <f t="shared" si="5"/>
        <v>172</v>
      </c>
    </row>
    <row r="175" spans="1:9" x14ac:dyDescent="0.25">
      <c r="A175" t="s">
        <v>292</v>
      </c>
      <c r="B175" s="243">
        <v>0.02</v>
      </c>
      <c r="C175" s="243">
        <v>1</v>
      </c>
      <c r="D175" s="243">
        <v>0.13200000000000001</v>
      </c>
      <c r="G175" s="243">
        <v>0.21155040208844403</v>
      </c>
      <c r="H175" s="195">
        <v>0.3402600504658419</v>
      </c>
      <c r="I175" s="243">
        <f t="shared" si="5"/>
        <v>173</v>
      </c>
    </row>
    <row r="176" spans="1:9" x14ac:dyDescent="0.25">
      <c r="A176" t="s">
        <v>374</v>
      </c>
      <c r="B176" s="243">
        <v>0.02</v>
      </c>
      <c r="C176" s="243">
        <v>1</v>
      </c>
      <c r="D176" s="243">
        <v>0.105</v>
      </c>
      <c r="H176" s="195">
        <v>0.34</v>
      </c>
      <c r="I176" s="243">
        <f t="shared" si="5"/>
        <v>174</v>
      </c>
    </row>
    <row r="177" spans="1:9" x14ac:dyDescent="0.25">
      <c r="A177" t="s">
        <v>306</v>
      </c>
      <c r="B177" s="243">
        <v>0.01</v>
      </c>
      <c r="C177" s="243">
        <v>1</v>
      </c>
      <c r="D177" s="243">
        <v>0.13800000000000001</v>
      </c>
      <c r="G177" s="243">
        <v>0.45312584686483887</v>
      </c>
      <c r="H177" s="195">
        <v>0.33722367618496069</v>
      </c>
      <c r="I177" s="243">
        <f t="shared" si="5"/>
        <v>175</v>
      </c>
    </row>
    <row r="178" spans="1:9" x14ac:dyDescent="0.25">
      <c r="A178" t="s">
        <v>368</v>
      </c>
      <c r="B178" s="243">
        <v>0.01</v>
      </c>
      <c r="C178" s="243">
        <v>1</v>
      </c>
      <c r="D178" s="243">
        <v>5.5E-2</v>
      </c>
      <c r="E178" s="243">
        <v>2.1171985987089741E-3</v>
      </c>
      <c r="F178" s="243">
        <v>1.1644592292899358E-4</v>
      </c>
      <c r="G178" s="243">
        <v>0.31552628532687355</v>
      </c>
      <c r="H178" s="195">
        <v>0.33705453053586559</v>
      </c>
      <c r="I178" s="243">
        <f t="shared" si="5"/>
        <v>176</v>
      </c>
    </row>
    <row r="179" spans="1:9" x14ac:dyDescent="0.25">
      <c r="A179" t="s">
        <v>266</v>
      </c>
      <c r="B179" s="243">
        <v>0</v>
      </c>
      <c r="C179" s="243">
        <v>1</v>
      </c>
      <c r="D179" s="243">
        <v>5.7000000000000002E-2</v>
      </c>
      <c r="E179" s="243">
        <v>1.5181348967926685E-3</v>
      </c>
      <c r="F179" s="243">
        <v>8.6533689117182107E-5</v>
      </c>
      <c r="G179" s="243">
        <v>0.35405486479571957</v>
      </c>
      <c r="H179" s="195">
        <v>0.33376855884751228</v>
      </c>
      <c r="I179" s="243">
        <f t="shared" si="5"/>
        <v>177</v>
      </c>
    </row>
    <row r="180" spans="1:9" x14ac:dyDescent="0.25">
      <c r="A180" t="s">
        <v>361</v>
      </c>
      <c r="B180" s="243">
        <v>1</v>
      </c>
      <c r="C180" s="243">
        <v>0</v>
      </c>
      <c r="D180" s="243">
        <v>9.8000000000000004E-2</v>
      </c>
      <c r="H180" s="195">
        <v>0.33333333333333331</v>
      </c>
      <c r="I180" s="243">
        <f t="shared" si="5"/>
        <v>178</v>
      </c>
    </row>
    <row r="181" spans="1:9" x14ac:dyDescent="0.25">
      <c r="A181" t="s">
        <v>362</v>
      </c>
      <c r="B181" s="243">
        <v>1</v>
      </c>
      <c r="C181" s="243">
        <v>0</v>
      </c>
      <c r="D181" s="243">
        <v>0.113</v>
      </c>
      <c r="H181" s="195">
        <v>0.33333333333333331</v>
      </c>
      <c r="I181" s="243">
        <f t="shared" si="5"/>
        <v>178</v>
      </c>
    </row>
    <row r="182" spans="1:9" x14ac:dyDescent="0.25">
      <c r="A182" t="s">
        <v>267</v>
      </c>
      <c r="B182" s="243">
        <v>0</v>
      </c>
      <c r="C182" s="243">
        <v>1</v>
      </c>
      <c r="D182" s="243">
        <v>6.0999999999999999E-2</v>
      </c>
      <c r="H182" s="195">
        <v>0.33333333333333331</v>
      </c>
      <c r="I182" s="243">
        <f t="shared" si="5"/>
        <v>178</v>
      </c>
    </row>
    <row r="183" spans="1:9" x14ac:dyDescent="0.25">
      <c r="A183" t="s">
        <v>355</v>
      </c>
      <c r="B183" s="243">
        <v>0.28000000000000003</v>
      </c>
      <c r="C183" s="243">
        <v>0.5</v>
      </c>
      <c r="D183" s="243">
        <v>8.5000000000000006E-2</v>
      </c>
      <c r="E183" s="243">
        <v>3.2775260963572818E-3</v>
      </c>
      <c r="F183" s="243">
        <v>2.7858971819036892E-4</v>
      </c>
      <c r="G183" s="243">
        <v>33.553483353684534</v>
      </c>
      <c r="H183" s="195">
        <v>0.30124595789278835</v>
      </c>
      <c r="I183" s="243">
        <f t="shared" si="5"/>
        <v>181</v>
      </c>
    </row>
    <row r="184" spans="1:9" x14ac:dyDescent="0.25">
      <c r="A184" t="s">
        <v>257</v>
      </c>
      <c r="B184" s="243">
        <v>0.9</v>
      </c>
      <c r="C184" s="243">
        <v>0</v>
      </c>
      <c r="D184" s="243">
        <v>0.11699999999999999</v>
      </c>
      <c r="H184" s="195">
        <v>0.3</v>
      </c>
      <c r="I184" s="243">
        <f t="shared" si="5"/>
        <v>182</v>
      </c>
    </row>
    <row r="185" spans="1:9" x14ac:dyDescent="0.25">
      <c r="A185" t="s">
        <v>354</v>
      </c>
      <c r="B185" s="243">
        <v>0.28000000000000003</v>
      </c>
      <c r="C185" s="243">
        <v>0.5</v>
      </c>
      <c r="D185" s="243">
        <v>0</v>
      </c>
      <c r="H185" s="195">
        <v>0.26</v>
      </c>
      <c r="I185" s="243">
        <f t="shared" si="5"/>
        <v>183</v>
      </c>
    </row>
    <row r="186" spans="1:9" x14ac:dyDescent="0.25">
      <c r="A186" t="s">
        <v>251</v>
      </c>
      <c r="B186" s="243">
        <v>0.74</v>
      </c>
      <c r="C186" s="243">
        <v>0</v>
      </c>
      <c r="D186" s="243">
        <v>3.9E-2</v>
      </c>
      <c r="E186" s="243">
        <v>4.1122794641839018E-4</v>
      </c>
      <c r="F186" s="243">
        <v>1.6037889910317216E-5</v>
      </c>
      <c r="G186" s="243">
        <v>0.62453040662846926</v>
      </c>
      <c r="H186" s="195">
        <v>0.24743437696914217</v>
      </c>
      <c r="I186" s="243">
        <f t="shared" si="5"/>
        <v>184</v>
      </c>
    </row>
    <row r="187" spans="1:9" x14ac:dyDescent="0.25">
      <c r="A187" t="s">
        <v>261</v>
      </c>
      <c r="B187" s="243">
        <v>0.2</v>
      </c>
      <c r="C187" s="243">
        <v>0.5</v>
      </c>
      <c r="D187" s="243">
        <v>0.114</v>
      </c>
      <c r="H187" s="195">
        <v>0.23333333333333331</v>
      </c>
      <c r="I187" s="243">
        <f t="shared" si="5"/>
        <v>185</v>
      </c>
    </row>
    <row r="188" spans="1:9" x14ac:dyDescent="0.25">
      <c r="A188" t="s">
        <v>311</v>
      </c>
      <c r="B188" s="243">
        <v>0.15</v>
      </c>
      <c r="C188" s="243">
        <v>0.5</v>
      </c>
      <c r="D188" s="243">
        <v>6.2E-2</v>
      </c>
      <c r="E188" s="243">
        <v>5.7112634546489204E-3</v>
      </c>
      <c r="F188" s="243">
        <v>3.5409833418823303E-4</v>
      </c>
      <c r="G188" s="243">
        <v>1.2283320987281259</v>
      </c>
      <c r="H188" s="195">
        <v>0.21817660629017635</v>
      </c>
      <c r="I188" s="243">
        <f t="shared" si="5"/>
        <v>186</v>
      </c>
    </row>
    <row r="189" spans="1:9" x14ac:dyDescent="0.25">
      <c r="A189" t="s">
        <v>215</v>
      </c>
      <c r="B189" s="243">
        <v>0.63</v>
      </c>
      <c r="C189" s="243">
        <v>0</v>
      </c>
      <c r="D189" s="243">
        <v>5.5E-2</v>
      </c>
      <c r="G189" s="243">
        <v>0.20107363237711678</v>
      </c>
      <c r="H189" s="195">
        <v>0.21024717179098681</v>
      </c>
      <c r="I189" s="243">
        <f t="shared" si="5"/>
        <v>187</v>
      </c>
    </row>
    <row r="190" spans="1:9" x14ac:dyDescent="0.25">
      <c r="A190" t="s">
        <v>196</v>
      </c>
      <c r="B190" s="243">
        <v>0.11</v>
      </c>
      <c r="C190" s="243">
        <v>0.5</v>
      </c>
      <c r="D190" s="243">
        <v>7.3999999999999996E-2</v>
      </c>
      <c r="E190" s="243">
        <v>4.1801801801800807E-4</v>
      </c>
      <c r="F190" s="243">
        <v>3.0933333333332599E-5</v>
      </c>
      <c r="G190" s="243">
        <v>0.1409001558935645</v>
      </c>
      <c r="H190" s="195">
        <v>0.20350653627133575</v>
      </c>
      <c r="I190" s="243">
        <f t="shared" si="5"/>
        <v>188</v>
      </c>
    </row>
    <row r="191" spans="1:9" x14ac:dyDescent="0.25">
      <c r="A191" t="s">
        <v>269</v>
      </c>
      <c r="B191" s="243">
        <v>0.1</v>
      </c>
      <c r="C191" s="243">
        <v>0.5</v>
      </c>
      <c r="D191" s="243">
        <v>6.0999999999999999E-2</v>
      </c>
      <c r="E191" s="243">
        <v>0</v>
      </c>
      <c r="F191" s="243">
        <v>0</v>
      </c>
      <c r="H191" s="195">
        <v>0.19999999999999998</v>
      </c>
      <c r="I191" s="243">
        <f t="shared" si="5"/>
        <v>189</v>
      </c>
    </row>
    <row r="192" spans="1:9" x14ac:dyDescent="0.25">
      <c r="A192" t="s">
        <v>245</v>
      </c>
      <c r="B192" s="243">
        <v>0.26</v>
      </c>
      <c r="C192" s="243">
        <v>0</v>
      </c>
      <c r="D192" s="243">
        <v>7.0000000000000007E-2</v>
      </c>
      <c r="H192" s="195">
        <v>8.666666666666667E-2</v>
      </c>
      <c r="I192" s="243">
        <f t="shared" si="5"/>
        <v>190</v>
      </c>
    </row>
    <row r="193" spans="1:9" x14ac:dyDescent="0.25">
      <c r="A193" t="s">
        <v>252</v>
      </c>
      <c r="B193" s="243">
        <v>0.2</v>
      </c>
      <c r="C193" s="243">
        <v>0</v>
      </c>
      <c r="D193" s="243">
        <v>2.2000000000000002E-2</v>
      </c>
      <c r="G193" s="243">
        <v>0.33787031312523619</v>
      </c>
      <c r="H193" s="195">
        <v>6.7081997157438386E-2</v>
      </c>
      <c r="I193" s="243">
        <f t="shared" si="5"/>
        <v>191</v>
      </c>
    </row>
    <row r="194" spans="1:9" x14ac:dyDescent="0.25">
      <c r="A194" t="s">
        <v>312</v>
      </c>
      <c r="B194" s="243">
        <v>0.15</v>
      </c>
      <c r="C194" s="243">
        <v>0</v>
      </c>
      <c r="D194" s="243">
        <v>0.02</v>
      </c>
      <c r="H194" s="195">
        <v>4.9999999999999996E-2</v>
      </c>
      <c r="I194" s="243">
        <f t="shared" si="5"/>
        <v>192</v>
      </c>
    </row>
    <row r="195" spans="1:9" x14ac:dyDescent="0.25">
      <c r="A195" t="s">
        <v>387</v>
      </c>
      <c r="B195" s="243">
        <v>0.03</v>
      </c>
      <c r="C195" s="243">
        <v>0</v>
      </c>
      <c r="D195" s="243">
        <v>8.1000000000000003E-2</v>
      </c>
      <c r="H195" s="195">
        <v>0.01</v>
      </c>
      <c r="I195" s="243">
        <f t="shared" ref="I195" si="6">_xlfn.RANK.EQ(H195, $H$3:$H$195, 0)</f>
        <v>193</v>
      </c>
    </row>
  </sheetData>
  <autoFilter ref="A2:I2">
    <sortState ref="A3:I195">
      <sortCondition ref="I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topLeftCell="A4" workbookViewId="0">
      <selection activeCell="I6" sqref="I6"/>
    </sheetView>
  </sheetViews>
  <sheetFormatPr defaultRowHeight="15" x14ac:dyDescent="0.25"/>
  <cols>
    <col min="1" max="1" width="25.85546875" customWidth="1"/>
    <col min="2" max="2" width="21.7109375" bestFit="1" customWidth="1"/>
    <col min="3" max="3" width="11.85546875" style="195" customWidth="1"/>
    <col min="5" max="7" width="9.140625" style="197"/>
    <col min="8" max="8" width="9.140625" customWidth="1"/>
  </cols>
  <sheetData>
    <row r="2" spans="1:16" x14ac:dyDescent="0.25">
      <c r="A2" t="s">
        <v>680</v>
      </c>
    </row>
    <row r="5" spans="1:16" ht="165" customHeight="1" x14ac:dyDescent="0.25">
      <c r="A5" s="196" t="s">
        <v>193</v>
      </c>
      <c r="B5" s="196" t="s">
        <v>564</v>
      </c>
      <c r="C5" s="205" t="s">
        <v>685</v>
      </c>
      <c r="D5" s="199" t="s">
        <v>687</v>
      </c>
      <c r="E5" s="204" t="s">
        <v>688</v>
      </c>
      <c r="F5" s="204" t="s">
        <v>689</v>
      </c>
      <c r="G5" s="204" t="s">
        <v>691</v>
      </c>
      <c r="H5" s="199" t="s">
        <v>690</v>
      </c>
      <c r="I5" s="203" t="s">
        <v>388</v>
      </c>
      <c r="J5" s="203" t="s">
        <v>418</v>
      </c>
    </row>
    <row r="6" spans="1:16" x14ac:dyDescent="0.25">
      <c r="A6" t="s">
        <v>333</v>
      </c>
      <c r="B6" t="s">
        <v>435</v>
      </c>
      <c r="C6" s="195">
        <v>0.87</v>
      </c>
      <c r="D6" s="243">
        <v>1</v>
      </c>
      <c r="E6" s="197">
        <v>2.5000000000000001E-2</v>
      </c>
      <c r="F6" s="197">
        <v>6.7132400079268429E-3</v>
      </c>
      <c r="G6" s="197">
        <v>1.6783100019817106E-4</v>
      </c>
      <c r="H6" s="116">
        <v>271.16583109308129</v>
      </c>
      <c r="I6" s="195">
        <v>0.95666666666666667</v>
      </c>
      <c r="J6" s="243">
        <v>1</v>
      </c>
      <c r="K6" s="243"/>
    </row>
    <row r="7" spans="1:16" x14ac:dyDescent="0.25">
      <c r="A7" t="s">
        <v>351</v>
      </c>
      <c r="B7" t="s">
        <v>444</v>
      </c>
      <c r="C7" s="195">
        <v>1</v>
      </c>
      <c r="D7" s="243">
        <v>1</v>
      </c>
      <c r="E7" s="197">
        <v>8.5000000000000006E-2</v>
      </c>
      <c r="F7" s="197">
        <v>2.9934780223922599E-3</v>
      </c>
      <c r="G7" s="197">
        <v>2.5444563190334211E-4</v>
      </c>
      <c r="H7" s="116">
        <v>99.440908593903913</v>
      </c>
      <c r="I7" s="195">
        <v>0.78890540669406761</v>
      </c>
      <c r="J7" s="243">
        <v>2</v>
      </c>
      <c r="K7" s="243"/>
    </row>
    <row r="8" spans="1:16" x14ac:dyDescent="0.25">
      <c r="A8" t="s">
        <v>352</v>
      </c>
      <c r="B8" t="s">
        <v>444</v>
      </c>
      <c r="C8" s="195">
        <v>1</v>
      </c>
      <c r="D8" s="243">
        <v>1</v>
      </c>
      <c r="E8" s="197">
        <v>9.0999999999999998E-2</v>
      </c>
      <c r="F8" s="197">
        <v>1.8850867682438073E-3</v>
      </c>
      <c r="G8" s="197">
        <v>1.7154289591018648E-4</v>
      </c>
      <c r="H8" s="116">
        <v>89.807548450745728</v>
      </c>
      <c r="I8" s="195">
        <v>0.77706350155884019</v>
      </c>
      <c r="J8" s="243">
        <v>3</v>
      </c>
      <c r="K8" s="243"/>
    </row>
    <row r="9" spans="1:16" x14ac:dyDescent="0.25">
      <c r="A9" t="s">
        <v>236</v>
      </c>
      <c r="B9" t="s">
        <v>439</v>
      </c>
      <c r="C9" s="195">
        <v>1</v>
      </c>
      <c r="D9" s="243">
        <v>1</v>
      </c>
      <c r="E9" s="197">
        <v>0.105</v>
      </c>
      <c r="F9" s="197">
        <v>0.25992232155417866</v>
      </c>
      <c r="G9" s="197">
        <v>2.7291843763188762E-2</v>
      </c>
      <c r="H9" s="116">
        <v>72.415618403063874</v>
      </c>
      <c r="I9" s="195">
        <v>0.75568429610170451</v>
      </c>
      <c r="J9" s="243">
        <v>4</v>
      </c>
      <c r="K9" s="243"/>
    </row>
    <row r="10" spans="1:16" x14ac:dyDescent="0.25">
      <c r="A10" t="s">
        <v>679</v>
      </c>
      <c r="B10" t="s">
        <v>439</v>
      </c>
      <c r="C10" s="195">
        <v>1</v>
      </c>
      <c r="D10" s="243">
        <v>1</v>
      </c>
      <c r="E10" s="197">
        <v>6.9000000000000006E-2</v>
      </c>
      <c r="F10" s="197">
        <v>6.0587019843226335E-3</v>
      </c>
      <c r="G10" s="197">
        <v>4.1805043691826177E-4</v>
      </c>
      <c r="H10" s="116">
        <v>71.598767206490635</v>
      </c>
      <c r="I10" s="195">
        <v>0.75468017352809891</v>
      </c>
      <c r="J10" s="243">
        <v>5</v>
      </c>
      <c r="K10" s="243"/>
    </row>
    <row r="11" spans="1:16" x14ac:dyDescent="0.25">
      <c r="A11" t="s">
        <v>316</v>
      </c>
      <c r="B11" t="s">
        <v>444</v>
      </c>
      <c r="C11" s="195">
        <v>1</v>
      </c>
      <c r="D11" s="243">
        <v>1</v>
      </c>
      <c r="E11" s="197">
        <v>0.108</v>
      </c>
      <c r="F11" s="197">
        <v>1.0263021531583948E-3</v>
      </c>
      <c r="G11" s="197">
        <v>1.1084063254110664E-4</v>
      </c>
      <c r="H11" s="116">
        <v>66.466896444707217</v>
      </c>
      <c r="I11" s="195">
        <v>0.74837176962497598</v>
      </c>
      <c r="J11" s="243">
        <v>6</v>
      </c>
      <c r="K11" s="243"/>
    </row>
    <row r="12" spans="1:16" x14ac:dyDescent="0.25">
      <c r="A12" t="s">
        <v>248</v>
      </c>
      <c r="B12" t="s">
        <v>438</v>
      </c>
      <c r="C12" s="195">
        <v>1</v>
      </c>
      <c r="D12" s="243">
        <v>1</v>
      </c>
      <c r="E12" s="197">
        <v>6.0999999999999999E-2</v>
      </c>
      <c r="F12" s="197">
        <v>8.99145496933813E-3</v>
      </c>
      <c r="G12" s="197">
        <v>5.4847875312962586E-4</v>
      </c>
      <c r="H12" s="116">
        <v>57.907544098624776</v>
      </c>
      <c r="I12" s="195">
        <v>0.73785009940866197</v>
      </c>
      <c r="J12" s="243">
        <v>7</v>
      </c>
      <c r="K12" s="243"/>
    </row>
    <row r="13" spans="1:16" x14ac:dyDescent="0.25">
      <c r="A13" t="s">
        <v>295</v>
      </c>
      <c r="B13" t="s">
        <v>444</v>
      </c>
      <c r="C13" s="195">
        <v>1</v>
      </c>
      <c r="D13" s="243">
        <v>0.5</v>
      </c>
      <c r="E13" s="197">
        <v>7.8E-2</v>
      </c>
      <c r="F13" s="197">
        <v>1.8965798986898326E-3</v>
      </c>
      <c r="G13" s="197">
        <v>1.4793323209780695E-4</v>
      </c>
      <c r="H13" s="116">
        <v>186.08875594120983</v>
      </c>
      <c r="I13" s="195">
        <v>0.7287514804637909</v>
      </c>
      <c r="J13" s="243">
        <v>8</v>
      </c>
      <c r="K13" s="243"/>
    </row>
    <row r="14" spans="1:16" x14ac:dyDescent="0.25">
      <c r="A14" t="s">
        <v>310</v>
      </c>
      <c r="B14" t="s">
        <v>438</v>
      </c>
      <c r="C14" s="195">
        <v>1</v>
      </c>
      <c r="D14" s="243">
        <v>1</v>
      </c>
      <c r="E14" s="197">
        <v>5.5E-2</v>
      </c>
      <c r="F14" s="197">
        <v>2.1489933771007262E-3</v>
      </c>
      <c r="G14" s="197">
        <v>1.1819463574053994E-4</v>
      </c>
      <c r="H14" s="116">
        <v>50.090978412757423</v>
      </c>
      <c r="I14" s="195">
        <v>0.72824150718748815</v>
      </c>
      <c r="J14" s="243">
        <v>9</v>
      </c>
      <c r="K14" s="243"/>
    </row>
    <row r="15" spans="1:16" x14ac:dyDescent="0.25">
      <c r="A15" t="s">
        <v>272</v>
      </c>
      <c r="B15" t="s">
        <v>444</v>
      </c>
      <c r="C15" s="195">
        <v>1</v>
      </c>
      <c r="D15" s="243">
        <v>1</v>
      </c>
      <c r="E15" s="197">
        <v>8.2000000000000003E-2</v>
      </c>
      <c r="F15" s="197">
        <v>9.9562682678776379E-4</v>
      </c>
      <c r="G15" s="197">
        <v>8.1641399796596639E-5</v>
      </c>
      <c r="H15" s="116">
        <v>42.084912590536618</v>
      </c>
      <c r="I15" s="195">
        <v>0.71839997001206546</v>
      </c>
      <c r="J15" s="243">
        <v>10</v>
      </c>
      <c r="K15" s="243"/>
    </row>
    <row r="16" spans="1:16" x14ac:dyDescent="0.25">
      <c r="A16" t="s">
        <v>230</v>
      </c>
      <c r="B16" t="s">
        <v>439</v>
      </c>
      <c r="C16" s="195">
        <v>1</v>
      </c>
      <c r="D16" s="243">
        <v>1</v>
      </c>
      <c r="E16" s="197">
        <v>8.3000000000000004E-2</v>
      </c>
      <c r="H16" s="116">
        <v>39.533522061488668</v>
      </c>
      <c r="I16" s="195">
        <v>0.71526364746635818</v>
      </c>
      <c r="J16" s="243">
        <v>11</v>
      </c>
      <c r="K16" s="243"/>
      <c r="P16" t="s">
        <v>686</v>
      </c>
    </row>
    <row r="17" spans="1:23" x14ac:dyDescent="0.25">
      <c r="A17" t="s">
        <v>326</v>
      </c>
      <c r="B17" t="s">
        <v>439</v>
      </c>
      <c r="C17" s="195">
        <v>0.87</v>
      </c>
      <c r="D17" s="243">
        <v>1</v>
      </c>
      <c r="E17" s="197">
        <v>8.3000000000000004E-2</v>
      </c>
      <c r="F17" s="197">
        <v>7.2159464615777665E-3</v>
      </c>
      <c r="G17" s="197">
        <v>5.9892355631095467E-4</v>
      </c>
      <c r="H17" s="116">
        <v>74.307695640866228</v>
      </c>
      <c r="I17" s="195">
        <v>0.71467681779980496</v>
      </c>
      <c r="J17" s="243">
        <v>12</v>
      </c>
      <c r="K17" s="243"/>
    </row>
    <row r="18" spans="1:23" x14ac:dyDescent="0.25">
      <c r="A18" t="s">
        <v>336</v>
      </c>
      <c r="B18" t="s">
        <v>439</v>
      </c>
      <c r="C18" s="195">
        <v>1</v>
      </c>
      <c r="D18" s="243">
        <v>1</v>
      </c>
      <c r="E18" s="197">
        <v>5.3999999999999999E-2</v>
      </c>
      <c r="F18" s="197">
        <v>1.5057545164591736E-3</v>
      </c>
      <c r="G18" s="197">
        <v>8.1310743888795376E-5</v>
      </c>
      <c r="H18" s="116">
        <v>34.797016916122068</v>
      </c>
      <c r="I18" s="195">
        <v>0.70944125073557851</v>
      </c>
      <c r="J18" s="243">
        <v>13</v>
      </c>
      <c r="K18" s="243"/>
    </row>
    <row r="19" spans="1:23" x14ac:dyDescent="0.25">
      <c r="A19" t="s">
        <v>372</v>
      </c>
      <c r="B19" t="s">
        <v>439</v>
      </c>
      <c r="C19" s="195">
        <v>1</v>
      </c>
      <c r="D19" s="243">
        <v>1</v>
      </c>
      <c r="E19" s="197">
        <v>6.7000000000000004E-2</v>
      </c>
      <c r="F19" s="197">
        <v>4.8569144085567808E-3</v>
      </c>
      <c r="G19" s="197">
        <v>3.2541326537330431E-4</v>
      </c>
      <c r="H19" s="116">
        <v>32.056215176069387</v>
      </c>
      <c r="I19" s="195">
        <v>0.70607209254800452</v>
      </c>
      <c r="J19" s="243">
        <v>14</v>
      </c>
      <c r="K19" s="243"/>
    </row>
    <row r="20" spans="1:23" x14ac:dyDescent="0.25">
      <c r="A20" t="s">
        <v>305</v>
      </c>
      <c r="B20" t="s">
        <v>439</v>
      </c>
      <c r="C20" s="195">
        <v>1</v>
      </c>
      <c r="D20" s="243">
        <v>1</v>
      </c>
      <c r="E20" s="197">
        <v>6.5000000000000002E-2</v>
      </c>
      <c r="F20" s="197">
        <v>3.3237997488293949E-3</v>
      </c>
      <c r="G20" s="197">
        <v>2.1604698367391065E-4</v>
      </c>
      <c r="H20" s="116">
        <v>31.03477046435874</v>
      </c>
      <c r="I20" s="195">
        <v>0.70481647133202119</v>
      </c>
      <c r="J20" s="243">
        <v>15</v>
      </c>
      <c r="K20" s="243"/>
    </row>
    <row r="21" spans="1:23" x14ac:dyDescent="0.25">
      <c r="A21" t="s">
        <v>380</v>
      </c>
      <c r="B21" t="s">
        <v>439</v>
      </c>
      <c r="C21" s="195">
        <v>1</v>
      </c>
      <c r="D21" s="243">
        <v>1</v>
      </c>
      <c r="E21" s="197">
        <v>7.3999999999999996E-2</v>
      </c>
      <c r="F21" s="197">
        <v>2.1095783440824118E-3</v>
      </c>
      <c r="G21" s="197">
        <v>1.5610879746209846E-4</v>
      </c>
      <c r="H21" s="116">
        <v>30.010091218734161</v>
      </c>
      <c r="I21" s="195">
        <v>0.70355687403259493</v>
      </c>
      <c r="J21" s="243">
        <v>16</v>
      </c>
      <c r="K21" s="243"/>
      <c r="P21" t="s">
        <v>681</v>
      </c>
      <c r="Q21" s="202">
        <v>193</v>
      </c>
    </row>
    <row r="22" spans="1:23" x14ac:dyDescent="0.25">
      <c r="A22" t="s">
        <v>205</v>
      </c>
      <c r="B22" t="s">
        <v>444</v>
      </c>
      <c r="C22" s="195">
        <v>1</v>
      </c>
      <c r="D22" s="243">
        <v>1</v>
      </c>
      <c r="E22" s="197">
        <v>0.111</v>
      </c>
      <c r="F22" s="197">
        <v>3.2860291016281713E-4</v>
      </c>
      <c r="G22" s="197">
        <v>3.64749230280727E-5</v>
      </c>
      <c r="H22" s="116">
        <v>25.170253387819724</v>
      </c>
      <c r="I22" s="195">
        <v>0.69760745455570783</v>
      </c>
      <c r="J22" s="243">
        <v>17</v>
      </c>
      <c r="K22" s="243"/>
      <c r="P22" t="s">
        <v>682</v>
      </c>
      <c r="Q22" s="116">
        <v>0.56251413624838675</v>
      </c>
    </row>
    <row r="23" spans="1:23" x14ac:dyDescent="0.25">
      <c r="A23" t="s">
        <v>204</v>
      </c>
      <c r="B23" t="s">
        <v>444</v>
      </c>
      <c r="C23" s="195">
        <v>1</v>
      </c>
      <c r="D23" s="243">
        <v>0.5</v>
      </c>
      <c r="E23" s="197">
        <v>8.5000000000000006E-2</v>
      </c>
      <c r="F23" s="197">
        <v>3.3455594269353652E-3</v>
      </c>
      <c r="G23" s="197">
        <v>2.8437255128950609E-4</v>
      </c>
      <c r="H23" s="116">
        <v>159.40250664311452</v>
      </c>
      <c r="I23" s="195">
        <v>0.6959471393090052</v>
      </c>
      <c r="J23" s="243">
        <v>18</v>
      </c>
      <c r="K23" s="243"/>
      <c r="P23" t="s">
        <v>605</v>
      </c>
      <c r="Q23" s="116">
        <v>0.63912515098745726</v>
      </c>
    </row>
    <row r="24" spans="1:23" x14ac:dyDescent="0.25">
      <c r="A24" t="s">
        <v>202</v>
      </c>
      <c r="B24" t="s">
        <v>439</v>
      </c>
      <c r="C24" s="195">
        <v>1</v>
      </c>
      <c r="D24" s="243">
        <v>1</v>
      </c>
      <c r="E24" s="197">
        <v>9.5000000000000001E-2</v>
      </c>
      <c r="H24" s="116">
        <v>23.044262257706414</v>
      </c>
      <c r="I24" s="195">
        <v>0.69499405851247797</v>
      </c>
      <c r="J24" s="243">
        <v>19</v>
      </c>
      <c r="K24" s="243"/>
      <c r="P24" t="s">
        <v>683</v>
      </c>
      <c r="Q24" s="116">
        <v>0.15765474808877153</v>
      </c>
    </row>
    <row r="25" spans="1:23" x14ac:dyDescent="0.25">
      <c r="A25" t="s">
        <v>298</v>
      </c>
      <c r="B25" t="s">
        <v>439</v>
      </c>
      <c r="C25" s="195">
        <v>1</v>
      </c>
      <c r="D25" s="243">
        <v>1</v>
      </c>
      <c r="E25" s="197">
        <v>4.8000000000000001E-2</v>
      </c>
      <c r="F25" s="197">
        <v>1.7154955148470329E-3</v>
      </c>
      <c r="G25" s="197">
        <v>8.2343784712657586E-5</v>
      </c>
      <c r="H25" s="116">
        <v>21.225174660285312</v>
      </c>
      <c r="I25" s="195">
        <v>0.69275792673278647</v>
      </c>
      <c r="J25" s="243">
        <v>20</v>
      </c>
      <c r="K25" s="243"/>
    </row>
    <row r="26" spans="1:23" x14ac:dyDescent="0.25">
      <c r="A26" s="243" t="s">
        <v>374</v>
      </c>
      <c r="B26" t="s">
        <v>438</v>
      </c>
      <c r="C26" s="243">
        <v>0.02</v>
      </c>
      <c r="D26" s="243">
        <v>1</v>
      </c>
      <c r="E26" s="243">
        <v>0.105</v>
      </c>
      <c r="F26" s="243"/>
      <c r="G26" s="243"/>
      <c r="H26" s="243"/>
      <c r="I26" s="195">
        <v>0.34</v>
      </c>
      <c r="J26" s="243">
        <v>174</v>
      </c>
    </row>
    <row r="27" spans="1:23" x14ac:dyDescent="0.25">
      <c r="A27" s="243" t="s">
        <v>306</v>
      </c>
      <c r="B27" t="s">
        <v>438</v>
      </c>
      <c r="C27" s="243">
        <v>0.01</v>
      </c>
      <c r="D27" s="243">
        <v>1</v>
      </c>
      <c r="E27" s="243">
        <v>0.13800000000000001</v>
      </c>
      <c r="F27" s="243"/>
      <c r="G27" s="243"/>
      <c r="H27" s="243">
        <v>0.45312584686483887</v>
      </c>
      <c r="I27" s="195">
        <v>0.33722367618496069</v>
      </c>
      <c r="J27" s="243">
        <v>175</v>
      </c>
    </row>
    <row r="28" spans="1:23" x14ac:dyDescent="0.25">
      <c r="A28" s="243" t="s">
        <v>368</v>
      </c>
      <c r="B28" t="s">
        <v>438</v>
      </c>
      <c r="C28" s="243">
        <v>0.01</v>
      </c>
      <c r="D28" s="243">
        <v>1</v>
      </c>
      <c r="E28" s="243">
        <v>5.5E-2</v>
      </c>
      <c r="F28" s="243">
        <v>2.1171985987089741E-3</v>
      </c>
      <c r="G28" s="243">
        <v>1.1644592292899358E-4</v>
      </c>
      <c r="H28" s="243">
        <v>0.31552628532687355</v>
      </c>
      <c r="I28" s="195">
        <v>0.33705453053586559</v>
      </c>
      <c r="J28" s="243">
        <v>176</v>
      </c>
      <c r="O28" s="243"/>
      <c r="P28" s="243"/>
      <c r="Q28" s="243"/>
      <c r="R28" s="243"/>
      <c r="S28" s="243"/>
      <c r="T28" s="243"/>
      <c r="U28" s="243"/>
      <c r="V28" s="195"/>
      <c r="W28" s="243"/>
    </row>
    <row r="29" spans="1:23" x14ac:dyDescent="0.25">
      <c r="A29" s="243" t="s">
        <v>266</v>
      </c>
      <c r="B29" t="s">
        <v>438</v>
      </c>
      <c r="C29" s="243">
        <v>0</v>
      </c>
      <c r="D29" s="243">
        <v>1</v>
      </c>
      <c r="E29" s="243">
        <v>5.7000000000000002E-2</v>
      </c>
      <c r="F29" s="243">
        <v>1.5181348967926685E-3</v>
      </c>
      <c r="G29" s="243">
        <v>8.6533689117182107E-5</v>
      </c>
      <c r="H29" s="243">
        <v>0.35405486479571957</v>
      </c>
      <c r="I29" s="195">
        <v>0.33376855884751228</v>
      </c>
      <c r="J29" s="243">
        <v>177</v>
      </c>
      <c r="V29" s="195"/>
      <c r="W29" s="243"/>
    </row>
    <row r="30" spans="1:23" x14ac:dyDescent="0.25">
      <c r="A30" s="243" t="s">
        <v>361</v>
      </c>
      <c r="B30" s="243" t="s">
        <v>444</v>
      </c>
      <c r="C30" s="243">
        <v>1</v>
      </c>
      <c r="D30" s="243">
        <v>0</v>
      </c>
      <c r="E30" s="243">
        <v>9.8000000000000004E-2</v>
      </c>
      <c r="F30" s="243"/>
      <c r="G30" s="243"/>
      <c r="H30" s="243"/>
      <c r="I30" s="195">
        <v>0.33333333333333331</v>
      </c>
      <c r="J30" s="243">
        <v>178</v>
      </c>
      <c r="V30" s="195"/>
      <c r="W30" s="243"/>
    </row>
    <row r="31" spans="1:23" x14ac:dyDescent="0.25">
      <c r="A31" s="243" t="s">
        <v>362</v>
      </c>
      <c r="B31" s="243" t="s">
        <v>444</v>
      </c>
      <c r="C31" s="243">
        <v>1</v>
      </c>
      <c r="D31" s="243">
        <v>0</v>
      </c>
      <c r="E31" s="243">
        <v>0.113</v>
      </c>
      <c r="F31" s="243"/>
      <c r="G31" s="243"/>
      <c r="H31" s="243"/>
      <c r="I31" s="195">
        <v>0.33333333333333331</v>
      </c>
      <c r="J31" s="243">
        <v>179</v>
      </c>
      <c r="V31" s="195"/>
      <c r="W31" s="243"/>
    </row>
    <row r="32" spans="1:23" x14ac:dyDescent="0.25">
      <c r="A32" s="243" t="s">
        <v>267</v>
      </c>
      <c r="B32" t="s">
        <v>437</v>
      </c>
      <c r="C32" s="243">
        <v>0</v>
      </c>
      <c r="D32" s="243">
        <v>1</v>
      </c>
      <c r="E32" s="243">
        <v>6.0999999999999999E-2</v>
      </c>
      <c r="F32" s="243"/>
      <c r="G32" s="243"/>
      <c r="H32" s="243"/>
      <c r="I32" s="195">
        <v>0.33333333333333331</v>
      </c>
      <c r="J32" s="243">
        <v>180</v>
      </c>
      <c r="V32" s="195"/>
      <c r="W32" s="243"/>
    </row>
    <row r="33" spans="1:23" x14ac:dyDescent="0.25">
      <c r="A33" s="243" t="s">
        <v>355</v>
      </c>
      <c r="B33" t="s">
        <v>439</v>
      </c>
      <c r="C33" s="243">
        <v>0.28000000000000003</v>
      </c>
      <c r="D33" s="243">
        <v>0.5</v>
      </c>
      <c r="E33" s="243">
        <v>8.5000000000000006E-2</v>
      </c>
      <c r="F33" s="243">
        <v>3.2775260963572818E-3</v>
      </c>
      <c r="G33" s="243">
        <v>2.7858971819036892E-4</v>
      </c>
      <c r="H33" s="243">
        <v>33.553483353684534</v>
      </c>
      <c r="I33" s="195">
        <v>0.30124595789278835</v>
      </c>
      <c r="J33" s="243">
        <v>181</v>
      </c>
      <c r="V33" s="195"/>
      <c r="W33" s="243"/>
    </row>
    <row r="34" spans="1:23" x14ac:dyDescent="0.25">
      <c r="A34" s="243" t="s">
        <v>257</v>
      </c>
      <c r="B34" s="243" t="s">
        <v>444</v>
      </c>
      <c r="C34" s="243">
        <v>0.9</v>
      </c>
      <c r="D34" s="243">
        <v>0</v>
      </c>
      <c r="E34" s="243">
        <v>0.11699999999999999</v>
      </c>
      <c r="F34" s="243"/>
      <c r="G34" s="243"/>
      <c r="H34" s="243"/>
      <c r="I34" s="195">
        <v>0.3</v>
      </c>
      <c r="J34" s="243">
        <v>182</v>
      </c>
      <c r="V34" s="195"/>
      <c r="W34" s="243"/>
    </row>
    <row r="35" spans="1:23" x14ac:dyDescent="0.25">
      <c r="A35" s="243" t="s">
        <v>354</v>
      </c>
      <c r="B35" t="s">
        <v>437</v>
      </c>
      <c r="C35" s="243">
        <v>0.28000000000000003</v>
      </c>
      <c r="D35" s="243">
        <v>0.5</v>
      </c>
      <c r="E35" s="243">
        <v>0</v>
      </c>
      <c r="F35" s="243"/>
      <c r="G35" s="243"/>
      <c r="H35" s="243"/>
      <c r="I35" s="195">
        <v>0.26</v>
      </c>
      <c r="J35" s="243">
        <v>183</v>
      </c>
      <c r="V35" s="195"/>
      <c r="W35" s="243"/>
    </row>
    <row r="36" spans="1:23" x14ac:dyDescent="0.25">
      <c r="A36" s="243" t="s">
        <v>251</v>
      </c>
      <c r="B36" s="243" t="s">
        <v>435</v>
      </c>
      <c r="C36" s="243">
        <v>0.74</v>
      </c>
      <c r="D36" s="243">
        <v>0</v>
      </c>
      <c r="E36" s="243">
        <v>3.9E-2</v>
      </c>
      <c r="F36" s="243">
        <v>4.1122794641839018E-4</v>
      </c>
      <c r="G36" s="243">
        <v>1.6037889910317216E-5</v>
      </c>
      <c r="H36" s="243">
        <v>0.62453040662846926</v>
      </c>
      <c r="I36" s="195">
        <v>0.24743437696914217</v>
      </c>
      <c r="J36" s="243">
        <v>184</v>
      </c>
      <c r="V36" s="195"/>
      <c r="W36" s="243"/>
    </row>
    <row r="37" spans="1:23" x14ac:dyDescent="0.25">
      <c r="A37" s="243" t="s">
        <v>261</v>
      </c>
      <c r="B37" s="243" t="s">
        <v>444</v>
      </c>
      <c r="C37" s="243">
        <v>0.2</v>
      </c>
      <c r="D37" s="243">
        <v>0.5</v>
      </c>
      <c r="E37" s="243">
        <v>0.114</v>
      </c>
      <c r="F37" s="243"/>
      <c r="G37" s="243"/>
      <c r="H37" s="243"/>
      <c r="I37" s="195">
        <v>0.23333333333333331</v>
      </c>
      <c r="J37" s="243">
        <v>185</v>
      </c>
      <c r="V37" s="195"/>
      <c r="W37" s="243"/>
    </row>
    <row r="38" spans="1:23" x14ac:dyDescent="0.25">
      <c r="A38" s="243" t="s">
        <v>311</v>
      </c>
      <c r="B38" t="s">
        <v>437</v>
      </c>
      <c r="C38" s="243">
        <v>0.15</v>
      </c>
      <c r="D38" s="243">
        <v>0.5</v>
      </c>
      <c r="E38" s="243">
        <v>6.2E-2</v>
      </c>
      <c r="F38" s="243">
        <v>5.7112634546489204E-3</v>
      </c>
      <c r="G38" s="243">
        <v>3.5409833418823303E-4</v>
      </c>
      <c r="H38" s="243">
        <v>1.2283320987281259</v>
      </c>
      <c r="I38" s="195">
        <v>0.21817660629017635</v>
      </c>
      <c r="J38" s="243">
        <v>186</v>
      </c>
      <c r="V38" s="195"/>
      <c r="W38" s="243"/>
    </row>
    <row r="39" spans="1:23" x14ac:dyDescent="0.25">
      <c r="A39" s="243" t="s">
        <v>215</v>
      </c>
      <c r="B39" t="s">
        <v>438</v>
      </c>
      <c r="C39" s="243">
        <v>0.63</v>
      </c>
      <c r="D39" s="243">
        <v>0</v>
      </c>
      <c r="E39" s="243">
        <v>5.5E-2</v>
      </c>
      <c r="F39" s="243"/>
      <c r="G39" s="243"/>
      <c r="H39" s="243">
        <v>0.20107363237711678</v>
      </c>
      <c r="I39" s="195">
        <v>0.21024717179098681</v>
      </c>
      <c r="J39" s="243">
        <v>187</v>
      </c>
      <c r="V39" s="195"/>
      <c r="W39" s="243"/>
    </row>
    <row r="40" spans="1:23" x14ac:dyDescent="0.25">
      <c r="A40" s="243" t="s">
        <v>196</v>
      </c>
      <c r="B40" t="s">
        <v>437</v>
      </c>
      <c r="C40" s="243">
        <v>0.11</v>
      </c>
      <c r="D40" s="243">
        <v>0.5</v>
      </c>
      <c r="E40" s="243">
        <v>7.3999999999999996E-2</v>
      </c>
      <c r="F40" s="243">
        <v>4.1801801801800807E-4</v>
      </c>
      <c r="G40" s="243">
        <v>3.0933333333332599E-5</v>
      </c>
      <c r="H40" s="243">
        <v>0.1409001558935645</v>
      </c>
      <c r="I40" s="195">
        <v>0.20350653627133575</v>
      </c>
      <c r="J40" s="243">
        <v>188</v>
      </c>
      <c r="V40" s="195"/>
      <c r="W40" s="243"/>
    </row>
    <row r="41" spans="1:23" x14ac:dyDescent="0.25">
      <c r="A41" s="243" t="s">
        <v>269</v>
      </c>
      <c r="B41" t="s">
        <v>437</v>
      </c>
      <c r="C41" s="243">
        <v>0.1</v>
      </c>
      <c r="D41" s="243">
        <v>0.5</v>
      </c>
      <c r="E41" s="243">
        <v>6.0999999999999999E-2</v>
      </c>
      <c r="F41" s="243">
        <v>0</v>
      </c>
      <c r="G41" s="243">
        <v>0</v>
      </c>
      <c r="H41" s="243"/>
      <c r="I41" s="195">
        <v>0.19999999999999998</v>
      </c>
      <c r="J41" s="243">
        <v>189</v>
      </c>
      <c r="V41" s="195"/>
      <c r="W41" s="243"/>
    </row>
    <row r="42" spans="1:23" x14ac:dyDescent="0.25">
      <c r="A42" s="243" t="s">
        <v>245</v>
      </c>
      <c r="B42" t="s">
        <v>438</v>
      </c>
      <c r="C42" s="243">
        <v>0.26</v>
      </c>
      <c r="D42" s="243">
        <v>0</v>
      </c>
      <c r="E42" s="243">
        <v>7.0000000000000007E-2</v>
      </c>
      <c r="F42" s="243"/>
      <c r="G42" s="243"/>
      <c r="H42" s="243"/>
      <c r="I42" s="195">
        <v>8.666666666666667E-2</v>
      </c>
      <c r="J42" s="243">
        <v>190</v>
      </c>
      <c r="V42" s="195"/>
      <c r="W42" s="243"/>
    </row>
    <row r="43" spans="1:23" x14ac:dyDescent="0.25">
      <c r="A43" s="243" t="s">
        <v>252</v>
      </c>
      <c r="B43" t="s">
        <v>437</v>
      </c>
      <c r="C43" s="243">
        <v>0.2</v>
      </c>
      <c r="D43" s="243">
        <v>0</v>
      </c>
      <c r="E43" s="243">
        <v>2.2000000000000002E-2</v>
      </c>
      <c r="F43" s="243"/>
      <c r="G43" s="243"/>
      <c r="H43" s="243">
        <v>0.33787031312523619</v>
      </c>
      <c r="I43" s="195">
        <v>6.7081997157438386E-2</v>
      </c>
      <c r="J43" s="243">
        <v>191</v>
      </c>
      <c r="V43" s="195"/>
      <c r="W43" s="243"/>
    </row>
    <row r="44" spans="1:23" x14ac:dyDescent="0.25">
      <c r="A44" s="243" t="s">
        <v>312</v>
      </c>
      <c r="B44" t="s">
        <v>437</v>
      </c>
      <c r="C44" s="243">
        <v>0.15</v>
      </c>
      <c r="D44" s="243">
        <v>0</v>
      </c>
      <c r="E44" s="243">
        <v>0.02</v>
      </c>
      <c r="F44" s="243"/>
      <c r="G44" s="243"/>
      <c r="H44" s="243"/>
      <c r="I44" s="195">
        <v>4.9999999999999996E-2</v>
      </c>
      <c r="J44" s="243">
        <v>192</v>
      </c>
      <c r="V44" s="195"/>
      <c r="W44" s="243"/>
    </row>
    <row r="45" spans="1:23" x14ac:dyDescent="0.25">
      <c r="A45" s="243" t="s">
        <v>387</v>
      </c>
      <c r="B45" t="s">
        <v>437</v>
      </c>
      <c r="C45" s="243">
        <v>0.03</v>
      </c>
      <c r="D45" s="243">
        <v>0</v>
      </c>
      <c r="E45" s="243">
        <v>8.1000000000000003E-2</v>
      </c>
      <c r="F45" s="243"/>
      <c r="G45" s="243"/>
      <c r="H45" s="243"/>
      <c r="I45" s="195">
        <v>0.01</v>
      </c>
      <c r="J45" s="243">
        <v>193</v>
      </c>
      <c r="V45" s="195"/>
      <c r="W45" s="243"/>
    </row>
  </sheetData>
  <autoFilter ref="A5:J5">
    <sortState ref="A6:J198">
      <sortCondition ref="J5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E198"/>
  <sheetViews>
    <sheetView workbookViewId="0">
      <selection activeCell="I75" sqref="I75"/>
    </sheetView>
  </sheetViews>
  <sheetFormatPr defaultRowHeight="15" x14ac:dyDescent="0.25"/>
  <cols>
    <col min="1" max="1" width="25.85546875" customWidth="1"/>
    <col min="2" max="2" width="21.7109375" bestFit="1" customWidth="1"/>
    <col min="5" max="5" width="24.7109375" bestFit="1" customWidth="1"/>
  </cols>
  <sheetData>
    <row r="2" spans="1:5" x14ac:dyDescent="0.25">
      <c r="A2" t="s">
        <v>680</v>
      </c>
    </row>
    <row r="5" spans="1:5" x14ac:dyDescent="0.25">
      <c r="A5" s="196" t="s">
        <v>193</v>
      </c>
      <c r="B5" s="196" t="s">
        <v>564</v>
      </c>
      <c r="C5" s="196" t="s">
        <v>388</v>
      </c>
      <c r="D5" s="196" t="s">
        <v>418</v>
      </c>
      <c r="E5" s="196" t="s">
        <v>672</v>
      </c>
    </row>
    <row r="6" spans="1:5" x14ac:dyDescent="0.25">
      <c r="A6" t="s">
        <v>333</v>
      </c>
      <c r="B6" t="s">
        <v>435</v>
      </c>
      <c r="C6" s="195">
        <v>0.95666666666666667</v>
      </c>
      <c r="D6">
        <f t="shared" ref="D6:D37" si="0">_xlfn.RANK.EQ(C6, $C$6:$C$198, 0)</f>
        <v>1</v>
      </c>
      <c r="E6" t="s">
        <v>541</v>
      </c>
    </row>
    <row r="7" spans="1:5" x14ac:dyDescent="0.25">
      <c r="A7" t="s">
        <v>351</v>
      </c>
      <c r="B7" t="s">
        <v>444</v>
      </c>
      <c r="C7" s="195">
        <v>0.78890540669406761</v>
      </c>
      <c r="D7">
        <f t="shared" si="0"/>
        <v>2</v>
      </c>
      <c r="E7" t="s">
        <v>508</v>
      </c>
    </row>
    <row r="8" spans="1:5" x14ac:dyDescent="0.25">
      <c r="A8" t="s">
        <v>352</v>
      </c>
      <c r="B8" t="s">
        <v>444</v>
      </c>
      <c r="C8" s="195">
        <v>0.77706350155884019</v>
      </c>
      <c r="D8">
        <f t="shared" si="0"/>
        <v>3</v>
      </c>
      <c r="E8" t="s">
        <v>508</v>
      </c>
    </row>
    <row r="9" spans="1:5" hidden="1" x14ac:dyDescent="0.25">
      <c r="A9" t="s">
        <v>236</v>
      </c>
      <c r="B9" t="s">
        <v>439</v>
      </c>
      <c r="C9" s="195">
        <v>0.75568429610170451</v>
      </c>
      <c r="D9">
        <f t="shared" si="0"/>
        <v>4</v>
      </c>
      <c r="E9" t="s">
        <v>528</v>
      </c>
    </row>
    <row r="10" spans="1:5" hidden="1" x14ac:dyDescent="0.25">
      <c r="A10" t="s">
        <v>679</v>
      </c>
      <c r="B10" t="s">
        <v>439</v>
      </c>
      <c r="C10" s="195">
        <v>0.75468017352809891</v>
      </c>
      <c r="D10">
        <f t="shared" si="0"/>
        <v>5</v>
      </c>
      <c r="E10" t="s">
        <v>508</v>
      </c>
    </row>
    <row r="11" spans="1:5" x14ac:dyDescent="0.25">
      <c r="A11" t="s">
        <v>316</v>
      </c>
      <c r="B11" t="s">
        <v>444</v>
      </c>
      <c r="C11" s="195">
        <v>0.74837176962497598</v>
      </c>
      <c r="D11">
        <f t="shared" si="0"/>
        <v>6</v>
      </c>
      <c r="E11" t="s">
        <v>508</v>
      </c>
    </row>
    <row r="12" spans="1:5" hidden="1" x14ac:dyDescent="0.25">
      <c r="A12" t="s">
        <v>248</v>
      </c>
      <c r="B12" t="s">
        <v>438</v>
      </c>
      <c r="C12" s="195">
        <v>0.73785009940866197</v>
      </c>
      <c r="D12">
        <f t="shared" si="0"/>
        <v>7</v>
      </c>
      <c r="E12" t="s">
        <v>528</v>
      </c>
    </row>
    <row r="13" spans="1:5" x14ac:dyDescent="0.25">
      <c r="A13" t="s">
        <v>295</v>
      </c>
      <c r="B13" t="s">
        <v>444</v>
      </c>
      <c r="C13" s="195">
        <v>0.7287514804637909</v>
      </c>
      <c r="D13">
        <f t="shared" si="0"/>
        <v>8</v>
      </c>
      <c r="E13" t="s">
        <v>508</v>
      </c>
    </row>
    <row r="14" spans="1:5" hidden="1" x14ac:dyDescent="0.25">
      <c r="A14" t="s">
        <v>310</v>
      </c>
      <c r="B14" t="s">
        <v>438</v>
      </c>
      <c r="C14" s="195">
        <v>0.72824150718748815</v>
      </c>
      <c r="D14">
        <f t="shared" si="0"/>
        <v>9</v>
      </c>
      <c r="E14" t="s">
        <v>541</v>
      </c>
    </row>
    <row r="15" spans="1:5" x14ac:dyDescent="0.25">
      <c r="A15" t="s">
        <v>272</v>
      </c>
      <c r="B15" t="s">
        <v>444</v>
      </c>
      <c r="C15" s="195">
        <v>0.71839997001206546</v>
      </c>
      <c r="D15">
        <f t="shared" si="0"/>
        <v>10</v>
      </c>
      <c r="E15" t="s">
        <v>508</v>
      </c>
    </row>
    <row r="16" spans="1:5" hidden="1" x14ac:dyDescent="0.25">
      <c r="A16" t="s">
        <v>230</v>
      </c>
      <c r="B16" t="s">
        <v>439</v>
      </c>
      <c r="C16" s="195">
        <v>0.71526364746635818</v>
      </c>
      <c r="D16">
        <f t="shared" si="0"/>
        <v>11</v>
      </c>
      <c r="E16" t="s">
        <v>528</v>
      </c>
    </row>
    <row r="17" spans="1:5" hidden="1" x14ac:dyDescent="0.25">
      <c r="A17" t="s">
        <v>326</v>
      </c>
      <c r="B17" t="s">
        <v>439</v>
      </c>
      <c r="C17" s="195">
        <v>0.71467681779980496</v>
      </c>
      <c r="D17">
        <f t="shared" si="0"/>
        <v>12</v>
      </c>
      <c r="E17" t="s">
        <v>528</v>
      </c>
    </row>
    <row r="18" spans="1:5" hidden="1" x14ac:dyDescent="0.25">
      <c r="A18" t="s">
        <v>336</v>
      </c>
      <c r="B18" t="s">
        <v>439</v>
      </c>
      <c r="C18" s="195">
        <v>0.70944125073557851</v>
      </c>
      <c r="D18">
        <f t="shared" si="0"/>
        <v>13</v>
      </c>
      <c r="E18" t="s">
        <v>508</v>
      </c>
    </row>
    <row r="19" spans="1:5" hidden="1" x14ac:dyDescent="0.25">
      <c r="A19" t="s">
        <v>372</v>
      </c>
      <c r="B19" t="s">
        <v>439</v>
      </c>
      <c r="C19" s="195">
        <v>0.70607209254800452</v>
      </c>
      <c r="D19">
        <f t="shared" si="0"/>
        <v>14</v>
      </c>
      <c r="E19" t="s">
        <v>508</v>
      </c>
    </row>
    <row r="20" spans="1:5" hidden="1" x14ac:dyDescent="0.25">
      <c r="A20" t="s">
        <v>305</v>
      </c>
      <c r="B20" t="s">
        <v>439</v>
      </c>
      <c r="C20" s="195">
        <v>0.70481647133202119</v>
      </c>
      <c r="D20">
        <f t="shared" si="0"/>
        <v>15</v>
      </c>
      <c r="E20" t="s">
        <v>528</v>
      </c>
    </row>
    <row r="21" spans="1:5" hidden="1" x14ac:dyDescent="0.25">
      <c r="A21" t="s">
        <v>380</v>
      </c>
      <c r="B21" t="s">
        <v>439</v>
      </c>
      <c r="C21" s="195">
        <v>0.70355687403259493</v>
      </c>
      <c r="D21">
        <f t="shared" si="0"/>
        <v>16</v>
      </c>
      <c r="E21" t="s">
        <v>528</v>
      </c>
    </row>
    <row r="22" spans="1:5" x14ac:dyDescent="0.25">
      <c r="A22" t="s">
        <v>205</v>
      </c>
      <c r="B22" t="s">
        <v>444</v>
      </c>
      <c r="C22" s="195">
        <v>0.69760745455570783</v>
      </c>
      <c r="D22">
        <f t="shared" si="0"/>
        <v>17</v>
      </c>
      <c r="E22" t="s">
        <v>508</v>
      </c>
    </row>
    <row r="23" spans="1:5" x14ac:dyDescent="0.25">
      <c r="A23" t="s">
        <v>204</v>
      </c>
      <c r="B23" t="s">
        <v>444</v>
      </c>
      <c r="C23" s="195">
        <v>0.6959471393090052</v>
      </c>
      <c r="D23">
        <f t="shared" si="0"/>
        <v>18</v>
      </c>
      <c r="E23" t="s">
        <v>506</v>
      </c>
    </row>
    <row r="24" spans="1:5" hidden="1" x14ac:dyDescent="0.25">
      <c r="A24" t="s">
        <v>202</v>
      </c>
      <c r="B24" t="s">
        <v>439</v>
      </c>
      <c r="C24" s="195">
        <v>0.69499405851247797</v>
      </c>
      <c r="D24">
        <f t="shared" si="0"/>
        <v>19</v>
      </c>
      <c r="E24" t="s">
        <v>528</v>
      </c>
    </row>
    <row r="25" spans="1:5" hidden="1" x14ac:dyDescent="0.25">
      <c r="A25" t="s">
        <v>298</v>
      </c>
      <c r="B25" t="s">
        <v>439</v>
      </c>
      <c r="C25" s="195">
        <v>0.69275792673278647</v>
      </c>
      <c r="D25">
        <f t="shared" si="0"/>
        <v>20</v>
      </c>
      <c r="E25" t="s">
        <v>506</v>
      </c>
    </row>
    <row r="26" spans="1:5" hidden="1" x14ac:dyDescent="0.25">
      <c r="A26" t="s">
        <v>282</v>
      </c>
      <c r="B26" t="s">
        <v>438</v>
      </c>
      <c r="C26" s="195">
        <v>0.69057974703295999</v>
      </c>
      <c r="D26">
        <f t="shared" si="0"/>
        <v>21</v>
      </c>
      <c r="E26" t="s">
        <v>541</v>
      </c>
    </row>
    <row r="27" spans="1:5" x14ac:dyDescent="0.25">
      <c r="A27" t="s">
        <v>370</v>
      </c>
      <c r="B27" t="s">
        <v>435</v>
      </c>
      <c r="C27" s="195">
        <v>0.69041048930515114</v>
      </c>
      <c r="D27">
        <f t="shared" si="0"/>
        <v>22</v>
      </c>
      <c r="E27" t="s">
        <v>528</v>
      </c>
    </row>
    <row r="28" spans="1:5" hidden="1" x14ac:dyDescent="0.25">
      <c r="A28" t="s">
        <v>329</v>
      </c>
      <c r="B28" t="s">
        <v>439</v>
      </c>
      <c r="C28" s="195">
        <v>0.68967050238177785</v>
      </c>
      <c r="D28">
        <f t="shared" si="0"/>
        <v>23</v>
      </c>
      <c r="E28" t="s">
        <v>528</v>
      </c>
    </row>
    <row r="29" spans="1:5" hidden="1" x14ac:dyDescent="0.25">
      <c r="A29" t="s">
        <v>221</v>
      </c>
      <c r="B29" t="s">
        <v>439</v>
      </c>
      <c r="C29" s="195">
        <v>0.68623376280612547</v>
      </c>
      <c r="D29">
        <f t="shared" si="0"/>
        <v>24</v>
      </c>
      <c r="E29" t="s">
        <v>508</v>
      </c>
    </row>
    <row r="30" spans="1:5" hidden="1" x14ac:dyDescent="0.25">
      <c r="A30" t="s">
        <v>232</v>
      </c>
      <c r="B30" t="s">
        <v>439</v>
      </c>
      <c r="C30" s="195">
        <v>0.68564845574239042</v>
      </c>
      <c r="D30">
        <f t="shared" si="0"/>
        <v>25</v>
      </c>
      <c r="E30" t="s">
        <v>528</v>
      </c>
    </row>
    <row r="31" spans="1:5" x14ac:dyDescent="0.25">
      <c r="A31" t="s">
        <v>207</v>
      </c>
      <c r="B31" t="s">
        <v>435</v>
      </c>
      <c r="C31" s="195">
        <v>0.68515475888233368</v>
      </c>
      <c r="D31">
        <f t="shared" si="0"/>
        <v>26</v>
      </c>
      <c r="E31" t="s">
        <v>528</v>
      </c>
    </row>
    <row r="32" spans="1:5" hidden="1" x14ac:dyDescent="0.25">
      <c r="A32" t="s">
        <v>250</v>
      </c>
      <c r="B32" t="s">
        <v>438</v>
      </c>
      <c r="C32" s="195">
        <v>0.68409639712775416</v>
      </c>
      <c r="D32">
        <f t="shared" si="0"/>
        <v>27</v>
      </c>
      <c r="E32" t="s">
        <v>528</v>
      </c>
    </row>
    <row r="33" spans="1:5" hidden="1" x14ac:dyDescent="0.25">
      <c r="A33" t="s">
        <v>249</v>
      </c>
      <c r="B33" t="s">
        <v>438</v>
      </c>
      <c r="C33" s="195">
        <v>0.68164313777438912</v>
      </c>
      <c r="D33">
        <f t="shared" si="0"/>
        <v>28</v>
      </c>
      <c r="E33" t="s">
        <v>541</v>
      </c>
    </row>
    <row r="34" spans="1:5" hidden="1" x14ac:dyDescent="0.25">
      <c r="A34" t="s">
        <v>264</v>
      </c>
      <c r="B34" t="s">
        <v>439</v>
      </c>
      <c r="C34" s="195">
        <v>0.67968848787225467</v>
      </c>
      <c r="D34">
        <f t="shared" si="0"/>
        <v>29</v>
      </c>
      <c r="E34" t="s">
        <v>528</v>
      </c>
    </row>
    <row r="35" spans="1:5" hidden="1" x14ac:dyDescent="0.25">
      <c r="A35" t="s">
        <v>275</v>
      </c>
      <c r="B35" t="s">
        <v>439</v>
      </c>
      <c r="C35" s="195">
        <v>0.67892248310142123</v>
      </c>
      <c r="D35">
        <f t="shared" si="0"/>
        <v>30</v>
      </c>
      <c r="E35" t="s">
        <v>541</v>
      </c>
    </row>
    <row r="36" spans="1:5" hidden="1" x14ac:dyDescent="0.25">
      <c r="A36" t="s">
        <v>290</v>
      </c>
      <c r="B36" t="s">
        <v>439</v>
      </c>
      <c r="C36" s="195">
        <v>0.67748626758000852</v>
      </c>
      <c r="D36">
        <f t="shared" si="0"/>
        <v>31</v>
      </c>
      <c r="E36" t="s">
        <v>541</v>
      </c>
    </row>
    <row r="37" spans="1:5" hidden="1" x14ac:dyDescent="0.25">
      <c r="A37" t="s">
        <v>308</v>
      </c>
      <c r="B37" t="s">
        <v>438</v>
      </c>
      <c r="C37" s="195">
        <v>0.67708811659554213</v>
      </c>
      <c r="D37">
        <f t="shared" si="0"/>
        <v>32</v>
      </c>
      <c r="E37" t="s">
        <v>506</v>
      </c>
    </row>
    <row r="38" spans="1:5" hidden="1" x14ac:dyDescent="0.25">
      <c r="A38" t="s">
        <v>360</v>
      </c>
      <c r="B38" t="s">
        <v>438</v>
      </c>
      <c r="C38" s="195">
        <v>0.67705925712650827</v>
      </c>
      <c r="D38">
        <f t="shared" ref="D38:D69" si="1">_xlfn.RANK.EQ(C38, $C$6:$C$198, 0)</f>
        <v>33</v>
      </c>
      <c r="E38" t="s">
        <v>551</v>
      </c>
    </row>
    <row r="39" spans="1:5" hidden="1" x14ac:dyDescent="0.25">
      <c r="A39" t="s">
        <v>265</v>
      </c>
      <c r="B39" t="s">
        <v>438</v>
      </c>
      <c r="C39" s="195">
        <v>0.67654065666056296</v>
      </c>
      <c r="D39">
        <f t="shared" si="1"/>
        <v>34</v>
      </c>
      <c r="E39" t="s">
        <v>528</v>
      </c>
    </row>
    <row r="40" spans="1:5" hidden="1" x14ac:dyDescent="0.25">
      <c r="A40" t="s">
        <v>365</v>
      </c>
      <c r="B40" t="s">
        <v>438</v>
      </c>
      <c r="C40" s="195">
        <v>0.67626024806828167</v>
      </c>
      <c r="D40">
        <f t="shared" si="1"/>
        <v>35</v>
      </c>
      <c r="E40" t="s">
        <v>506</v>
      </c>
    </row>
    <row r="41" spans="1:5" hidden="1" x14ac:dyDescent="0.25">
      <c r="A41" t="s">
        <v>255</v>
      </c>
      <c r="B41" t="s">
        <v>439</v>
      </c>
      <c r="C41" s="195">
        <v>0.67604755803080219</v>
      </c>
      <c r="D41">
        <f t="shared" si="1"/>
        <v>36</v>
      </c>
      <c r="E41" t="s">
        <v>506</v>
      </c>
    </row>
    <row r="42" spans="1:5" hidden="1" x14ac:dyDescent="0.25">
      <c r="A42" t="s">
        <v>383</v>
      </c>
      <c r="B42" t="s">
        <v>439</v>
      </c>
      <c r="C42" s="195">
        <v>0.67586003505030556</v>
      </c>
      <c r="D42">
        <f t="shared" si="1"/>
        <v>37</v>
      </c>
      <c r="E42" t="s">
        <v>528</v>
      </c>
    </row>
    <row r="43" spans="1:5" x14ac:dyDescent="0.25">
      <c r="A43" t="s">
        <v>350</v>
      </c>
      <c r="B43" t="s">
        <v>435</v>
      </c>
      <c r="C43" s="195">
        <v>0.67566178963438883</v>
      </c>
      <c r="D43">
        <f t="shared" si="1"/>
        <v>38</v>
      </c>
      <c r="E43" t="s">
        <v>506</v>
      </c>
    </row>
    <row r="44" spans="1:5" hidden="1" x14ac:dyDescent="0.25">
      <c r="A44" t="s">
        <v>313</v>
      </c>
      <c r="B44" t="s">
        <v>439</v>
      </c>
      <c r="C44" s="195">
        <v>0.67553970380739592</v>
      </c>
      <c r="D44">
        <f t="shared" si="1"/>
        <v>39</v>
      </c>
      <c r="E44" t="s">
        <v>551</v>
      </c>
    </row>
    <row r="45" spans="1:5" hidden="1" x14ac:dyDescent="0.25">
      <c r="A45" t="s">
        <v>198</v>
      </c>
      <c r="B45" t="s">
        <v>439</v>
      </c>
      <c r="C45" s="195">
        <v>0.67476831603185661</v>
      </c>
      <c r="D45">
        <f t="shared" si="1"/>
        <v>40</v>
      </c>
      <c r="E45" t="s">
        <v>541</v>
      </c>
    </row>
    <row r="46" spans="1:5" x14ac:dyDescent="0.25">
      <c r="A46" t="s">
        <v>323</v>
      </c>
      <c r="B46" t="s">
        <v>435</v>
      </c>
      <c r="C46" s="195">
        <v>0.67301067624232169</v>
      </c>
      <c r="D46">
        <f t="shared" si="1"/>
        <v>41</v>
      </c>
      <c r="E46" t="s">
        <v>541</v>
      </c>
    </row>
    <row r="47" spans="1:5" hidden="1" x14ac:dyDescent="0.25">
      <c r="A47" t="s">
        <v>371</v>
      </c>
      <c r="B47" t="s">
        <v>438</v>
      </c>
      <c r="C47" s="195">
        <v>0.67282040293352485</v>
      </c>
      <c r="D47">
        <f t="shared" si="1"/>
        <v>42</v>
      </c>
      <c r="E47" t="s">
        <v>541</v>
      </c>
    </row>
    <row r="48" spans="1:5" hidden="1" x14ac:dyDescent="0.25">
      <c r="A48" t="s">
        <v>231</v>
      </c>
      <c r="B48" t="s">
        <v>438</v>
      </c>
      <c r="C48" s="195">
        <v>0.67230182853241116</v>
      </c>
      <c r="D48">
        <f t="shared" si="1"/>
        <v>43</v>
      </c>
      <c r="E48" t="s">
        <v>506</v>
      </c>
    </row>
    <row r="49" spans="1:5" hidden="1" x14ac:dyDescent="0.25">
      <c r="A49" t="s">
        <v>280</v>
      </c>
      <c r="B49" t="s">
        <v>439</v>
      </c>
      <c r="C49" s="195">
        <v>0.67210429434020968</v>
      </c>
      <c r="D49">
        <f t="shared" si="1"/>
        <v>44</v>
      </c>
      <c r="E49" t="s">
        <v>528</v>
      </c>
    </row>
    <row r="50" spans="1:5" hidden="1" x14ac:dyDescent="0.25">
      <c r="A50" t="s">
        <v>369</v>
      </c>
      <c r="B50" t="s">
        <v>438</v>
      </c>
      <c r="C50" s="195">
        <v>0.67201812515241433</v>
      </c>
      <c r="D50">
        <f t="shared" si="1"/>
        <v>45</v>
      </c>
      <c r="E50" t="s">
        <v>506</v>
      </c>
    </row>
    <row r="51" spans="1:5" hidden="1" x14ac:dyDescent="0.25">
      <c r="A51" t="s">
        <v>247</v>
      </c>
      <c r="B51" t="s">
        <v>439</v>
      </c>
      <c r="C51" s="195">
        <v>0.671555085133139</v>
      </c>
      <c r="D51">
        <f t="shared" si="1"/>
        <v>46</v>
      </c>
      <c r="E51" t="s">
        <v>528</v>
      </c>
    </row>
    <row r="52" spans="1:5" hidden="1" x14ac:dyDescent="0.25">
      <c r="A52" t="s">
        <v>300</v>
      </c>
      <c r="B52" t="s">
        <v>437</v>
      </c>
      <c r="C52" s="195">
        <v>0.67116437040074362</v>
      </c>
      <c r="D52">
        <f t="shared" si="1"/>
        <v>47</v>
      </c>
      <c r="E52" t="s">
        <v>551</v>
      </c>
    </row>
    <row r="53" spans="1:5" hidden="1" x14ac:dyDescent="0.25">
      <c r="A53" t="s">
        <v>218</v>
      </c>
      <c r="B53" t="s">
        <v>439</v>
      </c>
      <c r="C53" s="195">
        <v>0.67065798866901405</v>
      </c>
      <c r="D53">
        <f t="shared" si="1"/>
        <v>48</v>
      </c>
      <c r="E53" t="s">
        <v>551</v>
      </c>
    </row>
    <row r="54" spans="1:5" hidden="1" x14ac:dyDescent="0.25">
      <c r="A54" t="s">
        <v>297</v>
      </c>
      <c r="B54" t="s">
        <v>437</v>
      </c>
      <c r="C54" s="195">
        <v>0.67006770133242055</v>
      </c>
      <c r="D54">
        <f t="shared" si="1"/>
        <v>49</v>
      </c>
      <c r="E54" t="s">
        <v>551</v>
      </c>
    </row>
    <row r="55" spans="1:5" hidden="1" x14ac:dyDescent="0.25">
      <c r="A55" t="s">
        <v>274</v>
      </c>
      <c r="B55" t="s">
        <v>438</v>
      </c>
      <c r="C55" s="195">
        <v>0.66978138120108976</v>
      </c>
      <c r="D55">
        <f t="shared" si="1"/>
        <v>50</v>
      </c>
      <c r="E55" t="s">
        <v>506</v>
      </c>
    </row>
    <row r="56" spans="1:5" x14ac:dyDescent="0.25">
      <c r="A56" t="s">
        <v>239</v>
      </c>
      <c r="B56" t="s">
        <v>435</v>
      </c>
      <c r="C56" s="195">
        <v>0.66892223184289046</v>
      </c>
      <c r="D56">
        <f t="shared" si="1"/>
        <v>51</v>
      </c>
      <c r="E56" t="s">
        <v>508</v>
      </c>
    </row>
    <row r="57" spans="1:5" hidden="1" x14ac:dyDescent="0.25">
      <c r="A57" t="s">
        <v>346</v>
      </c>
      <c r="B57" t="s">
        <v>438</v>
      </c>
      <c r="C57" s="195">
        <v>0.66840115970158787</v>
      </c>
      <c r="D57">
        <f t="shared" si="1"/>
        <v>52</v>
      </c>
      <c r="E57" t="s">
        <v>551</v>
      </c>
    </row>
    <row r="58" spans="1:5" hidden="1" x14ac:dyDescent="0.25">
      <c r="A58" t="s">
        <v>384</v>
      </c>
      <c r="B58" t="s">
        <v>438</v>
      </c>
      <c r="C58" s="195">
        <v>0.66839295141366517</v>
      </c>
      <c r="D58">
        <f t="shared" si="1"/>
        <v>53</v>
      </c>
      <c r="E58" t="s">
        <v>506</v>
      </c>
    </row>
    <row r="59" spans="1:5" hidden="1" x14ac:dyDescent="0.25">
      <c r="A59" t="s">
        <v>364</v>
      </c>
      <c r="B59" t="s">
        <v>437</v>
      </c>
      <c r="C59" s="195">
        <v>0.66823866853460856</v>
      </c>
      <c r="D59">
        <f t="shared" si="1"/>
        <v>54</v>
      </c>
      <c r="E59" t="s">
        <v>508</v>
      </c>
    </row>
    <row r="60" spans="1:5" hidden="1" x14ac:dyDescent="0.25">
      <c r="A60" t="s">
        <v>363</v>
      </c>
      <c r="B60" t="s">
        <v>438</v>
      </c>
      <c r="C60" s="195">
        <v>0.66822676345527121</v>
      </c>
      <c r="D60">
        <f t="shared" si="1"/>
        <v>55</v>
      </c>
      <c r="E60" t="s">
        <v>541</v>
      </c>
    </row>
    <row r="61" spans="1:5" hidden="1" x14ac:dyDescent="0.25">
      <c r="A61" t="s">
        <v>379</v>
      </c>
      <c r="B61" t="s">
        <v>437</v>
      </c>
      <c r="C61" s="195">
        <v>0.66806512591354339</v>
      </c>
      <c r="D61">
        <f t="shared" si="1"/>
        <v>56</v>
      </c>
      <c r="E61" t="s">
        <v>551</v>
      </c>
    </row>
    <row r="62" spans="1:5" hidden="1" x14ac:dyDescent="0.25">
      <c r="A62" t="s">
        <v>303</v>
      </c>
      <c r="B62" t="s">
        <v>437</v>
      </c>
      <c r="C62" s="195">
        <v>0.66751403625387173</v>
      </c>
      <c r="D62">
        <f t="shared" si="1"/>
        <v>57</v>
      </c>
      <c r="E62" t="s">
        <v>551</v>
      </c>
    </row>
    <row r="63" spans="1:5" hidden="1" x14ac:dyDescent="0.25">
      <c r="A63" t="s">
        <v>234</v>
      </c>
      <c r="B63" t="s">
        <v>438</v>
      </c>
      <c r="C63" s="195">
        <v>0.66746956249677503</v>
      </c>
      <c r="D63">
        <f t="shared" si="1"/>
        <v>58</v>
      </c>
      <c r="E63" t="s">
        <v>551</v>
      </c>
    </row>
    <row r="64" spans="1:5" hidden="1" x14ac:dyDescent="0.25">
      <c r="A64" t="s">
        <v>273</v>
      </c>
      <c r="B64" t="s">
        <v>438</v>
      </c>
      <c r="C64" s="195">
        <v>0.667439896068871</v>
      </c>
      <c r="D64">
        <f t="shared" si="1"/>
        <v>59</v>
      </c>
      <c r="E64" t="s">
        <v>550</v>
      </c>
    </row>
    <row r="65" spans="1:5" hidden="1" x14ac:dyDescent="0.25">
      <c r="A65" t="s">
        <v>375</v>
      </c>
      <c r="B65" t="s">
        <v>437</v>
      </c>
      <c r="C65" s="195">
        <v>0.66731501898360734</v>
      </c>
      <c r="D65">
        <f t="shared" si="1"/>
        <v>60</v>
      </c>
      <c r="E65" t="s">
        <v>551</v>
      </c>
    </row>
    <row r="66" spans="1:5" hidden="1" x14ac:dyDescent="0.25">
      <c r="A66" t="s">
        <v>367</v>
      </c>
      <c r="B66" t="s">
        <v>438</v>
      </c>
      <c r="C66" s="195">
        <v>0.66700960192052705</v>
      </c>
      <c r="D66">
        <f t="shared" si="1"/>
        <v>61</v>
      </c>
      <c r="E66" t="s">
        <v>506</v>
      </c>
    </row>
    <row r="67" spans="1:5" hidden="1" x14ac:dyDescent="0.25">
      <c r="A67" t="s">
        <v>296</v>
      </c>
      <c r="B67" t="s">
        <v>437</v>
      </c>
      <c r="C67" s="195">
        <v>0.6669393929969708</v>
      </c>
      <c r="D67">
        <f t="shared" si="1"/>
        <v>62</v>
      </c>
      <c r="E67" t="s">
        <v>551</v>
      </c>
    </row>
    <row r="68" spans="1:5" hidden="1" x14ac:dyDescent="0.25">
      <c r="A68" t="s">
        <v>349</v>
      </c>
      <c r="B68" t="s">
        <v>437</v>
      </c>
      <c r="C68" s="195">
        <v>0.66679622582080178</v>
      </c>
      <c r="D68">
        <f t="shared" si="1"/>
        <v>63</v>
      </c>
      <c r="E68" t="s">
        <v>551</v>
      </c>
    </row>
    <row r="69" spans="1:5" hidden="1" x14ac:dyDescent="0.25">
      <c r="A69" t="s">
        <v>283</v>
      </c>
      <c r="B69" t="s">
        <v>439</v>
      </c>
      <c r="C69" s="195">
        <v>0.66668810829771008</v>
      </c>
      <c r="D69">
        <f t="shared" si="1"/>
        <v>64</v>
      </c>
      <c r="E69" t="s">
        <v>508</v>
      </c>
    </row>
    <row r="70" spans="1:5" hidden="1" x14ac:dyDescent="0.25">
      <c r="A70" t="s">
        <v>211</v>
      </c>
      <c r="B70" t="s">
        <v>439</v>
      </c>
      <c r="C70" s="195">
        <v>0.66668003198415837</v>
      </c>
      <c r="D70">
        <f t="shared" ref="D70:D101" si="2">_xlfn.RANK.EQ(C70, $C$6:$C$198, 0)</f>
        <v>65</v>
      </c>
      <c r="E70" t="s">
        <v>508</v>
      </c>
    </row>
    <row r="71" spans="1:5" hidden="1" x14ac:dyDescent="0.25">
      <c r="A71" t="s">
        <v>276</v>
      </c>
      <c r="B71" t="s">
        <v>438</v>
      </c>
      <c r="C71" s="195">
        <v>0.66666668330229717</v>
      </c>
      <c r="D71">
        <f t="shared" si="2"/>
        <v>66</v>
      </c>
      <c r="E71" t="s">
        <v>541</v>
      </c>
    </row>
    <row r="72" spans="1:5" x14ac:dyDescent="0.25">
      <c r="A72" t="s">
        <v>199</v>
      </c>
      <c r="B72" t="s">
        <v>435</v>
      </c>
      <c r="C72" s="195">
        <v>0.66666666666666663</v>
      </c>
      <c r="D72">
        <f t="shared" si="2"/>
        <v>67</v>
      </c>
      <c r="E72" t="s">
        <v>508</v>
      </c>
    </row>
    <row r="73" spans="1:5" hidden="1" x14ac:dyDescent="0.25">
      <c r="A73" t="s">
        <v>201</v>
      </c>
      <c r="B73" t="s">
        <v>439</v>
      </c>
      <c r="C73" s="195">
        <v>0.66666666666666663</v>
      </c>
      <c r="D73">
        <f t="shared" si="2"/>
        <v>67</v>
      </c>
      <c r="E73" t="s">
        <v>528</v>
      </c>
    </row>
    <row r="74" spans="1:5" x14ac:dyDescent="0.25">
      <c r="A74" t="s">
        <v>208</v>
      </c>
      <c r="B74" t="s">
        <v>435</v>
      </c>
      <c r="C74" s="195">
        <v>0.66666666666666663</v>
      </c>
      <c r="D74">
        <f t="shared" si="2"/>
        <v>67</v>
      </c>
      <c r="E74" t="s">
        <v>541</v>
      </c>
    </row>
    <row r="75" spans="1:5" x14ac:dyDescent="0.25">
      <c r="A75" t="s">
        <v>210</v>
      </c>
      <c r="B75" t="s">
        <v>435</v>
      </c>
      <c r="C75" s="195">
        <v>0.66666666666666663</v>
      </c>
      <c r="D75">
        <f t="shared" si="2"/>
        <v>67</v>
      </c>
      <c r="E75" t="s">
        <v>528</v>
      </c>
    </row>
    <row r="76" spans="1:5" hidden="1" x14ac:dyDescent="0.25">
      <c r="A76" t="s">
        <v>235</v>
      </c>
      <c r="C76" s="195">
        <v>0.66666666666666663</v>
      </c>
      <c r="D76">
        <f t="shared" si="2"/>
        <v>67</v>
      </c>
      <c r="E76" t="s">
        <v>506</v>
      </c>
    </row>
    <row r="77" spans="1:5" hidden="1" x14ac:dyDescent="0.25">
      <c r="A77" t="s">
        <v>238</v>
      </c>
      <c r="B77" t="s">
        <v>439</v>
      </c>
      <c r="C77" s="195">
        <v>0.66666666666666663</v>
      </c>
      <c r="D77">
        <f t="shared" si="2"/>
        <v>67</v>
      </c>
      <c r="E77" t="s">
        <v>528</v>
      </c>
    </row>
    <row r="78" spans="1:5" hidden="1" x14ac:dyDescent="0.25">
      <c r="A78" t="s">
        <v>242</v>
      </c>
      <c r="B78" t="s">
        <v>437</v>
      </c>
      <c r="C78" s="195">
        <v>0.66666666666666663</v>
      </c>
      <c r="D78">
        <f t="shared" si="2"/>
        <v>67</v>
      </c>
      <c r="E78" t="s">
        <v>506</v>
      </c>
    </row>
    <row r="79" spans="1:5" hidden="1" x14ac:dyDescent="0.25">
      <c r="A79" t="s">
        <v>243</v>
      </c>
      <c r="B79" t="s">
        <v>437</v>
      </c>
      <c r="C79" s="195">
        <v>0.66666666666666663</v>
      </c>
      <c r="D79">
        <f t="shared" si="2"/>
        <v>67</v>
      </c>
      <c r="E79" t="s">
        <v>551</v>
      </c>
    </row>
    <row r="80" spans="1:5" hidden="1" x14ac:dyDescent="0.25">
      <c r="A80" t="s">
        <v>246</v>
      </c>
      <c r="B80" t="s">
        <v>439</v>
      </c>
      <c r="C80" s="195">
        <v>0.66666666666666663</v>
      </c>
      <c r="D80">
        <f t="shared" si="2"/>
        <v>67</v>
      </c>
      <c r="E80" t="s">
        <v>528</v>
      </c>
    </row>
    <row r="81" spans="1:5" x14ac:dyDescent="0.25">
      <c r="A81" t="s">
        <v>263</v>
      </c>
      <c r="B81" t="s">
        <v>444</v>
      </c>
      <c r="C81" s="195">
        <v>0.66666666666666663</v>
      </c>
      <c r="D81">
        <f t="shared" si="2"/>
        <v>67</v>
      </c>
      <c r="E81" t="s">
        <v>508</v>
      </c>
    </row>
    <row r="82" spans="1:5" x14ac:dyDescent="0.25">
      <c r="A82" t="s">
        <v>277</v>
      </c>
      <c r="B82" t="s">
        <v>444</v>
      </c>
      <c r="C82" s="195">
        <v>0.66666666666666663</v>
      </c>
      <c r="D82">
        <f t="shared" si="2"/>
        <v>67</v>
      </c>
      <c r="E82" t="s">
        <v>508</v>
      </c>
    </row>
    <row r="83" spans="1:5" x14ac:dyDescent="0.25">
      <c r="A83" t="s">
        <v>278</v>
      </c>
      <c r="B83" t="s">
        <v>444</v>
      </c>
      <c r="C83" s="195">
        <v>0.66666666666666663</v>
      </c>
      <c r="D83">
        <f t="shared" si="2"/>
        <v>67</v>
      </c>
      <c r="E83" t="s">
        <v>541</v>
      </c>
    </row>
    <row r="84" spans="1:5" x14ac:dyDescent="0.25">
      <c r="A84" t="s">
        <v>279</v>
      </c>
      <c r="B84" t="s">
        <v>444</v>
      </c>
      <c r="C84" s="195">
        <v>0.66666666666666663</v>
      </c>
      <c r="D84">
        <f t="shared" si="2"/>
        <v>67</v>
      </c>
      <c r="E84" t="s">
        <v>508</v>
      </c>
    </row>
    <row r="85" spans="1:5" hidden="1" x14ac:dyDescent="0.25">
      <c r="A85" t="s">
        <v>291</v>
      </c>
      <c r="B85" t="s">
        <v>438</v>
      </c>
      <c r="C85" s="195">
        <v>0.66666666666666663</v>
      </c>
      <c r="D85">
        <f t="shared" si="2"/>
        <v>67</v>
      </c>
      <c r="E85" t="s">
        <v>551</v>
      </c>
    </row>
    <row r="86" spans="1:5" hidden="1" x14ac:dyDescent="0.25">
      <c r="A86" t="s">
        <v>299</v>
      </c>
      <c r="B86" t="s">
        <v>438</v>
      </c>
      <c r="C86" s="195">
        <v>0.66666666666666663</v>
      </c>
      <c r="D86">
        <f t="shared" si="2"/>
        <v>67</v>
      </c>
      <c r="E86" t="s">
        <v>550</v>
      </c>
    </row>
    <row r="87" spans="1:5" hidden="1" x14ac:dyDescent="0.25">
      <c r="A87" t="s">
        <v>302</v>
      </c>
      <c r="B87" t="s">
        <v>438</v>
      </c>
      <c r="C87" s="195">
        <v>0.66666666666666663</v>
      </c>
      <c r="D87">
        <f t="shared" si="2"/>
        <v>67</v>
      </c>
      <c r="E87" t="s">
        <v>506</v>
      </c>
    </row>
    <row r="88" spans="1:5" hidden="1" x14ac:dyDescent="0.25">
      <c r="A88" t="s">
        <v>309</v>
      </c>
      <c r="B88" t="s">
        <v>439</v>
      </c>
      <c r="C88" s="195">
        <v>0.66666666666666663</v>
      </c>
      <c r="D88">
        <f t="shared" si="2"/>
        <v>67</v>
      </c>
      <c r="E88" t="s">
        <v>508</v>
      </c>
    </row>
    <row r="89" spans="1:5" hidden="1" x14ac:dyDescent="0.25">
      <c r="A89" t="s">
        <v>314</v>
      </c>
      <c r="C89" s="195">
        <v>0.66666666666666663</v>
      </c>
      <c r="D89">
        <f t="shared" si="2"/>
        <v>67</v>
      </c>
      <c r="E89" t="s">
        <v>506</v>
      </c>
    </row>
    <row r="90" spans="1:5" hidden="1" x14ac:dyDescent="0.25">
      <c r="A90" t="s">
        <v>337</v>
      </c>
      <c r="B90" t="s">
        <v>439</v>
      </c>
      <c r="C90" s="195">
        <v>0.66666666666666663</v>
      </c>
      <c r="D90">
        <f t="shared" si="2"/>
        <v>67</v>
      </c>
      <c r="E90" t="s">
        <v>508</v>
      </c>
    </row>
    <row r="91" spans="1:5" hidden="1" x14ac:dyDescent="0.25">
      <c r="A91" t="s">
        <v>347</v>
      </c>
      <c r="B91" t="s">
        <v>439</v>
      </c>
      <c r="C91" s="195">
        <v>0.66666666666666663</v>
      </c>
      <c r="D91">
        <f t="shared" si="2"/>
        <v>67</v>
      </c>
      <c r="E91" t="s">
        <v>508</v>
      </c>
    </row>
    <row r="92" spans="1:5" hidden="1" x14ac:dyDescent="0.25">
      <c r="A92" t="s">
        <v>376</v>
      </c>
      <c r="B92" t="s">
        <v>438</v>
      </c>
      <c r="C92" s="195">
        <v>0.66666666666666663</v>
      </c>
      <c r="D92">
        <f t="shared" si="2"/>
        <v>67</v>
      </c>
      <c r="E92" t="s">
        <v>508</v>
      </c>
    </row>
    <row r="93" spans="1:5" x14ac:dyDescent="0.25">
      <c r="A93" t="s">
        <v>377</v>
      </c>
      <c r="B93" t="s">
        <v>435</v>
      </c>
      <c r="C93" s="195">
        <v>0.66666666666666663</v>
      </c>
      <c r="D93">
        <f t="shared" si="2"/>
        <v>67</v>
      </c>
      <c r="E93" t="s">
        <v>541</v>
      </c>
    </row>
    <row r="94" spans="1:5" x14ac:dyDescent="0.25">
      <c r="A94" t="s">
        <v>378</v>
      </c>
      <c r="B94" t="s">
        <v>444</v>
      </c>
      <c r="C94" s="195">
        <v>0.66666666666666663</v>
      </c>
      <c r="D94">
        <f t="shared" si="2"/>
        <v>67</v>
      </c>
      <c r="E94" t="s">
        <v>508</v>
      </c>
    </row>
    <row r="95" spans="1:5" x14ac:dyDescent="0.25">
      <c r="A95" t="s">
        <v>394</v>
      </c>
      <c r="B95" t="s">
        <v>444</v>
      </c>
      <c r="C95" s="195">
        <v>0.66666666666666663</v>
      </c>
      <c r="D95">
        <f t="shared" si="2"/>
        <v>67</v>
      </c>
      <c r="E95" t="s">
        <v>544</v>
      </c>
    </row>
    <row r="96" spans="1:5" hidden="1" x14ac:dyDescent="0.25">
      <c r="A96" t="s">
        <v>206</v>
      </c>
      <c r="B96" t="s">
        <v>439</v>
      </c>
      <c r="C96" s="195">
        <v>0.66570765629522866</v>
      </c>
      <c r="D96">
        <f t="shared" si="2"/>
        <v>91</v>
      </c>
      <c r="E96" t="s">
        <v>508</v>
      </c>
    </row>
    <row r="97" spans="1:5" hidden="1" x14ac:dyDescent="0.25">
      <c r="A97" t="s">
        <v>258</v>
      </c>
      <c r="B97" t="s">
        <v>439</v>
      </c>
      <c r="C97" s="195">
        <v>0.66112721299318744</v>
      </c>
      <c r="D97">
        <f t="shared" si="2"/>
        <v>92</v>
      </c>
      <c r="E97" t="s">
        <v>551</v>
      </c>
    </row>
    <row r="98" spans="1:5" hidden="1" x14ac:dyDescent="0.25">
      <c r="A98" t="s">
        <v>197</v>
      </c>
      <c r="B98" t="s">
        <v>439</v>
      </c>
      <c r="C98" s="195">
        <v>0.65793873838546368</v>
      </c>
      <c r="D98">
        <f t="shared" si="2"/>
        <v>93</v>
      </c>
      <c r="E98" t="s">
        <v>508</v>
      </c>
    </row>
    <row r="99" spans="1:5" hidden="1" x14ac:dyDescent="0.25">
      <c r="A99" t="s">
        <v>216</v>
      </c>
      <c r="B99" t="s">
        <v>438</v>
      </c>
      <c r="C99" s="195">
        <v>0.65144441536642261</v>
      </c>
      <c r="D99">
        <f t="shared" si="2"/>
        <v>94</v>
      </c>
      <c r="E99" t="s">
        <v>528</v>
      </c>
    </row>
    <row r="100" spans="1:5" x14ac:dyDescent="0.25">
      <c r="A100" t="s">
        <v>331</v>
      </c>
      <c r="B100" t="s">
        <v>444</v>
      </c>
      <c r="C100" s="195">
        <v>0.64903762664329545</v>
      </c>
      <c r="D100">
        <f t="shared" si="2"/>
        <v>95</v>
      </c>
      <c r="E100" t="s">
        <v>508</v>
      </c>
    </row>
    <row r="101" spans="1:5" x14ac:dyDescent="0.25">
      <c r="A101" t="s">
        <v>334</v>
      </c>
      <c r="B101" t="s">
        <v>444</v>
      </c>
      <c r="C101" s="195">
        <v>0.64254105405990702</v>
      </c>
      <c r="D101">
        <f t="shared" si="2"/>
        <v>96</v>
      </c>
      <c r="E101" t="s">
        <v>506</v>
      </c>
    </row>
    <row r="102" spans="1:5" hidden="1" x14ac:dyDescent="0.25">
      <c r="A102" t="s">
        <v>328</v>
      </c>
      <c r="B102" t="s">
        <v>438</v>
      </c>
      <c r="C102" s="195">
        <v>0.63912515098745726</v>
      </c>
      <c r="D102">
        <f t="shared" ref="D102:D133" si="3">_xlfn.RANK.EQ(C102, $C$6:$C$198, 0)</f>
        <v>97</v>
      </c>
      <c r="E102" t="s">
        <v>528</v>
      </c>
    </row>
    <row r="103" spans="1:5" hidden="1" x14ac:dyDescent="0.25">
      <c r="A103" t="s">
        <v>268</v>
      </c>
      <c r="B103" t="s">
        <v>438</v>
      </c>
      <c r="C103" s="195">
        <v>0.62970166305054287</v>
      </c>
      <c r="D103">
        <f t="shared" si="3"/>
        <v>98</v>
      </c>
      <c r="E103" t="s">
        <v>528</v>
      </c>
    </row>
    <row r="104" spans="1:5" hidden="1" x14ac:dyDescent="0.25">
      <c r="A104" t="s">
        <v>335</v>
      </c>
      <c r="B104" t="s">
        <v>438</v>
      </c>
      <c r="C104" s="195">
        <v>0.62913003822952274</v>
      </c>
      <c r="D104">
        <f t="shared" si="3"/>
        <v>99</v>
      </c>
      <c r="E104" t="s">
        <v>508</v>
      </c>
    </row>
    <row r="105" spans="1:5" hidden="1" x14ac:dyDescent="0.25">
      <c r="A105" t="s">
        <v>324</v>
      </c>
      <c r="B105" t="s">
        <v>438</v>
      </c>
      <c r="C105" s="195">
        <v>0.62847978752371236</v>
      </c>
      <c r="D105">
        <f t="shared" si="3"/>
        <v>100</v>
      </c>
      <c r="E105" t="s">
        <v>550</v>
      </c>
    </row>
    <row r="106" spans="1:5" hidden="1" x14ac:dyDescent="0.25">
      <c r="A106" t="s">
        <v>327</v>
      </c>
      <c r="B106" t="s">
        <v>438</v>
      </c>
      <c r="C106" s="195">
        <v>0.62497903486304984</v>
      </c>
      <c r="D106">
        <f t="shared" si="3"/>
        <v>101</v>
      </c>
      <c r="E106" t="s">
        <v>506</v>
      </c>
    </row>
    <row r="107" spans="1:5" hidden="1" x14ac:dyDescent="0.25">
      <c r="A107" t="s">
        <v>320</v>
      </c>
      <c r="B107" t="s">
        <v>438</v>
      </c>
      <c r="C107" s="195">
        <v>0.62448596115176092</v>
      </c>
      <c r="D107">
        <f t="shared" si="3"/>
        <v>102</v>
      </c>
      <c r="E107" t="s">
        <v>551</v>
      </c>
    </row>
    <row r="108" spans="1:5" hidden="1" x14ac:dyDescent="0.25">
      <c r="A108" t="s">
        <v>319</v>
      </c>
      <c r="B108" t="s">
        <v>437</v>
      </c>
      <c r="C108" s="195">
        <v>0.62421960705068302</v>
      </c>
      <c r="D108">
        <f t="shared" si="3"/>
        <v>103</v>
      </c>
      <c r="E108" t="s">
        <v>551</v>
      </c>
    </row>
    <row r="109" spans="1:5" hidden="1" x14ac:dyDescent="0.25">
      <c r="A109" t="s">
        <v>321</v>
      </c>
      <c r="C109" s="195">
        <v>0.62333333333333341</v>
      </c>
      <c r="D109">
        <f t="shared" si="3"/>
        <v>104</v>
      </c>
      <c r="E109" t="s">
        <v>506</v>
      </c>
    </row>
    <row r="110" spans="1:5" x14ac:dyDescent="0.25">
      <c r="A110" t="s">
        <v>332</v>
      </c>
      <c r="B110" t="s">
        <v>444</v>
      </c>
      <c r="C110" s="195">
        <v>0.62333333333333341</v>
      </c>
      <c r="D110">
        <f t="shared" si="3"/>
        <v>104</v>
      </c>
      <c r="E110" t="s">
        <v>508</v>
      </c>
    </row>
    <row r="111" spans="1:5" hidden="1" x14ac:dyDescent="0.25">
      <c r="A111" t="s">
        <v>203</v>
      </c>
      <c r="B111" t="s">
        <v>438</v>
      </c>
      <c r="C111" s="195">
        <v>0.62323121791982505</v>
      </c>
      <c r="D111">
        <f t="shared" si="3"/>
        <v>106</v>
      </c>
      <c r="E111" t="s">
        <v>508</v>
      </c>
    </row>
    <row r="112" spans="1:5" hidden="1" x14ac:dyDescent="0.25">
      <c r="A112" t="s">
        <v>214</v>
      </c>
      <c r="B112" t="s">
        <v>437</v>
      </c>
      <c r="C112" s="195">
        <v>0.61468922734185516</v>
      </c>
      <c r="D112">
        <f t="shared" si="3"/>
        <v>107</v>
      </c>
      <c r="E112" t="s">
        <v>551</v>
      </c>
    </row>
    <row r="113" spans="1:5" x14ac:dyDescent="0.25">
      <c r="A113" t="s">
        <v>317</v>
      </c>
      <c r="B113" t="s">
        <v>444</v>
      </c>
      <c r="C113" s="195">
        <v>0.60971037400713568</v>
      </c>
      <c r="D113">
        <f t="shared" si="3"/>
        <v>108</v>
      </c>
      <c r="E113" t="s">
        <v>506</v>
      </c>
    </row>
    <row r="114" spans="1:5" hidden="1" x14ac:dyDescent="0.25">
      <c r="A114" t="s">
        <v>270</v>
      </c>
      <c r="B114" t="s">
        <v>438</v>
      </c>
      <c r="C114" s="195">
        <v>0.59946474168361941</v>
      </c>
      <c r="D114">
        <f t="shared" si="3"/>
        <v>109</v>
      </c>
      <c r="E114" t="s">
        <v>528</v>
      </c>
    </row>
    <row r="115" spans="1:5" x14ac:dyDescent="0.25">
      <c r="A115" t="s">
        <v>240</v>
      </c>
      <c r="B115" t="s">
        <v>444</v>
      </c>
      <c r="C115" s="195">
        <v>0.59524653457287802</v>
      </c>
      <c r="D115">
        <f t="shared" si="3"/>
        <v>110</v>
      </c>
      <c r="E115" t="s">
        <v>508</v>
      </c>
    </row>
    <row r="116" spans="1:5" hidden="1" x14ac:dyDescent="0.25">
      <c r="A116" t="s">
        <v>381</v>
      </c>
      <c r="B116" t="s">
        <v>438</v>
      </c>
      <c r="C116" s="195">
        <v>0.59228922092637626</v>
      </c>
      <c r="D116">
        <f t="shared" si="3"/>
        <v>111</v>
      </c>
      <c r="E116" t="s">
        <v>508</v>
      </c>
    </row>
    <row r="117" spans="1:5" hidden="1" x14ac:dyDescent="0.25">
      <c r="A117" t="s">
        <v>318</v>
      </c>
      <c r="B117" t="s">
        <v>438</v>
      </c>
      <c r="C117" s="195">
        <v>0.57038278847931267</v>
      </c>
      <c r="D117">
        <f t="shared" si="3"/>
        <v>112</v>
      </c>
      <c r="E117" t="s">
        <v>528</v>
      </c>
    </row>
    <row r="118" spans="1:5" hidden="1" x14ac:dyDescent="0.25">
      <c r="A118" t="s">
        <v>222</v>
      </c>
      <c r="B118" t="s">
        <v>437</v>
      </c>
      <c r="C118" s="195">
        <v>0.56592651550735551</v>
      </c>
      <c r="D118">
        <f t="shared" si="3"/>
        <v>113</v>
      </c>
      <c r="E118" t="s">
        <v>551</v>
      </c>
    </row>
    <row r="119" spans="1:5" hidden="1" x14ac:dyDescent="0.25">
      <c r="A119" t="s">
        <v>227</v>
      </c>
      <c r="B119" t="s">
        <v>438</v>
      </c>
      <c r="C119" s="195">
        <v>0.55860977647820886</v>
      </c>
      <c r="D119">
        <f t="shared" si="3"/>
        <v>114</v>
      </c>
      <c r="E119" t="s">
        <v>551</v>
      </c>
    </row>
    <row r="120" spans="1:5" x14ac:dyDescent="0.25">
      <c r="A120" t="s">
        <v>322</v>
      </c>
      <c r="B120" t="s">
        <v>444</v>
      </c>
      <c r="C120" s="195">
        <v>0.55620834649679096</v>
      </c>
      <c r="D120">
        <f t="shared" si="3"/>
        <v>115</v>
      </c>
      <c r="E120" t="s">
        <v>508</v>
      </c>
    </row>
    <row r="121" spans="1:5" hidden="1" x14ac:dyDescent="0.25">
      <c r="A121" t="s">
        <v>224</v>
      </c>
      <c r="B121" t="s">
        <v>437</v>
      </c>
      <c r="C121" s="195">
        <v>0.55514099099782521</v>
      </c>
      <c r="D121">
        <f t="shared" si="3"/>
        <v>116</v>
      </c>
      <c r="E121" t="s">
        <v>506</v>
      </c>
    </row>
    <row r="122" spans="1:5" hidden="1" x14ac:dyDescent="0.25">
      <c r="A122" t="s">
        <v>225</v>
      </c>
      <c r="B122" t="s">
        <v>438</v>
      </c>
      <c r="C122" s="195">
        <v>0.55512903490125676</v>
      </c>
      <c r="D122">
        <f t="shared" si="3"/>
        <v>117</v>
      </c>
      <c r="E122" t="s">
        <v>551</v>
      </c>
    </row>
    <row r="123" spans="1:5" hidden="1" x14ac:dyDescent="0.25">
      <c r="A123" t="s">
        <v>228</v>
      </c>
      <c r="B123" t="s">
        <v>437</v>
      </c>
      <c r="C123" s="195">
        <v>0.55354098724532053</v>
      </c>
      <c r="D123">
        <f t="shared" si="3"/>
        <v>118</v>
      </c>
      <c r="E123" t="s">
        <v>551</v>
      </c>
    </row>
    <row r="124" spans="1:5" x14ac:dyDescent="0.25">
      <c r="A124" t="s">
        <v>286</v>
      </c>
      <c r="B124" t="s">
        <v>435</v>
      </c>
      <c r="C124" s="195">
        <v>0.55333333333333334</v>
      </c>
      <c r="D124">
        <f t="shared" si="3"/>
        <v>119</v>
      </c>
      <c r="E124" t="s">
        <v>541</v>
      </c>
    </row>
    <row r="125" spans="1:5" hidden="1" x14ac:dyDescent="0.25">
      <c r="A125" t="s">
        <v>386</v>
      </c>
      <c r="B125" t="s">
        <v>437</v>
      </c>
      <c r="C125" s="195">
        <v>0.55082475042166024</v>
      </c>
      <c r="D125">
        <f t="shared" si="3"/>
        <v>120</v>
      </c>
      <c r="E125" t="s">
        <v>551</v>
      </c>
    </row>
    <row r="126" spans="1:5" hidden="1" x14ac:dyDescent="0.25">
      <c r="A126" t="s">
        <v>385</v>
      </c>
      <c r="B126" t="s">
        <v>438</v>
      </c>
      <c r="C126" s="195">
        <v>0.54508365336788944</v>
      </c>
      <c r="D126">
        <f t="shared" si="3"/>
        <v>121</v>
      </c>
      <c r="E126" t="s">
        <v>541</v>
      </c>
    </row>
    <row r="127" spans="1:5" x14ac:dyDescent="0.25">
      <c r="A127" t="s">
        <v>256</v>
      </c>
      <c r="B127" t="s">
        <v>444</v>
      </c>
      <c r="C127" s="195">
        <v>0.54168939281002204</v>
      </c>
      <c r="D127">
        <f t="shared" si="3"/>
        <v>122</v>
      </c>
      <c r="E127" t="s">
        <v>508</v>
      </c>
    </row>
    <row r="128" spans="1:5" hidden="1" x14ac:dyDescent="0.25">
      <c r="A128" t="s">
        <v>219</v>
      </c>
      <c r="B128" t="s">
        <v>439</v>
      </c>
      <c r="C128" s="195">
        <v>0.53851465270730081</v>
      </c>
      <c r="D128">
        <f t="shared" si="3"/>
        <v>123</v>
      </c>
      <c r="E128" t="s">
        <v>528</v>
      </c>
    </row>
    <row r="129" spans="1:5" hidden="1" x14ac:dyDescent="0.25">
      <c r="A129" t="s">
        <v>373</v>
      </c>
      <c r="B129" t="s">
        <v>438</v>
      </c>
      <c r="C129" s="195">
        <v>0.51744119606876149</v>
      </c>
      <c r="D129">
        <f t="shared" si="3"/>
        <v>124</v>
      </c>
      <c r="E129" t="s">
        <v>508</v>
      </c>
    </row>
    <row r="130" spans="1:5" hidden="1" x14ac:dyDescent="0.25">
      <c r="A130" t="s">
        <v>213</v>
      </c>
      <c r="B130" t="s">
        <v>438</v>
      </c>
      <c r="C130" s="195">
        <v>0.51523158470157582</v>
      </c>
      <c r="D130">
        <f t="shared" si="3"/>
        <v>125</v>
      </c>
      <c r="E130" t="s">
        <v>528</v>
      </c>
    </row>
    <row r="131" spans="1:5" hidden="1" x14ac:dyDescent="0.25">
      <c r="A131" t="s">
        <v>229</v>
      </c>
      <c r="B131" t="s">
        <v>437</v>
      </c>
      <c r="C131" s="195">
        <v>0.51209330334231662</v>
      </c>
      <c r="D131">
        <f t="shared" si="3"/>
        <v>126</v>
      </c>
      <c r="E131" t="s">
        <v>551</v>
      </c>
    </row>
    <row r="132" spans="1:5" hidden="1" x14ac:dyDescent="0.25">
      <c r="A132" t="s">
        <v>304</v>
      </c>
      <c r="B132" t="s">
        <v>439</v>
      </c>
      <c r="C132" s="195">
        <v>0.51161445724488752</v>
      </c>
      <c r="D132">
        <f t="shared" si="3"/>
        <v>127</v>
      </c>
      <c r="E132" t="s">
        <v>551</v>
      </c>
    </row>
    <row r="133" spans="1:5" x14ac:dyDescent="0.25">
      <c r="A133" t="s">
        <v>253</v>
      </c>
      <c r="B133" t="s">
        <v>444</v>
      </c>
      <c r="C133" s="195">
        <v>0.50442518714798956</v>
      </c>
      <c r="D133">
        <f t="shared" si="3"/>
        <v>128</v>
      </c>
      <c r="E133" t="s">
        <v>508</v>
      </c>
    </row>
    <row r="134" spans="1:5" hidden="1" x14ac:dyDescent="0.25">
      <c r="A134" t="s">
        <v>382</v>
      </c>
      <c r="B134" t="s">
        <v>438</v>
      </c>
      <c r="C134" s="195">
        <v>0.50387116251030417</v>
      </c>
      <c r="D134">
        <f t="shared" ref="D134:D165" si="4">_xlfn.RANK.EQ(C134, $C$6:$C$198, 0)</f>
        <v>129</v>
      </c>
      <c r="E134" t="s">
        <v>506</v>
      </c>
    </row>
    <row r="135" spans="1:5" hidden="1" x14ac:dyDescent="0.25">
      <c r="A135" t="s">
        <v>241</v>
      </c>
      <c r="B135" t="s">
        <v>438</v>
      </c>
      <c r="C135" s="195">
        <v>0.50225639435225833</v>
      </c>
      <c r="D135">
        <f t="shared" si="4"/>
        <v>130</v>
      </c>
      <c r="E135" t="s">
        <v>551</v>
      </c>
    </row>
    <row r="136" spans="1:5" hidden="1" x14ac:dyDescent="0.25">
      <c r="A136" t="s">
        <v>233</v>
      </c>
      <c r="B136" t="s">
        <v>437</v>
      </c>
      <c r="C136" s="195">
        <v>0.50023871667358666</v>
      </c>
      <c r="D136">
        <f t="shared" si="4"/>
        <v>131</v>
      </c>
      <c r="E136" t="s">
        <v>551</v>
      </c>
    </row>
    <row r="137" spans="1:5" x14ac:dyDescent="0.25">
      <c r="A137" t="s">
        <v>212</v>
      </c>
      <c r="B137" t="s">
        <v>444</v>
      </c>
      <c r="C137" s="195">
        <v>0.5</v>
      </c>
      <c r="D137">
        <f t="shared" si="4"/>
        <v>132</v>
      </c>
      <c r="E137" t="s">
        <v>508</v>
      </c>
    </row>
    <row r="138" spans="1:5" x14ac:dyDescent="0.25">
      <c r="A138" t="s">
        <v>237</v>
      </c>
      <c r="B138" t="s">
        <v>435</v>
      </c>
      <c r="C138" s="195">
        <v>0.5</v>
      </c>
      <c r="D138">
        <f t="shared" si="4"/>
        <v>132</v>
      </c>
      <c r="E138" t="s">
        <v>508</v>
      </c>
    </row>
    <row r="139" spans="1:5" x14ac:dyDescent="0.25">
      <c r="A139" t="s">
        <v>244</v>
      </c>
      <c r="B139" t="s">
        <v>444</v>
      </c>
      <c r="C139" s="195">
        <v>0.5</v>
      </c>
      <c r="D139">
        <f t="shared" si="4"/>
        <v>132</v>
      </c>
      <c r="E139" t="s">
        <v>508</v>
      </c>
    </row>
    <row r="140" spans="1:5" x14ac:dyDescent="0.25">
      <c r="A140" t="s">
        <v>271</v>
      </c>
      <c r="B140" t="s">
        <v>444</v>
      </c>
      <c r="C140" s="195">
        <v>0.5</v>
      </c>
      <c r="D140">
        <f t="shared" si="4"/>
        <v>132</v>
      </c>
      <c r="E140" t="s">
        <v>508</v>
      </c>
    </row>
    <row r="141" spans="1:5" x14ac:dyDescent="0.25">
      <c r="A141" t="s">
        <v>281</v>
      </c>
      <c r="B141" t="s">
        <v>444</v>
      </c>
      <c r="C141" s="195">
        <v>0.5</v>
      </c>
      <c r="D141">
        <f t="shared" si="4"/>
        <v>132</v>
      </c>
      <c r="E141" t="s">
        <v>506</v>
      </c>
    </row>
    <row r="142" spans="1:5" hidden="1" x14ac:dyDescent="0.25">
      <c r="A142" t="s">
        <v>285</v>
      </c>
      <c r="B142" t="s">
        <v>438</v>
      </c>
      <c r="C142" s="195">
        <v>0.5</v>
      </c>
      <c r="D142">
        <f t="shared" si="4"/>
        <v>132</v>
      </c>
      <c r="E142" t="s">
        <v>506</v>
      </c>
    </row>
    <row r="143" spans="1:5" x14ac:dyDescent="0.25">
      <c r="A143" t="s">
        <v>301</v>
      </c>
      <c r="B143" t="s">
        <v>435</v>
      </c>
      <c r="C143" s="195">
        <v>0.5</v>
      </c>
      <c r="D143">
        <f t="shared" si="4"/>
        <v>132</v>
      </c>
      <c r="E143" t="s">
        <v>508</v>
      </c>
    </row>
    <row r="144" spans="1:5" x14ac:dyDescent="0.25">
      <c r="A144" t="s">
        <v>307</v>
      </c>
      <c r="B144" t="s">
        <v>435</v>
      </c>
      <c r="C144" s="195">
        <v>0.5</v>
      </c>
      <c r="D144">
        <f t="shared" si="4"/>
        <v>132</v>
      </c>
      <c r="E144" t="s">
        <v>508</v>
      </c>
    </row>
    <row r="145" spans="1:5" hidden="1" x14ac:dyDescent="0.25">
      <c r="A145" t="s">
        <v>348</v>
      </c>
      <c r="B145" t="s">
        <v>439</v>
      </c>
      <c r="C145" s="195">
        <v>0.5</v>
      </c>
      <c r="D145">
        <f t="shared" si="4"/>
        <v>132</v>
      </c>
      <c r="E145" t="s">
        <v>551</v>
      </c>
    </row>
    <row r="146" spans="1:5" x14ac:dyDescent="0.25">
      <c r="A146" t="s">
        <v>289</v>
      </c>
      <c r="B146" t="s">
        <v>435</v>
      </c>
      <c r="C146" s="195">
        <v>0.48854674305697537</v>
      </c>
      <c r="D146">
        <f t="shared" si="4"/>
        <v>141</v>
      </c>
      <c r="E146" t="s">
        <v>508</v>
      </c>
    </row>
    <row r="147" spans="1:5" hidden="1" x14ac:dyDescent="0.25">
      <c r="A147" t="s">
        <v>217</v>
      </c>
      <c r="B147" t="s">
        <v>439</v>
      </c>
      <c r="C147" s="195">
        <v>0.48253921950248241</v>
      </c>
      <c r="D147">
        <f t="shared" si="4"/>
        <v>142</v>
      </c>
      <c r="E147" t="s">
        <v>508</v>
      </c>
    </row>
    <row r="148" spans="1:5" hidden="1" x14ac:dyDescent="0.25">
      <c r="A148" t="s">
        <v>209</v>
      </c>
      <c r="B148" t="s">
        <v>437</v>
      </c>
      <c r="C148" s="195">
        <v>0.46890460323904715</v>
      </c>
      <c r="D148">
        <f t="shared" si="4"/>
        <v>143</v>
      </c>
      <c r="E148" t="s">
        <v>550</v>
      </c>
    </row>
    <row r="149" spans="1:5" hidden="1" x14ac:dyDescent="0.25">
      <c r="A149" t="s">
        <v>330</v>
      </c>
      <c r="B149" t="s">
        <v>438</v>
      </c>
      <c r="C149" s="195">
        <v>0.46571883567662642</v>
      </c>
      <c r="D149">
        <f t="shared" si="4"/>
        <v>144</v>
      </c>
      <c r="E149" t="s">
        <v>506</v>
      </c>
    </row>
    <row r="150" spans="1:5" hidden="1" x14ac:dyDescent="0.25">
      <c r="A150" t="s">
        <v>325</v>
      </c>
      <c r="B150" t="s">
        <v>439</v>
      </c>
      <c r="C150" s="195">
        <v>0.45666666666666672</v>
      </c>
      <c r="D150">
        <f t="shared" si="4"/>
        <v>145</v>
      </c>
      <c r="E150" t="s">
        <v>506</v>
      </c>
    </row>
    <row r="151" spans="1:5" hidden="1" x14ac:dyDescent="0.25">
      <c r="A151" t="s">
        <v>353</v>
      </c>
      <c r="B151" t="s">
        <v>437</v>
      </c>
      <c r="C151" s="195">
        <v>0.43739286330814958</v>
      </c>
      <c r="D151">
        <f t="shared" si="4"/>
        <v>146</v>
      </c>
      <c r="E151" t="s">
        <v>506</v>
      </c>
    </row>
    <row r="152" spans="1:5" hidden="1" x14ac:dyDescent="0.25">
      <c r="A152" t="s">
        <v>357</v>
      </c>
      <c r="B152" t="s">
        <v>438</v>
      </c>
      <c r="C152" s="195">
        <v>0.43367558135408196</v>
      </c>
      <c r="D152">
        <f t="shared" si="4"/>
        <v>147</v>
      </c>
      <c r="E152" t="s">
        <v>550</v>
      </c>
    </row>
    <row r="153" spans="1:5" hidden="1" x14ac:dyDescent="0.25">
      <c r="A153" t="s">
        <v>358</v>
      </c>
      <c r="B153" t="s">
        <v>438</v>
      </c>
      <c r="C153" s="195">
        <v>0.42692345934005865</v>
      </c>
      <c r="D153">
        <f t="shared" si="4"/>
        <v>148</v>
      </c>
      <c r="E153" t="s">
        <v>551</v>
      </c>
    </row>
    <row r="154" spans="1:5" x14ac:dyDescent="0.25">
      <c r="A154" t="s">
        <v>356</v>
      </c>
      <c r="B154" t="s">
        <v>444</v>
      </c>
      <c r="C154" s="195">
        <v>0.42666666666666669</v>
      </c>
      <c r="D154">
        <f t="shared" si="4"/>
        <v>149</v>
      </c>
      <c r="E154" t="s">
        <v>508</v>
      </c>
    </row>
    <row r="155" spans="1:5" hidden="1" x14ac:dyDescent="0.25">
      <c r="A155" t="s">
        <v>359</v>
      </c>
      <c r="B155" t="s">
        <v>439</v>
      </c>
      <c r="C155" s="195">
        <v>0.42666666666666669</v>
      </c>
      <c r="D155">
        <f t="shared" si="4"/>
        <v>149</v>
      </c>
      <c r="E155" t="s">
        <v>528</v>
      </c>
    </row>
    <row r="156" spans="1:5" hidden="1" x14ac:dyDescent="0.25">
      <c r="A156" t="s">
        <v>342</v>
      </c>
      <c r="B156" t="s">
        <v>438</v>
      </c>
      <c r="C156" s="195">
        <v>0.42630316502919635</v>
      </c>
      <c r="D156">
        <f t="shared" si="4"/>
        <v>151</v>
      </c>
      <c r="E156" t="s">
        <v>506</v>
      </c>
    </row>
    <row r="157" spans="1:5" hidden="1" x14ac:dyDescent="0.25">
      <c r="A157" t="s">
        <v>340</v>
      </c>
      <c r="B157" t="s">
        <v>439</v>
      </c>
      <c r="C157" s="195">
        <v>0.42369154288018834</v>
      </c>
      <c r="D157">
        <f t="shared" si="4"/>
        <v>152</v>
      </c>
      <c r="E157" t="s">
        <v>528</v>
      </c>
    </row>
    <row r="158" spans="1:5" hidden="1" x14ac:dyDescent="0.25">
      <c r="A158" t="s">
        <v>341</v>
      </c>
      <c r="B158" t="s">
        <v>439</v>
      </c>
      <c r="C158" s="195">
        <v>0.42321354892855334</v>
      </c>
      <c r="D158">
        <f t="shared" si="4"/>
        <v>153</v>
      </c>
      <c r="E158" t="s">
        <v>528</v>
      </c>
    </row>
    <row r="159" spans="1:5" hidden="1" x14ac:dyDescent="0.25">
      <c r="A159" t="s">
        <v>338</v>
      </c>
      <c r="B159" t="s">
        <v>437</v>
      </c>
      <c r="C159" s="195">
        <v>0.41839221268950572</v>
      </c>
      <c r="D159">
        <f t="shared" si="4"/>
        <v>154</v>
      </c>
      <c r="E159" t="s">
        <v>551</v>
      </c>
    </row>
    <row r="160" spans="1:5" hidden="1" x14ac:dyDescent="0.25">
      <c r="A160" t="s">
        <v>260</v>
      </c>
      <c r="B160" t="s">
        <v>438</v>
      </c>
      <c r="C160" s="195">
        <v>0.41820053963033138</v>
      </c>
      <c r="D160">
        <f t="shared" si="4"/>
        <v>155</v>
      </c>
      <c r="E160" t="s">
        <v>508</v>
      </c>
    </row>
    <row r="161" spans="1:5" hidden="1" x14ac:dyDescent="0.25">
      <c r="A161" t="s">
        <v>294</v>
      </c>
      <c r="B161" t="s">
        <v>439</v>
      </c>
      <c r="C161" s="195">
        <v>0.41799132601867295</v>
      </c>
      <c r="D161">
        <f t="shared" si="4"/>
        <v>156</v>
      </c>
      <c r="E161" t="s">
        <v>508</v>
      </c>
    </row>
    <row r="162" spans="1:5" hidden="1" x14ac:dyDescent="0.25">
      <c r="A162" t="s">
        <v>344</v>
      </c>
      <c r="B162" t="s">
        <v>438</v>
      </c>
      <c r="C162" s="195">
        <v>0.41697559364452991</v>
      </c>
      <c r="D162">
        <f t="shared" si="4"/>
        <v>157</v>
      </c>
      <c r="E162" t="s">
        <v>551</v>
      </c>
    </row>
    <row r="163" spans="1:5" hidden="1" x14ac:dyDescent="0.25">
      <c r="A163" t="s">
        <v>339</v>
      </c>
      <c r="B163" t="s">
        <v>439</v>
      </c>
      <c r="C163" s="195">
        <v>0.41666666666666669</v>
      </c>
      <c r="D163">
        <f t="shared" si="4"/>
        <v>158</v>
      </c>
      <c r="E163" t="s">
        <v>528</v>
      </c>
    </row>
    <row r="164" spans="1:5" x14ac:dyDescent="0.25">
      <c r="A164" t="s">
        <v>343</v>
      </c>
      <c r="B164" t="s">
        <v>435</v>
      </c>
      <c r="C164" s="195">
        <v>0.41666666666666669</v>
      </c>
      <c r="D164">
        <f t="shared" si="4"/>
        <v>158</v>
      </c>
      <c r="E164" t="s">
        <v>508</v>
      </c>
    </row>
    <row r="165" spans="1:5" x14ac:dyDescent="0.25">
      <c r="A165" t="s">
        <v>345</v>
      </c>
      <c r="B165" t="s">
        <v>435</v>
      </c>
      <c r="C165" s="195">
        <v>0.41666666666666669</v>
      </c>
      <c r="D165">
        <f t="shared" si="4"/>
        <v>158</v>
      </c>
      <c r="E165" t="s">
        <v>541</v>
      </c>
    </row>
    <row r="166" spans="1:5" hidden="1" x14ac:dyDescent="0.25">
      <c r="A166" t="s">
        <v>259</v>
      </c>
      <c r="B166" t="s">
        <v>437</v>
      </c>
      <c r="C166" s="195">
        <v>0.40360189030212029</v>
      </c>
      <c r="D166">
        <f t="shared" ref="D166:D197" si="5">_xlfn.RANK.EQ(C166, $C$6:$C$198, 0)</f>
        <v>161</v>
      </c>
      <c r="E166" t="s">
        <v>551</v>
      </c>
    </row>
    <row r="167" spans="1:5" hidden="1" x14ac:dyDescent="0.25">
      <c r="A167" t="s">
        <v>262</v>
      </c>
      <c r="B167" t="s">
        <v>437</v>
      </c>
      <c r="C167" s="195">
        <v>0.39999999999999997</v>
      </c>
      <c r="D167">
        <f t="shared" si="5"/>
        <v>162</v>
      </c>
      <c r="E167" t="s">
        <v>551</v>
      </c>
    </row>
    <row r="168" spans="1:5" hidden="1" x14ac:dyDescent="0.25">
      <c r="A168" t="s">
        <v>223</v>
      </c>
      <c r="B168" t="s">
        <v>437</v>
      </c>
      <c r="C168" s="195">
        <v>0.39702815668872771</v>
      </c>
      <c r="D168">
        <f t="shared" si="5"/>
        <v>163</v>
      </c>
      <c r="E168" t="s">
        <v>551</v>
      </c>
    </row>
    <row r="169" spans="1:5" x14ac:dyDescent="0.25">
      <c r="A169" t="s">
        <v>220</v>
      </c>
      <c r="B169" t="s">
        <v>435</v>
      </c>
      <c r="C169" s="195">
        <v>0.39666666666666667</v>
      </c>
      <c r="D169">
        <f t="shared" si="5"/>
        <v>164</v>
      </c>
      <c r="E169" t="s">
        <v>541</v>
      </c>
    </row>
    <row r="170" spans="1:5" hidden="1" x14ac:dyDescent="0.25">
      <c r="A170" t="s">
        <v>287</v>
      </c>
      <c r="B170" t="s">
        <v>437</v>
      </c>
      <c r="C170" s="195">
        <v>0.3866666759482395</v>
      </c>
      <c r="D170">
        <f t="shared" si="5"/>
        <v>165</v>
      </c>
      <c r="E170" t="s">
        <v>508</v>
      </c>
    </row>
    <row r="171" spans="1:5" x14ac:dyDescent="0.25">
      <c r="A171" t="s">
        <v>226</v>
      </c>
      <c r="B171" t="s">
        <v>444</v>
      </c>
      <c r="C171" s="195">
        <v>0.38666666666666671</v>
      </c>
      <c r="D171">
        <f t="shared" si="5"/>
        <v>166</v>
      </c>
      <c r="E171" t="s">
        <v>544</v>
      </c>
    </row>
    <row r="172" spans="1:5" hidden="1" x14ac:dyDescent="0.25">
      <c r="A172" t="s">
        <v>315</v>
      </c>
      <c r="B172" t="s">
        <v>437</v>
      </c>
      <c r="C172" s="195">
        <v>0.38478458382791275</v>
      </c>
      <c r="D172">
        <f t="shared" si="5"/>
        <v>167</v>
      </c>
      <c r="E172" t="s">
        <v>550</v>
      </c>
    </row>
    <row r="173" spans="1:5" hidden="1" x14ac:dyDescent="0.25">
      <c r="A173" t="s">
        <v>293</v>
      </c>
      <c r="B173" t="s">
        <v>439</v>
      </c>
      <c r="C173" s="195">
        <v>0.38452181302740551</v>
      </c>
      <c r="D173">
        <f t="shared" si="5"/>
        <v>168</v>
      </c>
      <c r="E173" t="s">
        <v>541</v>
      </c>
    </row>
    <row r="174" spans="1:5" hidden="1" x14ac:dyDescent="0.25">
      <c r="A174" t="s">
        <v>200</v>
      </c>
      <c r="B174" t="s">
        <v>438</v>
      </c>
      <c r="C174" s="195">
        <v>0.38134196291650996</v>
      </c>
      <c r="D174">
        <f t="shared" si="5"/>
        <v>169</v>
      </c>
      <c r="E174" t="s">
        <v>551</v>
      </c>
    </row>
    <row r="175" spans="1:5" hidden="1" x14ac:dyDescent="0.25">
      <c r="A175" t="s">
        <v>254</v>
      </c>
      <c r="B175" t="s">
        <v>437</v>
      </c>
      <c r="C175" s="195">
        <v>0.37355964983375417</v>
      </c>
      <c r="D175">
        <f t="shared" si="5"/>
        <v>170</v>
      </c>
      <c r="E175" t="s">
        <v>551</v>
      </c>
    </row>
    <row r="176" spans="1:5" hidden="1" x14ac:dyDescent="0.25">
      <c r="A176" t="s">
        <v>284</v>
      </c>
      <c r="B176" t="s">
        <v>437</v>
      </c>
      <c r="C176" s="195">
        <v>0.36782279849892568</v>
      </c>
      <c r="D176">
        <f t="shared" si="5"/>
        <v>171</v>
      </c>
      <c r="E176" t="s">
        <v>551</v>
      </c>
    </row>
    <row r="177" spans="1:5" hidden="1" x14ac:dyDescent="0.25">
      <c r="A177" t="s">
        <v>288</v>
      </c>
      <c r="B177" t="s">
        <v>437</v>
      </c>
      <c r="C177" s="195">
        <v>0.3569704925433404</v>
      </c>
      <c r="D177">
        <f t="shared" si="5"/>
        <v>172</v>
      </c>
      <c r="E177" t="s">
        <v>506</v>
      </c>
    </row>
    <row r="178" spans="1:5" hidden="1" x14ac:dyDescent="0.25">
      <c r="A178" t="s">
        <v>292</v>
      </c>
      <c r="B178" t="s">
        <v>437</v>
      </c>
      <c r="C178" s="195">
        <v>0.3402600504658419</v>
      </c>
      <c r="D178">
        <f t="shared" si="5"/>
        <v>173</v>
      </c>
      <c r="E178" t="s">
        <v>551</v>
      </c>
    </row>
    <row r="179" spans="1:5" hidden="1" x14ac:dyDescent="0.25">
      <c r="A179" t="s">
        <v>374</v>
      </c>
      <c r="B179" t="s">
        <v>438</v>
      </c>
      <c r="C179" s="195">
        <v>0.34</v>
      </c>
      <c r="D179">
        <f t="shared" si="5"/>
        <v>174</v>
      </c>
      <c r="E179" t="s">
        <v>506</v>
      </c>
    </row>
    <row r="180" spans="1:5" hidden="1" x14ac:dyDescent="0.25">
      <c r="A180" t="s">
        <v>306</v>
      </c>
      <c r="B180" t="s">
        <v>438</v>
      </c>
      <c r="C180" s="195">
        <v>0.33722367618496069</v>
      </c>
      <c r="D180">
        <f t="shared" si="5"/>
        <v>175</v>
      </c>
      <c r="E180" t="s">
        <v>506</v>
      </c>
    </row>
    <row r="181" spans="1:5" hidden="1" x14ac:dyDescent="0.25">
      <c r="A181" t="s">
        <v>368</v>
      </c>
      <c r="B181" t="s">
        <v>437</v>
      </c>
      <c r="C181" s="195">
        <v>0.33705453053586559</v>
      </c>
      <c r="D181">
        <f t="shared" si="5"/>
        <v>176</v>
      </c>
      <c r="E181" t="s">
        <v>551</v>
      </c>
    </row>
    <row r="182" spans="1:5" hidden="1" x14ac:dyDescent="0.25">
      <c r="A182" t="s">
        <v>266</v>
      </c>
      <c r="B182" t="s">
        <v>437</v>
      </c>
      <c r="C182" s="195">
        <v>0.33376855884751228</v>
      </c>
      <c r="D182">
        <f t="shared" si="5"/>
        <v>177</v>
      </c>
      <c r="E182" t="s">
        <v>551</v>
      </c>
    </row>
    <row r="183" spans="1:5" hidden="1" x14ac:dyDescent="0.25">
      <c r="A183" t="s">
        <v>267</v>
      </c>
      <c r="B183" t="s">
        <v>437</v>
      </c>
      <c r="C183" s="195">
        <v>0.33333333333333331</v>
      </c>
      <c r="D183">
        <f t="shared" si="5"/>
        <v>178</v>
      </c>
      <c r="E183" t="s">
        <v>551</v>
      </c>
    </row>
    <row r="184" spans="1:5" x14ac:dyDescent="0.25">
      <c r="A184" t="s">
        <v>361</v>
      </c>
      <c r="B184" t="s">
        <v>444</v>
      </c>
      <c r="C184" s="195">
        <v>0.33333333333333331</v>
      </c>
      <c r="D184">
        <f t="shared" si="5"/>
        <v>178</v>
      </c>
      <c r="E184" t="s">
        <v>508</v>
      </c>
    </row>
    <row r="185" spans="1:5" x14ac:dyDescent="0.25">
      <c r="A185" t="s">
        <v>362</v>
      </c>
      <c r="B185" t="s">
        <v>444</v>
      </c>
      <c r="C185" s="195">
        <v>0.33333333333333331</v>
      </c>
      <c r="D185">
        <f t="shared" si="5"/>
        <v>178</v>
      </c>
      <c r="E185" t="s">
        <v>508</v>
      </c>
    </row>
    <row r="186" spans="1:5" hidden="1" x14ac:dyDescent="0.25">
      <c r="A186" t="s">
        <v>355</v>
      </c>
      <c r="B186" t="s">
        <v>439</v>
      </c>
      <c r="C186" s="195">
        <v>0.30124595789278835</v>
      </c>
      <c r="D186">
        <f t="shared" si="5"/>
        <v>181</v>
      </c>
      <c r="E186" t="s">
        <v>551</v>
      </c>
    </row>
    <row r="187" spans="1:5" x14ac:dyDescent="0.25">
      <c r="A187" t="s">
        <v>257</v>
      </c>
      <c r="B187" t="s">
        <v>444</v>
      </c>
      <c r="C187" s="195">
        <v>0.3</v>
      </c>
      <c r="D187">
        <f t="shared" si="5"/>
        <v>182</v>
      </c>
      <c r="E187" t="s">
        <v>508</v>
      </c>
    </row>
    <row r="188" spans="1:5" hidden="1" x14ac:dyDescent="0.25">
      <c r="A188" t="s">
        <v>354</v>
      </c>
      <c r="B188" t="s">
        <v>437</v>
      </c>
      <c r="C188" s="195">
        <v>0.26</v>
      </c>
      <c r="D188">
        <f t="shared" si="5"/>
        <v>183</v>
      </c>
      <c r="E188" t="s">
        <v>551</v>
      </c>
    </row>
    <row r="189" spans="1:5" x14ac:dyDescent="0.25">
      <c r="A189" t="s">
        <v>251</v>
      </c>
      <c r="B189" t="s">
        <v>435</v>
      </c>
      <c r="C189" s="195">
        <v>0.24743437696914217</v>
      </c>
      <c r="D189">
        <f t="shared" si="5"/>
        <v>184</v>
      </c>
      <c r="E189" t="s">
        <v>551</v>
      </c>
    </row>
    <row r="190" spans="1:5" x14ac:dyDescent="0.25">
      <c r="A190" t="s">
        <v>261</v>
      </c>
      <c r="B190" t="s">
        <v>444</v>
      </c>
      <c r="C190" s="195">
        <v>0.23333333333333331</v>
      </c>
      <c r="D190">
        <f t="shared" si="5"/>
        <v>185</v>
      </c>
      <c r="E190" t="s">
        <v>508</v>
      </c>
    </row>
    <row r="191" spans="1:5" hidden="1" x14ac:dyDescent="0.25">
      <c r="A191" t="s">
        <v>311</v>
      </c>
      <c r="B191" t="s">
        <v>437</v>
      </c>
      <c r="C191" s="195">
        <v>0.21817660629017635</v>
      </c>
      <c r="D191">
        <f t="shared" si="5"/>
        <v>186</v>
      </c>
      <c r="E191" t="s">
        <v>551</v>
      </c>
    </row>
    <row r="192" spans="1:5" hidden="1" x14ac:dyDescent="0.25">
      <c r="A192" t="s">
        <v>215</v>
      </c>
      <c r="B192" t="s">
        <v>438</v>
      </c>
      <c r="C192" s="195">
        <v>0.21024717179098681</v>
      </c>
      <c r="D192">
        <f t="shared" si="5"/>
        <v>187</v>
      </c>
      <c r="E192" t="s">
        <v>550</v>
      </c>
    </row>
    <row r="193" spans="1:5" hidden="1" x14ac:dyDescent="0.25">
      <c r="A193" t="s">
        <v>196</v>
      </c>
      <c r="B193" t="s">
        <v>437</v>
      </c>
      <c r="C193" s="195">
        <v>0.20350653627133575</v>
      </c>
      <c r="D193">
        <f t="shared" si="5"/>
        <v>188</v>
      </c>
      <c r="E193" t="s">
        <v>550</v>
      </c>
    </row>
    <row r="194" spans="1:5" hidden="1" x14ac:dyDescent="0.25">
      <c r="A194" t="s">
        <v>269</v>
      </c>
      <c r="B194" t="s">
        <v>437</v>
      </c>
      <c r="C194" s="195">
        <v>0.19999999999999998</v>
      </c>
      <c r="D194">
        <f t="shared" si="5"/>
        <v>189</v>
      </c>
      <c r="E194" t="s">
        <v>528</v>
      </c>
    </row>
    <row r="195" spans="1:5" hidden="1" x14ac:dyDescent="0.25">
      <c r="A195" t="s">
        <v>245</v>
      </c>
      <c r="B195" t="s">
        <v>438</v>
      </c>
      <c r="C195" s="195">
        <v>8.666666666666667E-2</v>
      </c>
      <c r="D195">
        <f t="shared" si="5"/>
        <v>190</v>
      </c>
      <c r="E195" t="s">
        <v>541</v>
      </c>
    </row>
    <row r="196" spans="1:5" hidden="1" x14ac:dyDescent="0.25">
      <c r="A196" t="s">
        <v>252</v>
      </c>
      <c r="B196" t="s">
        <v>437</v>
      </c>
      <c r="C196" s="195">
        <v>6.7081997157438386E-2</v>
      </c>
      <c r="D196">
        <f t="shared" si="5"/>
        <v>191</v>
      </c>
      <c r="E196" t="s">
        <v>551</v>
      </c>
    </row>
    <row r="197" spans="1:5" hidden="1" x14ac:dyDescent="0.25">
      <c r="A197" t="s">
        <v>312</v>
      </c>
      <c r="B197" t="s">
        <v>437</v>
      </c>
      <c r="C197" s="195">
        <v>4.9999999999999996E-2</v>
      </c>
      <c r="D197">
        <f t="shared" si="5"/>
        <v>192</v>
      </c>
      <c r="E197" t="s">
        <v>506</v>
      </c>
    </row>
    <row r="198" spans="1:5" hidden="1" x14ac:dyDescent="0.25">
      <c r="A198" t="s">
        <v>387</v>
      </c>
      <c r="B198" t="s">
        <v>437</v>
      </c>
      <c r="C198" s="195">
        <v>0.01</v>
      </c>
      <c r="D198">
        <f t="shared" ref="D198" si="6">_xlfn.RANK.EQ(C198, $C$6:$C$198, 0)</f>
        <v>193</v>
      </c>
      <c r="E198" t="s">
        <v>551</v>
      </c>
    </row>
  </sheetData>
  <autoFilter ref="A5:E198">
    <filterColumn colId="1">
      <filters>
        <filter val="High income: nonOECD"/>
        <filter val="High income: OECD"/>
      </filters>
    </filterColumn>
    <sortState ref="A6:E198">
      <sortCondition ref="D5:D198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workbookViewId="0">
      <selection activeCell="H3" sqref="H3"/>
    </sheetView>
  </sheetViews>
  <sheetFormatPr defaultRowHeight="15" x14ac:dyDescent="0.25"/>
  <cols>
    <col min="1" max="1" width="30" customWidth="1"/>
    <col min="2" max="2" width="8.28515625" bestFit="1" customWidth="1"/>
    <col min="3" max="3" width="24.7109375" bestFit="1" customWidth="1"/>
    <col min="4" max="4" width="11.85546875" bestFit="1" customWidth="1"/>
    <col min="5" max="5" width="11.85546875" style="243" customWidth="1"/>
    <col min="6" max="6" width="17" bestFit="1" customWidth="1"/>
    <col min="7" max="7" width="10.85546875" bestFit="1" customWidth="1"/>
    <col min="8" max="8" width="45.140625" style="243" bestFit="1" customWidth="1"/>
    <col min="9" max="9" width="17.7109375" bestFit="1" customWidth="1"/>
    <col min="10" max="10" width="14" bestFit="1" customWidth="1"/>
    <col min="11" max="11" width="12.7109375" bestFit="1" customWidth="1"/>
    <col min="12" max="12" width="12.28515625" bestFit="1" customWidth="1"/>
  </cols>
  <sheetData>
    <row r="1" spans="1:13" x14ac:dyDescent="0.25">
      <c r="A1" s="134"/>
      <c r="B1" s="134"/>
      <c r="C1" s="134"/>
      <c r="D1" t="s">
        <v>632</v>
      </c>
      <c r="H1" s="135" t="s">
        <v>903</v>
      </c>
    </row>
    <row r="2" spans="1:13" x14ac:dyDescent="0.25">
      <c r="A2" s="134" t="s">
        <v>193</v>
      </c>
      <c r="B2" s="134" t="s">
        <v>428</v>
      </c>
      <c r="C2" s="134" t="s">
        <v>678</v>
      </c>
      <c r="D2" s="135" t="s">
        <v>626</v>
      </c>
      <c r="E2" s="243" t="s">
        <v>900</v>
      </c>
      <c r="F2" t="s">
        <v>899</v>
      </c>
      <c r="G2" t="s">
        <v>627</v>
      </c>
      <c r="H2" s="135" t="s">
        <v>902</v>
      </c>
      <c r="I2" t="s">
        <v>901</v>
      </c>
      <c r="J2" t="s">
        <v>628</v>
      </c>
      <c r="K2" s="135" t="s">
        <v>629</v>
      </c>
      <c r="L2" s="135" t="s">
        <v>630</v>
      </c>
      <c r="M2" s="135" t="s">
        <v>631</v>
      </c>
    </row>
    <row r="3" spans="1:13" x14ac:dyDescent="0.25">
      <c r="A3" s="32" t="str">
        <f>VLOOKUP(B3,'Country code'!$B$2:$D$194,2,FALSE)</f>
        <v>Afghanistan</v>
      </c>
      <c r="B3" s="33" t="s">
        <v>0</v>
      </c>
      <c r="C3" s="33" t="str">
        <f>VLOOKUP(B3, Regions!B:C, 2, FALSE)</f>
        <v>South Asia</v>
      </c>
      <c r="D3">
        <v>1</v>
      </c>
      <c r="F3">
        <f>VLOOKUP(A3, 'Dimension 2 OLD'!A:Q, 9, FALSE)</f>
        <v>0</v>
      </c>
      <c r="G3">
        <v>7</v>
      </c>
      <c r="I3">
        <f t="shared" ref="I3:I34" si="0">F3/G3</f>
        <v>0</v>
      </c>
      <c r="J3">
        <v>-1</v>
      </c>
      <c r="K3">
        <f t="shared" ref="K3:K34" si="1">I3*J3</f>
        <v>0</v>
      </c>
      <c r="L3">
        <f t="shared" ref="L3:L34" si="2">AVERAGE(K3, D3)</f>
        <v>0.5</v>
      </c>
      <c r="M3">
        <f t="shared" ref="M3:M34" si="3">_xlfn.RANK.EQ(L3, $L$3:$L$195, 0)</f>
        <v>1</v>
      </c>
    </row>
    <row r="4" spans="1:13" x14ac:dyDescent="0.25">
      <c r="A4" s="32" t="str">
        <f>VLOOKUP(B4,'Country code'!$B$2:$D$194,2,FALSE)</f>
        <v>Albania</v>
      </c>
      <c r="B4" s="33" t="s">
        <v>2</v>
      </c>
      <c r="C4" s="33" t="str">
        <f>VLOOKUP(B4, Regions!B:C, 2, FALSE)</f>
        <v>Europe &amp; Central Asia</v>
      </c>
      <c r="D4">
        <v>1</v>
      </c>
      <c r="F4">
        <f>VLOOKUP(A4, 'Dimension 2 OLD'!A:Q, 9, FALSE)</f>
        <v>0</v>
      </c>
      <c r="G4">
        <v>7</v>
      </c>
      <c r="I4">
        <f t="shared" si="0"/>
        <v>0</v>
      </c>
      <c r="J4">
        <v>-1</v>
      </c>
      <c r="K4">
        <f t="shared" si="1"/>
        <v>0</v>
      </c>
      <c r="L4">
        <f t="shared" si="2"/>
        <v>0.5</v>
      </c>
      <c r="M4">
        <f t="shared" si="3"/>
        <v>1</v>
      </c>
    </row>
    <row r="5" spans="1:13" x14ac:dyDescent="0.25">
      <c r="A5" s="32" t="str">
        <f>VLOOKUP(B5,'Country code'!$B$2:$D$194,2,FALSE)</f>
        <v>Angola</v>
      </c>
      <c r="B5" s="33" t="s">
        <v>1</v>
      </c>
      <c r="C5" s="33" t="str">
        <f>VLOOKUP(B5, Regions!B:C, 2, FALSE)</f>
        <v>Sub-Saharan Africa</v>
      </c>
      <c r="D5">
        <v>1</v>
      </c>
      <c r="F5">
        <f>VLOOKUP(A5, 'Dimension 2 OLD'!A:Q, 9, FALSE)</f>
        <v>0</v>
      </c>
      <c r="G5">
        <v>7</v>
      </c>
      <c r="I5">
        <f t="shared" si="0"/>
        <v>0</v>
      </c>
      <c r="J5">
        <v>-1</v>
      </c>
      <c r="K5">
        <f t="shared" si="1"/>
        <v>0</v>
      </c>
      <c r="L5">
        <f t="shared" si="2"/>
        <v>0.5</v>
      </c>
      <c r="M5">
        <f t="shared" si="3"/>
        <v>1</v>
      </c>
    </row>
    <row r="6" spans="1:13" x14ac:dyDescent="0.25">
      <c r="A6" s="32" t="str">
        <f>VLOOKUP(B6,'Country code'!$B$2:$D$194,2,FALSE)</f>
        <v>Armenia</v>
      </c>
      <c r="B6" s="33" t="s">
        <v>6</v>
      </c>
      <c r="C6" s="33" t="str">
        <f>VLOOKUP(B6, Regions!B:C, 2, FALSE)</f>
        <v>Europe &amp; Central Asia</v>
      </c>
      <c r="D6">
        <v>1</v>
      </c>
      <c r="F6">
        <f>VLOOKUP(A6, 'Dimension 2 OLD'!A:Q, 9, FALSE)</f>
        <v>0</v>
      </c>
      <c r="G6">
        <v>7</v>
      </c>
      <c r="I6">
        <f t="shared" si="0"/>
        <v>0</v>
      </c>
      <c r="J6">
        <v>-1</v>
      </c>
      <c r="K6">
        <f t="shared" si="1"/>
        <v>0</v>
      </c>
      <c r="L6">
        <f t="shared" si="2"/>
        <v>0.5</v>
      </c>
      <c r="M6">
        <f t="shared" si="3"/>
        <v>1</v>
      </c>
    </row>
    <row r="7" spans="1:13" x14ac:dyDescent="0.25">
      <c r="A7" s="32" t="str">
        <f>VLOOKUP(B7,'Country code'!$B$2:$D$194,2,FALSE)</f>
        <v>Bangladesh</v>
      </c>
      <c r="B7" s="33" t="s">
        <v>15</v>
      </c>
      <c r="C7" s="33" t="str">
        <f>VLOOKUP(B7, Regions!B:C, 2, FALSE)</f>
        <v>South Asia</v>
      </c>
      <c r="D7">
        <v>1</v>
      </c>
      <c r="F7">
        <f>VLOOKUP(A7, 'Dimension 2 OLD'!A:Q, 9, FALSE)</f>
        <v>0</v>
      </c>
      <c r="G7">
        <v>7</v>
      </c>
      <c r="I7">
        <f t="shared" si="0"/>
        <v>0</v>
      </c>
      <c r="J7">
        <v>-1</v>
      </c>
      <c r="K7">
        <f t="shared" si="1"/>
        <v>0</v>
      </c>
      <c r="L7">
        <f t="shared" si="2"/>
        <v>0.5</v>
      </c>
      <c r="M7">
        <f t="shared" si="3"/>
        <v>1</v>
      </c>
    </row>
    <row r="8" spans="1:13" x14ac:dyDescent="0.25">
      <c r="A8" s="32" t="str">
        <f>VLOOKUP(B8,'Country code'!$B$2:$D$194,2,FALSE)</f>
        <v>Bolivia (Plurinational State of)</v>
      </c>
      <c r="B8" s="33" t="s">
        <v>22</v>
      </c>
      <c r="C8" s="33" t="str">
        <f>VLOOKUP(B8, Regions!B:C, 2, FALSE)</f>
        <v>Latin America &amp; Caribbean</v>
      </c>
      <c r="D8">
        <v>1</v>
      </c>
      <c r="F8">
        <f>VLOOKUP(A8, 'Dimension 2 OLD'!A:Q, 9, FALSE)</f>
        <v>0</v>
      </c>
      <c r="G8">
        <v>7</v>
      </c>
      <c r="I8">
        <f t="shared" si="0"/>
        <v>0</v>
      </c>
      <c r="J8">
        <v>-1</v>
      </c>
      <c r="K8">
        <f t="shared" si="1"/>
        <v>0</v>
      </c>
      <c r="L8">
        <f t="shared" si="2"/>
        <v>0.5</v>
      </c>
      <c r="M8">
        <f t="shared" si="3"/>
        <v>1</v>
      </c>
    </row>
    <row r="9" spans="1:13" x14ac:dyDescent="0.25">
      <c r="A9" s="32" t="str">
        <f>VLOOKUP(B9,'Country code'!$B$2:$D$194,2,FALSE)</f>
        <v>Burkina Faso</v>
      </c>
      <c r="B9" s="33" t="s">
        <v>14</v>
      </c>
      <c r="C9" s="33" t="str">
        <f>VLOOKUP(B9, Regions!B:C, 2, FALSE)</f>
        <v>Sub-Saharan Africa</v>
      </c>
      <c r="D9">
        <v>1</v>
      </c>
      <c r="F9">
        <f>VLOOKUP(A9, 'Dimension 2 OLD'!A:Q, 9, FALSE)</f>
        <v>0</v>
      </c>
      <c r="G9">
        <v>7</v>
      </c>
      <c r="I9">
        <f t="shared" si="0"/>
        <v>0</v>
      </c>
      <c r="J9">
        <v>-1</v>
      </c>
      <c r="K9">
        <f t="shared" si="1"/>
        <v>0</v>
      </c>
      <c r="L9">
        <f t="shared" si="2"/>
        <v>0.5</v>
      </c>
      <c r="M9">
        <f t="shared" si="3"/>
        <v>1</v>
      </c>
    </row>
    <row r="10" spans="1:13" x14ac:dyDescent="0.25">
      <c r="A10" s="32" t="str">
        <f>VLOOKUP(B10,'Country code'!$B$2:$D$194,2,FALSE)</f>
        <v>Cambodia</v>
      </c>
      <c r="B10" s="33" t="s">
        <v>91</v>
      </c>
      <c r="C10" s="33" t="str">
        <f>VLOOKUP(B10, Regions!B:C, 2, FALSE)</f>
        <v>East Asia &amp; Pacific</v>
      </c>
      <c r="D10">
        <v>1</v>
      </c>
      <c r="F10">
        <f>VLOOKUP(A10, 'Dimension 2 OLD'!A:Q, 9, FALSE)</f>
        <v>0</v>
      </c>
      <c r="G10">
        <v>7</v>
      </c>
      <c r="I10">
        <f t="shared" si="0"/>
        <v>0</v>
      </c>
      <c r="J10">
        <v>-1</v>
      </c>
      <c r="K10">
        <f t="shared" si="1"/>
        <v>0</v>
      </c>
      <c r="L10">
        <f t="shared" si="2"/>
        <v>0.5</v>
      </c>
      <c r="M10">
        <f t="shared" si="3"/>
        <v>1</v>
      </c>
    </row>
    <row r="11" spans="1:13" x14ac:dyDescent="0.25">
      <c r="A11" s="32" t="str">
        <f>VLOOKUP(B11,'Country code'!$B$2:$D$194,2,FALSE)</f>
        <v>Cameroon</v>
      </c>
      <c r="B11" s="33" t="s">
        <v>34</v>
      </c>
      <c r="C11" s="33" t="str">
        <f>VLOOKUP(B11, Regions!B:C, 2, FALSE)</f>
        <v>Sub-Saharan Africa</v>
      </c>
      <c r="D11">
        <v>1</v>
      </c>
      <c r="F11">
        <f>VLOOKUP(A11, 'Dimension 2 OLD'!A:Q, 9, FALSE)</f>
        <v>0</v>
      </c>
      <c r="G11">
        <v>7</v>
      </c>
      <c r="I11">
        <f t="shared" si="0"/>
        <v>0</v>
      </c>
      <c r="J11">
        <v>-1</v>
      </c>
      <c r="K11">
        <f t="shared" si="1"/>
        <v>0</v>
      </c>
      <c r="L11">
        <f t="shared" si="2"/>
        <v>0.5</v>
      </c>
      <c r="M11">
        <f t="shared" si="3"/>
        <v>1</v>
      </c>
    </row>
    <row r="12" spans="1:13" x14ac:dyDescent="0.25">
      <c r="A12" s="32" t="str">
        <f>VLOOKUP(B12,'Country code'!$B$2:$D$194,2,FALSE)</f>
        <v>Colombia</v>
      </c>
      <c r="B12" s="33" t="s">
        <v>38</v>
      </c>
      <c r="C12" s="33" t="str">
        <f>VLOOKUP(B12, Regions!B:C, 2, FALSE)</f>
        <v>Latin America &amp; Caribbean</v>
      </c>
      <c r="D12">
        <v>1</v>
      </c>
      <c r="F12">
        <f>VLOOKUP(A12, 'Dimension 2 OLD'!A:Q, 9, FALSE)</f>
        <v>0</v>
      </c>
      <c r="G12">
        <v>7</v>
      </c>
      <c r="I12">
        <f t="shared" si="0"/>
        <v>0</v>
      </c>
      <c r="J12">
        <v>-1</v>
      </c>
      <c r="K12">
        <f t="shared" si="1"/>
        <v>0</v>
      </c>
      <c r="L12">
        <f t="shared" si="2"/>
        <v>0.5</v>
      </c>
      <c r="M12">
        <f t="shared" si="3"/>
        <v>1</v>
      </c>
    </row>
    <row r="13" spans="1:13" x14ac:dyDescent="0.25">
      <c r="A13" s="32" t="str">
        <f>VLOOKUP(B13,'Country code'!$B$2:$D$194,2,FALSE)</f>
        <v>Congo</v>
      </c>
      <c r="B13" s="33" t="s">
        <v>36</v>
      </c>
      <c r="C13" s="33" t="str">
        <f>VLOOKUP(B13, Regions!B:C, 2, FALSE)</f>
        <v>Sub-Saharan Africa</v>
      </c>
      <c r="D13">
        <v>1</v>
      </c>
      <c r="F13">
        <f>VLOOKUP(A13, 'Dimension 2 OLD'!A:Q, 9, FALSE)</f>
        <v>0</v>
      </c>
      <c r="G13">
        <v>7</v>
      </c>
      <c r="I13">
        <f t="shared" si="0"/>
        <v>0</v>
      </c>
      <c r="J13">
        <v>-1</v>
      </c>
      <c r="K13">
        <f t="shared" si="1"/>
        <v>0</v>
      </c>
      <c r="L13">
        <f t="shared" si="2"/>
        <v>0.5</v>
      </c>
      <c r="M13">
        <f t="shared" si="3"/>
        <v>1</v>
      </c>
    </row>
    <row r="14" spans="1:13" x14ac:dyDescent="0.25">
      <c r="A14" s="32" t="str">
        <f>VLOOKUP(B14,'Country code'!$B$2:$D$194,2,FALSE)</f>
        <v>Costa Rica</v>
      </c>
      <c r="B14" s="33" t="s">
        <v>41</v>
      </c>
      <c r="C14" s="33" t="str">
        <f>VLOOKUP(B14, Regions!B:C, 2, FALSE)</f>
        <v>Latin America &amp; Caribbean</v>
      </c>
      <c r="D14">
        <v>1</v>
      </c>
      <c r="F14">
        <f>VLOOKUP(A14, 'Dimension 2 OLD'!A:Q, 9, FALSE)</f>
        <v>0</v>
      </c>
      <c r="G14">
        <v>7</v>
      </c>
      <c r="I14">
        <f t="shared" si="0"/>
        <v>0</v>
      </c>
      <c r="J14">
        <v>-1</v>
      </c>
      <c r="K14">
        <f t="shared" si="1"/>
        <v>0</v>
      </c>
      <c r="L14">
        <f t="shared" si="2"/>
        <v>0.5</v>
      </c>
      <c r="M14">
        <f t="shared" si="3"/>
        <v>1</v>
      </c>
    </row>
    <row r="15" spans="1:13" ht="30" x14ac:dyDescent="0.25">
      <c r="A15" s="32" t="str">
        <f>VLOOKUP(B15,'Country code'!$B$2:$D$194,2,FALSE)</f>
        <v>Democratic Republic of the Congo</v>
      </c>
      <c r="B15" s="33" t="s">
        <v>35</v>
      </c>
      <c r="C15" s="33" t="str">
        <f>VLOOKUP(B15, Regions!B:C, 2, FALSE)</f>
        <v>Sub-Saharan Africa</v>
      </c>
      <c r="D15">
        <v>1</v>
      </c>
      <c r="F15">
        <f>VLOOKUP(A15, 'Dimension 2 OLD'!A:Q, 9, FALSE)</f>
        <v>0</v>
      </c>
      <c r="G15">
        <v>7</v>
      </c>
      <c r="I15">
        <f t="shared" si="0"/>
        <v>0</v>
      </c>
      <c r="J15">
        <v>-1</v>
      </c>
      <c r="K15">
        <f t="shared" si="1"/>
        <v>0</v>
      </c>
      <c r="L15">
        <f t="shared" si="2"/>
        <v>0.5</v>
      </c>
      <c r="M15">
        <f t="shared" si="3"/>
        <v>1</v>
      </c>
    </row>
    <row r="16" spans="1:13" x14ac:dyDescent="0.25">
      <c r="A16" s="32" t="str">
        <f>VLOOKUP(B16,'Country code'!$B$2:$D$194,2,FALSE)</f>
        <v>Dominican Republic</v>
      </c>
      <c r="B16" s="33" t="s">
        <v>49</v>
      </c>
      <c r="C16" s="33" t="str">
        <f>VLOOKUP(B16, Regions!B:C, 2, FALSE)</f>
        <v>Latin America &amp; Caribbean</v>
      </c>
      <c r="D16">
        <v>1</v>
      </c>
      <c r="F16">
        <f>VLOOKUP(A16, 'Dimension 2 OLD'!A:Q, 9, FALSE)</f>
        <v>0</v>
      </c>
      <c r="G16">
        <v>7</v>
      </c>
      <c r="I16">
        <f t="shared" si="0"/>
        <v>0</v>
      </c>
      <c r="J16">
        <v>-1</v>
      </c>
      <c r="K16">
        <f t="shared" si="1"/>
        <v>0</v>
      </c>
      <c r="L16">
        <f t="shared" si="2"/>
        <v>0.5</v>
      </c>
      <c r="M16">
        <f t="shared" si="3"/>
        <v>1</v>
      </c>
    </row>
    <row r="17" spans="1:13" x14ac:dyDescent="0.25">
      <c r="A17" s="32" t="str">
        <f>VLOOKUP(B17,'Country code'!$B$2:$D$194,2,FALSE)</f>
        <v>Egypt</v>
      </c>
      <c r="B17" s="33" t="s">
        <v>52</v>
      </c>
      <c r="C17" s="33" t="str">
        <f>VLOOKUP(B17, Regions!B:C, 2, FALSE)</f>
        <v>Middle East &amp; North Africa</v>
      </c>
      <c r="D17">
        <v>1</v>
      </c>
      <c r="F17">
        <f>VLOOKUP(A17, 'Dimension 2 OLD'!A:Q, 9, FALSE)</f>
        <v>0</v>
      </c>
      <c r="G17">
        <v>7</v>
      </c>
      <c r="I17">
        <f t="shared" si="0"/>
        <v>0</v>
      </c>
      <c r="J17">
        <v>-1</v>
      </c>
      <c r="K17">
        <f t="shared" si="1"/>
        <v>0</v>
      </c>
      <c r="L17">
        <f t="shared" si="2"/>
        <v>0.5</v>
      </c>
      <c r="M17">
        <f t="shared" si="3"/>
        <v>1</v>
      </c>
    </row>
    <row r="18" spans="1:13" x14ac:dyDescent="0.25">
      <c r="A18" s="32" t="str">
        <f>VLOOKUP(B18,'Country code'!$B$2:$D$194,2,FALSE)</f>
        <v>Ethiopia</v>
      </c>
      <c r="B18" s="33" t="s">
        <v>56</v>
      </c>
      <c r="C18" s="33" t="str">
        <f>VLOOKUP(B18, Regions!B:C, 2, FALSE)</f>
        <v>Sub-Saharan Africa</v>
      </c>
      <c r="D18">
        <v>1</v>
      </c>
      <c r="F18">
        <f>VLOOKUP(A18, 'Dimension 2 OLD'!A:Q, 9, FALSE)</f>
        <v>0</v>
      </c>
      <c r="G18">
        <v>7</v>
      </c>
      <c r="I18">
        <f t="shared" si="0"/>
        <v>0</v>
      </c>
      <c r="J18">
        <v>-1</v>
      </c>
      <c r="K18">
        <f t="shared" si="1"/>
        <v>0</v>
      </c>
      <c r="L18">
        <f t="shared" si="2"/>
        <v>0.5</v>
      </c>
      <c r="M18">
        <f t="shared" si="3"/>
        <v>1</v>
      </c>
    </row>
    <row r="19" spans="1:13" x14ac:dyDescent="0.25">
      <c r="A19" s="32" t="str">
        <f>VLOOKUP(B19,'Country code'!$B$2:$D$194,2,FALSE)</f>
        <v>Guyana</v>
      </c>
      <c r="B19" s="33" t="s">
        <v>72</v>
      </c>
      <c r="C19" s="33" t="str">
        <f>VLOOKUP(B19, Regions!B:C, 2, FALSE)</f>
        <v>Latin America &amp; Caribbean</v>
      </c>
      <c r="D19">
        <v>1</v>
      </c>
      <c r="F19">
        <f>VLOOKUP(A19, 'Dimension 2 OLD'!A:Q, 9, FALSE)</f>
        <v>0</v>
      </c>
      <c r="G19">
        <v>7</v>
      </c>
      <c r="I19">
        <f t="shared" si="0"/>
        <v>0</v>
      </c>
      <c r="J19">
        <v>-1</v>
      </c>
      <c r="K19">
        <f t="shared" si="1"/>
        <v>0</v>
      </c>
      <c r="L19">
        <f t="shared" si="2"/>
        <v>0.5</v>
      </c>
      <c r="M19">
        <f t="shared" si="3"/>
        <v>1</v>
      </c>
    </row>
    <row r="20" spans="1:13" x14ac:dyDescent="0.25">
      <c r="A20" s="32" t="str">
        <f>VLOOKUP(B20,'Country code'!$B$2:$D$194,2,FALSE)</f>
        <v>Indonesia</v>
      </c>
      <c r="B20" s="33" t="s">
        <v>77</v>
      </c>
      <c r="C20" s="33" t="str">
        <f>VLOOKUP(B20, Regions!B:C, 2, FALSE)</f>
        <v>East Asia &amp; Pacific</v>
      </c>
      <c r="D20">
        <v>1</v>
      </c>
      <c r="F20">
        <f>VLOOKUP(A20, 'Dimension 2 OLD'!A:Q, 9, FALSE)</f>
        <v>0</v>
      </c>
      <c r="G20">
        <v>7</v>
      </c>
      <c r="I20">
        <f t="shared" si="0"/>
        <v>0</v>
      </c>
      <c r="J20">
        <v>-1</v>
      </c>
      <c r="K20">
        <f t="shared" si="1"/>
        <v>0</v>
      </c>
      <c r="L20">
        <f t="shared" si="2"/>
        <v>0.5</v>
      </c>
      <c r="M20">
        <f t="shared" si="3"/>
        <v>1</v>
      </c>
    </row>
    <row r="21" spans="1:13" x14ac:dyDescent="0.25">
      <c r="A21" s="32" t="str">
        <f>VLOOKUP(B21,'Country code'!$B$2:$D$194,2,FALSE)</f>
        <v>Jordan</v>
      </c>
      <c r="B21" s="33" t="s">
        <v>86</v>
      </c>
      <c r="C21" s="33" t="str">
        <f>VLOOKUP(B21, Regions!B:C, 2, FALSE)</f>
        <v>Middle East &amp; North Africa</v>
      </c>
      <c r="D21">
        <v>1</v>
      </c>
      <c r="F21">
        <f>VLOOKUP(A21, 'Dimension 2 OLD'!A:Q, 9, FALSE)</f>
        <v>0</v>
      </c>
      <c r="G21">
        <v>7</v>
      </c>
      <c r="I21">
        <f t="shared" si="0"/>
        <v>0</v>
      </c>
      <c r="J21">
        <v>-1</v>
      </c>
      <c r="K21">
        <f t="shared" si="1"/>
        <v>0</v>
      </c>
      <c r="L21">
        <f t="shared" si="2"/>
        <v>0.5</v>
      </c>
      <c r="M21">
        <f t="shared" si="3"/>
        <v>1</v>
      </c>
    </row>
    <row r="22" spans="1:13" x14ac:dyDescent="0.25">
      <c r="A22" s="32" t="str">
        <f>VLOOKUP(B22,'Country code'!$B$2:$D$194,2,FALSE)</f>
        <v>Madagascar</v>
      </c>
      <c r="B22" s="33" t="s">
        <v>109</v>
      </c>
      <c r="C22" s="33" t="str">
        <f>VLOOKUP(B22, Regions!B:C, 2, FALSE)</f>
        <v>Sub-Saharan Africa</v>
      </c>
      <c r="D22">
        <v>1</v>
      </c>
      <c r="F22">
        <f>VLOOKUP(A22, 'Dimension 2 OLD'!A:Q, 9, FALSE)</f>
        <v>0</v>
      </c>
      <c r="G22">
        <v>7</v>
      </c>
      <c r="I22">
        <f t="shared" si="0"/>
        <v>0</v>
      </c>
      <c r="J22">
        <v>-1</v>
      </c>
      <c r="K22">
        <f t="shared" si="1"/>
        <v>0</v>
      </c>
      <c r="L22">
        <f t="shared" si="2"/>
        <v>0.5</v>
      </c>
      <c r="M22">
        <f t="shared" si="3"/>
        <v>1</v>
      </c>
    </row>
    <row r="23" spans="1:13" x14ac:dyDescent="0.25">
      <c r="A23" s="32" t="str">
        <f>VLOOKUP(B23,'Country code'!$B$2:$D$194,2,FALSE)</f>
        <v>Malawi</v>
      </c>
      <c r="B23" s="33" t="s">
        <v>122</v>
      </c>
      <c r="C23" s="33" t="str">
        <f>VLOOKUP(B23, Regions!B:C, 2, FALSE)</f>
        <v>Sub-Saharan Africa</v>
      </c>
      <c r="D23">
        <v>1</v>
      </c>
      <c r="F23">
        <f>VLOOKUP(A23, 'Dimension 2 OLD'!A:Q, 9, FALSE)</f>
        <v>0</v>
      </c>
      <c r="G23">
        <v>7</v>
      </c>
      <c r="I23">
        <f t="shared" si="0"/>
        <v>0</v>
      </c>
      <c r="J23">
        <v>-1</v>
      </c>
      <c r="K23">
        <f t="shared" si="1"/>
        <v>0</v>
      </c>
      <c r="L23">
        <f t="shared" si="2"/>
        <v>0.5</v>
      </c>
      <c r="M23">
        <f t="shared" si="3"/>
        <v>1</v>
      </c>
    </row>
    <row r="24" spans="1:13" x14ac:dyDescent="0.25">
      <c r="A24" s="32" t="str">
        <f>VLOOKUP(B24,'Country code'!$B$2:$D$194,2,FALSE)</f>
        <v>Mali</v>
      </c>
      <c r="B24" s="33" t="s">
        <v>114</v>
      </c>
      <c r="C24" s="33" t="str">
        <f>VLOOKUP(B24, Regions!B:C, 2, FALSE)</f>
        <v>Sub-Saharan Africa</v>
      </c>
      <c r="D24">
        <v>1</v>
      </c>
      <c r="F24">
        <f>VLOOKUP(A24, 'Dimension 2 OLD'!A:Q, 9, FALSE)</f>
        <v>0</v>
      </c>
      <c r="G24">
        <v>7</v>
      </c>
      <c r="I24">
        <f t="shared" si="0"/>
        <v>0</v>
      </c>
      <c r="J24">
        <v>-1</v>
      </c>
      <c r="K24">
        <f t="shared" si="1"/>
        <v>0</v>
      </c>
      <c r="L24">
        <f t="shared" si="2"/>
        <v>0.5</v>
      </c>
      <c r="M24">
        <f t="shared" si="3"/>
        <v>1</v>
      </c>
    </row>
    <row r="25" spans="1:13" x14ac:dyDescent="0.25">
      <c r="A25" s="32" t="str">
        <f>VLOOKUP(B25,'Country code'!$B$2:$D$194,2,FALSE)</f>
        <v>Mozambique</v>
      </c>
      <c r="B25" s="33" t="s">
        <v>119</v>
      </c>
      <c r="C25" s="33" t="str">
        <f>VLOOKUP(B25, Regions!B:C, 2, FALSE)</f>
        <v>Sub-Saharan Africa</v>
      </c>
      <c r="D25">
        <v>1</v>
      </c>
      <c r="F25">
        <f>VLOOKUP(A25, 'Dimension 2 OLD'!A:Q, 9, FALSE)</f>
        <v>0</v>
      </c>
      <c r="G25">
        <v>7</v>
      </c>
      <c r="I25">
        <f t="shared" si="0"/>
        <v>0</v>
      </c>
      <c r="J25">
        <v>-1</v>
      </c>
      <c r="K25">
        <f t="shared" si="1"/>
        <v>0</v>
      </c>
      <c r="L25">
        <f t="shared" si="2"/>
        <v>0.5</v>
      </c>
      <c r="M25">
        <f t="shared" si="3"/>
        <v>1</v>
      </c>
    </row>
    <row r="26" spans="1:13" x14ac:dyDescent="0.25">
      <c r="A26" s="32" t="str">
        <f>VLOOKUP(B26,'Country code'!$B$2:$D$194,2,FALSE)</f>
        <v>Nepal</v>
      </c>
      <c r="B26" s="33" t="s">
        <v>131</v>
      </c>
      <c r="C26" s="33" t="str">
        <f>VLOOKUP(B26, Regions!B:C, 2, FALSE)</f>
        <v>South Asia</v>
      </c>
      <c r="D26">
        <v>1</v>
      </c>
      <c r="F26">
        <f>VLOOKUP(A26, 'Dimension 2 OLD'!A:Q, 9, FALSE)</f>
        <v>0</v>
      </c>
      <c r="G26">
        <v>7</v>
      </c>
      <c r="I26">
        <f t="shared" si="0"/>
        <v>0</v>
      </c>
      <c r="J26">
        <v>-1</v>
      </c>
      <c r="K26">
        <f t="shared" si="1"/>
        <v>0</v>
      </c>
      <c r="L26">
        <f t="shared" si="2"/>
        <v>0.5</v>
      </c>
      <c r="M26">
        <f t="shared" si="3"/>
        <v>1</v>
      </c>
    </row>
    <row r="27" spans="1:13" x14ac:dyDescent="0.25">
      <c r="A27" s="32" t="str">
        <f>VLOOKUP(B27,'Country code'!$B$2:$D$194,2,FALSE)</f>
        <v>Nigeria</v>
      </c>
      <c r="B27" s="33" t="s">
        <v>126</v>
      </c>
      <c r="C27" s="33" t="str">
        <f>VLOOKUP(B27, Regions!B:C, 2, FALSE)</f>
        <v>Sub-Saharan Africa</v>
      </c>
      <c r="D27">
        <v>1</v>
      </c>
      <c r="F27">
        <f>VLOOKUP(A27, 'Dimension 2 OLD'!A:Q, 9, FALSE)</f>
        <v>0</v>
      </c>
      <c r="G27">
        <v>7</v>
      </c>
      <c r="I27">
        <f t="shared" si="0"/>
        <v>0</v>
      </c>
      <c r="J27">
        <v>-1</v>
      </c>
      <c r="K27">
        <f t="shared" si="1"/>
        <v>0</v>
      </c>
      <c r="L27">
        <f t="shared" si="2"/>
        <v>0.5</v>
      </c>
      <c r="M27">
        <f t="shared" si="3"/>
        <v>1</v>
      </c>
    </row>
    <row r="28" spans="1:13" x14ac:dyDescent="0.25">
      <c r="A28" s="32" t="str">
        <f>VLOOKUP(B28,'Country code'!$B$2:$D$194,2,FALSE)</f>
        <v>Pakistan</v>
      </c>
      <c r="B28" s="33" t="s">
        <v>135</v>
      </c>
      <c r="C28" s="33" t="str">
        <f>VLOOKUP(B28, Regions!B:C, 2, FALSE)</f>
        <v>South Asia</v>
      </c>
      <c r="D28">
        <v>1</v>
      </c>
      <c r="F28">
        <f>VLOOKUP(A28, 'Dimension 2 OLD'!A:Q, 9, FALSE)</f>
        <v>0</v>
      </c>
      <c r="G28">
        <v>7</v>
      </c>
      <c r="I28">
        <f t="shared" si="0"/>
        <v>0</v>
      </c>
      <c r="J28">
        <v>-1</v>
      </c>
      <c r="K28">
        <f t="shared" si="1"/>
        <v>0</v>
      </c>
      <c r="L28">
        <f t="shared" si="2"/>
        <v>0.5</v>
      </c>
      <c r="M28">
        <f t="shared" si="3"/>
        <v>1</v>
      </c>
    </row>
    <row r="29" spans="1:13" x14ac:dyDescent="0.25">
      <c r="A29" s="32" t="str">
        <f>VLOOKUP(B29,'Country code'!$B$2:$D$194,2,FALSE)</f>
        <v>Paraguay</v>
      </c>
      <c r="B29" s="33" t="s">
        <v>144</v>
      </c>
      <c r="C29" s="33" t="str">
        <f>VLOOKUP(B29, Regions!B:C, 2, FALSE)</f>
        <v>Latin America &amp; Caribbean</v>
      </c>
      <c r="D29">
        <v>1</v>
      </c>
      <c r="F29">
        <f>VLOOKUP(A29, 'Dimension 2 OLD'!A:Q, 9, FALSE)</f>
        <v>0</v>
      </c>
      <c r="G29">
        <v>7</v>
      </c>
      <c r="I29">
        <f t="shared" si="0"/>
        <v>0</v>
      </c>
      <c r="J29">
        <v>-1</v>
      </c>
      <c r="K29">
        <f t="shared" si="1"/>
        <v>0</v>
      </c>
      <c r="L29">
        <f t="shared" si="2"/>
        <v>0.5</v>
      </c>
      <c r="M29">
        <f t="shared" si="3"/>
        <v>1</v>
      </c>
    </row>
    <row r="30" spans="1:13" x14ac:dyDescent="0.25">
      <c r="A30" s="32" t="str">
        <f>VLOOKUP(B30,'Country code'!$B$2:$D$194,2,FALSE)</f>
        <v>Peru</v>
      </c>
      <c r="B30" s="33" t="s">
        <v>137</v>
      </c>
      <c r="C30" s="33" t="str">
        <f>VLOOKUP(B30, Regions!B:C, 2, FALSE)</f>
        <v>Latin America &amp; Caribbean</v>
      </c>
      <c r="D30">
        <v>1</v>
      </c>
      <c r="F30">
        <f>VLOOKUP(A30, 'Dimension 2 OLD'!A:Q, 9, FALSE)</f>
        <v>0</v>
      </c>
      <c r="G30">
        <v>7</v>
      </c>
      <c r="I30">
        <f t="shared" si="0"/>
        <v>0</v>
      </c>
      <c r="J30">
        <v>-1</v>
      </c>
      <c r="K30">
        <f t="shared" si="1"/>
        <v>0</v>
      </c>
      <c r="L30">
        <f t="shared" si="2"/>
        <v>0.5</v>
      </c>
      <c r="M30">
        <f t="shared" si="3"/>
        <v>1</v>
      </c>
    </row>
    <row r="31" spans="1:13" x14ac:dyDescent="0.25">
      <c r="A31" s="32" t="str">
        <f>VLOOKUP(B31,'Country code'!$B$2:$D$194,2,FALSE)</f>
        <v>Samoa</v>
      </c>
      <c r="B31" s="33" t="s">
        <v>188</v>
      </c>
      <c r="C31" s="33" t="str">
        <f>VLOOKUP(B31, Regions!B:C, 2, FALSE)</f>
        <v>East Asia &amp; Pacific</v>
      </c>
      <c r="D31">
        <v>1</v>
      </c>
      <c r="F31">
        <f>VLOOKUP(A31, 'Dimension 2 OLD'!A:Q, 9, FALSE)</f>
        <v>0</v>
      </c>
      <c r="G31">
        <v>7</v>
      </c>
      <c r="I31">
        <f t="shared" si="0"/>
        <v>0</v>
      </c>
      <c r="J31">
        <v>-1</v>
      </c>
      <c r="K31">
        <f t="shared" si="1"/>
        <v>0</v>
      </c>
      <c r="L31">
        <f t="shared" si="2"/>
        <v>0.5</v>
      </c>
      <c r="M31">
        <f t="shared" si="3"/>
        <v>1</v>
      </c>
    </row>
    <row r="32" spans="1:13" x14ac:dyDescent="0.25">
      <c r="A32" s="32" t="str">
        <f>VLOOKUP(B32,'Country code'!$B$2:$D$194,2,FALSE)</f>
        <v>Sao Tome and Principe</v>
      </c>
      <c r="B32" s="33" t="s">
        <v>159</v>
      </c>
      <c r="C32" s="33" t="str">
        <f>VLOOKUP(B32, Regions!B:C, 2, FALSE)</f>
        <v>Sub-Saharan Africa</v>
      </c>
      <c r="D32">
        <v>1</v>
      </c>
      <c r="F32">
        <f>VLOOKUP(A32, 'Dimension 2 OLD'!A:Q, 9, FALSE)</f>
        <v>0</v>
      </c>
      <c r="G32">
        <v>7</v>
      </c>
      <c r="I32">
        <f t="shared" si="0"/>
        <v>0</v>
      </c>
      <c r="J32">
        <v>-1</v>
      </c>
      <c r="K32">
        <f t="shared" si="1"/>
        <v>0</v>
      </c>
      <c r="L32">
        <f t="shared" si="2"/>
        <v>0.5</v>
      </c>
      <c r="M32">
        <f t="shared" si="3"/>
        <v>1</v>
      </c>
    </row>
    <row r="33" spans="1:13" x14ac:dyDescent="0.25">
      <c r="A33" s="32" t="str">
        <f>VLOOKUP(B33,'Country code'!$B$2:$D$194,2,FALSE)</f>
        <v>Senegal</v>
      </c>
      <c r="B33" s="33" t="s">
        <v>151</v>
      </c>
      <c r="C33" s="33" t="str">
        <f>VLOOKUP(B33, Regions!B:C, 2, FALSE)</f>
        <v>Sub-Saharan Africa</v>
      </c>
      <c r="D33">
        <v>1</v>
      </c>
      <c r="F33">
        <f>VLOOKUP(A33, 'Dimension 2 OLD'!A:Q, 9, FALSE)</f>
        <v>0</v>
      </c>
      <c r="G33">
        <v>7</v>
      </c>
      <c r="I33">
        <f t="shared" si="0"/>
        <v>0</v>
      </c>
      <c r="J33">
        <v>-1</v>
      </c>
      <c r="K33">
        <f t="shared" si="1"/>
        <v>0</v>
      </c>
      <c r="L33">
        <f t="shared" si="2"/>
        <v>0.5</v>
      </c>
      <c r="M33">
        <f t="shared" si="3"/>
        <v>1</v>
      </c>
    </row>
    <row r="34" spans="1:13" x14ac:dyDescent="0.25">
      <c r="A34" s="32" t="str">
        <f>VLOOKUP(B34,'Country code'!$B$2:$D$194,2,FALSE)</f>
        <v>Sierra Leone</v>
      </c>
      <c r="B34" s="33" t="s">
        <v>154</v>
      </c>
      <c r="C34" s="33" t="str">
        <f>VLOOKUP(B34, Regions!B:C, 2, FALSE)</f>
        <v>Sub-Saharan Africa</v>
      </c>
      <c r="D34">
        <v>1</v>
      </c>
      <c r="F34">
        <f>VLOOKUP(A34, 'Dimension 2 OLD'!A:Q, 9, FALSE)</f>
        <v>0</v>
      </c>
      <c r="G34">
        <v>7</v>
      </c>
      <c r="I34">
        <f t="shared" si="0"/>
        <v>0</v>
      </c>
      <c r="J34">
        <v>-1</v>
      </c>
      <c r="K34">
        <f t="shared" si="1"/>
        <v>0</v>
      </c>
      <c r="L34">
        <f t="shared" si="2"/>
        <v>0.5</v>
      </c>
      <c r="M34">
        <f t="shared" si="3"/>
        <v>1</v>
      </c>
    </row>
    <row r="35" spans="1:13" x14ac:dyDescent="0.25">
      <c r="A35" s="32" t="str">
        <f>VLOOKUP(B35,'Country code'!$B$2:$D$194,2,FALSE)</f>
        <v>Sri Lanka</v>
      </c>
      <c r="B35" s="33" t="s">
        <v>101</v>
      </c>
      <c r="C35" s="33" t="str">
        <f>VLOOKUP(B35, Regions!B:C, 2, FALSE)</f>
        <v>South Asia</v>
      </c>
      <c r="D35">
        <v>1</v>
      </c>
      <c r="F35">
        <f>VLOOKUP(A35, 'Dimension 2 OLD'!A:Q, 9, FALSE)</f>
        <v>0</v>
      </c>
      <c r="G35">
        <v>7</v>
      </c>
      <c r="I35">
        <f t="shared" ref="I35:I66" si="4">F35/G35</f>
        <v>0</v>
      </c>
      <c r="J35">
        <v>-1</v>
      </c>
      <c r="K35">
        <f t="shared" ref="K35:K66" si="5">I35*J35</f>
        <v>0</v>
      </c>
      <c r="L35">
        <f t="shared" ref="L35:L66" si="6">AVERAGE(K35, D35)</f>
        <v>0.5</v>
      </c>
      <c r="M35">
        <f t="shared" ref="M35:M66" si="7">_xlfn.RANK.EQ(L35, $L$3:$L$195, 0)</f>
        <v>1</v>
      </c>
    </row>
    <row r="36" spans="1:13" x14ac:dyDescent="0.25">
      <c r="A36" s="32" t="str">
        <f>VLOOKUP(B36,'Country code'!$B$2:$D$194,2,FALSE)</f>
        <v>Sudan</v>
      </c>
      <c r="B36" s="33" t="s">
        <v>150</v>
      </c>
      <c r="C36" s="33" t="str">
        <f>VLOOKUP(B36, Regions!B:C, 2, FALSE)</f>
        <v>Sub-Saharan Africa</v>
      </c>
      <c r="D36">
        <v>1</v>
      </c>
      <c r="F36">
        <f>VLOOKUP(A36, 'Dimension 2 OLD'!A:Q, 9, FALSE)</f>
        <v>0</v>
      </c>
      <c r="G36">
        <v>7</v>
      </c>
      <c r="I36">
        <f t="shared" si="4"/>
        <v>0</v>
      </c>
      <c r="J36">
        <v>-1</v>
      </c>
      <c r="K36">
        <f t="shared" si="5"/>
        <v>0</v>
      </c>
      <c r="L36">
        <f t="shared" si="6"/>
        <v>0.5</v>
      </c>
      <c r="M36">
        <f t="shared" si="7"/>
        <v>1</v>
      </c>
    </row>
    <row r="37" spans="1:13" x14ac:dyDescent="0.25">
      <c r="A37" s="32" t="str">
        <f>VLOOKUP(B37,'Country code'!$B$2:$D$194,2,FALSE)</f>
        <v>Timor-Leste</v>
      </c>
      <c r="B37" s="33" t="s">
        <v>172</v>
      </c>
      <c r="C37" s="33" t="str">
        <f>VLOOKUP(B37, Regions!B:C, 2, FALSE)</f>
        <v>East Asia &amp; Pacific</v>
      </c>
      <c r="D37">
        <v>1</v>
      </c>
      <c r="F37">
        <f>VLOOKUP(A37, 'Dimension 2 OLD'!A:Q, 9, FALSE)</f>
        <v>0</v>
      </c>
      <c r="G37">
        <v>7</v>
      </c>
      <c r="I37">
        <f t="shared" si="4"/>
        <v>0</v>
      </c>
      <c r="J37">
        <v>-1</v>
      </c>
      <c r="K37">
        <f t="shared" si="5"/>
        <v>0</v>
      </c>
      <c r="L37">
        <f t="shared" si="6"/>
        <v>0.5</v>
      </c>
      <c r="M37">
        <f t="shared" si="7"/>
        <v>1</v>
      </c>
    </row>
    <row r="38" spans="1:13" x14ac:dyDescent="0.25">
      <c r="A38" s="32" t="str">
        <f>VLOOKUP(B38,'Country code'!$B$2:$D$194,2,FALSE)</f>
        <v>Togo</v>
      </c>
      <c r="B38" s="33" t="s">
        <v>168</v>
      </c>
      <c r="C38" s="33" t="str">
        <f>VLOOKUP(B38, Regions!B:C, 2, FALSE)</f>
        <v>Sub-Saharan Africa</v>
      </c>
      <c r="D38">
        <v>1</v>
      </c>
      <c r="F38">
        <f>VLOOKUP(A38, 'Dimension 2 OLD'!A:Q, 9, FALSE)</f>
        <v>0</v>
      </c>
      <c r="G38">
        <v>7</v>
      </c>
      <c r="I38">
        <f t="shared" si="4"/>
        <v>0</v>
      </c>
      <c r="J38">
        <v>-1</v>
      </c>
      <c r="K38">
        <f t="shared" si="5"/>
        <v>0</v>
      </c>
      <c r="L38">
        <f t="shared" si="6"/>
        <v>0.5</v>
      </c>
      <c r="M38">
        <f t="shared" si="7"/>
        <v>1</v>
      </c>
    </row>
    <row r="39" spans="1:13" x14ac:dyDescent="0.25">
      <c r="A39" s="32" t="str">
        <f>VLOOKUP(B39,'Country code'!$B$2:$D$194,2,FALSE)</f>
        <v>Uganda</v>
      </c>
      <c r="B39" s="33" t="s">
        <v>179</v>
      </c>
      <c r="C39" s="33" t="str">
        <f>VLOOKUP(B39, Regions!B:C, 2, FALSE)</f>
        <v>Sub-Saharan Africa</v>
      </c>
      <c r="D39">
        <v>1</v>
      </c>
      <c r="F39">
        <f>VLOOKUP(A39, 'Dimension 2 OLD'!A:Q, 9, FALSE)</f>
        <v>0</v>
      </c>
      <c r="G39">
        <v>7</v>
      </c>
      <c r="I39">
        <f t="shared" si="4"/>
        <v>0</v>
      </c>
      <c r="J39">
        <v>-1</v>
      </c>
      <c r="K39">
        <f t="shared" si="5"/>
        <v>0</v>
      </c>
      <c r="L39">
        <f t="shared" si="6"/>
        <v>0.5</v>
      </c>
      <c r="M39">
        <f t="shared" si="7"/>
        <v>1</v>
      </c>
    </row>
    <row r="40" spans="1:13" x14ac:dyDescent="0.25">
      <c r="A40" s="32" t="str">
        <f>VLOOKUP(B40,'Country code'!$B$2:$D$194,2,FALSE)</f>
        <v>United Republic of Tanzania</v>
      </c>
      <c r="B40" s="33" t="s">
        <v>178</v>
      </c>
      <c r="C40" s="33" t="str">
        <f>VLOOKUP(B40, Regions!B:C, 2, FALSE)</f>
        <v>Sub-Saharan Africa</v>
      </c>
      <c r="D40">
        <v>1</v>
      </c>
      <c r="F40">
        <f>VLOOKUP(A40, 'Dimension 2 OLD'!A:Q, 9, FALSE)</f>
        <v>0</v>
      </c>
      <c r="G40">
        <v>7</v>
      </c>
      <c r="I40">
        <f t="shared" si="4"/>
        <v>0</v>
      </c>
      <c r="J40">
        <v>-1</v>
      </c>
      <c r="K40">
        <f t="shared" si="5"/>
        <v>0</v>
      </c>
      <c r="L40">
        <f t="shared" si="6"/>
        <v>0.5</v>
      </c>
      <c r="M40">
        <f t="shared" si="7"/>
        <v>1</v>
      </c>
    </row>
    <row r="41" spans="1:13" x14ac:dyDescent="0.25">
      <c r="A41" s="137" t="str">
        <f>VLOOKUP(B41,'Country code'!$B$2:$D$194,2,FALSE)</f>
        <v>Zambia</v>
      </c>
      <c r="B41" s="136" t="s">
        <v>191</v>
      </c>
      <c r="C41" s="33" t="str">
        <f>VLOOKUP(B41, Regions!B:C, 2, FALSE)</f>
        <v>Sub-Saharan Africa</v>
      </c>
      <c r="D41">
        <v>1</v>
      </c>
      <c r="F41">
        <f>VLOOKUP(A41, 'Dimension 2 OLD'!A:Q, 9, FALSE)</f>
        <v>0</v>
      </c>
      <c r="G41">
        <v>7</v>
      </c>
      <c r="I41">
        <f t="shared" si="4"/>
        <v>0</v>
      </c>
      <c r="J41">
        <v>-1</v>
      </c>
      <c r="K41">
        <f t="shared" si="5"/>
        <v>0</v>
      </c>
      <c r="L41">
        <f t="shared" si="6"/>
        <v>0.5</v>
      </c>
      <c r="M41">
        <f t="shared" si="7"/>
        <v>1</v>
      </c>
    </row>
    <row r="42" spans="1:13" x14ac:dyDescent="0.25">
      <c r="A42" s="32" t="str">
        <f>VLOOKUP(B42,'Country code'!$B$2:$D$194,2,FALSE)</f>
        <v>Philippines</v>
      </c>
      <c r="B42" s="33" t="s">
        <v>138</v>
      </c>
      <c r="C42" s="33" t="str">
        <f>VLOOKUP(B42, Regions!B:C, 2, FALSE)</f>
        <v>East Asia &amp; Pacific</v>
      </c>
      <c r="D42">
        <v>1</v>
      </c>
      <c r="F42">
        <f>VLOOKUP(A42, 'Dimension 2 OLD'!A:Q, 9, FALSE)</f>
        <v>2</v>
      </c>
      <c r="G42">
        <v>7</v>
      </c>
      <c r="I42">
        <f t="shared" si="4"/>
        <v>0.2857142857142857</v>
      </c>
      <c r="J42">
        <v>-1</v>
      </c>
      <c r="K42">
        <f t="shared" si="5"/>
        <v>-0.2857142857142857</v>
      </c>
      <c r="L42">
        <f t="shared" si="6"/>
        <v>0.35714285714285715</v>
      </c>
      <c r="M42">
        <f t="shared" si="7"/>
        <v>40</v>
      </c>
    </row>
    <row r="43" spans="1:13" x14ac:dyDescent="0.25">
      <c r="A43" s="32" t="str">
        <f>VLOOKUP(B43,'Country code'!$B$2:$D$194,2,FALSE)</f>
        <v>Rwanda</v>
      </c>
      <c r="B43" s="33" t="s">
        <v>148</v>
      </c>
      <c r="C43" s="33" t="str">
        <f>VLOOKUP(B43, Regions!B:C, 2, FALSE)</f>
        <v>Sub-Saharan Africa</v>
      </c>
      <c r="D43">
        <v>1</v>
      </c>
      <c r="F43">
        <f>VLOOKUP(A43, 'Dimension 2 OLD'!A:Q, 9, FALSE)</f>
        <v>2</v>
      </c>
      <c r="G43">
        <v>7</v>
      </c>
      <c r="I43">
        <f t="shared" si="4"/>
        <v>0.2857142857142857</v>
      </c>
      <c r="J43">
        <v>-1</v>
      </c>
      <c r="K43">
        <f t="shared" si="5"/>
        <v>-0.2857142857142857</v>
      </c>
      <c r="L43">
        <f t="shared" si="6"/>
        <v>0.35714285714285715</v>
      </c>
      <c r="M43">
        <f t="shared" si="7"/>
        <v>40</v>
      </c>
    </row>
    <row r="44" spans="1:13" x14ac:dyDescent="0.25">
      <c r="A44" s="32" t="str">
        <f>VLOOKUP(B44,'Country code'!$B$2:$D$194,2,FALSE)</f>
        <v>Namibia</v>
      </c>
      <c r="B44" s="33" t="s">
        <v>124</v>
      </c>
      <c r="C44" s="33" t="str">
        <f>VLOOKUP(B44, Regions!B:C, 2, FALSE)</f>
        <v>Sub-Saharan Africa</v>
      </c>
      <c r="D44">
        <v>1</v>
      </c>
      <c r="F44">
        <f>VLOOKUP(A44, 'Dimension 2 OLD'!A:Q, 9, FALSE)</f>
        <v>2</v>
      </c>
      <c r="G44">
        <v>7</v>
      </c>
      <c r="I44">
        <f t="shared" si="4"/>
        <v>0.2857142857142857</v>
      </c>
      <c r="J44">
        <v>-1</v>
      </c>
      <c r="K44">
        <f t="shared" si="5"/>
        <v>-0.2857142857142857</v>
      </c>
      <c r="L44">
        <f t="shared" si="6"/>
        <v>0.35714285714285715</v>
      </c>
      <c r="M44">
        <f t="shared" si="7"/>
        <v>40</v>
      </c>
    </row>
    <row r="45" spans="1:13" x14ac:dyDescent="0.25">
      <c r="A45" s="32" t="str">
        <f>VLOOKUP(B45,'Country code'!$B$2:$D$194,2,FALSE)</f>
        <v>Kenya</v>
      </c>
      <c r="B45" s="33" t="s">
        <v>89</v>
      </c>
      <c r="C45" s="33" t="str">
        <f>VLOOKUP(B45, Regions!B:C, 2, FALSE)</f>
        <v>Sub-Saharan Africa</v>
      </c>
      <c r="D45">
        <v>1</v>
      </c>
      <c r="F45">
        <f>VLOOKUP(A45, 'Dimension 2 OLD'!A:Q, 9, FALSE)</f>
        <v>2</v>
      </c>
      <c r="G45">
        <v>7</v>
      </c>
      <c r="I45">
        <f t="shared" si="4"/>
        <v>0.2857142857142857</v>
      </c>
      <c r="J45">
        <v>-1</v>
      </c>
      <c r="K45">
        <f t="shared" si="5"/>
        <v>-0.2857142857142857</v>
      </c>
      <c r="L45">
        <f t="shared" si="6"/>
        <v>0.35714285714285715</v>
      </c>
      <c r="M45">
        <f t="shared" si="7"/>
        <v>40</v>
      </c>
    </row>
    <row r="46" spans="1:13" x14ac:dyDescent="0.25">
      <c r="A46" s="32" t="str">
        <f>VLOOKUP(B46,'Country code'!$B$2:$D$194,2,FALSE)</f>
        <v>Liberia</v>
      </c>
      <c r="B46" s="33" t="s">
        <v>98</v>
      </c>
      <c r="C46" s="33" t="str">
        <f>VLOOKUP(B46, Regions!B:C, 2, FALSE)</f>
        <v>Sub-Saharan Africa</v>
      </c>
      <c r="D46">
        <v>1</v>
      </c>
      <c r="F46">
        <f>VLOOKUP(A46, 'Dimension 2 OLD'!A:Q, 9, FALSE)</f>
        <v>2</v>
      </c>
      <c r="G46">
        <v>7</v>
      </c>
      <c r="I46">
        <f t="shared" si="4"/>
        <v>0.2857142857142857</v>
      </c>
      <c r="J46">
        <v>-1</v>
      </c>
      <c r="K46">
        <f t="shared" si="5"/>
        <v>-0.2857142857142857</v>
      </c>
      <c r="L46">
        <f t="shared" si="6"/>
        <v>0.35714285714285715</v>
      </c>
      <c r="M46">
        <f t="shared" si="7"/>
        <v>40</v>
      </c>
    </row>
    <row r="47" spans="1:13" x14ac:dyDescent="0.25">
      <c r="A47" s="32" t="str">
        <f>VLOOKUP(B47,'Country code'!$B$2:$D$194,2,FALSE)</f>
        <v>Cape Verde</v>
      </c>
      <c r="B47" s="33" t="s">
        <v>40</v>
      </c>
      <c r="C47" s="33" t="str">
        <f>VLOOKUP(B47, Regions!B:C, 2, FALSE)</f>
        <v>Sub-Saharan Africa</v>
      </c>
      <c r="D47">
        <v>1</v>
      </c>
      <c r="F47">
        <f>VLOOKUP(A47, 'Dimension 2 OLD'!A:Q, 9, FALSE)</f>
        <v>2</v>
      </c>
      <c r="G47">
        <v>7</v>
      </c>
      <c r="I47">
        <f t="shared" si="4"/>
        <v>0.2857142857142857</v>
      </c>
      <c r="J47">
        <v>-1</v>
      </c>
      <c r="K47">
        <f t="shared" si="5"/>
        <v>-0.2857142857142857</v>
      </c>
      <c r="L47">
        <f t="shared" si="6"/>
        <v>0.35714285714285715</v>
      </c>
      <c r="M47">
        <f t="shared" si="7"/>
        <v>40</v>
      </c>
    </row>
    <row r="48" spans="1:13" ht="30" x14ac:dyDescent="0.25">
      <c r="A48" s="32" t="str">
        <f>VLOOKUP(B48,'Country code'!$B$2:$D$194,2,FALSE)</f>
        <v>Democratic People's Republic of Korea</v>
      </c>
      <c r="B48" s="33" t="s">
        <v>142</v>
      </c>
      <c r="C48" s="33" t="str">
        <f>VLOOKUP(B48, Regions!B:C, 2, FALSE)</f>
        <v>East Asia &amp; Pacific</v>
      </c>
      <c r="D48">
        <v>1</v>
      </c>
      <c r="F48">
        <f>VLOOKUP(A48, 'Dimension 2 OLD'!A:Q, 9, FALSE)</f>
        <v>3</v>
      </c>
      <c r="G48">
        <v>7</v>
      </c>
      <c r="I48">
        <f t="shared" si="4"/>
        <v>0.42857142857142855</v>
      </c>
      <c r="J48">
        <v>-1</v>
      </c>
      <c r="K48">
        <f t="shared" si="5"/>
        <v>-0.42857142857142855</v>
      </c>
      <c r="L48">
        <f t="shared" si="6"/>
        <v>0.2857142857142857</v>
      </c>
      <c r="M48">
        <f t="shared" si="7"/>
        <v>46</v>
      </c>
    </row>
    <row r="49" spans="1:13" x14ac:dyDescent="0.25">
      <c r="A49" s="32" t="str">
        <f>VLOOKUP(B49,'Country code'!$B$2:$D$194,2,FALSE)</f>
        <v>Maldives</v>
      </c>
      <c r="B49" s="33" t="s">
        <v>110</v>
      </c>
      <c r="C49" s="33" t="str">
        <f>VLOOKUP(B49, Regions!B:C, 2, FALSE)</f>
        <v>South Asia</v>
      </c>
      <c r="D49">
        <v>1</v>
      </c>
      <c r="F49">
        <f>VLOOKUP(A49, 'Dimension 2 OLD'!A:Q, 9, FALSE)</f>
        <v>3</v>
      </c>
      <c r="G49">
        <v>7</v>
      </c>
      <c r="I49">
        <f t="shared" si="4"/>
        <v>0.42857142857142855</v>
      </c>
      <c r="J49">
        <v>-1</v>
      </c>
      <c r="K49">
        <f t="shared" si="5"/>
        <v>-0.42857142857142855</v>
      </c>
      <c r="L49">
        <f t="shared" si="6"/>
        <v>0.2857142857142857</v>
      </c>
      <c r="M49">
        <f t="shared" si="7"/>
        <v>46</v>
      </c>
    </row>
    <row r="50" spans="1:13" x14ac:dyDescent="0.25">
      <c r="A50" s="32" t="str">
        <f>VLOOKUP(B50,'Country code'!$B$2:$D$194,2,FALSE)</f>
        <v>Lesotho</v>
      </c>
      <c r="B50" s="33" t="s">
        <v>102</v>
      </c>
      <c r="C50" s="33" t="str">
        <f>VLOOKUP(B50, Regions!B:C, 2, FALSE)</f>
        <v>Sub-Saharan Africa</v>
      </c>
      <c r="D50">
        <v>1</v>
      </c>
      <c r="F50">
        <f>VLOOKUP(A50, 'Dimension 2 OLD'!A:Q, 9, FALSE)</f>
        <v>3</v>
      </c>
      <c r="G50">
        <v>7</v>
      </c>
      <c r="I50">
        <f t="shared" si="4"/>
        <v>0.42857142857142855</v>
      </c>
      <c r="J50">
        <v>-1</v>
      </c>
      <c r="K50">
        <f t="shared" si="5"/>
        <v>-0.42857142857142855</v>
      </c>
      <c r="L50">
        <f t="shared" si="6"/>
        <v>0.2857142857142857</v>
      </c>
      <c r="M50">
        <f t="shared" si="7"/>
        <v>46</v>
      </c>
    </row>
    <row r="51" spans="1:13" x14ac:dyDescent="0.25">
      <c r="A51" s="32" t="str">
        <f>VLOOKUP(B51,'Country code'!$B$2:$D$194,2,FALSE)</f>
        <v>Ghana</v>
      </c>
      <c r="B51" s="33" t="s">
        <v>64</v>
      </c>
      <c r="C51" s="33" t="str">
        <f>VLOOKUP(B51, Regions!B:C, 2, FALSE)</f>
        <v>Sub-Saharan Africa</v>
      </c>
      <c r="D51">
        <v>1</v>
      </c>
      <c r="F51">
        <f>VLOOKUP(A51, 'Dimension 2 OLD'!A:Q, 9, FALSE)</f>
        <v>3</v>
      </c>
      <c r="G51">
        <v>7</v>
      </c>
      <c r="I51">
        <f t="shared" si="4"/>
        <v>0.42857142857142855</v>
      </c>
      <c r="J51">
        <v>-1</v>
      </c>
      <c r="K51">
        <f t="shared" si="5"/>
        <v>-0.42857142857142855</v>
      </c>
      <c r="L51">
        <f t="shared" si="6"/>
        <v>0.2857142857142857</v>
      </c>
      <c r="M51">
        <f t="shared" si="7"/>
        <v>46</v>
      </c>
    </row>
    <row r="52" spans="1:13" x14ac:dyDescent="0.25">
      <c r="A52" s="32" t="str">
        <f>VLOOKUP(B52,'Country code'!$B$2:$D$194,2,FALSE)</f>
        <v>Zimbabwe</v>
      </c>
      <c r="B52" s="33" t="s">
        <v>192</v>
      </c>
      <c r="C52" s="33" t="str">
        <f>VLOOKUP(B52, Regions!B:C, 2, FALSE)</f>
        <v>Sub-Saharan Africa</v>
      </c>
      <c r="D52">
        <v>1</v>
      </c>
      <c r="F52">
        <f>VLOOKUP(A52, 'Dimension 2 OLD'!A:Q, 9, FALSE)</f>
        <v>3</v>
      </c>
      <c r="G52">
        <v>7</v>
      </c>
      <c r="I52">
        <f t="shared" si="4"/>
        <v>0.42857142857142855</v>
      </c>
      <c r="J52">
        <v>-1</v>
      </c>
      <c r="K52">
        <f t="shared" si="5"/>
        <v>-0.42857142857142855</v>
      </c>
      <c r="L52">
        <f t="shared" si="6"/>
        <v>0.2857142857142857</v>
      </c>
      <c r="M52">
        <f t="shared" si="7"/>
        <v>46</v>
      </c>
    </row>
    <row r="53" spans="1:13" x14ac:dyDescent="0.25">
      <c r="A53" s="32" t="str">
        <f>VLOOKUP(B53,'Country code'!$B$2:$D$194,2,FALSE)</f>
        <v>Ukraine</v>
      </c>
      <c r="B53" s="33" t="s">
        <v>180</v>
      </c>
      <c r="C53" s="33" t="str">
        <f>VLOOKUP(B53, Regions!B:C, 2, FALSE)</f>
        <v>Europe &amp; Central Asia</v>
      </c>
      <c r="D53">
        <v>1</v>
      </c>
      <c r="F53">
        <f>VLOOKUP(A53, 'Dimension 2 OLD'!A:Q, 9, FALSE)</f>
        <v>3</v>
      </c>
      <c r="G53">
        <v>7</v>
      </c>
      <c r="I53">
        <f t="shared" si="4"/>
        <v>0.42857142857142855</v>
      </c>
      <c r="J53">
        <v>-1</v>
      </c>
      <c r="K53">
        <f t="shared" si="5"/>
        <v>-0.42857142857142855</v>
      </c>
      <c r="L53">
        <f t="shared" si="6"/>
        <v>0.2857142857142857</v>
      </c>
      <c r="M53">
        <f t="shared" si="7"/>
        <v>46</v>
      </c>
    </row>
    <row r="54" spans="1:13" x14ac:dyDescent="0.25">
      <c r="A54" s="32" t="str">
        <f>VLOOKUP(B54,'Country code'!$B$2:$D$194,2,FALSE)</f>
        <v>Panama</v>
      </c>
      <c r="B54" s="33" t="s">
        <v>136</v>
      </c>
      <c r="C54" s="33" t="str">
        <f>VLOOKUP(B54, Regions!B:C, 2, FALSE)</f>
        <v>Latin America &amp; Caribbean</v>
      </c>
      <c r="D54">
        <v>0</v>
      </c>
      <c r="F54">
        <f>VLOOKUP(A54, 'Dimension 2 OLD'!A:Q, 9, FALSE)</f>
        <v>0</v>
      </c>
      <c r="G54">
        <v>7</v>
      </c>
      <c r="I54">
        <f t="shared" si="4"/>
        <v>0</v>
      </c>
      <c r="J54">
        <v>-1</v>
      </c>
      <c r="K54">
        <f t="shared" si="5"/>
        <v>0</v>
      </c>
      <c r="L54">
        <f t="shared" si="6"/>
        <v>0</v>
      </c>
      <c r="M54">
        <f t="shared" si="7"/>
        <v>52</v>
      </c>
    </row>
    <row r="55" spans="1:13" x14ac:dyDescent="0.25">
      <c r="A55" s="32" t="str">
        <f>VLOOKUP(B55,'Country code'!$B$2:$D$194,2,FALSE)</f>
        <v>Papua New Guinea</v>
      </c>
      <c r="B55" s="33" t="s">
        <v>140</v>
      </c>
      <c r="C55" s="33" t="str">
        <f>VLOOKUP(B55, Regions!B:C, 2, FALSE)</f>
        <v>East Asia &amp; Pacific</v>
      </c>
      <c r="D55">
        <v>0</v>
      </c>
      <c r="F55">
        <f>VLOOKUP(A55, 'Dimension 2 OLD'!A:Q, 9, FALSE)</f>
        <v>0</v>
      </c>
      <c r="G55">
        <v>7</v>
      </c>
      <c r="I55">
        <f t="shared" si="4"/>
        <v>0</v>
      </c>
      <c r="J55">
        <v>-1</v>
      </c>
      <c r="K55">
        <f t="shared" si="5"/>
        <v>0</v>
      </c>
      <c r="L55">
        <f t="shared" si="6"/>
        <v>0</v>
      </c>
      <c r="M55">
        <f t="shared" si="7"/>
        <v>52</v>
      </c>
    </row>
    <row r="56" spans="1:13" x14ac:dyDescent="0.25">
      <c r="A56" s="32" t="str">
        <f>VLOOKUP(B56,'Country code'!$B$2:$D$194,2,FALSE)</f>
        <v>Norway</v>
      </c>
      <c r="B56" s="33" t="s">
        <v>130</v>
      </c>
      <c r="C56" s="33" t="str">
        <f>VLOOKUP(B56, Regions!B:C, 2, FALSE)</f>
        <v>Europe &amp; Central Asia</v>
      </c>
      <c r="D56">
        <v>0</v>
      </c>
      <c r="F56">
        <f>VLOOKUP(A56, 'Dimension 2 OLD'!A:Q, 9, FALSE)</f>
        <v>0</v>
      </c>
      <c r="G56">
        <v>7</v>
      </c>
      <c r="I56">
        <f t="shared" si="4"/>
        <v>0</v>
      </c>
      <c r="J56">
        <v>-1</v>
      </c>
      <c r="K56">
        <f t="shared" si="5"/>
        <v>0</v>
      </c>
      <c r="L56">
        <f t="shared" si="6"/>
        <v>0</v>
      </c>
      <c r="M56">
        <f t="shared" si="7"/>
        <v>52</v>
      </c>
    </row>
    <row r="57" spans="1:13" x14ac:dyDescent="0.25">
      <c r="A57" s="32" t="str">
        <f>VLOOKUP(B57,'Country code'!$B$2:$D$194,2,FALSE)</f>
        <v>Oman</v>
      </c>
      <c r="B57" s="33" t="s">
        <v>134</v>
      </c>
      <c r="C57" s="33" t="str">
        <f>VLOOKUP(B57, Regions!B:C, 2, FALSE)</f>
        <v>Middle East &amp; North Africa</v>
      </c>
      <c r="D57">
        <v>0</v>
      </c>
      <c r="F57">
        <f>VLOOKUP(A57, 'Dimension 2 OLD'!A:Q, 9, FALSE)</f>
        <v>0</v>
      </c>
      <c r="G57">
        <v>7</v>
      </c>
      <c r="I57">
        <f t="shared" si="4"/>
        <v>0</v>
      </c>
      <c r="J57">
        <v>-1</v>
      </c>
      <c r="K57">
        <f t="shared" si="5"/>
        <v>0</v>
      </c>
      <c r="L57">
        <f t="shared" si="6"/>
        <v>0</v>
      </c>
      <c r="M57">
        <f t="shared" si="7"/>
        <v>52</v>
      </c>
    </row>
    <row r="58" spans="1:13" x14ac:dyDescent="0.25">
      <c r="A58" s="32" t="str">
        <f>VLOOKUP(B58,'Country code'!$B$2:$D$194,2,FALSE)</f>
        <v>Netherlands</v>
      </c>
      <c r="B58" s="33" t="s">
        <v>129</v>
      </c>
      <c r="C58" s="33" t="str">
        <f>VLOOKUP(B58, Regions!B:C, 2, FALSE)</f>
        <v>Europe &amp; Central Asia</v>
      </c>
      <c r="D58">
        <v>0</v>
      </c>
      <c r="F58">
        <f>VLOOKUP(A58, 'Dimension 2 OLD'!A:Q, 9, FALSE)</f>
        <v>0</v>
      </c>
      <c r="G58">
        <v>7</v>
      </c>
      <c r="I58">
        <f t="shared" si="4"/>
        <v>0</v>
      </c>
      <c r="J58">
        <v>-1</v>
      </c>
      <c r="K58">
        <f t="shared" si="5"/>
        <v>0</v>
      </c>
      <c r="L58">
        <f t="shared" si="6"/>
        <v>0</v>
      </c>
      <c r="M58">
        <f t="shared" si="7"/>
        <v>52</v>
      </c>
    </row>
    <row r="59" spans="1:13" x14ac:dyDescent="0.25">
      <c r="A59" s="32" t="str">
        <f>VLOOKUP(B59,'Country code'!$B$2:$D$194,2,FALSE)</f>
        <v>New Zealand</v>
      </c>
      <c r="B59" s="33" t="s">
        <v>133</v>
      </c>
      <c r="C59" s="33" t="str">
        <f>VLOOKUP(B59, Regions!B:C, 2, FALSE)</f>
        <v>East Asia &amp; Pacific</v>
      </c>
      <c r="D59">
        <v>0</v>
      </c>
      <c r="F59">
        <f>VLOOKUP(A59, 'Dimension 2 OLD'!A:Q, 9, FALSE)</f>
        <v>0</v>
      </c>
      <c r="G59">
        <v>7</v>
      </c>
      <c r="I59">
        <f t="shared" si="4"/>
        <v>0</v>
      </c>
      <c r="J59">
        <v>-1</v>
      </c>
      <c r="K59">
        <f t="shared" si="5"/>
        <v>0</v>
      </c>
      <c r="L59">
        <f t="shared" si="6"/>
        <v>0</v>
      </c>
      <c r="M59">
        <f t="shared" si="7"/>
        <v>52</v>
      </c>
    </row>
    <row r="60" spans="1:13" x14ac:dyDescent="0.25">
      <c r="A60" s="32" t="str">
        <f>VLOOKUP(B60,'Country code'!$B$2:$D$194,2,FALSE)</f>
        <v>Nicaragua</v>
      </c>
      <c r="B60" s="33" t="s">
        <v>127</v>
      </c>
      <c r="C60" s="33" t="str">
        <f>VLOOKUP(B60, Regions!B:C, 2, FALSE)</f>
        <v>Latin America &amp; Caribbean</v>
      </c>
      <c r="D60">
        <v>0</v>
      </c>
      <c r="F60">
        <f>VLOOKUP(A60, 'Dimension 2 OLD'!A:Q, 9, FALSE)</f>
        <v>0</v>
      </c>
      <c r="G60">
        <v>7</v>
      </c>
      <c r="I60">
        <f t="shared" si="4"/>
        <v>0</v>
      </c>
      <c r="J60">
        <v>-1</v>
      </c>
      <c r="K60">
        <f t="shared" si="5"/>
        <v>0</v>
      </c>
      <c r="L60">
        <f t="shared" si="6"/>
        <v>0</v>
      </c>
      <c r="M60">
        <f t="shared" si="7"/>
        <v>52</v>
      </c>
    </row>
    <row r="61" spans="1:13" x14ac:dyDescent="0.25">
      <c r="A61" s="32" t="str">
        <f>VLOOKUP(B61,'Country code'!$B$2:$D$194,2,FALSE)</f>
        <v>Niger</v>
      </c>
      <c r="B61" s="33" t="s">
        <v>125</v>
      </c>
      <c r="C61" s="33" t="str">
        <f>VLOOKUP(B61, Regions!B:C, 2, FALSE)</f>
        <v>Sub-Saharan Africa</v>
      </c>
      <c r="D61">
        <v>0</v>
      </c>
      <c r="F61">
        <f>VLOOKUP(A61, 'Dimension 2 OLD'!A:Q, 9, FALSE)</f>
        <v>0</v>
      </c>
      <c r="G61">
        <v>7</v>
      </c>
      <c r="I61">
        <f t="shared" si="4"/>
        <v>0</v>
      </c>
      <c r="J61">
        <v>-1</v>
      </c>
      <c r="K61">
        <f t="shared" si="5"/>
        <v>0</v>
      </c>
      <c r="L61">
        <f t="shared" si="6"/>
        <v>0</v>
      </c>
      <c r="M61">
        <f t="shared" si="7"/>
        <v>52</v>
      </c>
    </row>
    <row r="62" spans="1:13" x14ac:dyDescent="0.25">
      <c r="A62" s="32" t="str">
        <f>VLOOKUP(B62,'Country code'!$B$2:$D$194,2,FALSE)</f>
        <v>Saint Lucia</v>
      </c>
      <c r="B62" s="33" t="s">
        <v>100</v>
      </c>
      <c r="C62" s="33" t="str">
        <f>VLOOKUP(B62, Regions!B:C, 2, FALSE)</f>
        <v>Latin America &amp; Caribbean</v>
      </c>
      <c r="D62">
        <v>0</v>
      </c>
      <c r="F62">
        <f>VLOOKUP(A62, 'Dimension 2 OLD'!A:Q, 9, FALSE)</f>
        <v>0</v>
      </c>
      <c r="G62">
        <v>7</v>
      </c>
      <c r="I62">
        <f t="shared" si="4"/>
        <v>0</v>
      </c>
      <c r="J62">
        <v>-1</v>
      </c>
      <c r="K62">
        <f t="shared" si="5"/>
        <v>0</v>
      </c>
      <c r="L62">
        <f t="shared" si="6"/>
        <v>0</v>
      </c>
      <c r="M62">
        <f t="shared" si="7"/>
        <v>52</v>
      </c>
    </row>
    <row r="63" spans="1:13" ht="30" x14ac:dyDescent="0.25">
      <c r="A63" s="32" t="str">
        <f>VLOOKUP(B63,'Country code'!$B$2:$D$194,2,FALSE)</f>
        <v>Saint Vincent and the Grenadines</v>
      </c>
      <c r="B63" s="33" t="s">
        <v>184</v>
      </c>
      <c r="C63" s="33" t="str">
        <f>VLOOKUP(B63, Regions!B:C, 2, FALSE)</f>
        <v>Latin America &amp; Caribbean</v>
      </c>
      <c r="D63">
        <v>0</v>
      </c>
      <c r="F63">
        <f>VLOOKUP(A63, 'Dimension 2 OLD'!A:Q, 9, FALSE)</f>
        <v>0</v>
      </c>
      <c r="G63">
        <v>7</v>
      </c>
      <c r="I63">
        <f t="shared" si="4"/>
        <v>0</v>
      </c>
      <c r="J63">
        <v>-1</v>
      </c>
      <c r="K63">
        <f t="shared" si="5"/>
        <v>0</v>
      </c>
      <c r="L63">
        <f t="shared" si="6"/>
        <v>0</v>
      </c>
      <c r="M63">
        <f t="shared" si="7"/>
        <v>52</v>
      </c>
    </row>
    <row r="64" spans="1:13" x14ac:dyDescent="0.25">
      <c r="A64" s="32" t="str">
        <f>VLOOKUP(B64,'Country code'!$B$2:$D$194,2,FALSE)</f>
        <v>Qatar</v>
      </c>
      <c r="B64" s="33" t="s">
        <v>145</v>
      </c>
      <c r="C64" s="33" t="str">
        <f>VLOOKUP(B64, Regions!B:C, 2, FALSE)</f>
        <v>Middle East &amp; North Africa</v>
      </c>
      <c r="D64">
        <v>0</v>
      </c>
      <c r="F64">
        <f>VLOOKUP(A64, 'Dimension 2 OLD'!A:Q, 9, FALSE)</f>
        <v>0</v>
      </c>
      <c r="G64">
        <v>7</v>
      </c>
      <c r="I64">
        <f t="shared" si="4"/>
        <v>0</v>
      </c>
      <c r="J64">
        <v>-1</v>
      </c>
      <c r="K64">
        <f t="shared" si="5"/>
        <v>0</v>
      </c>
      <c r="L64">
        <f t="shared" si="6"/>
        <v>0</v>
      </c>
      <c r="M64">
        <f t="shared" si="7"/>
        <v>52</v>
      </c>
    </row>
    <row r="65" spans="1:13" x14ac:dyDescent="0.25">
      <c r="A65" s="32" t="str">
        <f>VLOOKUP(B65,'Country code'!$B$2:$D$194,2,FALSE)</f>
        <v>Republic of Korea</v>
      </c>
      <c r="B65" s="33" t="s">
        <v>94</v>
      </c>
      <c r="C65" s="33" t="str">
        <f>VLOOKUP(B65, Regions!B:C, 2, FALSE)</f>
        <v>East Asia &amp; Pacific</v>
      </c>
      <c r="D65">
        <v>0</v>
      </c>
      <c r="F65">
        <f>VLOOKUP(A65, 'Dimension 2 OLD'!A:Q, 9, FALSE)</f>
        <v>0</v>
      </c>
      <c r="G65">
        <v>7</v>
      </c>
      <c r="I65">
        <f t="shared" si="4"/>
        <v>0</v>
      </c>
      <c r="J65">
        <v>-1</v>
      </c>
      <c r="K65">
        <f t="shared" si="5"/>
        <v>0</v>
      </c>
      <c r="L65">
        <f t="shared" si="6"/>
        <v>0</v>
      </c>
      <c r="M65">
        <f t="shared" si="7"/>
        <v>52</v>
      </c>
    </row>
    <row r="66" spans="1:13" x14ac:dyDescent="0.25">
      <c r="A66" s="32" t="str">
        <f>VLOOKUP(B66,'Country code'!$B$2:$D$194,2,FALSE)</f>
        <v>Republic of Moldova</v>
      </c>
      <c r="B66" s="33" t="s">
        <v>108</v>
      </c>
      <c r="C66" s="33" t="str">
        <f>VLOOKUP(B66, Regions!B:C, 2, FALSE)</f>
        <v>Europe &amp; Central Asia</v>
      </c>
      <c r="D66">
        <v>0</v>
      </c>
      <c r="F66">
        <f>VLOOKUP(A66, 'Dimension 2 OLD'!A:Q, 9, FALSE)</f>
        <v>0</v>
      </c>
      <c r="G66">
        <v>7</v>
      </c>
      <c r="I66">
        <f t="shared" si="4"/>
        <v>0</v>
      </c>
      <c r="J66">
        <v>-1</v>
      </c>
      <c r="K66">
        <f t="shared" si="5"/>
        <v>0</v>
      </c>
      <c r="L66">
        <f t="shared" si="6"/>
        <v>0</v>
      </c>
      <c r="M66">
        <f t="shared" si="7"/>
        <v>52</v>
      </c>
    </row>
    <row r="67" spans="1:13" x14ac:dyDescent="0.25">
      <c r="A67" s="32" t="str">
        <f>VLOOKUP(B67,'Country code'!$B$2:$D$194,2,FALSE)</f>
        <v>Romania</v>
      </c>
      <c r="B67" s="33" t="s">
        <v>146</v>
      </c>
      <c r="C67" s="33" t="str">
        <f>VLOOKUP(B67, Regions!B:C, 2, FALSE)</f>
        <v>Europe &amp; Central Asia</v>
      </c>
      <c r="D67">
        <v>0</v>
      </c>
      <c r="F67">
        <f>VLOOKUP(A67, 'Dimension 2 OLD'!A:Q, 9, FALSE)</f>
        <v>0</v>
      </c>
      <c r="G67">
        <v>7</v>
      </c>
      <c r="I67">
        <f t="shared" ref="I67:I98" si="8">F67/G67</f>
        <v>0</v>
      </c>
      <c r="J67">
        <v>-1</v>
      </c>
      <c r="K67">
        <f t="shared" ref="K67:K98" si="9">I67*J67</f>
        <v>0</v>
      </c>
      <c r="L67">
        <f t="shared" ref="L67:L98" si="10">AVERAGE(K67, D67)</f>
        <v>0</v>
      </c>
      <c r="M67">
        <f t="shared" ref="M67:M98" si="11">_xlfn.RANK.EQ(L67, $L$3:$L$195, 0)</f>
        <v>52</v>
      </c>
    </row>
    <row r="68" spans="1:13" x14ac:dyDescent="0.25">
      <c r="A68" s="32" t="str">
        <f>VLOOKUP(B68,'Country code'!$B$2:$D$194,2,FALSE)</f>
        <v>Uruguay</v>
      </c>
      <c r="B68" s="33" t="s">
        <v>181</v>
      </c>
      <c r="C68" s="33" t="str">
        <f>VLOOKUP(B68, Regions!B:C, 2, FALSE)</f>
        <v>Latin America &amp; Caribbean</v>
      </c>
      <c r="D68">
        <v>0</v>
      </c>
      <c r="F68">
        <f>VLOOKUP(A68, 'Dimension 2 OLD'!A:Q, 9, FALSE)</f>
        <v>0</v>
      </c>
      <c r="G68">
        <v>7</v>
      </c>
      <c r="I68">
        <f t="shared" si="8"/>
        <v>0</v>
      </c>
      <c r="J68">
        <v>-1</v>
      </c>
      <c r="K68">
        <f t="shared" si="9"/>
        <v>0</v>
      </c>
      <c r="L68">
        <f t="shared" si="10"/>
        <v>0</v>
      </c>
      <c r="M68">
        <f t="shared" si="11"/>
        <v>52</v>
      </c>
    </row>
    <row r="69" spans="1:13" x14ac:dyDescent="0.25">
      <c r="A69" s="32" t="str">
        <f>VLOOKUP(B69,'Country code'!$B$2:$D$194,2,FALSE)</f>
        <v>Uzbekistan</v>
      </c>
      <c r="B69" s="33" t="s">
        <v>183</v>
      </c>
      <c r="C69" s="33" t="str">
        <f>VLOOKUP(B69, Regions!B:C, 2, FALSE)</f>
        <v>Europe &amp; Central Asia</v>
      </c>
      <c r="D69">
        <v>0</v>
      </c>
      <c r="F69">
        <f>VLOOKUP(A69, 'Dimension 2 OLD'!A:Q, 9, FALSE)</f>
        <v>0</v>
      </c>
      <c r="G69">
        <v>7</v>
      </c>
      <c r="I69">
        <f t="shared" si="8"/>
        <v>0</v>
      </c>
      <c r="J69">
        <v>-1</v>
      </c>
      <c r="K69">
        <f t="shared" si="9"/>
        <v>0</v>
      </c>
      <c r="L69">
        <f t="shared" si="10"/>
        <v>0</v>
      </c>
      <c r="M69">
        <f t="shared" si="11"/>
        <v>52</v>
      </c>
    </row>
    <row r="70" spans="1:13" x14ac:dyDescent="0.25">
      <c r="A70" s="32" t="str">
        <f>VLOOKUP(B70,'Country code'!$B$2:$D$194,2,FALSE)</f>
        <v>Vanuatu</v>
      </c>
      <c r="B70" s="33" t="s">
        <v>187</v>
      </c>
      <c r="C70" s="33" t="str">
        <f>VLOOKUP(B70, Regions!B:C, 2, FALSE)</f>
        <v>East Asia &amp; Pacific</v>
      </c>
      <c r="D70">
        <v>0</v>
      </c>
      <c r="F70">
        <f>VLOOKUP(A70, 'Dimension 2 OLD'!A:Q, 9, FALSE)</f>
        <v>0</v>
      </c>
      <c r="G70">
        <v>7</v>
      </c>
      <c r="I70">
        <f t="shared" si="8"/>
        <v>0</v>
      </c>
      <c r="J70">
        <v>-1</v>
      </c>
      <c r="K70">
        <f t="shared" si="9"/>
        <v>0</v>
      </c>
      <c r="L70">
        <f t="shared" si="10"/>
        <v>0</v>
      </c>
      <c r="M70">
        <f t="shared" si="11"/>
        <v>52</v>
      </c>
    </row>
    <row r="71" spans="1:13" ht="30" x14ac:dyDescent="0.25">
      <c r="A71" s="32" t="str">
        <f>VLOOKUP(B71,'Country code'!$B$2:$D$194,2,FALSE)</f>
        <v>Venezuela (Bolivarian Republic of)</v>
      </c>
      <c r="B71" s="33" t="s">
        <v>185</v>
      </c>
      <c r="C71" s="33" t="str">
        <f>VLOOKUP(B71, Regions!B:C, 2, FALSE)</f>
        <v>Latin America &amp; Caribbean</v>
      </c>
      <c r="D71">
        <v>0</v>
      </c>
      <c r="F71">
        <f>VLOOKUP(A71, 'Dimension 2 OLD'!A:Q, 9, FALSE)</f>
        <v>0</v>
      </c>
      <c r="G71">
        <v>7</v>
      </c>
      <c r="I71">
        <f t="shared" si="8"/>
        <v>0</v>
      </c>
      <c r="J71">
        <v>-1</v>
      </c>
      <c r="K71">
        <f t="shared" si="9"/>
        <v>0</v>
      </c>
      <c r="L71">
        <f t="shared" si="10"/>
        <v>0</v>
      </c>
      <c r="M71">
        <f t="shared" si="11"/>
        <v>52</v>
      </c>
    </row>
    <row r="72" spans="1:13" x14ac:dyDescent="0.25">
      <c r="A72" s="32" t="str">
        <f>VLOOKUP(B72,'Country code'!$B$2:$D$194,2,FALSE)</f>
        <v>Viet Nam</v>
      </c>
      <c r="B72" s="33" t="s">
        <v>186</v>
      </c>
      <c r="C72" s="33" t="str">
        <f>VLOOKUP(B72, Regions!B:C, 2, FALSE)</f>
        <v>East Asia &amp; Pacific</v>
      </c>
      <c r="D72">
        <v>0</v>
      </c>
      <c r="F72">
        <f>VLOOKUP(A72, 'Dimension 2 OLD'!A:Q, 9, FALSE)</f>
        <v>0</v>
      </c>
      <c r="G72">
        <v>7</v>
      </c>
      <c r="I72">
        <f t="shared" si="8"/>
        <v>0</v>
      </c>
      <c r="J72">
        <v>-1</v>
      </c>
      <c r="K72">
        <f t="shared" si="9"/>
        <v>0</v>
      </c>
      <c r="L72">
        <f t="shared" si="10"/>
        <v>0</v>
      </c>
      <c r="M72">
        <f t="shared" si="11"/>
        <v>52</v>
      </c>
    </row>
    <row r="73" spans="1:13" x14ac:dyDescent="0.25">
      <c r="A73" s="32" t="str">
        <f>VLOOKUP(B73,'Country code'!$B$2:$D$194,2,FALSE)</f>
        <v>Yemen</v>
      </c>
      <c r="B73" s="33" t="s">
        <v>189</v>
      </c>
      <c r="C73" s="33" t="str">
        <f>VLOOKUP(B73, Regions!B:C, 2, FALSE)</f>
        <v>Middle East &amp; North Africa</v>
      </c>
      <c r="D73">
        <v>0</v>
      </c>
      <c r="F73">
        <f>VLOOKUP(A73, 'Dimension 2 OLD'!A:Q, 9, FALSE)</f>
        <v>0</v>
      </c>
      <c r="G73">
        <v>7</v>
      </c>
      <c r="I73">
        <f t="shared" si="8"/>
        <v>0</v>
      </c>
      <c r="J73">
        <v>-1</v>
      </c>
      <c r="K73">
        <f t="shared" si="9"/>
        <v>0</v>
      </c>
      <c r="L73">
        <f t="shared" si="10"/>
        <v>0</v>
      </c>
      <c r="M73">
        <f t="shared" si="11"/>
        <v>52</v>
      </c>
    </row>
    <row r="74" spans="1:13" x14ac:dyDescent="0.25">
      <c r="A74" s="32" t="str">
        <f>VLOOKUP(B74,'Country code'!$B$2:$D$194,2,FALSE)</f>
        <v>Tonga</v>
      </c>
      <c r="B74" s="33" t="s">
        <v>173</v>
      </c>
      <c r="C74" s="33" t="str">
        <f>VLOOKUP(B74, Regions!B:C, 2, FALSE)</f>
        <v>East Asia &amp; Pacific</v>
      </c>
      <c r="D74">
        <v>0</v>
      </c>
      <c r="F74">
        <f>VLOOKUP(A74, 'Dimension 2 OLD'!A:Q, 9, FALSE)</f>
        <v>0</v>
      </c>
      <c r="G74">
        <v>7</v>
      </c>
      <c r="I74">
        <f t="shared" si="8"/>
        <v>0</v>
      </c>
      <c r="J74">
        <v>-1</v>
      </c>
      <c r="K74">
        <f t="shared" si="9"/>
        <v>0</v>
      </c>
      <c r="L74">
        <f t="shared" si="10"/>
        <v>0</v>
      </c>
      <c r="M74">
        <f t="shared" si="11"/>
        <v>52</v>
      </c>
    </row>
    <row r="75" spans="1:13" x14ac:dyDescent="0.25">
      <c r="A75" s="32" t="str">
        <f>VLOOKUP(B75,'Country code'!$B$2:$D$194,2,FALSE)</f>
        <v>Trinidad and Tobago</v>
      </c>
      <c r="B75" s="33" t="s">
        <v>174</v>
      </c>
      <c r="C75" s="33" t="str">
        <f>VLOOKUP(B75, Regions!B:C, 2, FALSE)</f>
        <v>Latin America &amp; Caribbean</v>
      </c>
      <c r="D75">
        <v>0</v>
      </c>
      <c r="F75">
        <f>VLOOKUP(A75, 'Dimension 2 OLD'!A:Q, 9, FALSE)</f>
        <v>0</v>
      </c>
      <c r="G75">
        <v>7</v>
      </c>
      <c r="I75">
        <f t="shared" si="8"/>
        <v>0</v>
      </c>
      <c r="J75">
        <v>-1</v>
      </c>
      <c r="K75">
        <f t="shared" si="9"/>
        <v>0</v>
      </c>
      <c r="L75">
        <f t="shared" si="10"/>
        <v>0</v>
      </c>
      <c r="M75">
        <f t="shared" si="11"/>
        <v>52</v>
      </c>
    </row>
    <row r="76" spans="1:13" x14ac:dyDescent="0.25">
      <c r="A76" s="32" t="str">
        <f>VLOOKUP(B76,'Country code'!$B$2:$D$194,2,FALSE)</f>
        <v>Tunisia</v>
      </c>
      <c r="B76" s="33" t="s">
        <v>175</v>
      </c>
      <c r="C76" s="33" t="str">
        <f>VLOOKUP(B76, Regions!B:C, 2, FALSE)</f>
        <v>Middle East &amp; North Africa</v>
      </c>
      <c r="D76">
        <v>0</v>
      </c>
      <c r="F76">
        <f>VLOOKUP(A76, 'Dimension 2 OLD'!A:Q, 9, FALSE)</f>
        <v>0</v>
      </c>
      <c r="G76">
        <v>7</v>
      </c>
      <c r="I76">
        <f t="shared" si="8"/>
        <v>0</v>
      </c>
      <c r="J76">
        <v>-1</v>
      </c>
      <c r="K76">
        <f t="shared" si="9"/>
        <v>0</v>
      </c>
      <c r="L76">
        <f t="shared" si="10"/>
        <v>0</v>
      </c>
      <c r="M76">
        <f t="shared" si="11"/>
        <v>52</v>
      </c>
    </row>
    <row r="77" spans="1:13" x14ac:dyDescent="0.25">
      <c r="A77" s="32" t="str">
        <f>VLOOKUP(B77,'Country code'!$B$2:$D$194,2,FALSE)</f>
        <v>Turkey</v>
      </c>
      <c r="B77" s="33" t="s">
        <v>176</v>
      </c>
      <c r="C77" s="33" t="str">
        <f>VLOOKUP(B77, Regions!B:C, 2, FALSE)</f>
        <v>Europe &amp; Central Asia</v>
      </c>
      <c r="D77">
        <v>0</v>
      </c>
      <c r="F77">
        <f>VLOOKUP(A77, 'Dimension 2 OLD'!A:Q, 9, FALSE)</f>
        <v>0</v>
      </c>
      <c r="G77">
        <v>7</v>
      </c>
      <c r="I77">
        <f t="shared" si="8"/>
        <v>0</v>
      </c>
      <c r="J77">
        <v>-1</v>
      </c>
      <c r="K77">
        <f t="shared" si="9"/>
        <v>0</v>
      </c>
      <c r="L77">
        <f t="shared" si="10"/>
        <v>0</v>
      </c>
      <c r="M77">
        <f t="shared" si="11"/>
        <v>52</v>
      </c>
    </row>
    <row r="78" spans="1:13" x14ac:dyDescent="0.25">
      <c r="A78" s="32" t="str">
        <f>VLOOKUP(B78,'Country code'!$B$2:$D$194,2,FALSE)</f>
        <v>Turkmenistan</v>
      </c>
      <c r="B78" s="33" t="s">
        <v>171</v>
      </c>
      <c r="C78" s="33" t="str">
        <f>VLOOKUP(B78, Regions!B:C, 2, FALSE)</f>
        <v>Europe &amp; Central Asia</v>
      </c>
      <c r="D78">
        <v>0</v>
      </c>
      <c r="F78">
        <f>VLOOKUP(A78, 'Dimension 2 OLD'!A:Q, 9, FALSE)</f>
        <v>0</v>
      </c>
      <c r="G78">
        <v>7</v>
      </c>
      <c r="I78">
        <f t="shared" si="8"/>
        <v>0</v>
      </c>
      <c r="J78">
        <v>-1</v>
      </c>
      <c r="K78">
        <f t="shared" si="9"/>
        <v>0</v>
      </c>
      <c r="L78">
        <f t="shared" si="10"/>
        <v>0</v>
      </c>
      <c r="M78">
        <f t="shared" si="11"/>
        <v>52</v>
      </c>
    </row>
    <row r="79" spans="1:13" x14ac:dyDescent="0.25">
      <c r="A79" s="32" t="str">
        <f>VLOOKUP(B79,'Country code'!$B$2:$D$194,2,FALSE)</f>
        <v>Syrian Arab Republic</v>
      </c>
      <c r="B79" s="33" t="s">
        <v>166</v>
      </c>
      <c r="C79" s="33" t="str">
        <f>VLOOKUP(B79, Regions!B:C, 2, FALSE)</f>
        <v>Middle East &amp; North Africa</v>
      </c>
      <c r="D79">
        <v>0</v>
      </c>
      <c r="F79">
        <f>VLOOKUP(A79, 'Dimension 2 OLD'!A:Q, 9, FALSE)</f>
        <v>0</v>
      </c>
      <c r="G79">
        <v>7</v>
      </c>
      <c r="I79">
        <f t="shared" si="8"/>
        <v>0</v>
      </c>
      <c r="J79">
        <v>-1</v>
      </c>
      <c r="K79">
        <f t="shared" si="9"/>
        <v>0</v>
      </c>
      <c r="L79">
        <f t="shared" si="10"/>
        <v>0</v>
      </c>
      <c r="M79">
        <f t="shared" si="11"/>
        <v>52</v>
      </c>
    </row>
    <row r="80" spans="1:13" x14ac:dyDescent="0.25">
      <c r="A80" s="32" t="str">
        <f>VLOOKUP(B80,'Country code'!$B$2:$D$194,2,FALSE)</f>
        <v>Tajikistan</v>
      </c>
      <c r="B80" s="33" t="s">
        <v>170</v>
      </c>
      <c r="C80" s="33" t="str">
        <f>VLOOKUP(B80, Regions!B:C, 2, FALSE)</f>
        <v>Europe &amp; Central Asia</v>
      </c>
      <c r="D80">
        <v>0</v>
      </c>
      <c r="F80">
        <f>VLOOKUP(A80, 'Dimension 2 OLD'!A:Q, 9, FALSE)</f>
        <v>0</v>
      </c>
      <c r="G80">
        <v>7</v>
      </c>
      <c r="I80">
        <f t="shared" si="8"/>
        <v>0</v>
      </c>
      <c r="J80">
        <v>-1</v>
      </c>
      <c r="K80">
        <f t="shared" si="9"/>
        <v>0</v>
      </c>
      <c r="L80">
        <f t="shared" si="10"/>
        <v>0</v>
      </c>
      <c r="M80">
        <f t="shared" si="11"/>
        <v>52</v>
      </c>
    </row>
    <row r="81" spans="1:13" x14ac:dyDescent="0.25">
      <c r="A81" s="32" t="str">
        <f>VLOOKUP(B81,'Country code'!$B$2:$D$194,2,FALSE)</f>
        <v>Thailand</v>
      </c>
      <c r="B81" s="33" t="s">
        <v>169</v>
      </c>
      <c r="C81" s="33" t="str">
        <f>VLOOKUP(B81, Regions!B:C, 2, FALSE)</f>
        <v>East Asia &amp; Pacific</v>
      </c>
      <c r="D81">
        <v>0</v>
      </c>
      <c r="F81">
        <f>VLOOKUP(A81, 'Dimension 2 OLD'!A:Q, 9, FALSE)</f>
        <v>0</v>
      </c>
      <c r="G81">
        <v>7</v>
      </c>
      <c r="I81">
        <f t="shared" si="8"/>
        <v>0</v>
      </c>
      <c r="J81">
        <v>-1</v>
      </c>
      <c r="K81">
        <f t="shared" si="9"/>
        <v>0</v>
      </c>
      <c r="L81">
        <f t="shared" si="10"/>
        <v>0</v>
      </c>
      <c r="M81">
        <f t="shared" si="11"/>
        <v>52</v>
      </c>
    </row>
    <row r="82" spans="1:13" ht="30" x14ac:dyDescent="0.25">
      <c r="A82" s="32" t="str">
        <f>VLOOKUP(B82,'Country code'!$B$2:$D$194,2,FALSE)</f>
        <v>The former Yugoslav Republic of Macedonia</v>
      </c>
      <c r="B82" s="33" t="s">
        <v>113</v>
      </c>
      <c r="C82" s="33" t="str">
        <f>VLOOKUP(B82, Regions!B:C, 2, FALSE)</f>
        <v>Europe &amp; Central Asia</v>
      </c>
      <c r="D82">
        <v>0</v>
      </c>
      <c r="F82">
        <f>VLOOKUP(A82, 'Dimension 2 OLD'!A:Q, 9, FALSE)</f>
        <v>0</v>
      </c>
      <c r="G82">
        <v>7</v>
      </c>
      <c r="I82">
        <f t="shared" si="8"/>
        <v>0</v>
      </c>
      <c r="J82">
        <v>-1</v>
      </c>
      <c r="K82">
        <f t="shared" si="9"/>
        <v>0</v>
      </c>
      <c r="L82">
        <f t="shared" si="10"/>
        <v>0</v>
      </c>
      <c r="M82">
        <f t="shared" si="11"/>
        <v>52</v>
      </c>
    </row>
    <row r="83" spans="1:13" x14ac:dyDescent="0.25">
      <c r="A83" s="32" t="str">
        <f>VLOOKUP(B83,'Country code'!$B$2:$D$194,2,FALSE)</f>
        <v>Singapore</v>
      </c>
      <c r="B83" s="33" t="s">
        <v>152</v>
      </c>
      <c r="C83" s="33" t="str">
        <f>VLOOKUP(B83, Regions!B:C, 2, FALSE)</f>
        <v>East Asia &amp; Pacific</v>
      </c>
      <c r="D83">
        <v>0</v>
      </c>
      <c r="F83">
        <f>VLOOKUP(A83, 'Dimension 2 OLD'!A:Q, 9, FALSE)</f>
        <v>0</v>
      </c>
      <c r="G83">
        <v>7</v>
      </c>
      <c r="I83">
        <f t="shared" si="8"/>
        <v>0</v>
      </c>
      <c r="J83">
        <v>-1</v>
      </c>
      <c r="K83">
        <f t="shared" si="9"/>
        <v>0</v>
      </c>
      <c r="L83">
        <f t="shared" si="10"/>
        <v>0</v>
      </c>
      <c r="M83">
        <f t="shared" si="11"/>
        <v>52</v>
      </c>
    </row>
    <row r="84" spans="1:13" x14ac:dyDescent="0.25">
      <c r="A84" s="32" t="str">
        <f>VLOOKUP(B84,'Country code'!$B$2:$D$194,2,FALSE)</f>
        <v>Slovakia</v>
      </c>
      <c r="B84" s="33" t="s">
        <v>161</v>
      </c>
      <c r="C84" s="33" t="str">
        <f>VLOOKUP(B84, Regions!B:C, 2, FALSE)</f>
        <v>Europe &amp; Central Asia</v>
      </c>
      <c r="D84">
        <v>0</v>
      </c>
      <c r="F84">
        <f>VLOOKUP(A84, 'Dimension 2 OLD'!A:Q, 9, FALSE)</f>
        <v>0</v>
      </c>
      <c r="G84">
        <v>7</v>
      </c>
      <c r="I84">
        <f t="shared" si="8"/>
        <v>0</v>
      </c>
      <c r="J84">
        <v>-1</v>
      </c>
      <c r="K84">
        <f t="shared" si="9"/>
        <v>0</v>
      </c>
      <c r="L84">
        <f t="shared" si="10"/>
        <v>0</v>
      </c>
      <c r="M84">
        <f t="shared" si="11"/>
        <v>52</v>
      </c>
    </row>
    <row r="85" spans="1:13" x14ac:dyDescent="0.25">
      <c r="A85" s="32" t="str">
        <f>VLOOKUP(B85,'Country code'!$B$2:$D$194,2,FALSE)</f>
        <v>Slovenia</v>
      </c>
      <c r="B85" s="33" t="s">
        <v>162</v>
      </c>
      <c r="C85" s="33" t="str">
        <f>VLOOKUP(B85, Regions!B:C, 2, FALSE)</f>
        <v>Europe &amp; Central Asia</v>
      </c>
      <c r="D85">
        <v>0</v>
      </c>
      <c r="F85">
        <f>VLOOKUP(A85, 'Dimension 2 OLD'!A:Q, 9, FALSE)</f>
        <v>0</v>
      </c>
      <c r="G85">
        <v>7</v>
      </c>
      <c r="I85">
        <f t="shared" si="8"/>
        <v>0</v>
      </c>
      <c r="J85">
        <v>-1</v>
      </c>
      <c r="K85">
        <f t="shared" si="9"/>
        <v>0</v>
      </c>
      <c r="L85">
        <f t="shared" si="10"/>
        <v>0</v>
      </c>
      <c r="M85">
        <f t="shared" si="11"/>
        <v>52</v>
      </c>
    </row>
    <row r="86" spans="1:13" x14ac:dyDescent="0.25">
      <c r="A86" s="32" t="str">
        <f>VLOOKUP(B86,'Country code'!$B$2:$D$194,2,FALSE)</f>
        <v>Solomon Islands</v>
      </c>
      <c r="B86" s="33" t="s">
        <v>153</v>
      </c>
      <c r="C86" s="33" t="str">
        <f>VLOOKUP(B86, Regions!B:C, 2, FALSE)</f>
        <v>East Asia &amp; Pacific</v>
      </c>
      <c r="D86">
        <v>0</v>
      </c>
      <c r="F86">
        <f>VLOOKUP(A86, 'Dimension 2 OLD'!A:Q, 9, FALSE)</f>
        <v>0</v>
      </c>
      <c r="G86">
        <v>7</v>
      </c>
      <c r="I86">
        <f t="shared" si="8"/>
        <v>0</v>
      </c>
      <c r="J86">
        <v>-1</v>
      </c>
      <c r="K86">
        <f t="shared" si="9"/>
        <v>0</v>
      </c>
      <c r="L86">
        <f t="shared" si="10"/>
        <v>0</v>
      </c>
      <c r="M86">
        <f t="shared" si="11"/>
        <v>52</v>
      </c>
    </row>
    <row r="87" spans="1:13" x14ac:dyDescent="0.25">
      <c r="A87" s="32" t="str">
        <f>VLOOKUP(B87,'Country code'!$B$2:$D$194,2,FALSE)</f>
        <v>South Africa</v>
      </c>
      <c r="B87" s="33" t="s">
        <v>190</v>
      </c>
      <c r="C87" s="33" t="str">
        <f>VLOOKUP(B87, Regions!B:C, 2, FALSE)</f>
        <v>Sub-Saharan Africa</v>
      </c>
      <c r="D87">
        <v>0</v>
      </c>
      <c r="F87">
        <f>VLOOKUP(A87, 'Dimension 2 OLD'!A:Q, 9, FALSE)</f>
        <v>0</v>
      </c>
      <c r="G87">
        <v>7</v>
      </c>
      <c r="I87">
        <f t="shared" si="8"/>
        <v>0</v>
      </c>
      <c r="J87">
        <v>-1</v>
      </c>
      <c r="K87">
        <f t="shared" si="9"/>
        <v>0</v>
      </c>
      <c r="L87">
        <f t="shared" si="10"/>
        <v>0</v>
      </c>
      <c r="M87">
        <f t="shared" si="11"/>
        <v>52</v>
      </c>
    </row>
    <row r="88" spans="1:13" x14ac:dyDescent="0.25">
      <c r="A88" s="32" t="str">
        <f>VLOOKUP(B88,'Country code'!$B$2:$D$194,2,FALSE)</f>
        <v>Grenada</v>
      </c>
      <c r="B88" s="33" t="s">
        <v>70</v>
      </c>
      <c r="C88" s="33" t="str">
        <f>VLOOKUP(B88, Regions!B:C, 2, FALSE)</f>
        <v>Latin America &amp; Caribbean</v>
      </c>
      <c r="D88">
        <v>0</v>
      </c>
      <c r="F88">
        <f>VLOOKUP(A88, 'Dimension 2 OLD'!A:Q, 9, FALSE)</f>
        <v>0</v>
      </c>
      <c r="G88">
        <v>7</v>
      </c>
      <c r="I88">
        <f t="shared" si="8"/>
        <v>0</v>
      </c>
      <c r="J88">
        <v>-1</v>
      </c>
      <c r="K88">
        <f t="shared" si="9"/>
        <v>0</v>
      </c>
      <c r="L88">
        <f t="shared" si="10"/>
        <v>0</v>
      </c>
      <c r="M88">
        <f t="shared" si="11"/>
        <v>52</v>
      </c>
    </row>
    <row r="89" spans="1:13" x14ac:dyDescent="0.25">
      <c r="A89" s="32" t="str">
        <f>VLOOKUP(B89,'Country code'!$B$2:$D$194,2,FALSE)</f>
        <v>Guinea</v>
      </c>
      <c r="B89" s="33" t="s">
        <v>65</v>
      </c>
      <c r="C89" s="33" t="str">
        <f>VLOOKUP(B89, Regions!B:C, 2, FALSE)</f>
        <v>Sub-Saharan Africa</v>
      </c>
      <c r="D89">
        <v>0</v>
      </c>
      <c r="F89">
        <f>VLOOKUP(A89, 'Dimension 2 OLD'!A:Q, 9, FALSE)</f>
        <v>0</v>
      </c>
      <c r="G89">
        <v>7</v>
      </c>
      <c r="I89">
        <f t="shared" si="8"/>
        <v>0</v>
      </c>
      <c r="J89">
        <v>-1</v>
      </c>
      <c r="K89">
        <f t="shared" si="9"/>
        <v>0</v>
      </c>
      <c r="L89">
        <f t="shared" si="10"/>
        <v>0</v>
      </c>
      <c r="M89">
        <f t="shared" si="11"/>
        <v>52</v>
      </c>
    </row>
    <row r="90" spans="1:13" x14ac:dyDescent="0.25">
      <c r="A90" s="32" t="str">
        <f>VLOOKUP(B90,'Country code'!$B$2:$D$194,2,FALSE)</f>
        <v>Finland</v>
      </c>
      <c r="B90" s="33" t="s">
        <v>57</v>
      </c>
      <c r="C90" s="33" t="str">
        <f>VLOOKUP(B90, Regions!B:C, 2, FALSE)</f>
        <v>Europe &amp; Central Asia</v>
      </c>
      <c r="D90">
        <v>0</v>
      </c>
      <c r="F90">
        <f>VLOOKUP(A90, 'Dimension 2 OLD'!A:Q, 9, FALSE)</f>
        <v>0</v>
      </c>
      <c r="G90">
        <v>7</v>
      </c>
      <c r="I90">
        <f t="shared" si="8"/>
        <v>0</v>
      </c>
      <c r="J90">
        <v>-1</v>
      </c>
      <c r="K90">
        <f t="shared" si="9"/>
        <v>0</v>
      </c>
      <c r="L90">
        <f t="shared" si="10"/>
        <v>0</v>
      </c>
      <c r="M90">
        <f t="shared" si="11"/>
        <v>52</v>
      </c>
    </row>
    <row r="91" spans="1:13" x14ac:dyDescent="0.25">
      <c r="A91" s="32" t="str">
        <f>VLOOKUP(B91,'Country code'!$B$2:$D$194,2,FALSE)</f>
        <v>Gabon</v>
      </c>
      <c r="B91" s="33" t="s">
        <v>61</v>
      </c>
      <c r="C91" s="33" t="str">
        <f>VLOOKUP(B91, Regions!B:C, 2, FALSE)</f>
        <v>Sub-Saharan Africa</v>
      </c>
      <c r="D91">
        <v>0</v>
      </c>
      <c r="F91">
        <f>VLOOKUP(A91, 'Dimension 2 OLD'!A:Q, 9, FALSE)</f>
        <v>0</v>
      </c>
      <c r="G91">
        <v>7</v>
      </c>
      <c r="I91">
        <f t="shared" si="8"/>
        <v>0</v>
      </c>
      <c r="J91">
        <v>-1</v>
      </c>
      <c r="K91">
        <f t="shared" si="9"/>
        <v>0</v>
      </c>
      <c r="L91">
        <f t="shared" si="10"/>
        <v>0</v>
      </c>
      <c r="M91">
        <f t="shared" si="11"/>
        <v>52</v>
      </c>
    </row>
    <row r="92" spans="1:13" x14ac:dyDescent="0.25">
      <c r="A92" s="32" t="str">
        <f>VLOOKUP(B92,'Country code'!$B$2:$D$194,2,FALSE)</f>
        <v>Gambia</v>
      </c>
      <c r="B92" s="33" t="s">
        <v>66</v>
      </c>
      <c r="C92" s="33" t="str">
        <f>VLOOKUP(B92, Regions!B:C, 2, FALSE)</f>
        <v>Sub-Saharan Africa</v>
      </c>
      <c r="D92">
        <v>0</v>
      </c>
      <c r="F92">
        <f>VLOOKUP(A92, 'Dimension 2 OLD'!A:Q, 9, FALSE)</f>
        <v>0</v>
      </c>
      <c r="G92">
        <v>7</v>
      </c>
      <c r="I92">
        <f t="shared" si="8"/>
        <v>0</v>
      </c>
      <c r="J92">
        <v>-1</v>
      </c>
      <c r="K92">
        <f t="shared" si="9"/>
        <v>0</v>
      </c>
      <c r="L92">
        <f t="shared" si="10"/>
        <v>0</v>
      </c>
      <c r="M92">
        <f t="shared" si="11"/>
        <v>52</v>
      </c>
    </row>
    <row r="93" spans="1:13" x14ac:dyDescent="0.25">
      <c r="A93" s="32" t="str">
        <f>VLOOKUP(B93,'Country code'!$B$2:$D$194,2,FALSE)</f>
        <v>Georgia</v>
      </c>
      <c r="B93" s="33" t="s">
        <v>63</v>
      </c>
      <c r="C93" s="33" t="str">
        <f>VLOOKUP(B93, Regions!B:C, 2, FALSE)</f>
        <v>Europe &amp; Central Asia</v>
      </c>
      <c r="D93">
        <v>0</v>
      </c>
      <c r="F93">
        <f>VLOOKUP(A93, 'Dimension 2 OLD'!A:Q, 9, FALSE)</f>
        <v>0</v>
      </c>
      <c r="G93">
        <v>7</v>
      </c>
      <c r="I93">
        <f t="shared" si="8"/>
        <v>0</v>
      </c>
      <c r="J93">
        <v>-1</v>
      </c>
      <c r="K93">
        <f t="shared" si="9"/>
        <v>0</v>
      </c>
      <c r="L93">
        <f t="shared" si="10"/>
        <v>0</v>
      </c>
      <c r="M93">
        <f t="shared" si="11"/>
        <v>52</v>
      </c>
    </row>
    <row r="94" spans="1:13" x14ac:dyDescent="0.25">
      <c r="A94" s="32" t="str">
        <f>VLOOKUP(B94,'Country code'!$B$2:$D$194,2,FALSE)</f>
        <v>El Salvador</v>
      </c>
      <c r="B94" s="33" t="s">
        <v>155</v>
      </c>
      <c r="C94" s="33" t="str">
        <f>VLOOKUP(B94, Regions!B:C, 2, FALSE)</f>
        <v>Latin America &amp; Caribbean</v>
      </c>
      <c r="D94">
        <v>0</v>
      </c>
      <c r="F94">
        <f>VLOOKUP(A94, 'Dimension 2 OLD'!A:Q, 9, FALSE)</f>
        <v>0</v>
      </c>
      <c r="G94">
        <v>7</v>
      </c>
      <c r="I94">
        <f t="shared" si="8"/>
        <v>0</v>
      </c>
      <c r="J94">
        <v>-1</v>
      </c>
      <c r="K94">
        <f t="shared" si="9"/>
        <v>0</v>
      </c>
      <c r="L94">
        <f t="shared" si="10"/>
        <v>0</v>
      </c>
      <c r="M94">
        <f t="shared" si="11"/>
        <v>52</v>
      </c>
    </row>
    <row r="95" spans="1:13" x14ac:dyDescent="0.25">
      <c r="A95" s="32" t="str">
        <f>VLOOKUP(B95,'Country code'!$B$2:$D$194,2,FALSE)</f>
        <v>Equatorial Guinea</v>
      </c>
      <c r="B95" s="33" t="s">
        <v>68</v>
      </c>
      <c r="C95" s="33" t="str">
        <f>VLOOKUP(B95, Regions!B:C, 2, FALSE)</f>
        <v>Sub-Saharan Africa</v>
      </c>
      <c r="D95">
        <v>0</v>
      </c>
      <c r="F95">
        <f>VLOOKUP(A95, 'Dimension 2 OLD'!A:Q, 9, FALSE)</f>
        <v>0</v>
      </c>
      <c r="G95">
        <v>7</v>
      </c>
      <c r="I95">
        <f t="shared" si="8"/>
        <v>0</v>
      </c>
      <c r="J95">
        <v>-1</v>
      </c>
      <c r="K95">
        <f t="shared" si="9"/>
        <v>0</v>
      </c>
      <c r="L95">
        <f t="shared" si="10"/>
        <v>0</v>
      </c>
      <c r="M95">
        <f t="shared" si="11"/>
        <v>52</v>
      </c>
    </row>
    <row r="96" spans="1:13" x14ac:dyDescent="0.25">
      <c r="A96" s="32" t="str">
        <f>VLOOKUP(B96,'Country code'!$B$2:$D$194,2,FALSE)</f>
        <v>Estonia</v>
      </c>
      <c r="B96" s="33" t="s">
        <v>55</v>
      </c>
      <c r="C96" s="33" t="str">
        <f>VLOOKUP(B96, Regions!B:C, 2, FALSE)</f>
        <v>Europe &amp; Central Asia</v>
      </c>
      <c r="D96">
        <v>0</v>
      </c>
      <c r="F96">
        <f>VLOOKUP(A96, 'Dimension 2 OLD'!A:Q, 9, FALSE)</f>
        <v>0</v>
      </c>
      <c r="G96">
        <v>7</v>
      </c>
      <c r="I96">
        <f t="shared" si="8"/>
        <v>0</v>
      </c>
      <c r="J96">
        <v>-1</v>
      </c>
      <c r="K96">
        <f t="shared" si="9"/>
        <v>0</v>
      </c>
      <c r="L96">
        <f t="shared" si="10"/>
        <v>0</v>
      </c>
      <c r="M96">
        <f t="shared" si="11"/>
        <v>52</v>
      </c>
    </row>
    <row r="97" spans="1:13" x14ac:dyDescent="0.25">
      <c r="A97" s="32" t="str">
        <f>VLOOKUP(B97,'Country code'!$B$2:$D$194,2,FALSE)</f>
        <v>Ecuador</v>
      </c>
      <c r="B97" s="33" t="s">
        <v>51</v>
      </c>
      <c r="C97" s="33" t="str">
        <f>VLOOKUP(B97, Regions!B:C, 2, FALSE)</f>
        <v>Latin America &amp; Caribbean</v>
      </c>
      <c r="D97">
        <v>0</v>
      </c>
      <c r="F97">
        <f>VLOOKUP(A97, 'Dimension 2 OLD'!A:Q, 9, FALSE)</f>
        <v>0</v>
      </c>
      <c r="G97">
        <v>7</v>
      </c>
      <c r="I97">
        <f t="shared" si="8"/>
        <v>0</v>
      </c>
      <c r="J97">
        <v>-1</v>
      </c>
      <c r="K97">
        <f t="shared" si="9"/>
        <v>0</v>
      </c>
      <c r="L97">
        <f t="shared" si="10"/>
        <v>0</v>
      </c>
      <c r="M97">
        <f t="shared" si="11"/>
        <v>52</v>
      </c>
    </row>
    <row r="98" spans="1:13" x14ac:dyDescent="0.25">
      <c r="A98" s="32" t="str">
        <f>VLOOKUP(B98,'Country code'!$B$2:$D$194,2,FALSE)</f>
        <v>Côte d'Ivoire</v>
      </c>
      <c r="B98" s="33" t="s">
        <v>33</v>
      </c>
      <c r="C98" s="33" t="str">
        <f>VLOOKUP(B98, Regions!B:C, 2, FALSE)</f>
        <v>Sub-Saharan Africa</v>
      </c>
      <c r="D98">
        <v>0</v>
      </c>
      <c r="F98">
        <f>VLOOKUP(A98, 'Dimension 2 OLD'!A:Q, 9, FALSE)</f>
        <v>0</v>
      </c>
      <c r="G98">
        <v>7</v>
      </c>
      <c r="I98">
        <f t="shared" si="8"/>
        <v>0</v>
      </c>
      <c r="J98">
        <v>-1</v>
      </c>
      <c r="K98">
        <f t="shared" si="9"/>
        <v>0</v>
      </c>
      <c r="L98">
        <f t="shared" si="10"/>
        <v>0</v>
      </c>
      <c r="M98">
        <f t="shared" si="11"/>
        <v>52</v>
      </c>
    </row>
    <row r="99" spans="1:13" x14ac:dyDescent="0.25">
      <c r="A99" s="32" t="str">
        <f>VLOOKUP(B99,'Country code'!$B$2:$D$194,2,FALSE)</f>
        <v>Cyprus</v>
      </c>
      <c r="B99" s="33" t="s">
        <v>43</v>
      </c>
      <c r="C99" s="33" t="str">
        <f>VLOOKUP(B99, Regions!B:C, 2, FALSE)</f>
        <v>Europe &amp; Central Asia</v>
      </c>
      <c r="D99">
        <v>0</v>
      </c>
      <c r="F99">
        <f>VLOOKUP(A99, 'Dimension 2 OLD'!A:Q, 9, FALSE)</f>
        <v>0</v>
      </c>
      <c r="G99">
        <v>7</v>
      </c>
      <c r="I99">
        <f t="shared" ref="I99:I130" si="12">F99/G99</f>
        <v>0</v>
      </c>
      <c r="J99">
        <v>-1</v>
      </c>
      <c r="K99">
        <f t="shared" ref="K99:K130" si="13">I99*J99</f>
        <v>0</v>
      </c>
      <c r="L99">
        <f t="shared" ref="L99:L130" si="14">AVERAGE(K99, D99)</f>
        <v>0</v>
      </c>
      <c r="M99">
        <f t="shared" ref="M99:M130" si="15">_xlfn.RANK.EQ(L99, $L$3:$L$195, 0)</f>
        <v>52</v>
      </c>
    </row>
    <row r="100" spans="1:13" x14ac:dyDescent="0.25">
      <c r="A100" s="32" t="str">
        <f>VLOOKUP(B100,'Country code'!$B$2:$D$194,2,FALSE)</f>
        <v>Czech Republic</v>
      </c>
      <c r="B100" s="33" t="s">
        <v>44</v>
      </c>
      <c r="C100" s="33" t="str">
        <f>VLOOKUP(B100, Regions!B:C, 2, FALSE)</f>
        <v>Europe &amp; Central Asia</v>
      </c>
      <c r="D100">
        <v>0</v>
      </c>
      <c r="F100">
        <f>VLOOKUP(A100, 'Dimension 2 OLD'!A:Q, 9, FALSE)</f>
        <v>0</v>
      </c>
      <c r="G100">
        <v>7</v>
      </c>
      <c r="I100">
        <f t="shared" si="12"/>
        <v>0</v>
      </c>
      <c r="J100">
        <v>-1</v>
      </c>
      <c r="K100">
        <f t="shared" si="13"/>
        <v>0</v>
      </c>
      <c r="L100">
        <f t="shared" si="14"/>
        <v>0</v>
      </c>
      <c r="M100">
        <f t="shared" si="15"/>
        <v>52</v>
      </c>
    </row>
    <row r="101" spans="1:13" x14ac:dyDescent="0.25">
      <c r="A101" s="32" t="str">
        <f>VLOOKUP(B101,'Country code'!$B$2:$D$194,2,FALSE)</f>
        <v>Comoros</v>
      </c>
      <c r="B101" s="33" t="s">
        <v>39</v>
      </c>
      <c r="C101" s="33" t="str">
        <f>VLOOKUP(B101, Regions!B:C, 2, FALSE)</f>
        <v>Sub-Saharan Africa</v>
      </c>
      <c r="D101">
        <v>0</v>
      </c>
      <c r="F101">
        <f>VLOOKUP(A101, 'Dimension 2 OLD'!A:Q, 9, FALSE)</f>
        <v>0</v>
      </c>
      <c r="G101">
        <v>7</v>
      </c>
      <c r="I101">
        <f t="shared" si="12"/>
        <v>0</v>
      </c>
      <c r="J101">
        <v>-1</v>
      </c>
      <c r="K101">
        <f t="shared" si="13"/>
        <v>0</v>
      </c>
      <c r="L101">
        <f t="shared" si="14"/>
        <v>0</v>
      </c>
      <c r="M101">
        <f t="shared" si="15"/>
        <v>52</v>
      </c>
    </row>
    <row r="102" spans="1:13" x14ac:dyDescent="0.25">
      <c r="A102" s="32" t="str">
        <f>VLOOKUP(B102,'Country code'!$B$2:$D$194,2,FALSE)</f>
        <v>Central African Republic</v>
      </c>
      <c r="B102" s="33" t="s">
        <v>28</v>
      </c>
      <c r="C102" s="33" t="str">
        <f>VLOOKUP(B102, Regions!B:C, 2, FALSE)</f>
        <v>Sub-Saharan Africa</v>
      </c>
      <c r="D102">
        <v>0</v>
      </c>
      <c r="F102">
        <f>VLOOKUP(A102, 'Dimension 2 OLD'!A:Q, 9, FALSE)</f>
        <v>0</v>
      </c>
      <c r="G102">
        <v>7</v>
      </c>
      <c r="I102">
        <f t="shared" si="12"/>
        <v>0</v>
      </c>
      <c r="J102">
        <v>-1</v>
      </c>
      <c r="K102">
        <f t="shared" si="13"/>
        <v>0</v>
      </c>
      <c r="L102">
        <f t="shared" si="14"/>
        <v>0</v>
      </c>
      <c r="M102">
        <f t="shared" si="15"/>
        <v>52</v>
      </c>
    </row>
    <row r="103" spans="1:13" x14ac:dyDescent="0.25">
      <c r="A103" s="32" t="str">
        <f>VLOOKUP(B103,'Country code'!$B$2:$D$194,2,FALSE)</f>
        <v>Chad</v>
      </c>
      <c r="B103" s="33" t="s">
        <v>167</v>
      </c>
      <c r="C103" s="33" t="str">
        <f>VLOOKUP(B103, Regions!B:C, 2, FALSE)</f>
        <v>Sub-Saharan Africa</v>
      </c>
      <c r="D103">
        <v>0</v>
      </c>
      <c r="F103">
        <f>VLOOKUP(A103, 'Dimension 2 OLD'!A:Q, 9, FALSE)</f>
        <v>0</v>
      </c>
      <c r="G103">
        <v>7</v>
      </c>
      <c r="I103">
        <f t="shared" si="12"/>
        <v>0</v>
      </c>
      <c r="J103">
        <v>-1</v>
      </c>
      <c r="K103">
        <f t="shared" si="13"/>
        <v>0</v>
      </c>
      <c r="L103">
        <f t="shared" si="14"/>
        <v>0</v>
      </c>
      <c r="M103">
        <f t="shared" si="15"/>
        <v>52</v>
      </c>
    </row>
    <row r="104" spans="1:13" x14ac:dyDescent="0.25">
      <c r="A104" s="32" t="str">
        <f>VLOOKUP(B104,'Country code'!$B$2:$D$194,2,FALSE)</f>
        <v>China</v>
      </c>
      <c r="B104" s="33" t="s">
        <v>32</v>
      </c>
      <c r="C104" s="33" t="str">
        <f>VLOOKUP(B104, Regions!B:C, 2, FALSE)</f>
        <v>East Asia &amp; Pacific</v>
      </c>
      <c r="D104">
        <v>0</v>
      </c>
      <c r="F104">
        <f>VLOOKUP(A104, 'Dimension 2 OLD'!A:Q, 9, FALSE)</f>
        <v>0</v>
      </c>
      <c r="G104">
        <v>7</v>
      </c>
      <c r="I104">
        <f t="shared" si="12"/>
        <v>0</v>
      </c>
      <c r="J104">
        <v>-1</v>
      </c>
      <c r="K104">
        <f t="shared" si="13"/>
        <v>0</v>
      </c>
      <c r="L104">
        <f t="shared" si="14"/>
        <v>0</v>
      </c>
      <c r="M104">
        <f t="shared" si="15"/>
        <v>52</v>
      </c>
    </row>
    <row r="105" spans="1:13" x14ac:dyDescent="0.25">
      <c r="A105" s="32" t="str">
        <f>VLOOKUP(B105,'Country code'!$B$2:$D$194,2,FALSE)</f>
        <v>Burundi</v>
      </c>
      <c r="B105" s="33" t="s">
        <v>11</v>
      </c>
      <c r="C105" s="33" t="str">
        <f>VLOOKUP(B105, Regions!B:C, 2, FALSE)</f>
        <v>Sub-Saharan Africa</v>
      </c>
      <c r="D105">
        <v>0</v>
      </c>
      <c r="F105">
        <f>VLOOKUP(A105, 'Dimension 2 OLD'!A:Q, 9, FALSE)</f>
        <v>0</v>
      </c>
      <c r="G105">
        <v>7</v>
      </c>
      <c r="I105">
        <f t="shared" si="12"/>
        <v>0</v>
      </c>
      <c r="J105">
        <v>-1</v>
      </c>
      <c r="K105">
        <f t="shared" si="13"/>
        <v>0</v>
      </c>
      <c r="L105">
        <f t="shared" si="14"/>
        <v>0</v>
      </c>
      <c r="M105">
        <f t="shared" si="15"/>
        <v>52</v>
      </c>
    </row>
    <row r="106" spans="1:13" x14ac:dyDescent="0.25">
      <c r="A106" s="32" t="str">
        <f>VLOOKUP(B106,'Country code'!$B$2:$D$194,2,FALSE)</f>
        <v>Bosnia and Herzegovina</v>
      </c>
      <c r="B106" s="33" t="s">
        <v>19</v>
      </c>
      <c r="C106" s="33" t="str">
        <f>VLOOKUP(B106, Regions!B:C, 2, FALSE)</f>
        <v>Europe &amp; Central Asia</v>
      </c>
      <c r="D106">
        <v>0</v>
      </c>
      <c r="F106">
        <f>VLOOKUP(A106, 'Dimension 2 OLD'!A:Q, 9, FALSE)</f>
        <v>0</v>
      </c>
      <c r="G106">
        <v>7</v>
      </c>
      <c r="I106">
        <f t="shared" si="12"/>
        <v>0</v>
      </c>
      <c r="J106">
        <v>-1</v>
      </c>
      <c r="K106">
        <f t="shared" si="13"/>
        <v>0</v>
      </c>
      <c r="L106">
        <f t="shared" si="14"/>
        <v>0</v>
      </c>
      <c r="M106">
        <f t="shared" si="15"/>
        <v>52</v>
      </c>
    </row>
    <row r="107" spans="1:13" x14ac:dyDescent="0.25">
      <c r="A107" s="32" t="str">
        <f>VLOOKUP(B107,'Country code'!$B$2:$D$194,2,FALSE)</f>
        <v>Botswana</v>
      </c>
      <c r="B107" s="33" t="s">
        <v>27</v>
      </c>
      <c r="C107" s="33" t="str">
        <f>VLOOKUP(B107, Regions!B:C, 2, FALSE)</f>
        <v>Sub-Saharan Africa</v>
      </c>
      <c r="D107">
        <v>0</v>
      </c>
      <c r="F107">
        <f>VLOOKUP(A107, 'Dimension 2 OLD'!A:Q, 9, FALSE)</f>
        <v>0</v>
      </c>
      <c r="G107">
        <v>7</v>
      </c>
      <c r="I107">
        <f t="shared" si="12"/>
        <v>0</v>
      </c>
      <c r="J107">
        <v>-1</v>
      </c>
      <c r="K107">
        <f t="shared" si="13"/>
        <v>0</v>
      </c>
      <c r="L107">
        <f t="shared" si="14"/>
        <v>0</v>
      </c>
      <c r="M107">
        <f t="shared" si="15"/>
        <v>52</v>
      </c>
    </row>
    <row r="108" spans="1:13" x14ac:dyDescent="0.25">
      <c r="A108" s="32" t="str">
        <f>VLOOKUP(B108,'Country code'!$B$2:$D$194,2,FALSE)</f>
        <v>Brazil</v>
      </c>
      <c r="B108" s="33" t="s">
        <v>23</v>
      </c>
      <c r="C108" s="33" t="str">
        <f>VLOOKUP(B108, Regions!B:C, 2, FALSE)</f>
        <v>Latin America &amp; Caribbean</v>
      </c>
      <c r="D108">
        <v>0</v>
      </c>
      <c r="F108">
        <f>VLOOKUP(A108, 'Dimension 2 OLD'!A:Q, 9, FALSE)</f>
        <v>0</v>
      </c>
      <c r="G108">
        <v>7</v>
      </c>
      <c r="I108">
        <f t="shared" si="12"/>
        <v>0</v>
      </c>
      <c r="J108">
        <v>-1</v>
      </c>
      <c r="K108">
        <f t="shared" si="13"/>
        <v>0</v>
      </c>
      <c r="L108">
        <f t="shared" si="14"/>
        <v>0</v>
      </c>
      <c r="M108">
        <f t="shared" si="15"/>
        <v>52</v>
      </c>
    </row>
    <row r="109" spans="1:13" x14ac:dyDescent="0.25">
      <c r="A109" s="32" t="str">
        <f>VLOOKUP(B109,'Country code'!$B$2:$D$194,2,FALSE)</f>
        <v>Bulgaria</v>
      </c>
      <c r="B109" s="33" t="s">
        <v>16</v>
      </c>
      <c r="C109" s="33" t="str">
        <f>VLOOKUP(B109, Regions!B:C, 2, FALSE)</f>
        <v>Europe &amp; Central Asia</v>
      </c>
      <c r="D109">
        <v>0</v>
      </c>
      <c r="F109">
        <f>VLOOKUP(A109, 'Dimension 2 OLD'!A:Q, 9, FALSE)</f>
        <v>0</v>
      </c>
      <c r="G109">
        <v>7</v>
      </c>
      <c r="I109">
        <f t="shared" si="12"/>
        <v>0</v>
      </c>
      <c r="J109">
        <v>-1</v>
      </c>
      <c r="K109">
        <f t="shared" si="13"/>
        <v>0</v>
      </c>
      <c r="L109">
        <f t="shared" si="14"/>
        <v>0</v>
      </c>
      <c r="M109">
        <f t="shared" si="15"/>
        <v>52</v>
      </c>
    </row>
    <row r="110" spans="1:13" x14ac:dyDescent="0.25">
      <c r="A110" s="32" t="str">
        <f>VLOOKUP(B110,'Country code'!$B$2:$D$194,2,FALSE)</f>
        <v>Belarus</v>
      </c>
      <c r="B110" s="33" t="s">
        <v>20</v>
      </c>
      <c r="C110" s="33" t="str">
        <f>VLOOKUP(B110, Regions!B:C, 2, FALSE)</f>
        <v>Europe &amp; Central Asia</v>
      </c>
      <c r="D110">
        <v>0</v>
      </c>
      <c r="F110">
        <f>VLOOKUP(A110, 'Dimension 2 OLD'!A:Q, 9, FALSE)</f>
        <v>0</v>
      </c>
      <c r="G110">
        <v>7</v>
      </c>
      <c r="I110">
        <f t="shared" si="12"/>
        <v>0</v>
      </c>
      <c r="J110">
        <v>-1</v>
      </c>
      <c r="K110">
        <f t="shared" si="13"/>
        <v>0</v>
      </c>
      <c r="L110">
        <f t="shared" si="14"/>
        <v>0</v>
      </c>
      <c r="M110">
        <f t="shared" si="15"/>
        <v>52</v>
      </c>
    </row>
    <row r="111" spans="1:13" x14ac:dyDescent="0.25">
      <c r="A111" s="32" t="str">
        <f>VLOOKUP(B111,'Country code'!$B$2:$D$194,2,FALSE)</f>
        <v>Belize</v>
      </c>
      <c r="B111" s="33" t="s">
        <v>21</v>
      </c>
      <c r="C111" s="33" t="str">
        <f>VLOOKUP(B111, Regions!B:C, 2, FALSE)</f>
        <v>Latin America &amp; Caribbean</v>
      </c>
      <c r="D111">
        <v>0</v>
      </c>
      <c r="F111">
        <f>VLOOKUP(A111, 'Dimension 2 OLD'!A:Q, 9, FALSE)</f>
        <v>0</v>
      </c>
      <c r="G111">
        <v>7</v>
      </c>
      <c r="I111">
        <f t="shared" si="12"/>
        <v>0</v>
      </c>
      <c r="J111">
        <v>-1</v>
      </c>
      <c r="K111">
        <f t="shared" si="13"/>
        <v>0</v>
      </c>
      <c r="L111">
        <f t="shared" si="14"/>
        <v>0</v>
      </c>
      <c r="M111">
        <f t="shared" si="15"/>
        <v>52</v>
      </c>
    </row>
    <row r="112" spans="1:13" x14ac:dyDescent="0.25">
      <c r="A112" s="32" t="str">
        <f>VLOOKUP(B112,'Country code'!$B$2:$D$194,2,FALSE)</f>
        <v>Benin</v>
      </c>
      <c r="B112" s="33" t="s">
        <v>13</v>
      </c>
      <c r="C112" s="33" t="str">
        <f>VLOOKUP(B112, Regions!B:C, 2, FALSE)</f>
        <v>Sub-Saharan Africa</v>
      </c>
      <c r="D112">
        <v>0</v>
      </c>
      <c r="F112">
        <f>VLOOKUP(A112, 'Dimension 2 OLD'!A:Q, 9, FALSE)</f>
        <v>0</v>
      </c>
      <c r="G112">
        <v>7</v>
      </c>
      <c r="I112">
        <f t="shared" si="12"/>
        <v>0</v>
      </c>
      <c r="J112">
        <v>-1</v>
      </c>
      <c r="K112">
        <f t="shared" si="13"/>
        <v>0</v>
      </c>
      <c r="L112">
        <f t="shared" si="14"/>
        <v>0</v>
      </c>
      <c r="M112">
        <f t="shared" si="15"/>
        <v>52</v>
      </c>
    </row>
    <row r="113" spans="1:13" x14ac:dyDescent="0.25">
      <c r="A113" s="32" t="str">
        <f>VLOOKUP(B113,'Country code'!$B$2:$D$194,2,FALSE)</f>
        <v>Australia</v>
      </c>
      <c r="B113" s="33" t="s">
        <v>8</v>
      </c>
      <c r="C113" s="33" t="str">
        <f>VLOOKUP(B113, Regions!B:C, 2, FALSE)</f>
        <v>East Asia &amp; Pacific</v>
      </c>
      <c r="D113">
        <v>0</v>
      </c>
      <c r="F113">
        <f>VLOOKUP(A113, 'Dimension 2 OLD'!A:Q, 9, FALSE)</f>
        <v>0</v>
      </c>
      <c r="G113">
        <v>7</v>
      </c>
      <c r="I113">
        <f t="shared" si="12"/>
        <v>0</v>
      </c>
      <c r="J113">
        <v>-1</v>
      </c>
      <c r="K113">
        <f t="shared" si="13"/>
        <v>0</v>
      </c>
      <c r="L113">
        <f t="shared" si="14"/>
        <v>0</v>
      </c>
      <c r="M113">
        <f t="shared" si="15"/>
        <v>52</v>
      </c>
    </row>
    <row r="114" spans="1:13" x14ac:dyDescent="0.25">
      <c r="A114" s="32" t="str">
        <f>VLOOKUP(B114,'Country code'!$B$2:$D$194,2,FALSE)</f>
        <v>Austria</v>
      </c>
      <c r="B114" s="33" t="s">
        <v>9</v>
      </c>
      <c r="C114" s="33" t="str">
        <f>VLOOKUP(B114, Regions!B:C, 2, FALSE)</f>
        <v>Europe &amp; Central Asia</v>
      </c>
      <c r="D114">
        <v>0</v>
      </c>
      <c r="F114">
        <f>VLOOKUP(A114, 'Dimension 2 OLD'!A:Q, 9, FALSE)</f>
        <v>0</v>
      </c>
      <c r="G114">
        <v>7</v>
      </c>
      <c r="I114">
        <f t="shared" si="12"/>
        <v>0</v>
      </c>
      <c r="J114">
        <v>-1</v>
      </c>
      <c r="K114">
        <f t="shared" si="13"/>
        <v>0</v>
      </c>
      <c r="L114">
        <f t="shared" si="14"/>
        <v>0</v>
      </c>
      <c r="M114">
        <f t="shared" si="15"/>
        <v>52</v>
      </c>
    </row>
    <row r="115" spans="1:13" x14ac:dyDescent="0.25">
      <c r="A115" s="32" t="str">
        <f>VLOOKUP(B115,'Country code'!$B$2:$D$194,2,FALSE)</f>
        <v>Azerbaijan</v>
      </c>
      <c r="B115" s="33" t="s">
        <v>10</v>
      </c>
      <c r="C115" s="33" t="str">
        <f>VLOOKUP(B115, Regions!B:C, 2, FALSE)</f>
        <v>Europe &amp; Central Asia</v>
      </c>
      <c r="D115">
        <v>0</v>
      </c>
      <c r="F115">
        <f>VLOOKUP(A115, 'Dimension 2 OLD'!A:Q, 9, FALSE)</f>
        <v>0</v>
      </c>
      <c r="G115">
        <v>7</v>
      </c>
      <c r="I115">
        <f t="shared" si="12"/>
        <v>0</v>
      </c>
      <c r="J115">
        <v>-1</v>
      </c>
      <c r="K115">
        <f t="shared" si="13"/>
        <v>0</v>
      </c>
      <c r="L115">
        <f t="shared" si="14"/>
        <v>0</v>
      </c>
      <c r="M115">
        <f t="shared" si="15"/>
        <v>52</v>
      </c>
    </row>
    <row r="116" spans="1:13" x14ac:dyDescent="0.25">
      <c r="A116" s="32" t="str">
        <f>VLOOKUP(B116,'Country code'!$B$2:$D$194,2,FALSE)</f>
        <v>Algeria</v>
      </c>
      <c r="B116" s="33" t="s">
        <v>50</v>
      </c>
      <c r="C116" s="33" t="str">
        <f>VLOOKUP(B116, Regions!B:C, 2, FALSE)</f>
        <v>Middle East &amp; North Africa</v>
      </c>
      <c r="D116">
        <v>0</v>
      </c>
      <c r="F116">
        <f>VLOOKUP(A116, 'Dimension 2 OLD'!A:Q, 9, FALSE)</f>
        <v>0</v>
      </c>
      <c r="G116">
        <v>7</v>
      </c>
      <c r="I116">
        <f t="shared" si="12"/>
        <v>0</v>
      </c>
      <c r="J116">
        <v>-1</v>
      </c>
      <c r="K116">
        <f t="shared" si="13"/>
        <v>0</v>
      </c>
      <c r="L116">
        <f t="shared" si="14"/>
        <v>0</v>
      </c>
      <c r="M116">
        <f t="shared" si="15"/>
        <v>52</v>
      </c>
    </row>
    <row r="117" spans="1:13" x14ac:dyDescent="0.25">
      <c r="A117" s="32" t="str">
        <f>VLOOKUP(B117,'Country code'!$B$2:$D$194,2,FALSE)</f>
        <v>Iran (Islamic Republic of)</v>
      </c>
      <c r="B117" s="33" t="s">
        <v>80</v>
      </c>
      <c r="C117" s="33" t="str">
        <f>VLOOKUP(B117, Regions!B:C, 2, FALSE)</f>
        <v>Middle East &amp; North Africa</v>
      </c>
      <c r="D117">
        <v>0</v>
      </c>
      <c r="F117">
        <f>VLOOKUP(A117, 'Dimension 2 OLD'!A:Q, 9, FALSE)</f>
        <v>0</v>
      </c>
      <c r="G117">
        <v>7</v>
      </c>
      <c r="I117">
        <f t="shared" si="12"/>
        <v>0</v>
      </c>
      <c r="J117">
        <v>-1</v>
      </c>
      <c r="K117">
        <f t="shared" si="13"/>
        <v>0</v>
      </c>
      <c r="L117">
        <f t="shared" si="14"/>
        <v>0</v>
      </c>
      <c r="M117">
        <f t="shared" si="15"/>
        <v>52</v>
      </c>
    </row>
    <row r="118" spans="1:13" x14ac:dyDescent="0.25">
      <c r="A118" s="32" t="str">
        <f>VLOOKUP(B118,'Country code'!$B$2:$D$194,2,FALSE)</f>
        <v>Iraq</v>
      </c>
      <c r="B118" s="33" t="s">
        <v>81</v>
      </c>
      <c r="C118" s="33" t="str">
        <f>VLOOKUP(B118, Regions!B:C, 2, FALSE)</f>
        <v>Middle East &amp; North Africa</v>
      </c>
      <c r="D118">
        <v>0</v>
      </c>
      <c r="F118">
        <f>VLOOKUP(A118, 'Dimension 2 OLD'!A:Q, 9, FALSE)</f>
        <v>0</v>
      </c>
      <c r="G118">
        <v>7</v>
      </c>
      <c r="I118">
        <f t="shared" si="12"/>
        <v>0</v>
      </c>
      <c r="J118">
        <v>-1</v>
      </c>
      <c r="K118">
        <f t="shared" si="13"/>
        <v>0</v>
      </c>
      <c r="L118">
        <f t="shared" si="14"/>
        <v>0</v>
      </c>
      <c r="M118">
        <f t="shared" si="15"/>
        <v>52</v>
      </c>
    </row>
    <row r="119" spans="1:13" x14ac:dyDescent="0.25">
      <c r="A119" s="32" t="str">
        <f>VLOOKUP(B119,'Country code'!$B$2:$D$194,2,FALSE)</f>
        <v>Jamaica</v>
      </c>
      <c r="B119" s="33" t="s">
        <v>85</v>
      </c>
      <c r="C119" s="33" t="str">
        <f>VLOOKUP(B119, Regions!B:C, 2, FALSE)</f>
        <v>Latin America &amp; Caribbean</v>
      </c>
      <c r="D119">
        <v>0</v>
      </c>
      <c r="F119">
        <f>VLOOKUP(A119, 'Dimension 2 OLD'!A:Q, 9, FALSE)</f>
        <v>0</v>
      </c>
      <c r="G119">
        <v>7</v>
      </c>
      <c r="I119">
        <f t="shared" si="12"/>
        <v>0</v>
      </c>
      <c r="J119">
        <v>-1</v>
      </c>
      <c r="K119">
        <f t="shared" si="13"/>
        <v>0</v>
      </c>
      <c r="L119">
        <f t="shared" si="14"/>
        <v>0</v>
      </c>
      <c r="M119">
        <f t="shared" si="15"/>
        <v>52</v>
      </c>
    </row>
    <row r="120" spans="1:13" x14ac:dyDescent="0.25">
      <c r="A120" s="32" t="str">
        <f>VLOOKUP(B120,'Country code'!$B$2:$D$194,2,FALSE)</f>
        <v>Honduras</v>
      </c>
      <c r="B120" s="33" t="s">
        <v>73</v>
      </c>
      <c r="C120" s="33" t="str">
        <f>VLOOKUP(B120, Regions!B:C, 2, FALSE)</f>
        <v>Latin America &amp; Caribbean</v>
      </c>
      <c r="D120">
        <v>0</v>
      </c>
      <c r="F120">
        <f>VLOOKUP(A120, 'Dimension 2 OLD'!A:Q, 9, FALSE)</f>
        <v>0</v>
      </c>
      <c r="G120">
        <v>7</v>
      </c>
      <c r="I120">
        <f t="shared" si="12"/>
        <v>0</v>
      </c>
      <c r="J120">
        <v>-1</v>
      </c>
      <c r="K120">
        <f t="shared" si="13"/>
        <v>0</v>
      </c>
      <c r="L120">
        <f t="shared" si="14"/>
        <v>0</v>
      </c>
      <c r="M120">
        <f t="shared" si="15"/>
        <v>52</v>
      </c>
    </row>
    <row r="121" spans="1:13" x14ac:dyDescent="0.25">
      <c r="A121" s="32" t="str">
        <f>VLOOKUP(B121,'Country code'!$B$2:$D$194,2,FALSE)</f>
        <v>Iceland</v>
      </c>
      <c r="B121" s="33" t="s">
        <v>82</v>
      </c>
      <c r="C121" s="33" t="str">
        <f>VLOOKUP(B121, Regions!B:C, 2, FALSE)</f>
        <v>Europe &amp; Central Asia</v>
      </c>
      <c r="D121">
        <v>0</v>
      </c>
      <c r="F121">
        <f>VLOOKUP(A121, 'Dimension 2 OLD'!A:Q, 9, FALSE)</f>
        <v>0</v>
      </c>
      <c r="G121">
        <v>7</v>
      </c>
      <c r="I121">
        <f t="shared" si="12"/>
        <v>0</v>
      </c>
      <c r="J121">
        <v>-1</v>
      </c>
      <c r="K121">
        <f t="shared" si="13"/>
        <v>0</v>
      </c>
      <c r="L121">
        <f t="shared" si="14"/>
        <v>0</v>
      </c>
      <c r="M121">
        <f t="shared" si="15"/>
        <v>52</v>
      </c>
    </row>
    <row r="122" spans="1:13" x14ac:dyDescent="0.25">
      <c r="A122" s="32" t="str">
        <f>VLOOKUP(B122,'Country code'!$B$2:$D$194,2,FALSE)</f>
        <v>Kyrgyzstan</v>
      </c>
      <c r="B122" s="33" t="s">
        <v>90</v>
      </c>
      <c r="C122" s="33" t="str">
        <f>VLOOKUP(B122, Regions!B:C, 2, FALSE)</f>
        <v>Europe &amp; Central Asia</v>
      </c>
      <c r="D122">
        <v>0</v>
      </c>
      <c r="F122">
        <f>VLOOKUP(A122, 'Dimension 2 OLD'!A:Q, 9, FALSE)</f>
        <v>0</v>
      </c>
      <c r="G122">
        <v>7</v>
      </c>
      <c r="I122">
        <f t="shared" si="12"/>
        <v>0</v>
      </c>
      <c r="J122">
        <v>-1</v>
      </c>
      <c r="K122">
        <f t="shared" si="13"/>
        <v>0</v>
      </c>
      <c r="L122">
        <f t="shared" si="14"/>
        <v>0</v>
      </c>
      <c r="M122">
        <f t="shared" si="15"/>
        <v>52</v>
      </c>
    </row>
    <row r="123" spans="1:13" ht="30" x14ac:dyDescent="0.25">
      <c r="A123" s="32" t="str">
        <f>VLOOKUP(B123,'Country code'!$B$2:$D$194,2,FALSE)</f>
        <v>Lao People's Democratic Republic</v>
      </c>
      <c r="B123" s="33" t="s">
        <v>96</v>
      </c>
      <c r="C123" s="33" t="str">
        <f>VLOOKUP(B123, Regions!B:C, 2, FALSE)</f>
        <v>East Asia &amp; Pacific</v>
      </c>
      <c r="D123">
        <v>0</v>
      </c>
      <c r="F123">
        <f>VLOOKUP(A123, 'Dimension 2 OLD'!A:Q, 9, FALSE)</f>
        <v>0</v>
      </c>
      <c r="G123">
        <v>7</v>
      </c>
      <c r="I123">
        <f t="shared" si="12"/>
        <v>0</v>
      </c>
      <c r="J123">
        <v>-1</v>
      </c>
      <c r="K123">
        <f t="shared" si="13"/>
        <v>0</v>
      </c>
      <c r="L123">
        <f t="shared" si="14"/>
        <v>0</v>
      </c>
      <c r="M123">
        <f t="shared" si="15"/>
        <v>52</v>
      </c>
    </row>
    <row r="124" spans="1:13" x14ac:dyDescent="0.25">
      <c r="A124" s="32" t="str">
        <f>VLOOKUP(B124,'Country code'!$B$2:$D$194,2,FALSE)</f>
        <v>Lebanon</v>
      </c>
      <c r="B124" s="33" t="s">
        <v>97</v>
      </c>
      <c r="C124" s="33" t="str">
        <f>VLOOKUP(B124, Regions!B:C, 2, FALSE)</f>
        <v>Middle East &amp; North Africa</v>
      </c>
      <c r="D124">
        <v>0</v>
      </c>
      <c r="F124">
        <f>VLOOKUP(A124, 'Dimension 2 OLD'!A:Q, 9, FALSE)</f>
        <v>0</v>
      </c>
      <c r="G124">
        <v>7</v>
      </c>
      <c r="I124">
        <f t="shared" si="12"/>
        <v>0</v>
      </c>
      <c r="J124">
        <v>-1</v>
      </c>
      <c r="K124">
        <f t="shared" si="13"/>
        <v>0</v>
      </c>
      <c r="L124">
        <f t="shared" si="14"/>
        <v>0</v>
      </c>
      <c r="M124">
        <f t="shared" si="15"/>
        <v>52</v>
      </c>
    </row>
    <row r="125" spans="1:13" x14ac:dyDescent="0.25">
      <c r="A125" s="32" t="str">
        <f>VLOOKUP(B125,'Country code'!$B$2:$D$194,2,FALSE)</f>
        <v>Kazakhstan</v>
      </c>
      <c r="B125" s="33" t="s">
        <v>88</v>
      </c>
      <c r="C125" s="33" t="str">
        <f>VLOOKUP(B125, Regions!B:C, 2, FALSE)</f>
        <v>Europe &amp; Central Asia</v>
      </c>
      <c r="D125">
        <v>0</v>
      </c>
      <c r="F125">
        <f>VLOOKUP(A125, 'Dimension 2 OLD'!A:Q, 9, FALSE)</f>
        <v>0</v>
      </c>
      <c r="G125">
        <v>7</v>
      </c>
      <c r="I125">
        <f t="shared" si="12"/>
        <v>0</v>
      </c>
      <c r="J125">
        <v>-1</v>
      </c>
      <c r="K125">
        <f t="shared" si="13"/>
        <v>0</v>
      </c>
      <c r="L125">
        <f t="shared" si="14"/>
        <v>0</v>
      </c>
      <c r="M125">
        <f t="shared" si="15"/>
        <v>52</v>
      </c>
    </row>
    <row r="126" spans="1:13" x14ac:dyDescent="0.25">
      <c r="A126" s="32" t="str">
        <f>VLOOKUP(B126,'Country code'!$B$2:$D$194,2,FALSE)</f>
        <v>Malaysia</v>
      </c>
      <c r="B126" s="33" t="s">
        <v>123</v>
      </c>
      <c r="C126" s="33" t="str">
        <f>VLOOKUP(B126, Regions!B:C, 2, FALSE)</f>
        <v>East Asia &amp; Pacific</v>
      </c>
      <c r="D126">
        <v>0</v>
      </c>
      <c r="F126">
        <f>VLOOKUP(A126, 'Dimension 2 OLD'!A:Q, 9, FALSE)</f>
        <v>0</v>
      </c>
      <c r="G126">
        <v>7</v>
      </c>
      <c r="I126">
        <f t="shared" si="12"/>
        <v>0</v>
      </c>
      <c r="J126">
        <v>-1</v>
      </c>
      <c r="K126">
        <f t="shared" si="13"/>
        <v>0</v>
      </c>
      <c r="L126">
        <f t="shared" si="14"/>
        <v>0</v>
      </c>
      <c r="M126">
        <f t="shared" si="15"/>
        <v>52</v>
      </c>
    </row>
    <row r="127" spans="1:13" x14ac:dyDescent="0.25">
      <c r="A127" s="32" t="str">
        <f>VLOOKUP(B127,'Country code'!$B$2:$D$194,2,FALSE)</f>
        <v>Libyan Arab Jamahiriya</v>
      </c>
      <c r="B127" s="33" t="s">
        <v>99</v>
      </c>
      <c r="C127" s="33" t="str">
        <f>VLOOKUP(B127, Regions!B:C, 2, FALSE)</f>
        <v>Middle East &amp; North Africa</v>
      </c>
      <c r="D127">
        <v>0</v>
      </c>
      <c r="F127">
        <f>VLOOKUP(A127, 'Dimension 2 OLD'!A:Q, 9, FALSE)</f>
        <v>0</v>
      </c>
      <c r="G127">
        <v>7</v>
      </c>
      <c r="I127">
        <f t="shared" si="12"/>
        <v>0</v>
      </c>
      <c r="J127">
        <v>-1</v>
      </c>
      <c r="K127">
        <f t="shared" si="13"/>
        <v>0</v>
      </c>
      <c r="L127">
        <f t="shared" si="14"/>
        <v>0</v>
      </c>
      <c r="M127">
        <f t="shared" si="15"/>
        <v>52</v>
      </c>
    </row>
    <row r="128" spans="1:13" x14ac:dyDescent="0.25">
      <c r="A128" s="32" t="str">
        <f>VLOOKUP(B128,'Country code'!$B$2:$D$194,2,FALSE)</f>
        <v>Lithuania</v>
      </c>
      <c r="B128" s="33" t="s">
        <v>103</v>
      </c>
      <c r="C128" s="33" t="str">
        <f>VLOOKUP(B128, Regions!B:C, 2, FALSE)</f>
        <v>Europe &amp; Central Asia</v>
      </c>
      <c r="D128">
        <v>0</v>
      </c>
      <c r="F128">
        <f>VLOOKUP(A128, 'Dimension 2 OLD'!A:Q, 9, FALSE)</f>
        <v>0</v>
      </c>
      <c r="G128">
        <v>7</v>
      </c>
      <c r="I128">
        <f t="shared" si="12"/>
        <v>0</v>
      </c>
      <c r="J128">
        <v>-1</v>
      </c>
      <c r="K128">
        <f t="shared" si="13"/>
        <v>0</v>
      </c>
      <c r="L128">
        <f t="shared" si="14"/>
        <v>0</v>
      </c>
      <c r="M128">
        <f t="shared" si="15"/>
        <v>52</v>
      </c>
    </row>
    <row r="129" spans="1:13" x14ac:dyDescent="0.25">
      <c r="A129" s="32" t="str">
        <f>VLOOKUP(B129,'Country code'!$B$2:$D$194,2,FALSE)</f>
        <v>Luxembourg</v>
      </c>
      <c r="B129" s="33" t="s">
        <v>104</v>
      </c>
      <c r="C129" s="33" t="str">
        <f>VLOOKUP(B129, Regions!B:C, 2, FALSE)</f>
        <v>Europe &amp; Central Asia</v>
      </c>
      <c r="D129">
        <v>0</v>
      </c>
      <c r="F129">
        <f>VLOOKUP(A129, 'Dimension 2 OLD'!A:Q, 9, FALSE)</f>
        <v>0</v>
      </c>
      <c r="G129">
        <v>7</v>
      </c>
      <c r="I129">
        <f t="shared" si="12"/>
        <v>0</v>
      </c>
      <c r="J129">
        <v>-1</v>
      </c>
      <c r="K129">
        <f t="shared" si="13"/>
        <v>0</v>
      </c>
      <c r="L129">
        <f t="shared" si="14"/>
        <v>0</v>
      </c>
      <c r="M129">
        <f t="shared" si="15"/>
        <v>52</v>
      </c>
    </row>
    <row r="130" spans="1:13" x14ac:dyDescent="0.25">
      <c r="A130" s="32" t="str">
        <f>VLOOKUP(B130,'Country code'!$B$2:$D$194,2,FALSE)</f>
        <v>Mauritius</v>
      </c>
      <c r="B130" s="33" t="s">
        <v>121</v>
      </c>
      <c r="C130" s="33" t="str">
        <f>VLOOKUP(B130, Regions!B:C, 2, FALSE)</f>
        <v>Sub-Saharan Africa</v>
      </c>
      <c r="D130">
        <v>0</v>
      </c>
      <c r="F130">
        <f>VLOOKUP(A130, 'Dimension 2 OLD'!A:Q, 9, FALSE)</f>
        <v>0</v>
      </c>
      <c r="G130">
        <v>7</v>
      </c>
      <c r="I130">
        <f t="shared" si="12"/>
        <v>0</v>
      </c>
      <c r="J130">
        <v>-1</v>
      </c>
      <c r="K130">
        <f t="shared" si="13"/>
        <v>0</v>
      </c>
      <c r="L130">
        <f t="shared" si="14"/>
        <v>0</v>
      </c>
      <c r="M130">
        <f t="shared" si="15"/>
        <v>52</v>
      </c>
    </row>
    <row r="131" spans="1:13" x14ac:dyDescent="0.25">
      <c r="A131" s="32" t="str">
        <f>VLOOKUP(B131,'Country code'!$B$2:$D$194,2,FALSE)</f>
        <v>Mexico</v>
      </c>
      <c r="B131" s="33" t="s">
        <v>111</v>
      </c>
      <c r="C131" s="33" t="str">
        <f>VLOOKUP(B131, Regions!B:C, 2, FALSE)</f>
        <v>Latin America &amp; Caribbean</v>
      </c>
      <c r="D131">
        <v>0</v>
      </c>
      <c r="F131">
        <f>VLOOKUP(A131, 'Dimension 2 OLD'!A:Q, 9, FALSE)</f>
        <v>0</v>
      </c>
      <c r="G131">
        <v>7</v>
      </c>
      <c r="I131">
        <f t="shared" ref="I131:I162" si="16">F131/G131</f>
        <v>0</v>
      </c>
      <c r="J131">
        <v>-1</v>
      </c>
      <c r="K131">
        <f t="shared" ref="K131:K162" si="17">I131*J131</f>
        <v>0</v>
      </c>
      <c r="L131">
        <f t="shared" ref="L131:L162" si="18">AVERAGE(K131, D131)</f>
        <v>0</v>
      </c>
      <c r="M131">
        <f t="shared" ref="M131:M162" si="19">_xlfn.RANK.EQ(L131, $L$3:$L$195, 0)</f>
        <v>52</v>
      </c>
    </row>
    <row r="132" spans="1:13" x14ac:dyDescent="0.25">
      <c r="A132" s="32" t="str">
        <f>VLOOKUP(B132,'Country code'!$B$2:$D$194,2,FALSE)</f>
        <v>Mongolia</v>
      </c>
      <c r="B132" s="33" t="s">
        <v>118</v>
      </c>
      <c r="C132" s="33" t="str">
        <f>VLOOKUP(B132, Regions!B:C, 2, FALSE)</f>
        <v>East Asia &amp; Pacific</v>
      </c>
      <c r="D132">
        <v>0</v>
      </c>
      <c r="F132">
        <f>VLOOKUP(A132, 'Dimension 2 OLD'!A:Q, 9, FALSE)</f>
        <v>0</v>
      </c>
      <c r="G132">
        <v>7</v>
      </c>
      <c r="I132">
        <f t="shared" si="16"/>
        <v>0</v>
      </c>
      <c r="J132">
        <v>-1</v>
      </c>
      <c r="K132">
        <f t="shared" si="17"/>
        <v>0</v>
      </c>
      <c r="L132">
        <f t="shared" si="18"/>
        <v>0</v>
      </c>
      <c r="M132">
        <f t="shared" si="19"/>
        <v>52</v>
      </c>
    </row>
    <row r="133" spans="1:13" x14ac:dyDescent="0.25">
      <c r="A133" s="32" t="str">
        <f>VLOOKUP(B133,'Country code'!$B$2:$D$194,2,FALSE)</f>
        <v>Morocco</v>
      </c>
      <c r="B133" s="33" t="s">
        <v>106</v>
      </c>
      <c r="C133" s="33" t="str">
        <f>VLOOKUP(B133, Regions!B:C, 2, FALSE)</f>
        <v>Middle East &amp; North Africa</v>
      </c>
      <c r="D133">
        <v>0</v>
      </c>
      <c r="F133">
        <f>VLOOKUP(A133, 'Dimension 2 OLD'!A:Q, 9, FALSE)</f>
        <v>0</v>
      </c>
      <c r="G133">
        <v>7</v>
      </c>
      <c r="I133">
        <f t="shared" si="16"/>
        <v>0</v>
      </c>
      <c r="J133">
        <v>-1</v>
      </c>
      <c r="K133">
        <f t="shared" si="17"/>
        <v>0</v>
      </c>
      <c r="L133">
        <f t="shared" si="18"/>
        <v>0</v>
      </c>
      <c r="M133">
        <f t="shared" si="19"/>
        <v>52</v>
      </c>
    </row>
    <row r="134" spans="1:13" x14ac:dyDescent="0.25">
      <c r="A134" s="32" t="str">
        <f>VLOOKUP(B134,'Country code'!$B$2:$D$194,2,FALSE)</f>
        <v>Saint Kitts and Nevis</v>
      </c>
      <c r="B134" s="33" t="s">
        <v>93</v>
      </c>
      <c r="C134" s="33" t="str">
        <f>VLOOKUP(B134, Regions!B:C, 2, FALSE)</f>
        <v>Latin America &amp; Caribbean</v>
      </c>
      <c r="D134">
        <v>0</v>
      </c>
      <c r="F134">
        <f>VLOOKUP(A134, 'Dimension 2 OLD'!A:Q, 9, FALSE)</f>
        <v>1</v>
      </c>
      <c r="G134">
        <v>7</v>
      </c>
      <c r="I134">
        <f t="shared" si="16"/>
        <v>0.14285714285714285</v>
      </c>
      <c r="J134">
        <v>-1</v>
      </c>
      <c r="K134">
        <f t="shared" si="17"/>
        <v>-0.14285714285714285</v>
      </c>
      <c r="L134">
        <f t="shared" si="18"/>
        <v>-7.1428571428571425E-2</v>
      </c>
      <c r="M134">
        <f t="shared" si="19"/>
        <v>132</v>
      </c>
    </row>
    <row r="135" spans="1:13" x14ac:dyDescent="0.25">
      <c r="A135" s="32" t="str">
        <f>VLOOKUP(B135,'Country code'!$B$2:$D$194,2,FALSE)</f>
        <v>Seychelles</v>
      </c>
      <c r="B135" s="33" t="s">
        <v>165</v>
      </c>
      <c r="C135" s="33" t="str">
        <f>VLOOKUP(B135, Regions!B:C, 2, FALSE)</f>
        <v>Sub-Saharan Africa</v>
      </c>
      <c r="D135">
        <v>0</v>
      </c>
      <c r="F135">
        <f>VLOOKUP(A135, 'Dimension 2 OLD'!A:Q, 9, FALSE)</f>
        <v>1</v>
      </c>
      <c r="G135">
        <v>7</v>
      </c>
      <c r="I135">
        <f t="shared" si="16"/>
        <v>0.14285714285714285</v>
      </c>
      <c r="J135">
        <v>-1</v>
      </c>
      <c r="K135">
        <f t="shared" si="17"/>
        <v>-0.14285714285714285</v>
      </c>
      <c r="L135">
        <f t="shared" si="18"/>
        <v>-7.1428571428571425E-2</v>
      </c>
      <c r="M135">
        <f t="shared" si="19"/>
        <v>132</v>
      </c>
    </row>
    <row r="136" spans="1:13" x14ac:dyDescent="0.25">
      <c r="A136" s="32" t="str">
        <f>VLOOKUP(B136,'Country code'!$B$2:$D$194,2,FALSE)</f>
        <v>Haiti</v>
      </c>
      <c r="B136" s="33" t="s">
        <v>75</v>
      </c>
      <c r="C136" s="33" t="str">
        <f>VLOOKUP(B136, Regions!B:C, 2, FALSE)</f>
        <v>Latin America &amp; Caribbean</v>
      </c>
      <c r="D136">
        <v>0</v>
      </c>
      <c r="F136">
        <f>VLOOKUP(A136, 'Dimension 2 OLD'!A:Q, 9, FALSE)</f>
        <v>1</v>
      </c>
      <c r="G136">
        <v>7</v>
      </c>
      <c r="I136">
        <f t="shared" si="16"/>
        <v>0.14285714285714285</v>
      </c>
      <c r="J136">
        <v>-1</v>
      </c>
      <c r="K136">
        <f t="shared" si="17"/>
        <v>-0.14285714285714285</v>
      </c>
      <c r="L136">
        <f t="shared" si="18"/>
        <v>-7.1428571428571425E-2</v>
      </c>
      <c r="M136">
        <f t="shared" si="19"/>
        <v>132</v>
      </c>
    </row>
    <row r="137" spans="1:13" x14ac:dyDescent="0.25">
      <c r="A137" s="32" t="str">
        <f>VLOOKUP(B137,'Country code'!$B$2:$D$194,2,FALSE)</f>
        <v>Dominica</v>
      </c>
      <c r="B137" s="33" t="s">
        <v>47</v>
      </c>
      <c r="C137" s="33" t="str">
        <f>VLOOKUP(B137, Regions!B:C, 2, FALSE)</f>
        <v>Latin America &amp; Caribbean</v>
      </c>
      <c r="D137">
        <v>0</v>
      </c>
      <c r="F137">
        <f>VLOOKUP(A137, 'Dimension 2 OLD'!A:Q, 9, FALSE)</f>
        <v>1</v>
      </c>
      <c r="G137">
        <v>7</v>
      </c>
      <c r="I137">
        <f t="shared" si="16"/>
        <v>0.14285714285714285</v>
      </c>
      <c r="J137">
        <v>-1</v>
      </c>
      <c r="K137">
        <f t="shared" si="17"/>
        <v>-0.14285714285714285</v>
      </c>
      <c r="L137">
        <f t="shared" si="18"/>
        <v>-7.1428571428571425E-2</v>
      </c>
      <c r="M137">
        <f t="shared" si="19"/>
        <v>132</v>
      </c>
    </row>
    <row r="138" spans="1:13" x14ac:dyDescent="0.25">
      <c r="A138" s="32" t="str">
        <f>VLOOKUP(B138,'Country code'!$B$2:$D$194,2,FALSE)</f>
        <v>Swaziland</v>
      </c>
      <c r="B138" s="33" t="s">
        <v>164</v>
      </c>
      <c r="C138" s="33" t="str">
        <f>VLOOKUP(B138, Regions!B:C, 2, FALSE)</f>
        <v>Sub-Saharan Africa</v>
      </c>
      <c r="D138">
        <v>0</v>
      </c>
      <c r="F138">
        <f>VLOOKUP(A138, 'Dimension 2 OLD'!A:Q, 9, FALSE)</f>
        <v>2</v>
      </c>
      <c r="G138">
        <v>7</v>
      </c>
      <c r="I138">
        <f t="shared" si="16"/>
        <v>0.2857142857142857</v>
      </c>
      <c r="J138">
        <v>-1</v>
      </c>
      <c r="K138">
        <f t="shared" si="17"/>
        <v>-0.2857142857142857</v>
      </c>
      <c r="L138">
        <f t="shared" si="18"/>
        <v>-0.14285714285714285</v>
      </c>
      <c r="M138">
        <f t="shared" si="19"/>
        <v>136</v>
      </c>
    </row>
    <row r="139" spans="1:13" x14ac:dyDescent="0.25">
      <c r="A139" s="32" t="str">
        <f>VLOOKUP(B139,'Country code'!$B$2:$D$194,2,FALSE)</f>
        <v>Poland</v>
      </c>
      <c r="B139" s="33" t="s">
        <v>141</v>
      </c>
      <c r="C139" s="33" t="str">
        <f>VLOOKUP(B139, Regions!B:C, 2, FALSE)</f>
        <v>Europe &amp; Central Asia</v>
      </c>
      <c r="D139">
        <v>0</v>
      </c>
      <c r="F139">
        <f>VLOOKUP(A139, 'Dimension 2 OLD'!A:Q, 9, FALSE)</f>
        <v>2</v>
      </c>
      <c r="G139">
        <v>7</v>
      </c>
      <c r="I139">
        <f t="shared" si="16"/>
        <v>0.2857142857142857</v>
      </c>
      <c r="J139">
        <v>-1</v>
      </c>
      <c r="K139">
        <f t="shared" si="17"/>
        <v>-0.2857142857142857</v>
      </c>
      <c r="L139">
        <f t="shared" si="18"/>
        <v>-0.14285714285714285</v>
      </c>
      <c r="M139">
        <f t="shared" si="19"/>
        <v>136</v>
      </c>
    </row>
    <row r="140" spans="1:13" x14ac:dyDescent="0.25">
      <c r="A140" s="32" t="str">
        <f>VLOOKUP(B140,'Country code'!$B$2:$D$194,2,FALSE)</f>
        <v>India</v>
      </c>
      <c r="B140" s="33" t="s">
        <v>78</v>
      </c>
      <c r="C140" s="33" t="str">
        <f>VLOOKUP(B140, Regions!B:C, 2, FALSE)</f>
        <v>South Asia</v>
      </c>
      <c r="D140">
        <v>0</v>
      </c>
      <c r="F140">
        <f>VLOOKUP(A140, 'Dimension 2 OLD'!A:Q, 9, FALSE)</f>
        <v>2</v>
      </c>
      <c r="G140">
        <v>7</v>
      </c>
      <c r="I140">
        <f t="shared" si="16"/>
        <v>0.2857142857142857</v>
      </c>
      <c r="J140">
        <v>-1</v>
      </c>
      <c r="K140">
        <f t="shared" si="17"/>
        <v>-0.2857142857142857</v>
      </c>
      <c r="L140">
        <f t="shared" si="18"/>
        <v>-0.14285714285714285</v>
      </c>
      <c r="M140">
        <f t="shared" si="19"/>
        <v>136</v>
      </c>
    </row>
    <row r="141" spans="1:13" x14ac:dyDescent="0.25">
      <c r="A141" s="32" t="str">
        <f>VLOOKUP(B141,'Country code'!$B$2:$D$194,2,FALSE)</f>
        <v>Guatemala</v>
      </c>
      <c r="B141" s="33" t="s">
        <v>71</v>
      </c>
      <c r="C141" s="33" t="str">
        <f>VLOOKUP(B141, Regions!B:C, 2, FALSE)</f>
        <v>Latin America &amp; Caribbean</v>
      </c>
      <c r="D141">
        <v>0</v>
      </c>
      <c r="F141">
        <f>VLOOKUP(A141, 'Dimension 2 OLD'!A:Q, 9, FALSE)</f>
        <v>2</v>
      </c>
      <c r="G141">
        <v>7</v>
      </c>
      <c r="I141">
        <f t="shared" si="16"/>
        <v>0.2857142857142857</v>
      </c>
      <c r="J141">
        <v>-1</v>
      </c>
      <c r="K141">
        <f t="shared" si="17"/>
        <v>-0.2857142857142857</v>
      </c>
      <c r="L141">
        <f t="shared" si="18"/>
        <v>-0.14285714285714285</v>
      </c>
      <c r="M141">
        <f t="shared" si="19"/>
        <v>136</v>
      </c>
    </row>
    <row r="142" spans="1:13" x14ac:dyDescent="0.25">
      <c r="A142" s="32" t="str">
        <f>VLOOKUP(B142,'Country code'!$B$2:$D$194,2,FALSE)</f>
        <v>Fiji</v>
      </c>
      <c r="B142" s="33" t="s">
        <v>58</v>
      </c>
      <c r="C142" s="33" t="str">
        <f>VLOOKUP(B142, Regions!B:C, 2, FALSE)</f>
        <v>East Asia &amp; Pacific</v>
      </c>
      <c r="D142">
        <v>0</v>
      </c>
      <c r="F142">
        <f>VLOOKUP(A142, 'Dimension 2 OLD'!A:Q, 9, FALSE)</f>
        <v>2</v>
      </c>
      <c r="G142">
        <v>7</v>
      </c>
      <c r="I142">
        <f t="shared" si="16"/>
        <v>0.2857142857142857</v>
      </c>
      <c r="J142">
        <v>-1</v>
      </c>
      <c r="K142">
        <f t="shared" si="17"/>
        <v>-0.2857142857142857</v>
      </c>
      <c r="L142">
        <f t="shared" si="18"/>
        <v>-0.14285714285714285</v>
      </c>
      <c r="M142">
        <f t="shared" si="19"/>
        <v>136</v>
      </c>
    </row>
    <row r="143" spans="1:13" x14ac:dyDescent="0.25">
      <c r="A143" s="32" t="str">
        <f>VLOOKUP(B143,'Country code'!$B$2:$D$194,2,FALSE)</f>
        <v>Eritrea</v>
      </c>
      <c r="B143" s="33" t="s">
        <v>53</v>
      </c>
      <c r="C143" s="33" t="str">
        <f>VLOOKUP(B143, Regions!B:C, 2, FALSE)</f>
        <v>Sub-Saharan Africa</v>
      </c>
      <c r="D143">
        <v>0</v>
      </c>
      <c r="F143">
        <f>VLOOKUP(A143, 'Dimension 2 OLD'!A:Q, 9, FALSE)</f>
        <v>2</v>
      </c>
      <c r="G143">
        <v>7</v>
      </c>
      <c r="I143">
        <f t="shared" si="16"/>
        <v>0.2857142857142857</v>
      </c>
      <c r="J143">
        <v>-1</v>
      </c>
      <c r="K143">
        <f t="shared" si="17"/>
        <v>-0.2857142857142857</v>
      </c>
      <c r="L143">
        <f t="shared" si="18"/>
        <v>-0.14285714285714285</v>
      </c>
      <c r="M143">
        <f t="shared" si="19"/>
        <v>136</v>
      </c>
    </row>
    <row r="144" spans="1:13" ht="30" x14ac:dyDescent="0.25">
      <c r="A144" s="32" t="str">
        <f>VLOOKUP(B144,'Country code'!$B$2:$D$194,2,FALSE)</f>
        <v>Micronesia (Federated States of)</v>
      </c>
      <c r="B144" s="33" t="s">
        <v>60</v>
      </c>
      <c r="C144" s="33" t="str">
        <f>VLOOKUP(B144, Regions!B:C, 2, FALSE)</f>
        <v>East Asia &amp; Pacific</v>
      </c>
      <c r="D144">
        <v>0</v>
      </c>
      <c r="F144">
        <f>VLOOKUP(A144, 'Dimension 2 OLD'!A:Q, 9, FALSE)</f>
        <v>2</v>
      </c>
      <c r="G144">
        <v>7</v>
      </c>
      <c r="I144">
        <f t="shared" si="16"/>
        <v>0.2857142857142857</v>
      </c>
      <c r="J144">
        <v>-1</v>
      </c>
      <c r="K144">
        <f t="shared" si="17"/>
        <v>-0.2857142857142857</v>
      </c>
      <c r="L144">
        <f t="shared" si="18"/>
        <v>-0.14285714285714285</v>
      </c>
      <c r="M144">
        <f t="shared" si="19"/>
        <v>136</v>
      </c>
    </row>
    <row r="145" spans="1:13" x14ac:dyDescent="0.25">
      <c r="A145" s="32" t="str">
        <f>VLOOKUP(B145,'Country code'!$B$2:$D$194,2,FALSE)</f>
        <v>Mauritania</v>
      </c>
      <c r="B145" s="33" t="s">
        <v>120</v>
      </c>
      <c r="C145" s="33" t="str">
        <f>VLOOKUP(B145, Regions!B:C, 2, FALSE)</f>
        <v>Sub-Saharan Africa</v>
      </c>
      <c r="D145">
        <v>0</v>
      </c>
      <c r="F145">
        <f>VLOOKUP(A145, 'Dimension 2 OLD'!A:Q, 9, FALSE)</f>
        <v>2</v>
      </c>
      <c r="G145">
        <v>7</v>
      </c>
      <c r="I145">
        <f t="shared" si="16"/>
        <v>0.2857142857142857</v>
      </c>
      <c r="J145">
        <v>-1</v>
      </c>
      <c r="K145">
        <f t="shared" si="17"/>
        <v>-0.2857142857142857</v>
      </c>
      <c r="L145">
        <f t="shared" si="18"/>
        <v>-0.14285714285714285</v>
      </c>
      <c r="M145">
        <f t="shared" si="19"/>
        <v>136</v>
      </c>
    </row>
    <row r="146" spans="1:13" x14ac:dyDescent="0.25">
      <c r="A146" s="32" t="str">
        <f>VLOOKUP(B146,'Country code'!$B$2:$D$194,2,FALSE)</f>
        <v>Latvia</v>
      </c>
      <c r="B146" s="33" t="s">
        <v>105</v>
      </c>
      <c r="C146" s="33" t="str">
        <f>VLOOKUP(B146, Regions!B:C, 2, FALSE)</f>
        <v>Europe &amp; Central Asia</v>
      </c>
      <c r="D146">
        <v>0</v>
      </c>
      <c r="F146">
        <f>VLOOKUP(A146, 'Dimension 2 OLD'!A:Q, 9, FALSE)</f>
        <v>2</v>
      </c>
      <c r="G146">
        <v>7</v>
      </c>
      <c r="I146">
        <f t="shared" si="16"/>
        <v>0.2857142857142857</v>
      </c>
      <c r="J146">
        <v>-1</v>
      </c>
      <c r="K146">
        <f t="shared" si="17"/>
        <v>-0.2857142857142857</v>
      </c>
      <c r="L146">
        <f t="shared" si="18"/>
        <v>-0.14285714285714285</v>
      </c>
      <c r="M146">
        <f t="shared" si="19"/>
        <v>136</v>
      </c>
    </row>
    <row r="147" spans="1:13" x14ac:dyDescent="0.25">
      <c r="A147" s="32" t="str">
        <f>VLOOKUP(B147,'Country code'!$B$2:$D$194,2,FALSE)</f>
        <v>Chile</v>
      </c>
      <c r="B147" s="33" t="s">
        <v>31</v>
      </c>
      <c r="C147" s="33" t="str">
        <f>VLOOKUP(B147, Regions!B:C, 2, FALSE)</f>
        <v>Latin America &amp; Caribbean</v>
      </c>
      <c r="D147">
        <v>0</v>
      </c>
      <c r="F147">
        <f>VLOOKUP(A147, 'Dimension 2 OLD'!A:Q, 9, FALSE)</f>
        <v>2</v>
      </c>
      <c r="G147">
        <v>7</v>
      </c>
      <c r="I147">
        <f t="shared" si="16"/>
        <v>0.2857142857142857</v>
      </c>
      <c r="J147">
        <v>-1</v>
      </c>
      <c r="K147">
        <f t="shared" si="17"/>
        <v>-0.2857142857142857</v>
      </c>
      <c r="L147">
        <f t="shared" si="18"/>
        <v>-0.14285714285714285</v>
      </c>
      <c r="M147">
        <f t="shared" si="19"/>
        <v>136</v>
      </c>
    </row>
    <row r="148" spans="1:13" x14ac:dyDescent="0.25">
      <c r="A148" s="32" t="str">
        <f>VLOOKUP(B148,'Country code'!$B$2:$D$194,2,FALSE)</f>
        <v>Bhutan</v>
      </c>
      <c r="B148" s="33" t="s">
        <v>26</v>
      </c>
      <c r="C148" s="33" t="str">
        <f>VLOOKUP(B148, Regions!B:C, 2, FALSE)</f>
        <v>South Asia</v>
      </c>
      <c r="D148">
        <v>0</v>
      </c>
      <c r="F148">
        <f>VLOOKUP(A148, 'Dimension 2 OLD'!A:Q, 9, FALSE)</f>
        <v>2</v>
      </c>
      <c r="G148">
        <v>7</v>
      </c>
      <c r="I148">
        <f t="shared" si="16"/>
        <v>0.2857142857142857</v>
      </c>
      <c r="J148">
        <v>-1</v>
      </c>
      <c r="K148">
        <f t="shared" si="17"/>
        <v>-0.2857142857142857</v>
      </c>
      <c r="L148">
        <f t="shared" si="18"/>
        <v>-0.14285714285714285</v>
      </c>
      <c r="M148">
        <f t="shared" si="19"/>
        <v>136</v>
      </c>
    </row>
    <row r="149" spans="1:13" x14ac:dyDescent="0.25">
      <c r="A149" s="32" t="str">
        <f>VLOOKUP(B149,'Country code'!$B$2:$D$194,2,FALSE)</f>
        <v>Bahamas</v>
      </c>
      <c r="B149" s="33" t="s">
        <v>18</v>
      </c>
      <c r="C149" s="33" t="str">
        <f>VLOOKUP(B149, Regions!B:C, 2, FALSE)</f>
        <v>Latin America &amp; Caribbean</v>
      </c>
      <c r="D149">
        <v>0</v>
      </c>
      <c r="F149">
        <f>VLOOKUP(A149, 'Dimension 2 OLD'!A:Q, 9, FALSE)</f>
        <v>2</v>
      </c>
      <c r="G149">
        <v>7</v>
      </c>
      <c r="I149">
        <f t="shared" si="16"/>
        <v>0.2857142857142857</v>
      </c>
      <c r="J149">
        <v>-1</v>
      </c>
      <c r="K149">
        <f t="shared" si="17"/>
        <v>-0.2857142857142857</v>
      </c>
      <c r="L149">
        <f t="shared" si="18"/>
        <v>-0.14285714285714285</v>
      </c>
      <c r="M149">
        <f t="shared" si="19"/>
        <v>136</v>
      </c>
    </row>
    <row r="150" spans="1:13" x14ac:dyDescent="0.25">
      <c r="A150" s="32" t="str">
        <f>VLOOKUP(B150,'Country code'!$B$2:$D$194,2,FALSE)</f>
        <v>Argentina</v>
      </c>
      <c r="B150" s="33" t="s">
        <v>5</v>
      </c>
      <c r="C150" s="33" t="str">
        <f>VLOOKUP(B150, Regions!B:C, 2, FALSE)</f>
        <v>Latin America &amp; Caribbean</v>
      </c>
      <c r="D150">
        <v>0</v>
      </c>
      <c r="F150">
        <f>VLOOKUP(A150, 'Dimension 2 OLD'!A:Q, 9, FALSE)</f>
        <v>2</v>
      </c>
      <c r="G150">
        <v>7</v>
      </c>
      <c r="I150">
        <f t="shared" si="16"/>
        <v>0.2857142857142857</v>
      </c>
      <c r="J150">
        <v>-1</v>
      </c>
      <c r="K150">
        <f t="shared" si="17"/>
        <v>-0.2857142857142857</v>
      </c>
      <c r="L150">
        <f t="shared" si="18"/>
        <v>-0.14285714285714285</v>
      </c>
      <c r="M150">
        <f t="shared" si="19"/>
        <v>136</v>
      </c>
    </row>
    <row r="151" spans="1:13" x14ac:dyDescent="0.25">
      <c r="A151" s="32" t="str">
        <f>VLOOKUP(B151,'Country code'!$B$2:$D$194,2,FALSE)</f>
        <v>Somalia</v>
      </c>
      <c r="B151" s="33" t="s">
        <v>157</v>
      </c>
      <c r="C151" s="33" t="str">
        <f>VLOOKUP(B151, Regions!B:C, 2, FALSE)</f>
        <v>Sub-Saharan Africa</v>
      </c>
      <c r="D151">
        <v>0</v>
      </c>
      <c r="F151">
        <f>VLOOKUP(A151, 'Dimension 2 OLD'!A:Q, 9, FALSE)</f>
        <v>3</v>
      </c>
      <c r="G151">
        <v>7</v>
      </c>
      <c r="I151">
        <f t="shared" si="16"/>
        <v>0.42857142857142855</v>
      </c>
      <c r="J151">
        <v>-1</v>
      </c>
      <c r="K151">
        <f t="shared" si="17"/>
        <v>-0.42857142857142855</v>
      </c>
      <c r="L151">
        <f t="shared" si="18"/>
        <v>-0.21428571428571427</v>
      </c>
      <c r="M151">
        <f t="shared" si="19"/>
        <v>149</v>
      </c>
    </row>
    <row r="152" spans="1:13" x14ac:dyDescent="0.25">
      <c r="A152" s="32" t="str">
        <f>VLOOKUP(B152,'Country code'!$B$2:$D$194,2,FALSE)</f>
        <v>Spain</v>
      </c>
      <c r="B152" s="33" t="s">
        <v>54</v>
      </c>
      <c r="C152" s="33" t="str">
        <f>VLOOKUP(B152, Regions!B:C, 2, FALSE)</f>
        <v>Europe &amp; Central Asia</v>
      </c>
      <c r="D152">
        <v>0</v>
      </c>
      <c r="F152">
        <f>VLOOKUP(A152, 'Dimension 2 OLD'!A:Q, 9, FALSE)</f>
        <v>3</v>
      </c>
      <c r="G152">
        <v>7</v>
      </c>
      <c r="I152">
        <f t="shared" si="16"/>
        <v>0.42857142857142855</v>
      </c>
      <c r="J152">
        <v>-1</v>
      </c>
      <c r="K152">
        <f t="shared" si="17"/>
        <v>-0.42857142857142855</v>
      </c>
      <c r="L152">
        <f t="shared" si="18"/>
        <v>-0.21428571428571427</v>
      </c>
      <c r="M152">
        <f t="shared" si="19"/>
        <v>149</v>
      </c>
    </row>
    <row r="153" spans="1:13" x14ac:dyDescent="0.25">
      <c r="A153" s="32" t="str">
        <f>VLOOKUP(B153,'Country code'!$B$2:$D$194,2,FALSE)</f>
        <v>Sweden</v>
      </c>
      <c r="B153" s="33" t="s">
        <v>163</v>
      </c>
      <c r="C153" s="33" t="str">
        <f>VLOOKUP(B153, Regions!B:C, 2, FALSE)</f>
        <v>Europe &amp; Central Asia</v>
      </c>
      <c r="D153">
        <v>0</v>
      </c>
      <c r="F153">
        <f>VLOOKUP(A153, 'Dimension 2 OLD'!A:Q, 9, FALSE)</f>
        <v>3</v>
      </c>
      <c r="G153">
        <v>7</v>
      </c>
      <c r="I153">
        <f t="shared" si="16"/>
        <v>0.42857142857142855</v>
      </c>
      <c r="J153">
        <v>-1</v>
      </c>
      <c r="K153">
        <f t="shared" si="17"/>
        <v>-0.42857142857142855</v>
      </c>
      <c r="L153">
        <f t="shared" si="18"/>
        <v>-0.21428571428571427</v>
      </c>
      <c r="M153">
        <f t="shared" si="19"/>
        <v>149</v>
      </c>
    </row>
    <row r="154" spans="1:13" x14ac:dyDescent="0.25">
      <c r="A154" s="32" t="str">
        <f>VLOOKUP(B154,'Country code'!$B$2:$D$194,2,FALSE)</f>
        <v>Switzerland</v>
      </c>
      <c r="B154" s="33" t="s">
        <v>30</v>
      </c>
      <c r="C154" s="33" t="str">
        <f>VLOOKUP(B154, Regions!B:C, 2, FALSE)</f>
        <v>Europe &amp; Central Asia</v>
      </c>
      <c r="D154">
        <v>0</v>
      </c>
      <c r="F154">
        <f>VLOOKUP(A154, 'Dimension 2 OLD'!A:Q, 9, FALSE)</f>
        <v>3</v>
      </c>
      <c r="G154">
        <v>7</v>
      </c>
      <c r="I154">
        <f t="shared" si="16"/>
        <v>0.42857142857142855</v>
      </c>
      <c r="J154">
        <v>-1</v>
      </c>
      <c r="K154">
        <f t="shared" si="17"/>
        <v>-0.42857142857142855</v>
      </c>
      <c r="L154">
        <f t="shared" si="18"/>
        <v>-0.21428571428571427</v>
      </c>
      <c r="M154">
        <f t="shared" si="19"/>
        <v>149</v>
      </c>
    </row>
    <row r="155" spans="1:13" x14ac:dyDescent="0.25">
      <c r="A155" s="32" t="str">
        <f>VLOOKUP(B155,'Country code'!$B$2:$D$194,2,FALSE)</f>
        <v>Suriname</v>
      </c>
      <c r="B155" s="33" t="s">
        <v>160</v>
      </c>
      <c r="C155" s="33" t="str">
        <f>VLOOKUP(B155, Regions!B:C, 2, FALSE)</f>
        <v>Latin America &amp; Caribbean</v>
      </c>
      <c r="D155">
        <v>0</v>
      </c>
      <c r="F155">
        <f>VLOOKUP(A155, 'Dimension 2 OLD'!A:Q, 9, FALSE)</f>
        <v>3</v>
      </c>
      <c r="G155">
        <v>7</v>
      </c>
      <c r="I155">
        <f t="shared" si="16"/>
        <v>0.42857142857142855</v>
      </c>
      <c r="J155">
        <v>-1</v>
      </c>
      <c r="K155">
        <f t="shared" si="17"/>
        <v>-0.42857142857142855</v>
      </c>
      <c r="L155">
        <f t="shared" si="18"/>
        <v>-0.21428571428571427</v>
      </c>
      <c r="M155">
        <f t="shared" si="19"/>
        <v>149</v>
      </c>
    </row>
    <row r="156" spans="1:13" x14ac:dyDescent="0.25">
      <c r="A156" s="32" t="str">
        <f>VLOOKUP(B156,'Country code'!$B$2:$D$194,2,FALSE)</f>
        <v>Tuvalu</v>
      </c>
      <c r="B156" s="33" t="s">
        <v>177</v>
      </c>
      <c r="C156" s="33" t="str">
        <f>VLOOKUP(B156, Regions!B:C, 2, FALSE)</f>
        <v>East Asia &amp; Pacific</v>
      </c>
      <c r="D156">
        <v>0</v>
      </c>
      <c r="F156">
        <f>VLOOKUP(A156, 'Dimension 2 OLD'!A:Q, 9, FALSE)</f>
        <v>3</v>
      </c>
      <c r="G156">
        <v>7</v>
      </c>
      <c r="I156">
        <f t="shared" si="16"/>
        <v>0.42857142857142855</v>
      </c>
      <c r="J156">
        <v>-1</v>
      </c>
      <c r="K156">
        <f t="shared" si="17"/>
        <v>-0.42857142857142855</v>
      </c>
      <c r="L156">
        <f t="shared" si="18"/>
        <v>-0.21428571428571427</v>
      </c>
      <c r="M156">
        <f t="shared" si="19"/>
        <v>149</v>
      </c>
    </row>
    <row r="157" spans="1:13" x14ac:dyDescent="0.25">
      <c r="A157" s="32" t="str">
        <f>VLOOKUP(B157,'Country code'!$B$2:$D$194,2,FALSE)</f>
        <v>United Arab Emirates</v>
      </c>
      <c r="B157" s="33" t="s">
        <v>4</v>
      </c>
      <c r="C157" s="33" t="str">
        <f>VLOOKUP(B157, Regions!B:C, 2, FALSE)</f>
        <v>Middle East &amp; North Africa</v>
      </c>
      <c r="D157">
        <v>0</v>
      </c>
      <c r="F157">
        <f>VLOOKUP(A157, 'Dimension 2 OLD'!A:Q, 9, FALSE)</f>
        <v>3</v>
      </c>
      <c r="G157">
        <v>7</v>
      </c>
      <c r="I157">
        <f t="shared" si="16"/>
        <v>0.42857142857142855</v>
      </c>
      <c r="J157">
        <v>-1</v>
      </c>
      <c r="K157">
        <f t="shared" si="17"/>
        <v>-0.42857142857142855</v>
      </c>
      <c r="L157">
        <f t="shared" si="18"/>
        <v>-0.21428571428571427</v>
      </c>
      <c r="M157">
        <f t="shared" si="19"/>
        <v>149</v>
      </c>
    </row>
    <row r="158" spans="1:13" x14ac:dyDescent="0.25">
      <c r="A158" s="32" t="str">
        <f>VLOOKUP(B158,'Country code'!$B$2:$D$194,2,FALSE)</f>
        <v>United Kingdom</v>
      </c>
      <c r="B158" s="33" t="s">
        <v>62</v>
      </c>
      <c r="C158" s="33" t="str">
        <f>VLOOKUP(B158, Regions!B:C, 2, FALSE)</f>
        <v>Europe &amp; Central Asia</v>
      </c>
      <c r="D158">
        <v>0</v>
      </c>
      <c r="F158">
        <f>VLOOKUP(A158, 'Dimension 2 OLD'!A:Q, 9, FALSE)</f>
        <v>3</v>
      </c>
      <c r="G158">
        <v>7</v>
      </c>
      <c r="I158">
        <f t="shared" si="16"/>
        <v>0.42857142857142855</v>
      </c>
      <c r="J158">
        <v>-1</v>
      </c>
      <c r="K158">
        <f t="shared" si="17"/>
        <v>-0.42857142857142855</v>
      </c>
      <c r="L158">
        <f t="shared" si="18"/>
        <v>-0.21428571428571427</v>
      </c>
      <c r="M158">
        <f t="shared" si="19"/>
        <v>149</v>
      </c>
    </row>
    <row r="159" spans="1:13" x14ac:dyDescent="0.25">
      <c r="A159" s="32" t="str">
        <f>VLOOKUP(B159,'Country code'!$B$2:$D$194,2,FALSE)</f>
        <v>United States</v>
      </c>
      <c r="B159" s="33" t="s">
        <v>182</v>
      </c>
      <c r="C159" s="33" t="str">
        <f>VLOOKUP(B159, Regions!B:C, 2, FALSE)</f>
        <v>North America</v>
      </c>
      <c r="D159">
        <v>0</v>
      </c>
      <c r="F159">
        <f>VLOOKUP(A159, 'Dimension 2 OLD'!A:Q, 9, FALSE)</f>
        <v>3</v>
      </c>
      <c r="G159">
        <v>7</v>
      </c>
      <c r="I159">
        <f t="shared" si="16"/>
        <v>0.42857142857142855</v>
      </c>
      <c r="J159">
        <v>-1</v>
      </c>
      <c r="K159">
        <f t="shared" si="17"/>
        <v>-0.42857142857142855</v>
      </c>
      <c r="L159">
        <f t="shared" si="18"/>
        <v>-0.21428571428571427</v>
      </c>
      <c r="M159">
        <f t="shared" si="19"/>
        <v>149</v>
      </c>
    </row>
    <row r="160" spans="1:13" x14ac:dyDescent="0.25">
      <c r="A160" s="32" t="str">
        <f>VLOOKUP(B160,'Country code'!$B$2:$D$194,2,FALSE)</f>
        <v>Portugal</v>
      </c>
      <c r="B160" s="33" t="s">
        <v>143</v>
      </c>
      <c r="C160" s="33" t="str">
        <f>VLOOKUP(B160, Regions!B:C, 2, FALSE)</f>
        <v>Europe &amp; Central Asia</v>
      </c>
      <c r="D160">
        <v>0</v>
      </c>
      <c r="F160">
        <f>VLOOKUP(A160, 'Dimension 2 OLD'!A:Q, 9, FALSE)</f>
        <v>3</v>
      </c>
      <c r="G160">
        <v>7</v>
      </c>
      <c r="I160">
        <f t="shared" si="16"/>
        <v>0.42857142857142855</v>
      </c>
      <c r="J160">
        <v>-1</v>
      </c>
      <c r="K160">
        <f t="shared" si="17"/>
        <v>-0.42857142857142855</v>
      </c>
      <c r="L160">
        <f t="shared" si="18"/>
        <v>-0.21428571428571427</v>
      </c>
      <c r="M160">
        <f t="shared" si="19"/>
        <v>149</v>
      </c>
    </row>
    <row r="161" spans="1:13" x14ac:dyDescent="0.25">
      <c r="A161" s="32" t="str">
        <f>VLOOKUP(B161,'Country code'!$B$2:$D$194,2,FALSE)</f>
        <v>Russian Federation</v>
      </c>
      <c r="B161" s="33" t="s">
        <v>147</v>
      </c>
      <c r="C161" s="33" t="str">
        <f>VLOOKUP(B161, Regions!B:C, 2, FALSE)</f>
        <v>Europe &amp; Central Asia</v>
      </c>
      <c r="D161">
        <v>0</v>
      </c>
      <c r="F161">
        <f>VLOOKUP(A161, 'Dimension 2 OLD'!A:Q, 9, FALSE)</f>
        <v>3</v>
      </c>
      <c r="G161">
        <v>7</v>
      </c>
      <c r="I161">
        <f t="shared" si="16"/>
        <v>0.42857142857142855</v>
      </c>
      <c r="J161">
        <v>-1</v>
      </c>
      <c r="K161">
        <f t="shared" si="17"/>
        <v>-0.42857142857142855</v>
      </c>
      <c r="L161">
        <f t="shared" si="18"/>
        <v>-0.21428571428571427</v>
      </c>
      <c r="M161">
        <f t="shared" si="19"/>
        <v>149</v>
      </c>
    </row>
    <row r="162" spans="1:13" x14ac:dyDescent="0.25">
      <c r="A162" s="32" t="str">
        <f>VLOOKUP(B162,'Country code'!$B$2:$D$194,2,FALSE)</f>
        <v>San Marino</v>
      </c>
      <c r="B162" s="33" t="s">
        <v>156</v>
      </c>
      <c r="C162" s="33" t="str">
        <f>VLOOKUP(B162, Regions!B:C, 2, FALSE)</f>
        <v>Europe &amp; Central Asia</v>
      </c>
      <c r="D162">
        <v>0</v>
      </c>
      <c r="F162">
        <f>VLOOKUP(A162, 'Dimension 2 OLD'!A:Q, 9, FALSE)</f>
        <v>3</v>
      </c>
      <c r="G162">
        <v>7</v>
      </c>
      <c r="I162">
        <f t="shared" si="16"/>
        <v>0.42857142857142855</v>
      </c>
      <c r="J162">
        <v>-1</v>
      </c>
      <c r="K162">
        <f t="shared" si="17"/>
        <v>-0.42857142857142855</v>
      </c>
      <c r="L162">
        <f t="shared" si="18"/>
        <v>-0.21428571428571427</v>
      </c>
      <c r="M162">
        <f t="shared" si="19"/>
        <v>149</v>
      </c>
    </row>
    <row r="163" spans="1:13" x14ac:dyDescent="0.25">
      <c r="A163" s="32" t="str">
        <f>VLOOKUP(B163,'Country code'!$B$2:$D$194,2,FALSE)</f>
        <v>Saudi Arabia</v>
      </c>
      <c r="B163" s="33" t="s">
        <v>149</v>
      </c>
      <c r="C163" s="33" t="str">
        <f>VLOOKUP(B163, Regions!B:C, 2, FALSE)</f>
        <v>Middle East &amp; North Africa</v>
      </c>
      <c r="D163">
        <v>0</v>
      </c>
      <c r="F163">
        <f>VLOOKUP(A163, 'Dimension 2 OLD'!A:Q, 9, FALSE)</f>
        <v>3</v>
      </c>
      <c r="G163">
        <v>7</v>
      </c>
      <c r="I163">
        <f t="shared" ref="I163:I194" si="20">F163/G163</f>
        <v>0.42857142857142855</v>
      </c>
      <c r="J163">
        <v>-1</v>
      </c>
      <c r="K163">
        <f t="shared" ref="K163:K194" si="21">I163*J163</f>
        <v>-0.42857142857142855</v>
      </c>
      <c r="L163">
        <f t="shared" ref="L163:L194" si="22">AVERAGE(K163, D163)</f>
        <v>-0.21428571428571427</v>
      </c>
      <c r="M163">
        <f t="shared" ref="M163:M194" si="23">_xlfn.RANK.EQ(L163, $L$3:$L$195, 0)</f>
        <v>149</v>
      </c>
    </row>
    <row r="164" spans="1:13" x14ac:dyDescent="0.25">
      <c r="A164" s="32" t="str">
        <f>VLOOKUP(B164,'Country code'!$B$2:$D$194,2,FALSE)</f>
        <v>Serbia</v>
      </c>
      <c r="B164" s="33" t="s">
        <v>158</v>
      </c>
      <c r="C164" s="33" t="str">
        <f>VLOOKUP(B164, Regions!B:C, 2, FALSE)</f>
        <v>Europe &amp; Central Asia</v>
      </c>
      <c r="D164">
        <v>0</v>
      </c>
      <c r="F164">
        <f>VLOOKUP(A164, 'Dimension 2 OLD'!A:Q, 9, FALSE)</f>
        <v>3</v>
      </c>
      <c r="G164">
        <v>7</v>
      </c>
      <c r="I164">
        <f t="shared" si="20"/>
        <v>0.42857142857142855</v>
      </c>
      <c r="J164">
        <v>-1</v>
      </c>
      <c r="K164">
        <f t="shared" si="21"/>
        <v>-0.42857142857142855</v>
      </c>
      <c r="L164">
        <f t="shared" si="22"/>
        <v>-0.21428571428571427</v>
      </c>
      <c r="M164">
        <f t="shared" si="23"/>
        <v>149</v>
      </c>
    </row>
    <row r="165" spans="1:13" x14ac:dyDescent="0.25">
      <c r="A165" s="32" t="str">
        <f>VLOOKUP(B165,'Country code'!$B$2:$D$194,2,FALSE)</f>
        <v>Kiribati</v>
      </c>
      <c r="B165" s="33" t="s">
        <v>92</v>
      </c>
      <c r="C165" s="33" t="str">
        <f>VLOOKUP(B165, Regions!B:C, 2, FALSE)</f>
        <v>East Asia &amp; Pacific</v>
      </c>
      <c r="D165">
        <v>0</v>
      </c>
      <c r="F165">
        <f>VLOOKUP(A165, 'Dimension 2 OLD'!A:Q, 9, FALSE)</f>
        <v>3</v>
      </c>
      <c r="G165">
        <v>7</v>
      </c>
      <c r="I165">
        <f t="shared" si="20"/>
        <v>0.42857142857142855</v>
      </c>
      <c r="J165">
        <v>-1</v>
      </c>
      <c r="K165">
        <f t="shared" si="21"/>
        <v>-0.42857142857142855</v>
      </c>
      <c r="L165">
        <f t="shared" si="22"/>
        <v>-0.21428571428571427</v>
      </c>
      <c r="M165">
        <f t="shared" si="23"/>
        <v>149</v>
      </c>
    </row>
    <row r="166" spans="1:13" x14ac:dyDescent="0.25">
      <c r="A166" s="32" t="str">
        <f>VLOOKUP(B166,'Country code'!$B$2:$D$194,2,FALSE)</f>
        <v>Kuwait</v>
      </c>
      <c r="B166" s="33" t="s">
        <v>95</v>
      </c>
      <c r="C166" s="33" t="str">
        <f>VLOOKUP(B166, Regions!B:C, 2, FALSE)</f>
        <v>Middle East &amp; North Africa</v>
      </c>
      <c r="D166">
        <v>0</v>
      </c>
      <c r="F166">
        <f>VLOOKUP(A166, 'Dimension 2 OLD'!A:Q, 9, FALSE)</f>
        <v>3</v>
      </c>
      <c r="G166">
        <v>7</v>
      </c>
      <c r="I166">
        <f t="shared" si="20"/>
        <v>0.42857142857142855</v>
      </c>
      <c r="J166">
        <v>-1</v>
      </c>
      <c r="K166">
        <f t="shared" si="21"/>
        <v>-0.42857142857142855</v>
      </c>
      <c r="L166">
        <f t="shared" si="22"/>
        <v>-0.21428571428571427</v>
      </c>
      <c r="M166">
        <f t="shared" si="23"/>
        <v>149</v>
      </c>
    </row>
    <row r="167" spans="1:13" x14ac:dyDescent="0.25">
      <c r="A167" s="32" t="str">
        <f>VLOOKUP(B167,'Country code'!$B$2:$D$194,2,FALSE)</f>
        <v>Monaco</v>
      </c>
      <c r="B167" s="33" t="s">
        <v>107</v>
      </c>
      <c r="C167" s="33" t="str">
        <f>VLOOKUP(B167, Regions!B:C, 2, FALSE)</f>
        <v>Europe &amp; Central Asia</v>
      </c>
      <c r="D167">
        <v>0</v>
      </c>
      <c r="F167">
        <f>VLOOKUP(A167, 'Dimension 2 OLD'!A:Q, 9, FALSE)</f>
        <v>3</v>
      </c>
      <c r="G167">
        <v>7</v>
      </c>
      <c r="I167">
        <f t="shared" si="20"/>
        <v>0.42857142857142855</v>
      </c>
      <c r="J167">
        <v>-1</v>
      </c>
      <c r="K167">
        <f t="shared" si="21"/>
        <v>-0.42857142857142855</v>
      </c>
      <c r="L167">
        <f t="shared" si="22"/>
        <v>-0.21428571428571427</v>
      </c>
      <c r="M167">
        <f t="shared" si="23"/>
        <v>149</v>
      </c>
    </row>
    <row r="168" spans="1:13" x14ac:dyDescent="0.25">
      <c r="A168" s="32" t="str">
        <f>VLOOKUP(B168,'Country code'!$B$2:$D$194,2,FALSE)</f>
        <v>Malta</v>
      </c>
      <c r="B168" s="33" t="s">
        <v>115</v>
      </c>
      <c r="C168" s="33" t="str">
        <f>VLOOKUP(B168, Regions!B:C, 2, FALSE)</f>
        <v>Europe &amp; Central Asia</v>
      </c>
      <c r="D168">
        <v>0</v>
      </c>
      <c r="F168">
        <f>VLOOKUP(A168, 'Dimension 2 OLD'!A:Q, 9, FALSE)</f>
        <v>3</v>
      </c>
      <c r="G168">
        <v>7</v>
      </c>
      <c r="I168">
        <f t="shared" si="20"/>
        <v>0.42857142857142855</v>
      </c>
      <c r="J168">
        <v>-1</v>
      </c>
      <c r="K168">
        <f t="shared" si="21"/>
        <v>-0.42857142857142855</v>
      </c>
      <c r="L168">
        <f t="shared" si="22"/>
        <v>-0.21428571428571427</v>
      </c>
      <c r="M168">
        <f t="shared" si="23"/>
        <v>149</v>
      </c>
    </row>
    <row r="169" spans="1:13" x14ac:dyDescent="0.25">
      <c r="A169" s="32" t="str">
        <f>VLOOKUP(B169,'Country code'!$B$2:$D$194,2,FALSE)</f>
        <v>Marshall Islands</v>
      </c>
      <c r="B169" s="33" t="s">
        <v>112</v>
      </c>
      <c r="C169" s="33" t="str">
        <f>VLOOKUP(B169, Regions!B:C, 2, FALSE)</f>
        <v>East Asia &amp; Pacific</v>
      </c>
      <c r="D169">
        <v>0</v>
      </c>
      <c r="F169">
        <f>VLOOKUP(A169, 'Dimension 2 OLD'!A:Q, 9, FALSE)</f>
        <v>3</v>
      </c>
      <c r="G169">
        <v>7</v>
      </c>
      <c r="I169">
        <f t="shared" si="20"/>
        <v>0.42857142857142855</v>
      </c>
      <c r="J169">
        <v>-1</v>
      </c>
      <c r="K169">
        <f t="shared" si="21"/>
        <v>-0.42857142857142855</v>
      </c>
      <c r="L169">
        <f t="shared" si="22"/>
        <v>-0.21428571428571427</v>
      </c>
      <c r="M169">
        <f t="shared" si="23"/>
        <v>149</v>
      </c>
    </row>
    <row r="170" spans="1:13" x14ac:dyDescent="0.25">
      <c r="A170" s="32" t="str">
        <f>VLOOKUP(B170,'Country code'!$B$2:$D$194,2,FALSE)</f>
        <v>Montenegro</v>
      </c>
      <c r="B170" s="33" t="s">
        <v>117</v>
      </c>
      <c r="C170" s="33" t="str">
        <f>VLOOKUP(B170, Regions!B:C, 2, FALSE)</f>
        <v>Europe &amp; Central Asia</v>
      </c>
      <c r="D170">
        <v>0</v>
      </c>
      <c r="F170">
        <f>VLOOKUP(A170, 'Dimension 2 OLD'!A:Q, 9, FALSE)</f>
        <v>3</v>
      </c>
      <c r="G170">
        <v>7</v>
      </c>
      <c r="I170">
        <f t="shared" si="20"/>
        <v>0.42857142857142855</v>
      </c>
      <c r="J170">
        <v>-1</v>
      </c>
      <c r="K170">
        <f t="shared" si="21"/>
        <v>-0.42857142857142855</v>
      </c>
      <c r="L170">
        <f t="shared" si="22"/>
        <v>-0.21428571428571427</v>
      </c>
      <c r="M170">
        <f t="shared" si="23"/>
        <v>149</v>
      </c>
    </row>
    <row r="171" spans="1:13" x14ac:dyDescent="0.25">
      <c r="A171" s="32" t="str">
        <f>VLOOKUP(B171,'Country code'!$B$2:$D$194,2,FALSE)</f>
        <v>Palau</v>
      </c>
      <c r="B171" s="33" t="s">
        <v>139</v>
      </c>
      <c r="C171" s="33" t="str">
        <f>VLOOKUP(B171, Regions!B:C, 2, FALSE)</f>
        <v>East Asia &amp; Pacific</v>
      </c>
      <c r="D171">
        <v>0</v>
      </c>
      <c r="F171">
        <f>VLOOKUP(A171, 'Dimension 2 OLD'!A:Q, 9, FALSE)</f>
        <v>3</v>
      </c>
      <c r="G171">
        <v>7</v>
      </c>
      <c r="I171">
        <f t="shared" si="20"/>
        <v>0.42857142857142855</v>
      </c>
      <c r="J171">
        <v>-1</v>
      </c>
      <c r="K171">
        <f t="shared" si="21"/>
        <v>-0.42857142857142855</v>
      </c>
      <c r="L171">
        <f t="shared" si="22"/>
        <v>-0.21428571428571427</v>
      </c>
      <c r="M171">
        <f t="shared" si="23"/>
        <v>149</v>
      </c>
    </row>
    <row r="172" spans="1:13" x14ac:dyDescent="0.25">
      <c r="A172" s="32" t="str">
        <f>VLOOKUP(B172,'Country code'!$B$2:$D$194,2,FALSE)</f>
        <v>Niue</v>
      </c>
      <c r="B172" s="33" t="s">
        <v>128</v>
      </c>
      <c r="C172" s="33" t="str">
        <f>VLOOKUP(B172, Regions!B:C, 2, FALSE)</f>
        <v>East Asia &amp; Pacific</v>
      </c>
      <c r="D172">
        <v>0</v>
      </c>
      <c r="F172">
        <f>VLOOKUP(A172, 'Dimension 2 OLD'!A:Q, 9, FALSE)</f>
        <v>3</v>
      </c>
      <c r="G172">
        <v>7</v>
      </c>
      <c r="I172">
        <f t="shared" si="20"/>
        <v>0.42857142857142855</v>
      </c>
      <c r="J172">
        <v>-1</v>
      </c>
      <c r="K172">
        <f t="shared" si="21"/>
        <v>-0.42857142857142855</v>
      </c>
      <c r="L172">
        <f t="shared" si="22"/>
        <v>-0.21428571428571427</v>
      </c>
      <c r="M172">
        <f t="shared" si="23"/>
        <v>149</v>
      </c>
    </row>
    <row r="173" spans="1:13" x14ac:dyDescent="0.25">
      <c r="A173" s="32" t="str">
        <f>VLOOKUP(B173,'Country code'!$B$2:$D$194,2,FALSE)</f>
        <v>Nauru</v>
      </c>
      <c r="B173" s="33" t="s">
        <v>132</v>
      </c>
      <c r="C173" s="33" t="str">
        <f>VLOOKUP(B173, Regions!B:C, 2, FALSE)</f>
        <v>East Asia &amp; Pacific</v>
      </c>
      <c r="D173">
        <v>0</v>
      </c>
      <c r="F173">
        <f>VLOOKUP(A173, 'Dimension 2 OLD'!A:Q, 9, FALSE)</f>
        <v>3</v>
      </c>
      <c r="G173">
        <v>7</v>
      </c>
      <c r="I173">
        <f t="shared" si="20"/>
        <v>0.42857142857142855</v>
      </c>
      <c r="J173">
        <v>-1</v>
      </c>
      <c r="K173">
        <f t="shared" si="21"/>
        <v>-0.42857142857142855</v>
      </c>
      <c r="L173">
        <f t="shared" si="22"/>
        <v>-0.21428571428571427</v>
      </c>
      <c r="M173">
        <f t="shared" si="23"/>
        <v>149</v>
      </c>
    </row>
    <row r="174" spans="1:13" x14ac:dyDescent="0.25">
      <c r="A174" s="32" t="str">
        <f>VLOOKUP(B174,'Country code'!$B$2:$D$194,2,FALSE)</f>
        <v>Myanmar</v>
      </c>
      <c r="B174" s="33" t="s">
        <v>116</v>
      </c>
      <c r="C174" s="33" t="str">
        <f>VLOOKUP(B174, Regions!B:C, 2, FALSE)</f>
        <v>East Asia &amp; Pacific</v>
      </c>
      <c r="D174">
        <v>0</v>
      </c>
      <c r="F174">
        <f>VLOOKUP(A174, 'Dimension 2 OLD'!A:Q, 9, FALSE)</f>
        <v>3</v>
      </c>
      <c r="G174">
        <v>7</v>
      </c>
      <c r="I174">
        <f t="shared" si="20"/>
        <v>0.42857142857142855</v>
      </c>
      <c r="J174">
        <v>-1</v>
      </c>
      <c r="K174">
        <f t="shared" si="21"/>
        <v>-0.42857142857142855</v>
      </c>
      <c r="L174">
        <f t="shared" si="22"/>
        <v>-0.21428571428571427</v>
      </c>
      <c r="M174">
        <f t="shared" si="23"/>
        <v>149</v>
      </c>
    </row>
    <row r="175" spans="1:13" x14ac:dyDescent="0.25">
      <c r="A175" s="32" t="str">
        <f>VLOOKUP(B175,'Country code'!$B$2:$D$194,2,FALSE)</f>
        <v>Croatia</v>
      </c>
      <c r="B175" s="33" t="s">
        <v>74</v>
      </c>
      <c r="C175" s="33" t="str">
        <f>VLOOKUP(B175, Regions!B:C, 2, FALSE)</f>
        <v>Europe &amp; Central Asia</v>
      </c>
      <c r="D175">
        <v>0</v>
      </c>
      <c r="F175">
        <f>VLOOKUP(A175, 'Dimension 2 OLD'!A:Q, 9, FALSE)</f>
        <v>3</v>
      </c>
      <c r="G175">
        <v>7</v>
      </c>
      <c r="I175">
        <f t="shared" si="20"/>
        <v>0.42857142857142855</v>
      </c>
      <c r="J175">
        <v>-1</v>
      </c>
      <c r="K175">
        <f t="shared" si="21"/>
        <v>-0.42857142857142855</v>
      </c>
      <c r="L175">
        <f t="shared" si="22"/>
        <v>-0.21428571428571427</v>
      </c>
      <c r="M175">
        <f t="shared" si="23"/>
        <v>149</v>
      </c>
    </row>
    <row r="176" spans="1:13" x14ac:dyDescent="0.25">
      <c r="A176" s="32" t="str">
        <f>VLOOKUP(B176,'Country code'!$B$2:$D$194,2,FALSE)</f>
        <v>Cuba</v>
      </c>
      <c r="B176" s="33" t="s">
        <v>42</v>
      </c>
      <c r="C176" s="33" t="str">
        <f>VLOOKUP(B176, Regions!B:C, 2, FALSE)</f>
        <v>Latin America &amp; Caribbean</v>
      </c>
      <c r="D176">
        <v>0</v>
      </c>
      <c r="F176">
        <f>VLOOKUP(A176, 'Dimension 2 OLD'!A:Q, 9, FALSE)</f>
        <v>3</v>
      </c>
      <c r="G176">
        <v>7</v>
      </c>
      <c r="I176">
        <f t="shared" si="20"/>
        <v>0.42857142857142855</v>
      </c>
      <c r="J176">
        <v>-1</v>
      </c>
      <c r="K176">
        <f t="shared" si="21"/>
        <v>-0.42857142857142855</v>
      </c>
      <c r="L176">
        <f t="shared" si="22"/>
        <v>-0.21428571428571427</v>
      </c>
      <c r="M176">
        <f t="shared" si="23"/>
        <v>149</v>
      </c>
    </row>
    <row r="177" spans="1:13" x14ac:dyDescent="0.25">
      <c r="A177" s="32" t="str">
        <f>VLOOKUP(B177,'Country code'!$B$2:$D$194,2,FALSE)</f>
        <v>Cook Islands</v>
      </c>
      <c r="B177" s="33" t="s">
        <v>37</v>
      </c>
      <c r="C177" s="33" t="str">
        <f>VLOOKUP(B177, Regions!B:C, 2, FALSE)</f>
        <v>East Asia &amp; Pacific</v>
      </c>
      <c r="D177">
        <v>0</v>
      </c>
      <c r="F177">
        <f>VLOOKUP(A177, 'Dimension 2 OLD'!A:Q, 9, FALSE)</f>
        <v>3</v>
      </c>
      <c r="G177">
        <v>7</v>
      </c>
      <c r="I177">
        <f t="shared" si="20"/>
        <v>0.42857142857142855</v>
      </c>
      <c r="J177">
        <v>-1</v>
      </c>
      <c r="K177">
        <f t="shared" si="21"/>
        <v>-0.42857142857142855</v>
      </c>
      <c r="L177">
        <f t="shared" si="22"/>
        <v>-0.21428571428571427</v>
      </c>
      <c r="M177">
        <f t="shared" si="23"/>
        <v>149</v>
      </c>
    </row>
    <row r="178" spans="1:13" x14ac:dyDescent="0.25">
      <c r="A178" s="32" t="str">
        <f>VLOOKUP(B178,'Country code'!$B$2:$D$194,2,FALSE)</f>
        <v>France</v>
      </c>
      <c r="B178" s="33" t="s">
        <v>59</v>
      </c>
      <c r="C178" s="33" t="str">
        <f>VLOOKUP(B178, Regions!B:C, 2, FALSE)</f>
        <v>Europe &amp; Central Asia</v>
      </c>
      <c r="D178">
        <v>0</v>
      </c>
      <c r="F178">
        <f>VLOOKUP(A178, 'Dimension 2 OLD'!A:Q, 9, FALSE)</f>
        <v>3</v>
      </c>
      <c r="G178">
        <v>7</v>
      </c>
      <c r="I178">
        <f t="shared" si="20"/>
        <v>0.42857142857142855</v>
      </c>
      <c r="J178">
        <v>-1</v>
      </c>
      <c r="K178">
        <f t="shared" si="21"/>
        <v>-0.42857142857142855</v>
      </c>
      <c r="L178">
        <f t="shared" si="22"/>
        <v>-0.21428571428571427</v>
      </c>
      <c r="M178">
        <f t="shared" si="23"/>
        <v>149</v>
      </c>
    </row>
    <row r="179" spans="1:13" x14ac:dyDescent="0.25">
      <c r="A179" s="32" t="str">
        <f>VLOOKUP(B179,'Country code'!$B$2:$D$194,2,FALSE)</f>
        <v>Denmark</v>
      </c>
      <c r="B179" s="33" t="s">
        <v>48</v>
      </c>
      <c r="C179" s="33" t="str">
        <f>VLOOKUP(B179, Regions!B:C, 2, FALSE)</f>
        <v>Europe &amp; Central Asia</v>
      </c>
      <c r="D179">
        <v>0</v>
      </c>
      <c r="F179">
        <f>VLOOKUP(A179, 'Dimension 2 OLD'!A:Q, 9, FALSE)</f>
        <v>3</v>
      </c>
      <c r="G179">
        <v>7</v>
      </c>
      <c r="I179">
        <f t="shared" si="20"/>
        <v>0.42857142857142855</v>
      </c>
      <c r="J179">
        <v>-1</v>
      </c>
      <c r="K179">
        <f t="shared" si="21"/>
        <v>-0.42857142857142855</v>
      </c>
      <c r="L179">
        <f t="shared" si="22"/>
        <v>-0.21428571428571427</v>
      </c>
      <c r="M179">
        <f t="shared" si="23"/>
        <v>149</v>
      </c>
    </row>
    <row r="180" spans="1:13" x14ac:dyDescent="0.25">
      <c r="A180" s="32" t="str">
        <f>VLOOKUP(B180,'Country code'!$B$2:$D$194,2,FALSE)</f>
        <v>Djibouti</v>
      </c>
      <c r="B180" s="33" t="s">
        <v>46</v>
      </c>
      <c r="C180" s="33" t="str">
        <f>VLOOKUP(B180, Regions!B:C, 2, FALSE)</f>
        <v>Middle East &amp; North Africa</v>
      </c>
      <c r="D180">
        <v>0</v>
      </c>
      <c r="F180">
        <f>VLOOKUP(A180, 'Dimension 2 OLD'!A:Q, 9, FALSE)</f>
        <v>3</v>
      </c>
      <c r="G180">
        <v>7</v>
      </c>
      <c r="I180">
        <f t="shared" si="20"/>
        <v>0.42857142857142855</v>
      </c>
      <c r="J180">
        <v>-1</v>
      </c>
      <c r="K180">
        <f t="shared" si="21"/>
        <v>-0.42857142857142855</v>
      </c>
      <c r="L180">
        <f t="shared" si="22"/>
        <v>-0.21428571428571427</v>
      </c>
      <c r="M180">
        <f t="shared" si="23"/>
        <v>149</v>
      </c>
    </row>
    <row r="181" spans="1:13" x14ac:dyDescent="0.25">
      <c r="A181" s="32" t="str">
        <f>VLOOKUP(B181,'Country code'!$B$2:$D$194,2,FALSE)</f>
        <v>Greece</v>
      </c>
      <c r="B181" s="33" t="s">
        <v>69</v>
      </c>
      <c r="C181" s="33" t="str">
        <f>VLOOKUP(B181, Regions!B:C, 2, FALSE)</f>
        <v>Europe &amp; Central Asia</v>
      </c>
      <c r="D181">
        <v>0</v>
      </c>
      <c r="F181">
        <f>VLOOKUP(A181, 'Dimension 2 OLD'!A:Q, 9, FALSE)</f>
        <v>3</v>
      </c>
      <c r="G181">
        <v>7</v>
      </c>
      <c r="I181">
        <f t="shared" si="20"/>
        <v>0.42857142857142855</v>
      </c>
      <c r="J181">
        <v>-1</v>
      </c>
      <c r="K181">
        <f t="shared" si="21"/>
        <v>-0.42857142857142855</v>
      </c>
      <c r="L181">
        <f t="shared" si="22"/>
        <v>-0.21428571428571427</v>
      </c>
      <c r="M181">
        <f t="shared" si="23"/>
        <v>149</v>
      </c>
    </row>
    <row r="182" spans="1:13" x14ac:dyDescent="0.25">
      <c r="A182" s="32" t="str">
        <f>VLOOKUP(B182,'Country code'!$B$2:$D$194,2,FALSE)</f>
        <v>Germany</v>
      </c>
      <c r="B182" s="33" t="s">
        <v>45</v>
      </c>
      <c r="C182" s="33" t="str">
        <f>VLOOKUP(B182, Regions!B:C, 2, FALSE)</f>
        <v>Europe &amp; Central Asia</v>
      </c>
      <c r="D182">
        <v>0</v>
      </c>
      <c r="F182">
        <f>VLOOKUP(A182, 'Dimension 2 OLD'!A:Q, 9, FALSE)</f>
        <v>3</v>
      </c>
      <c r="G182">
        <v>7</v>
      </c>
      <c r="I182">
        <f t="shared" si="20"/>
        <v>0.42857142857142855</v>
      </c>
      <c r="J182">
        <v>-1</v>
      </c>
      <c r="K182">
        <f t="shared" si="21"/>
        <v>-0.42857142857142855</v>
      </c>
      <c r="L182">
        <f t="shared" si="22"/>
        <v>-0.21428571428571427</v>
      </c>
      <c r="M182">
        <f t="shared" si="23"/>
        <v>149</v>
      </c>
    </row>
    <row r="183" spans="1:13" x14ac:dyDescent="0.25">
      <c r="A183" s="32" t="str">
        <f>VLOOKUP(B183,'Country code'!$B$2:$D$194,2,FALSE)</f>
        <v>Hungary</v>
      </c>
      <c r="B183" s="33" t="s">
        <v>76</v>
      </c>
      <c r="C183" s="33" t="str">
        <f>VLOOKUP(B183, Regions!B:C, 2, FALSE)</f>
        <v>Europe &amp; Central Asia</v>
      </c>
      <c r="D183">
        <v>0</v>
      </c>
      <c r="F183">
        <f>VLOOKUP(A183, 'Dimension 2 OLD'!A:Q, 9, FALSE)</f>
        <v>3</v>
      </c>
      <c r="G183">
        <v>7</v>
      </c>
      <c r="I183">
        <f t="shared" si="20"/>
        <v>0.42857142857142855</v>
      </c>
      <c r="J183">
        <v>-1</v>
      </c>
      <c r="K183">
        <f t="shared" si="21"/>
        <v>-0.42857142857142855</v>
      </c>
      <c r="L183">
        <f t="shared" si="22"/>
        <v>-0.21428571428571427</v>
      </c>
      <c r="M183">
        <f t="shared" si="23"/>
        <v>149</v>
      </c>
    </row>
    <row r="184" spans="1:13" x14ac:dyDescent="0.25">
      <c r="A184" s="32" t="str">
        <f>VLOOKUP(B184,'Country code'!$B$2:$D$194,2,FALSE)</f>
        <v>Guinea-Bissau</v>
      </c>
      <c r="B184" s="33" t="s">
        <v>67</v>
      </c>
      <c r="C184" s="33" t="str">
        <f>VLOOKUP(B184, Regions!B:C, 2, FALSE)</f>
        <v>Sub-Saharan Africa</v>
      </c>
      <c r="D184">
        <v>0</v>
      </c>
      <c r="F184">
        <f>VLOOKUP(A184, 'Dimension 2 OLD'!A:Q, 9, FALSE)</f>
        <v>3</v>
      </c>
      <c r="G184">
        <v>7</v>
      </c>
      <c r="I184">
        <f t="shared" si="20"/>
        <v>0.42857142857142855</v>
      </c>
      <c r="J184">
        <v>-1</v>
      </c>
      <c r="K184">
        <f t="shared" si="21"/>
        <v>-0.42857142857142855</v>
      </c>
      <c r="L184">
        <f t="shared" si="22"/>
        <v>-0.21428571428571427</v>
      </c>
      <c r="M184">
        <f t="shared" si="23"/>
        <v>149</v>
      </c>
    </row>
    <row r="185" spans="1:13" x14ac:dyDescent="0.25">
      <c r="A185" s="32" t="str">
        <f>VLOOKUP(B185,'Country code'!$B$2:$D$194,2,FALSE)</f>
        <v>Japan</v>
      </c>
      <c r="B185" s="33" t="s">
        <v>87</v>
      </c>
      <c r="C185" s="33" t="str">
        <f>VLOOKUP(B185, Regions!B:C, 2, FALSE)</f>
        <v>East Asia &amp; Pacific</v>
      </c>
      <c r="D185">
        <v>0</v>
      </c>
      <c r="F185">
        <f>VLOOKUP(A185, 'Dimension 2 OLD'!A:Q, 9, FALSE)</f>
        <v>3</v>
      </c>
      <c r="G185">
        <v>7</v>
      </c>
      <c r="I185">
        <f t="shared" si="20"/>
        <v>0.42857142857142855</v>
      </c>
      <c r="J185">
        <v>-1</v>
      </c>
      <c r="K185">
        <f t="shared" si="21"/>
        <v>-0.42857142857142855</v>
      </c>
      <c r="L185">
        <f t="shared" si="22"/>
        <v>-0.21428571428571427</v>
      </c>
      <c r="M185">
        <f t="shared" si="23"/>
        <v>149</v>
      </c>
    </row>
    <row r="186" spans="1:13" x14ac:dyDescent="0.25">
      <c r="A186" s="32" t="str">
        <f>VLOOKUP(B186,'Country code'!$B$2:$D$194,2,FALSE)</f>
        <v>Ireland</v>
      </c>
      <c r="B186" s="33" t="s">
        <v>79</v>
      </c>
      <c r="C186" s="33" t="str">
        <f>VLOOKUP(B186, Regions!B:C, 2, FALSE)</f>
        <v>Europe &amp; Central Asia</v>
      </c>
      <c r="D186">
        <v>0</v>
      </c>
      <c r="F186">
        <f>VLOOKUP(A186, 'Dimension 2 OLD'!A:Q, 9, FALSE)</f>
        <v>3</v>
      </c>
      <c r="G186">
        <v>7</v>
      </c>
      <c r="I186">
        <f t="shared" si="20"/>
        <v>0.42857142857142855</v>
      </c>
      <c r="J186">
        <v>-1</v>
      </c>
      <c r="K186">
        <f t="shared" si="21"/>
        <v>-0.42857142857142855</v>
      </c>
      <c r="L186">
        <f t="shared" si="22"/>
        <v>-0.21428571428571427</v>
      </c>
      <c r="M186">
        <f t="shared" si="23"/>
        <v>149</v>
      </c>
    </row>
    <row r="187" spans="1:13" x14ac:dyDescent="0.25">
      <c r="A187" s="32" t="str">
        <f>VLOOKUP(B187,'Country code'!$B$2:$D$194,2,FALSE)</f>
        <v>Israel</v>
      </c>
      <c r="B187" s="33" t="s">
        <v>83</v>
      </c>
      <c r="C187" s="33" t="str">
        <f>VLOOKUP(B187, Regions!B:C, 2, FALSE)</f>
        <v>Middle East &amp; North Africa</v>
      </c>
      <c r="D187">
        <v>0</v>
      </c>
      <c r="F187">
        <f>VLOOKUP(A187, 'Dimension 2 OLD'!A:Q, 9, FALSE)</f>
        <v>3</v>
      </c>
      <c r="G187">
        <v>7</v>
      </c>
      <c r="I187">
        <f t="shared" si="20"/>
        <v>0.42857142857142855</v>
      </c>
      <c r="J187">
        <v>-1</v>
      </c>
      <c r="K187">
        <f t="shared" si="21"/>
        <v>-0.42857142857142855</v>
      </c>
      <c r="L187">
        <f t="shared" si="22"/>
        <v>-0.21428571428571427</v>
      </c>
      <c r="M187">
        <f t="shared" si="23"/>
        <v>149</v>
      </c>
    </row>
    <row r="188" spans="1:13" x14ac:dyDescent="0.25">
      <c r="A188" s="32" t="str">
        <f>VLOOKUP(B188,'Country code'!$B$2:$D$194,2,FALSE)</f>
        <v>Italy</v>
      </c>
      <c r="B188" s="33" t="s">
        <v>84</v>
      </c>
      <c r="C188" s="33" t="str">
        <f>VLOOKUP(B188, Regions!B:C, 2, FALSE)</f>
        <v>Europe &amp; Central Asia</v>
      </c>
      <c r="D188">
        <v>0</v>
      </c>
      <c r="F188">
        <f>VLOOKUP(A188, 'Dimension 2 OLD'!A:Q, 9, FALSE)</f>
        <v>3</v>
      </c>
      <c r="G188">
        <v>7</v>
      </c>
      <c r="I188">
        <f t="shared" si="20"/>
        <v>0.42857142857142855</v>
      </c>
      <c r="J188">
        <v>-1</v>
      </c>
      <c r="K188">
        <f t="shared" si="21"/>
        <v>-0.42857142857142855</v>
      </c>
      <c r="L188">
        <f t="shared" si="22"/>
        <v>-0.21428571428571427</v>
      </c>
      <c r="M188">
        <f t="shared" si="23"/>
        <v>149</v>
      </c>
    </row>
    <row r="189" spans="1:13" x14ac:dyDescent="0.25">
      <c r="A189" s="32" t="str">
        <f>VLOOKUP(B189,'Country code'!$B$2:$D$194,2,FALSE)</f>
        <v>Canada</v>
      </c>
      <c r="B189" s="33" t="s">
        <v>29</v>
      </c>
      <c r="C189" s="33" t="str">
        <f>VLOOKUP(B189, Regions!B:C, 2, FALSE)</f>
        <v>North America</v>
      </c>
      <c r="D189">
        <v>0</v>
      </c>
      <c r="F189">
        <f>VLOOKUP(A189, 'Dimension 2 OLD'!A:Q, 9, FALSE)</f>
        <v>3</v>
      </c>
      <c r="G189">
        <v>7</v>
      </c>
      <c r="I189">
        <f t="shared" si="20"/>
        <v>0.42857142857142855</v>
      </c>
      <c r="J189">
        <v>-1</v>
      </c>
      <c r="K189">
        <f t="shared" si="21"/>
        <v>-0.42857142857142855</v>
      </c>
      <c r="L189">
        <f t="shared" si="22"/>
        <v>-0.21428571428571427</v>
      </c>
      <c r="M189">
        <f t="shared" si="23"/>
        <v>149</v>
      </c>
    </row>
    <row r="190" spans="1:13" x14ac:dyDescent="0.25">
      <c r="A190" s="32" t="str">
        <f>VLOOKUP(B190,'Country code'!$B$2:$D$194,2,FALSE)</f>
        <v>Brunei Darussalam</v>
      </c>
      <c r="B190" s="33" t="s">
        <v>25</v>
      </c>
      <c r="C190" s="33" t="str">
        <f>VLOOKUP(B190, Regions!B:C, 2, FALSE)</f>
        <v>Middle East &amp; North Africa</v>
      </c>
      <c r="D190">
        <v>0</v>
      </c>
      <c r="F190">
        <f>VLOOKUP(A190, 'Dimension 2 OLD'!A:Q, 9, FALSE)</f>
        <v>3</v>
      </c>
      <c r="G190">
        <v>7</v>
      </c>
      <c r="I190">
        <f t="shared" si="20"/>
        <v>0.42857142857142855</v>
      </c>
      <c r="J190">
        <v>-1</v>
      </c>
      <c r="K190">
        <f t="shared" si="21"/>
        <v>-0.42857142857142855</v>
      </c>
      <c r="L190">
        <f t="shared" si="22"/>
        <v>-0.21428571428571427</v>
      </c>
      <c r="M190">
        <f t="shared" si="23"/>
        <v>149</v>
      </c>
    </row>
    <row r="191" spans="1:13" x14ac:dyDescent="0.25">
      <c r="A191" s="32" t="str">
        <f>VLOOKUP(B191,'Country code'!$B$2:$D$194,2,FALSE)</f>
        <v>Belgium</v>
      </c>
      <c r="B191" s="33" t="s">
        <v>12</v>
      </c>
      <c r="C191" s="33" t="str">
        <f>VLOOKUP(B191, Regions!B:C, 2, FALSE)</f>
        <v>Europe &amp; Central Asia</v>
      </c>
      <c r="D191">
        <v>0</v>
      </c>
      <c r="F191">
        <f>VLOOKUP(A191, 'Dimension 2 OLD'!A:Q, 9, FALSE)</f>
        <v>3</v>
      </c>
      <c r="G191">
        <v>7</v>
      </c>
      <c r="I191">
        <f t="shared" si="20"/>
        <v>0.42857142857142855</v>
      </c>
      <c r="J191">
        <v>-1</v>
      </c>
      <c r="K191">
        <f t="shared" si="21"/>
        <v>-0.42857142857142855</v>
      </c>
      <c r="L191">
        <f t="shared" si="22"/>
        <v>-0.21428571428571427</v>
      </c>
      <c r="M191">
        <f t="shared" si="23"/>
        <v>149</v>
      </c>
    </row>
    <row r="192" spans="1:13" x14ac:dyDescent="0.25">
      <c r="A192" s="32" t="str">
        <f>VLOOKUP(B192,'Country code'!$B$2:$D$194,2,FALSE)</f>
        <v>Barbados</v>
      </c>
      <c r="B192" s="33" t="s">
        <v>24</v>
      </c>
      <c r="C192" s="33" t="str">
        <f>VLOOKUP(B192, Regions!B:C, 2, FALSE)</f>
        <v>Latin America &amp; Caribbean</v>
      </c>
      <c r="D192">
        <v>0</v>
      </c>
      <c r="F192">
        <f>VLOOKUP(A192, 'Dimension 2 OLD'!A:Q, 9, FALSE)</f>
        <v>3</v>
      </c>
      <c r="G192">
        <v>7</v>
      </c>
      <c r="I192">
        <f t="shared" si="20"/>
        <v>0.42857142857142855</v>
      </c>
      <c r="J192">
        <v>-1</v>
      </c>
      <c r="K192">
        <f t="shared" si="21"/>
        <v>-0.42857142857142855</v>
      </c>
      <c r="L192">
        <f t="shared" si="22"/>
        <v>-0.21428571428571427</v>
      </c>
      <c r="M192">
        <f t="shared" si="23"/>
        <v>149</v>
      </c>
    </row>
    <row r="193" spans="1:13" x14ac:dyDescent="0.25">
      <c r="A193" s="32" t="str">
        <f>VLOOKUP(B193,'Country code'!$B$2:$D$194,2,FALSE)</f>
        <v>Bahrain</v>
      </c>
      <c r="B193" s="33" t="s">
        <v>17</v>
      </c>
      <c r="C193" s="33" t="str">
        <f>VLOOKUP(B193, Regions!B:C, 2, FALSE)</f>
        <v>Middle East &amp; North Africa</v>
      </c>
      <c r="D193">
        <v>0</v>
      </c>
      <c r="F193">
        <f>VLOOKUP(A193, 'Dimension 2 OLD'!A:Q, 9, FALSE)</f>
        <v>3</v>
      </c>
      <c r="G193">
        <v>7</v>
      </c>
      <c r="I193">
        <f t="shared" si="20"/>
        <v>0.42857142857142855</v>
      </c>
      <c r="J193">
        <v>-1</v>
      </c>
      <c r="K193">
        <f t="shared" si="21"/>
        <v>-0.42857142857142855</v>
      </c>
      <c r="L193">
        <f t="shared" si="22"/>
        <v>-0.21428571428571427</v>
      </c>
      <c r="M193">
        <f t="shared" si="23"/>
        <v>149</v>
      </c>
    </row>
    <row r="194" spans="1:13" x14ac:dyDescent="0.25">
      <c r="A194" s="32" t="str">
        <f>VLOOKUP(B194,'Country code'!$B$2:$D$194,2,FALSE)</f>
        <v>Antigua and Barbuda</v>
      </c>
      <c r="B194" s="33" t="s">
        <v>7</v>
      </c>
      <c r="C194" s="33" t="str">
        <f>VLOOKUP(B194, Regions!B:C, 2, FALSE)</f>
        <v>Latin America &amp; Caribbean</v>
      </c>
      <c r="D194">
        <v>0</v>
      </c>
      <c r="F194">
        <f>VLOOKUP(A194, 'Dimension 2 OLD'!A:Q, 9, FALSE)</f>
        <v>3</v>
      </c>
      <c r="G194">
        <v>7</v>
      </c>
      <c r="I194">
        <f t="shared" si="20"/>
        <v>0.42857142857142855</v>
      </c>
      <c r="J194">
        <v>-1</v>
      </c>
      <c r="K194">
        <f t="shared" si="21"/>
        <v>-0.42857142857142855</v>
      </c>
      <c r="L194">
        <f t="shared" si="22"/>
        <v>-0.21428571428571427</v>
      </c>
      <c r="M194">
        <f t="shared" si="23"/>
        <v>149</v>
      </c>
    </row>
    <row r="195" spans="1:13" x14ac:dyDescent="0.25">
      <c r="A195" s="32" t="str">
        <f>VLOOKUP(B195,'Country code'!$B$2:$D$194,2,FALSE)</f>
        <v>Andorra</v>
      </c>
      <c r="B195" s="33" t="s">
        <v>3</v>
      </c>
      <c r="C195" s="33" t="str">
        <f>VLOOKUP(B195, Regions!B:C, 2, FALSE)</f>
        <v>Europe &amp; Central Asia</v>
      </c>
      <c r="D195">
        <v>0</v>
      </c>
      <c r="F195">
        <f>VLOOKUP(A195, 'Dimension 2 OLD'!A:Q, 9, FALSE)</f>
        <v>3</v>
      </c>
      <c r="G195">
        <v>7</v>
      </c>
      <c r="I195">
        <f t="shared" ref="I195" si="24">F195/G195</f>
        <v>0.42857142857142855</v>
      </c>
      <c r="J195">
        <v>-1</v>
      </c>
      <c r="K195">
        <f t="shared" ref="K195" si="25">I195*J195</f>
        <v>-0.42857142857142855</v>
      </c>
      <c r="L195">
        <f t="shared" ref="L195" si="26">AVERAGE(K195, D195)</f>
        <v>-0.21428571428571427</v>
      </c>
      <c r="M195">
        <f t="shared" ref="M195" si="27">_xlfn.RANK.EQ(L195, $L$3:$L$195, 0)</f>
        <v>149</v>
      </c>
    </row>
    <row r="196" spans="1:13" x14ac:dyDescent="0.25">
      <c r="A196" s="18"/>
      <c r="B196" s="16"/>
      <c r="C196" s="16"/>
    </row>
  </sheetData>
  <autoFilter ref="A2:M2">
    <sortState ref="A3:M195">
      <sortCondition ref="M2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1"/>
  <sheetViews>
    <sheetView zoomScaleNormal="100" workbookViewId="0">
      <selection activeCell="K15" sqref="K15"/>
    </sheetView>
  </sheetViews>
  <sheetFormatPr defaultColWidth="8.85546875" defaultRowHeight="15" x14ac:dyDescent="0.25"/>
  <cols>
    <col min="1" max="1" width="53" customWidth="1"/>
    <col min="34" max="34" width="11.42578125" customWidth="1"/>
    <col min="35" max="35" width="14.140625" customWidth="1"/>
  </cols>
  <sheetData>
    <row r="1" spans="1:35" x14ac:dyDescent="0.25">
      <c r="A1" s="242"/>
      <c r="B1" s="242"/>
      <c r="C1" s="242"/>
      <c r="D1" s="242"/>
      <c r="E1" s="242"/>
      <c r="F1" s="241"/>
      <c r="G1" s="241"/>
      <c r="H1" s="240"/>
      <c r="I1" s="239"/>
      <c r="J1" s="239"/>
      <c r="K1" s="238"/>
      <c r="L1" s="238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</row>
    <row r="2" spans="1:35" ht="23.25" x14ac:dyDescent="0.35">
      <c r="A2" s="237" t="s">
        <v>719</v>
      </c>
      <c r="B2" s="236"/>
      <c r="C2" s="236"/>
      <c r="D2" s="236"/>
      <c r="E2" s="235"/>
      <c r="F2" s="235"/>
      <c r="G2" s="235"/>
      <c r="H2" s="235"/>
      <c r="I2" s="235"/>
      <c r="J2" s="235"/>
      <c r="K2" s="235"/>
      <c r="L2" s="235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</row>
    <row r="3" spans="1:35" x14ac:dyDescent="0.25">
      <c r="A3" s="234">
        <v>40939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</row>
    <row r="4" spans="1:35" x14ac:dyDescent="0.25">
      <c r="A4" s="233" t="s">
        <v>718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</row>
    <row r="5" spans="1:35" ht="15" customHeight="1" x14ac:dyDescent="0.25">
      <c r="A5" s="233"/>
      <c r="B5" s="315" t="s">
        <v>717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7"/>
      <c r="N5" s="318" t="s">
        <v>716</v>
      </c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233"/>
    </row>
    <row r="6" spans="1:35" ht="15" customHeight="1" x14ac:dyDescent="0.2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1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314" t="s">
        <v>715</v>
      </c>
      <c r="AI6" s="232"/>
    </row>
    <row r="7" spans="1:35" ht="23.25" customHeight="1" x14ac:dyDescent="0.25">
      <c r="A7" s="229"/>
      <c r="B7" s="229">
        <v>2000</v>
      </c>
      <c r="C7" s="229">
        <v>2001</v>
      </c>
      <c r="D7" s="229">
        <v>2002</v>
      </c>
      <c r="E7" s="229">
        <v>2003</v>
      </c>
      <c r="F7" s="229">
        <v>2004</v>
      </c>
      <c r="G7" s="229">
        <v>2005</v>
      </c>
      <c r="H7" s="229">
        <v>2006</v>
      </c>
      <c r="I7" s="229">
        <v>2007</v>
      </c>
      <c r="J7" s="229">
        <v>2008</v>
      </c>
      <c r="K7" s="229">
        <v>2009</v>
      </c>
      <c r="L7" s="229">
        <v>2010</v>
      </c>
      <c r="M7" s="231">
        <v>2011</v>
      </c>
      <c r="N7" s="229">
        <v>2012</v>
      </c>
      <c r="O7" s="229">
        <v>2013</v>
      </c>
      <c r="P7" s="229">
        <v>2014</v>
      </c>
      <c r="Q7" s="229">
        <v>2015</v>
      </c>
      <c r="R7" s="229">
        <v>2016</v>
      </c>
      <c r="S7" s="229">
        <v>2017</v>
      </c>
      <c r="T7" s="229">
        <v>2018</v>
      </c>
      <c r="U7" s="229">
        <v>2019</v>
      </c>
      <c r="V7" s="229">
        <v>2020</v>
      </c>
      <c r="W7" s="229">
        <v>2021</v>
      </c>
      <c r="X7" s="229">
        <v>2022</v>
      </c>
      <c r="Y7" s="229">
        <v>2023</v>
      </c>
      <c r="Z7" s="229">
        <v>2024</v>
      </c>
      <c r="AA7" s="229">
        <v>2025</v>
      </c>
      <c r="AB7" s="229">
        <v>2026</v>
      </c>
      <c r="AC7" s="229">
        <v>2027</v>
      </c>
      <c r="AD7" s="229">
        <v>2028</v>
      </c>
      <c r="AE7" s="230">
        <v>2029</v>
      </c>
      <c r="AF7" s="229">
        <v>2030</v>
      </c>
      <c r="AG7" s="229">
        <v>2031</v>
      </c>
      <c r="AH7" s="314"/>
      <c r="AI7" s="228" t="s">
        <v>699</v>
      </c>
    </row>
    <row r="8" spans="1:35" s="213" customFormat="1" x14ac:dyDescent="0.25">
      <c r="A8" s="227" t="s">
        <v>714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4"/>
      <c r="N8" s="223">
        <f>SUM(N9)</f>
        <v>1.63998</v>
      </c>
      <c r="O8" s="223">
        <f>SUM(O9)</f>
        <v>1.63998</v>
      </c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2">
        <f t="shared" ref="AI8:AI39" si="0">SUM(B8:AH8)</f>
        <v>3.27996</v>
      </c>
    </row>
    <row r="9" spans="1:35" x14ac:dyDescent="0.25">
      <c r="A9" s="221" t="s">
        <v>705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8"/>
      <c r="N9" s="217">
        <v>1.63998</v>
      </c>
      <c r="O9" s="217">
        <v>1.63998</v>
      </c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6">
        <f t="shared" si="0"/>
        <v>3.27996</v>
      </c>
    </row>
    <row r="10" spans="1:35" s="213" customFormat="1" x14ac:dyDescent="0.25">
      <c r="A10" s="227" t="s">
        <v>713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4">
        <f>SUM(M11)</f>
        <v>1</v>
      </c>
      <c r="N10" s="223">
        <f>SUM(N11)</f>
        <v>1</v>
      </c>
      <c r="O10" s="223">
        <f>SUM(O11)</f>
        <v>1</v>
      </c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2">
        <f t="shared" si="0"/>
        <v>3</v>
      </c>
    </row>
    <row r="11" spans="1:35" x14ac:dyDescent="0.25">
      <c r="A11" s="221" t="s">
        <v>705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8">
        <v>1</v>
      </c>
      <c r="N11" s="217">
        <v>1</v>
      </c>
      <c r="O11" s="217">
        <v>1</v>
      </c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6">
        <f t="shared" si="0"/>
        <v>3</v>
      </c>
    </row>
    <row r="12" spans="1:35" s="213" customFormat="1" x14ac:dyDescent="0.25">
      <c r="A12" s="227" t="s">
        <v>204</v>
      </c>
      <c r="B12" s="225"/>
      <c r="C12" s="225"/>
      <c r="D12" s="225"/>
      <c r="E12" s="225"/>
      <c r="F12" s="225"/>
      <c r="G12" s="225"/>
      <c r="H12" s="225">
        <f t="shared" ref="H12:AF12" si="1">SUM(H13:H14)</f>
        <v>5</v>
      </c>
      <c r="I12" s="225">
        <f t="shared" si="1"/>
        <v>5</v>
      </c>
      <c r="J12" s="225">
        <f t="shared" si="1"/>
        <v>5</v>
      </c>
      <c r="K12" s="225">
        <f t="shared" si="1"/>
        <v>5</v>
      </c>
      <c r="L12" s="225">
        <f t="shared" si="1"/>
        <v>8.6</v>
      </c>
      <c r="M12" s="224">
        <f t="shared" si="1"/>
        <v>51.930898900000003</v>
      </c>
      <c r="N12" s="223">
        <f t="shared" si="1"/>
        <v>84.704081499999987</v>
      </c>
      <c r="O12" s="223">
        <f t="shared" si="1"/>
        <v>90.008031499999987</v>
      </c>
      <c r="P12" s="223">
        <f t="shared" si="1"/>
        <v>5.1448314999999987</v>
      </c>
      <c r="Q12" s="223">
        <f t="shared" si="1"/>
        <v>14.920011349999998</v>
      </c>
      <c r="R12" s="223">
        <f t="shared" si="1"/>
        <v>14.920011349999998</v>
      </c>
      <c r="S12" s="223">
        <f t="shared" si="1"/>
        <v>14.920011349999998</v>
      </c>
      <c r="T12" s="223">
        <f t="shared" si="1"/>
        <v>14.920011349999998</v>
      </c>
      <c r="U12" s="223">
        <f t="shared" si="1"/>
        <v>14.920011349999998</v>
      </c>
      <c r="V12" s="223">
        <f t="shared" si="1"/>
        <v>14.920011349999998</v>
      </c>
      <c r="W12" s="223">
        <f t="shared" si="1"/>
        <v>14.920011349999998</v>
      </c>
      <c r="X12" s="223">
        <f t="shared" si="1"/>
        <v>14.920011349999998</v>
      </c>
      <c r="Y12" s="223">
        <f t="shared" si="1"/>
        <v>14.920011349999998</v>
      </c>
      <c r="Z12" s="223">
        <f t="shared" si="1"/>
        <v>14.920011349999998</v>
      </c>
      <c r="AA12" s="223">
        <f t="shared" si="1"/>
        <v>14.920011349999998</v>
      </c>
      <c r="AB12" s="223">
        <f t="shared" si="1"/>
        <v>14.920011349999998</v>
      </c>
      <c r="AC12" s="223">
        <f t="shared" si="1"/>
        <v>14.920011349999998</v>
      </c>
      <c r="AD12" s="223">
        <f t="shared" si="1"/>
        <v>14.920011349999998</v>
      </c>
      <c r="AE12" s="223">
        <f t="shared" si="1"/>
        <v>14.920011349999998</v>
      </c>
      <c r="AF12" s="223">
        <f t="shared" si="1"/>
        <v>14.920011349999998</v>
      </c>
      <c r="AG12" s="223"/>
      <c r="AH12" s="223"/>
      <c r="AI12" s="222">
        <f t="shared" si="0"/>
        <v>499.10802499999966</v>
      </c>
    </row>
    <row r="13" spans="1:35" x14ac:dyDescent="0.25">
      <c r="A13" s="221" t="s">
        <v>700</v>
      </c>
      <c r="B13" s="219"/>
      <c r="C13" s="219"/>
      <c r="D13" s="219"/>
      <c r="E13" s="219"/>
      <c r="F13" s="219"/>
      <c r="G13" s="219"/>
      <c r="H13" s="219">
        <v>5</v>
      </c>
      <c r="I13" s="219">
        <v>5</v>
      </c>
      <c r="J13" s="219">
        <v>5</v>
      </c>
      <c r="K13" s="219">
        <v>5</v>
      </c>
      <c r="L13" s="219">
        <v>8.6</v>
      </c>
      <c r="M13" s="218">
        <v>48.844000000000001</v>
      </c>
      <c r="N13" s="217">
        <v>79.559249999999992</v>
      </c>
      <c r="O13" s="217">
        <v>84.863199999999992</v>
      </c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6">
        <f t="shared" si="0"/>
        <v>241.86644999999999</v>
      </c>
    </row>
    <row r="14" spans="1:35" x14ac:dyDescent="0.25">
      <c r="A14" s="221" t="s">
        <v>703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8">
        <v>3.0868989</v>
      </c>
      <c r="N14" s="217">
        <v>5.1448314999999987</v>
      </c>
      <c r="O14" s="217">
        <v>5.1448314999999987</v>
      </c>
      <c r="P14" s="217">
        <v>5.1448314999999987</v>
      </c>
      <c r="Q14" s="217">
        <v>14.920011349999998</v>
      </c>
      <c r="R14" s="217">
        <v>14.920011349999998</v>
      </c>
      <c r="S14" s="217">
        <v>14.920011349999998</v>
      </c>
      <c r="T14" s="217">
        <v>14.920011349999998</v>
      </c>
      <c r="U14" s="217">
        <v>14.920011349999998</v>
      </c>
      <c r="V14" s="217">
        <v>14.920011349999998</v>
      </c>
      <c r="W14" s="217">
        <v>14.920011349999998</v>
      </c>
      <c r="X14" s="217">
        <v>14.920011349999998</v>
      </c>
      <c r="Y14" s="217">
        <v>14.920011349999998</v>
      </c>
      <c r="Z14" s="217">
        <v>14.920011349999998</v>
      </c>
      <c r="AA14" s="217">
        <v>14.920011349999998</v>
      </c>
      <c r="AB14" s="217">
        <v>14.920011349999998</v>
      </c>
      <c r="AC14" s="217">
        <v>14.920011349999998</v>
      </c>
      <c r="AD14" s="217">
        <v>14.920011349999998</v>
      </c>
      <c r="AE14" s="217">
        <v>14.920011349999998</v>
      </c>
      <c r="AF14" s="217">
        <v>14.920011349999998</v>
      </c>
      <c r="AG14" s="217"/>
      <c r="AH14" s="217"/>
      <c r="AI14" s="216">
        <f t="shared" si="0"/>
        <v>257.24157500000001</v>
      </c>
    </row>
    <row r="15" spans="1:35" s="213" customFormat="1" x14ac:dyDescent="0.25">
      <c r="A15" s="227" t="s">
        <v>712</v>
      </c>
      <c r="B15" s="225">
        <f>SUM(B16:B18)</f>
        <v>325</v>
      </c>
      <c r="C15" s="225">
        <f>SUM(C16:C18)</f>
        <v>425</v>
      </c>
      <c r="D15" s="225"/>
      <c r="E15" s="225">
        <f>SUM(E16:E18)</f>
        <v>3.5</v>
      </c>
      <c r="F15" s="225">
        <f>SUM(F16:F18)</f>
        <v>5</v>
      </c>
      <c r="G15" s="225">
        <f>SUM(G16:G18)</f>
        <v>154.33799999999999</v>
      </c>
      <c r="H15" s="225"/>
      <c r="I15" s="225">
        <f t="shared" ref="I15:Q15" si="2">SUM(I16:I18)</f>
        <v>75</v>
      </c>
      <c r="J15" s="225">
        <f t="shared" si="2"/>
        <v>75</v>
      </c>
      <c r="K15" s="225">
        <f t="shared" si="2"/>
        <v>85</v>
      </c>
      <c r="L15" s="225">
        <f t="shared" si="2"/>
        <v>85</v>
      </c>
      <c r="M15" s="224">
        <f t="shared" si="2"/>
        <v>227.154651</v>
      </c>
      <c r="N15" s="223">
        <f t="shared" si="2"/>
        <v>271.71562</v>
      </c>
      <c r="O15" s="223">
        <f t="shared" si="2"/>
        <v>270.10000000000002</v>
      </c>
      <c r="P15" s="223">
        <f t="shared" si="2"/>
        <v>250</v>
      </c>
      <c r="Q15" s="223">
        <f t="shared" si="2"/>
        <v>267</v>
      </c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>
        <f>SUM(AH16:AH18)</f>
        <v>44.029729000000003</v>
      </c>
      <c r="AI15" s="222">
        <f t="shared" si="0"/>
        <v>2562.8379999999997</v>
      </c>
    </row>
    <row r="16" spans="1:35" x14ac:dyDescent="0.25">
      <c r="A16" s="221" t="s">
        <v>705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8">
        <f>M47</f>
        <v>3.0546509999999998</v>
      </c>
      <c r="N16" s="217">
        <f>N47</f>
        <v>2.9156200000000001</v>
      </c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>
        <f>50-N16-M16</f>
        <v>44.029729000000003</v>
      </c>
      <c r="AI16" s="216">
        <f t="shared" si="0"/>
        <v>50</v>
      </c>
    </row>
    <row r="17" spans="1:35" x14ac:dyDescent="0.25">
      <c r="A17" s="221" t="s">
        <v>700</v>
      </c>
      <c r="B17" s="219">
        <v>325</v>
      </c>
      <c r="C17" s="219">
        <v>425</v>
      </c>
      <c r="D17" s="219"/>
      <c r="E17" s="219">
        <v>3.5</v>
      </c>
      <c r="F17" s="219">
        <v>5</v>
      </c>
      <c r="G17" s="219">
        <v>154.33799999999999</v>
      </c>
      <c r="H17" s="219"/>
      <c r="I17" s="219">
        <v>75</v>
      </c>
      <c r="J17" s="219">
        <v>75</v>
      </c>
      <c r="K17" s="219">
        <v>75</v>
      </c>
      <c r="L17" s="219">
        <v>75</v>
      </c>
      <c r="M17" s="218">
        <v>214.1</v>
      </c>
      <c r="N17" s="217">
        <v>258.8</v>
      </c>
      <c r="O17" s="217">
        <v>260.10000000000002</v>
      </c>
      <c r="P17" s="217">
        <v>250</v>
      </c>
      <c r="Q17" s="217">
        <v>267</v>
      </c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6">
        <f t="shared" si="0"/>
        <v>2462.8379999999997</v>
      </c>
    </row>
    <row r="18" spans="1:35" x14ac:dyDescent="0.25">
      <c r="A18" s="221" t="s">
        <v>704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>
        <v>10</v>
      </c>
      <c r="L18" s="219">
        <v>10</v>
      </c>
      <c r="M18" s="218">
        <v>10</v>
      </c>
      <c r="N18" s="217">
        <v>10</v>
      </c>
      <c r="O18" s="217">
        <v>10</v>
      </c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6">
        <f t="shared" si="0"/>
        <v>50</v>
      </c>
    </row>
    <row r="19" spans="1:35" s="213" customFormat="1" x14ac:dyDescent="0.25">
      <c r="A19" s="227" t="s">
        <v>219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4"/>
      <c r="N19" s="223">
        <v>0.97</v>
      </c>
      <c r="O19" s="223">
        <v>0.97</v>
      </c>
      <c r="P19" s="223">
        <v>0.97</v>
      </c>
      <c r="Q19" s="223">
        <v>0.97</v>
      </c>
      <c r="R19" s="223">
        <v>0.97</v>
      </c>
      <c r="S19" s="223">
        <v>0.97</v>
      </c>
      <c r="T19" s="223">
        <v>0.97</v>
      </c>
      <c r="U19" s="223">
        <v>0.97</v>
      </c>
      <c r="V19" s="223">
        <v>0.97</v>
      </c>
      <c r="W19" s="223">
        <v>0.97</v>
      </c>
      <c r="X19" s="223">
        <v>0.97</v>
      </c>
      <c r="Y19" s="223">
        <v>0.97</v>
      </c>
      <c r="Z19" s="223">
        <v>0.97</v>
      </c>
      <c r="AA19" s="223">
        <v>0.97</v>
      </c>
      <c r="AB19" s="223">
        <v>0.97</v>
      </c>
      <c r="AC19" s="223">
        <v>0.97</v>
      </c>
      <c r="AD19" s="223">
        <v>0.97</v>
      </c>
      <c r="AE19" s="223">
        <v>0.97</v>
      </c>
      <c r="AF19" s="223">
        <v>0.97</v>
      </c>
      <c r="AG19" s="223">
        <v>0.97</v>
      </c>
      <c r="AH19" s="223"/>
      <c r="AI19" s="222">
        <f t="shared" si="0"/>
        <v>19.399999999999999</v>
      </c>
    </row>
    <row r="20" spans="1:35" x14ac:dyDescent="0.25">
      <c r="A20" s="221" t="s">
        <v>703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8"/>
      <c r="N20" s="217">
        <v>0.97</v>
      </c>
      <c r="O20" s="217">
        <v>0.97</v>
      </c>
      <c r="P20" s="217">
        <v>0.97</v>
      </c>
      <c r="Q20" s="217">
        <v>0.97</v>
      </c>
      <c r="R20" s="217">
        <v>0.97</v>
      </c>
      <c r="S20" s="217">
        <v>0.97</v>
      </c>
      <c r="T20" s="217">
        <v>0.97</v>
      </c>
      <c r="U20" s="217">
        <v>0.97</v>
      </c>
      <c r="V20" s="217">
        <v>0.97</v>
      </c>
      <c r="W20" s="217">
        <v>0.97</v>
      </c>
      <c r="X20" s="217">
        <v>0.97</v>
      </c>
      <c r="Y20" s="217">
        <v>0.97</v>
      </c>
      <c r="Z20" s="217">
        <v>0.97</v>
      </c>
      <c r="AA20" s="217">
        <v>0.97</v>
      </c>
      <c r="AB20" s="217">
        <v>0.97</v>
      </c>
      <c r="AC20" s="217">
        <v>0.97</v>
      </c>
      <c r="AD20" s="217">
        <v>0.97</v>
      </c>
      <c r="AE20" s="217">
        <v>0.97</v>
      </c>
      <c r="AF20" s="217">
        <v>0.97</v>
      </c>
      <c r="AG20" s="217">
        <v>0.97</v>
      </c>
      <c r="AH20" s="217"/>
      <c r="AI20" s="216">
        <f t="shared" si="0"/>
        <v>19.399999999999999</v>
      </c>
    </row>
    <row r="21" spans="1:35" s="213" customFormat="1" x14ac:dyDescent="0.25">
      <c r="A21" s="227" t="s">
        <v>226</v>
      </c>
      <c r="B21" s="225"/>
      <c r="C21" s="225"/>
      <c r="D21" s="225">
        <f>SUM(D22:D23)</f>
        <v>1.8803559999999999</v>
      </c>
      <c r="E21" s="225">
        <f>SUM(E22:E23)</f>
        <v>4.7554210000000001</v>
      </c>
      <c r="F21" s="225">
        <f>SUM(F22:F23)</f>
        <v>9.0627340000000007</v>
      </c>
      <c r="G21" s="225">
        <f>SUM(G22:G23)</f>
        <v>130.868641</v>
      </c>
      <c r="H21" s="225">
        <f>SUM(H22:H23)</f>
        <v>5.1903110000000003</v>
      </c>
      <c r="I21" s="225"/>
      <c r="J21" s="225"/>
      <c r="K21" s="225">
        <f t="shared" ref="K21:Q21" si="3">SUM(K22:K23)</f>
        <v>105.297577</v>
      </c>
      <c r="L21" s="225">
        <f t="shared" si="3"/>
        <v>19.768595999999999</v>
      </c>
      <c r="M21" s="224">
        <f t="shared" si="3"/>
        <v>44.592553835000004</v>
      </c>
      <c r="N21" s="223">
        <f t="shared" si="3"/>
        <v>40.92789674962421</v>
      </c>
      <c r="O21" s="223">
        <f t="shared" si="3"/>
        <v>31.683997062406064</v>
      </c>
      <c r="P21" s="223">
        <f t="shared" si="3"/>
        <v>20.648587157969722</v>
      </c>
      <c r="Q21" s="223">
        <f t="shared" si="3"/>
        <v>3.8348250000000004</v>
      </c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2">
        <f t="shared" si="0"/>
        <v>418.51149580499998</v>
      </c>
    </row>
    <row r="22" spans="1:35" x14ac:dyDescent="0.25">
      <c r="A22" s="221" t="s">
        <v>700</v>
      </c>
      <c r="B22" s="219"/>
      <c r="C22" s="219"/>
      <c r="D22" s="219">
        <v>1.8803559999999999</v>
      </c>
      <c r="E22" s="219">
        <v>4.7554210000000001</v>
      </c>
      <c r="F22" s="219">
        <v>9.0627340000000007</v>
      </c>
      <c r="G22" s="219">
        <v>130.868641</v>
      </c>
      <c r="H22" s="219">
        <v>5.1903110000000003</v>
      </c>
      <c r="I22" s="219"/>
      <c r="J22" s="219"/>
      <c r="K22" s="219"/>
      <c r="L22" s="219"/>
      <c r="M22" s="218">
        <v>20.736132999999999</v>
      </c>
      <c r="N22" s="217">
        <v>14.061025000000003</v>
      </c>
      <c r="O22" s="217">
        <v>14.061025000000003</v>
      </c>
      <c r="P22" s="217">
        <v>14.061025000000003</v>
      </c>
      <c r="Q22" s="217">
        <v>3.8348250000000004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6">
        <f t="shared" si="0"/>
        <v>218.51149599999999</v>
      </c>
    </row>
    <row r="23" spans="1:35" x14ac:dyDescent="0.25">
      <c r="A23" s="221" t="s">
        <v>704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>
        <v>105.297577</v>
      </c>
      <c r="L23" s="219">
        <v>19.768595999999999</v>
      </c>
      <c r="M23" s="218">
        <v>23.856420835000002</v>
      </c>
      <c r="N23" s="217">
        <v>26.866871749624206</v>
      </c>
      <c r="O23" s="217">
        <v>17.622972062406063</v>
      </c>
      <c r="P23" s="217">
        <v>6.5875621579697201</v>
      </c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6">
        <f t="shared" si="0"/>
        <v>199.99999980500002</v>
      </c>
    </row>
    <row r="24" spans="1:35" s="213" customFormat="1" x14ac:dyDescent="0.25">
      <c r="A24" s="227" t="s">
        <v>711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4"/>
      <c r="N24" s="223">
        <f>SUM(N25)</f>
        <v>1</v>
      </c>
      <c r="O24" s="223">
        <f>SUM(O25)</f>
        <v>0.5</v>
      </c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2">
        <f t="shared" si="0"/>
        <v>1.5</v>
      </c>
    </row>
    <row r="25" spans="1:35" x14ac:dyDescent="0.25">
      <c r="A25" s="221" t="s">
        <v>705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8"/>
      <c r="N25" s="217">
        <v>1</v>
      </c>
      <c r="O25" s="217">
        <v>0.5</v>
      </c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6">
        <f t="shared" si="0"/>
        <v>1.5</v>
      </c>
    </row>
    <row r="26" spans="1:35" s="213" customFormat="1" x14ac:dyDescent="0.25">
      <c r="A26" s="227" t="s">
        <v>244</v>
      </c>
      <c r="B26" s="225"/>
      <c r="C26" s="225">
        <f>SUM(C27)</f>
        <v>1.1474070000000001</v>
      </c>
      <c r="D26" s="225"/>
      <c r="E26" s="225"/>
      <c r="F26" s="225">
        <f>SUM(F27)</f>
        <v>3.3388789999999999</v>
      </c>
      <c r="G26" s="225">
        <f>SUM(G27)</f>
        <v>3.4161069999999998</v>
      </c>
      <c r="H26" s="225">
        <f>SUM(H27)</f>
        <v>4.4112619999999998</v>
      </c>
      <c r="I26" s="225">
        <f>SUM(I27)</f>
        <v>4.7375400000000001</v>
      </c>
      <c r="J26" s="225"/>
      <c r="K26" s="225">
        <f t="shared" ref="K26:Q26" si="4">SUM(K27)</f>
        <v>9.0983959999999993</v>
      </c>
      <c r="L26" s="225">
        <f t="shared" si="4"/>
        <v>1.807207</v>
      </c>
      <c r="M26" s="224">
        <f t="shared" si="4"/>
        <v>8.7981517999999994</v>
      </c>
      <c r="N26" s="223">
        <f t="shared" si="4"/>
        <v>4.86625</v>
      </c>
      <c r="O26" s="223">
        <f t="shared" si="4"/>
        <v>4.86625</v>
      </c>
      <c r="P26" s="223">
        <f t="shared" si="4"/>
        <v>4.86625</v>
      </c>
      <c r="Q26" s="223">
        <f t="shared" si="4"/>
        <v>4.86625</v>
      </c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2">
        <f t="shared" si="0"/>
        <v>56.219949800000002</v>
      </c>
    </row>
    <row r="27" spans="1:35" x14ac:dyDescent="0.25">
      <c r="A27" s="221" t="s">
        <v>700</v>
      </c>
      <c r="B27" s="219"/>
      <c r="C27" s="219">
        <v>1.1474070000000001</v>
      </c>
      <c r="D27" s="219"/>
      <c r="E27" s="219"/>
      <c r="F27" s="219">
        <v>3.3388789999999999</v>
      </c>
      <c r="G27" s="219">
        <v>3.4161069999999998</v>
      </c>
      <c r="H27" s="219">
        <v>4.4112619999999998</v>
      </c>
      <c r="I27" s="219">
        <v>4.7375400000000001</v>
      </c>
      <c r="J27" s="219"/>
      <c r="K27" s="219">
        <v>9.0983959999999993</v>
      </c>
      <c r="L27" s="219">
        <v>1.807207</v>
      </c>
      <c r="M27" s="218">
        <v>8.7981517999999994</v>
      </c>
      <c r="N27" s="217">
        <v>4.86625</v>
      </c>
      <c r="O27" s="217">
        <v>4.86625</v>
      </c>
      <c r="P27" s="217">
        <v>4.86625</v>
      </c>
      <c r="Q27" s="217">
        <v>4.86625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6">
        <f t="shared" si="0"/>
        <v>56.219949800000002</v>
      </c>
    </row>
    <row r="28" spans="1:35" s="213" customFormat="1" x14ac:dyDescent="0.25">
      <c r="A28" s="227" t="s">
        <v>404</v>
      </c>
      <c r="B28" s="225"/>
      <c r="C28" s="225"/>
      <c r="D28" s="225"/>
      <c r="E28" s="225">
        <f>E29</f>
        <v>1.26</v>
      </c>
      <c r="F28" s="225"/>
      <c r="G28" s="225"/>
      <c r="H28" s="225"/>
      <c r="I28" s="225">
        <f>I29</f>
        <v>4.84964</v>
      </c>
      <c r="J28" s="225">
        <f>J29</f>
        <v>23.129054</v>
      </c>
      <c r="K28" s="225">
        <f>K29</f>
        <v>28.630130000000001</v>
      </c>
      <c r="L28" s="225"/>
      <c r="M28" s="224"/>
      <c r="N28" s="223">
        <f>N29</f>
        <v>28.427295000000001</v>
      </c>
      <c r="O28" s="223">
        <f>O29</f>
        <v>29.010418999999999</v>
      </c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2">
        <f t="shared" si="0"/>
        <v>115.306538</v>
      </c>
    </row>
    <row r="29" spans="1:35" x14ac:dyDescent="0.25">
      <c r="A29" s="221" t="s">
        <v>700</v>
      </c>
      <c r="B29" s="219"/>
      <c r="C29" s="219"/>
      <c r="D29" s="219"/>
      <c r="E29" s="219">
        <v>1.26</v>
      </c>
      <c r="F29" s="219"/>
      <c r="G29" s="219"/>
      <c r="H29" s="219"/>
      <c r="I29" s="219">
        <v>4.84964</v>
      </c>
      <c r="J29" s="219">
        <v>23.129054</v>
      </c>
      <c r="K29" s="219">
        <v>28.630130000000001</v>
      </c>
      <c r="L29" s="219"/>
      <c r="M29" s="218"/>
      <c r="N29" s="217">
        <v>28.427295000000001</v>
      </c>
      <c r="O29" s="217">
        <v>29.010418999999999</v>
      </c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6">
        <f t="shared" si="0"/>
        <v>115.306538</v>
      </c>
    </row>
    <row r="30" spans="1:35" s="213" customFormat="1" x14ac:dyDescent="0.25">
      <c r="A30" s="227" t="s">
        <v>257</v>
      </c>
      <c r="B30" s="225"/>
      <c r="C30" s="225"/>
      <c r="D30" s="225"/>
      <c r="E30" s="225"/>
      <c r="F30" s="225">
        <f>SUM(F31:F32)</f>
        <v>6.0291139999999999</v>
      </c>
      <c r="G30" s="225"/>
      <c r="H30" s="225">
        <f t="shared" ref="H30:AB30" si="5">SUM(H31:H32)</f>
        <v>12.63</v>
      </c>
      <c r="I30" s="225">
        <f t="shared" si="5"/>
        <v>24.661484000000002</v>
      </c>
      <c r="J30" s="225">
        <f t="shared" si="5"/>
        <v>52.430219999999998</v>
      </c>
      <c r="K30" s="225">
        <f t="shared" si="5"/>
        <v>56.157423999999999</v>
      </c>
      <c r="L30" s="225">
        <f t="shared" si="5"/>
        <v>57.262239000000001</v>
      </c>
      <c r="M30" s="224">
        <f t="shared" si="5"/>
        <v>102.54464117000001</v>
      </c>
      <c r="N30" s="223">
        <f t="shared" si="5"/>
        <v>94.501804345000011</v>
      </c>
      <c r="O30" s="223">
        <f t="shared" si="5"/>
        <v>84.208353716000005</v>
      </c>
      <c r="P30" s="223">
        <f t="shared" si="5"/>
        <v>118.073425797</v>
      </c>
      <c r="Q30" s="223">
        <f t="shared" si="5"/>
        <v>125.853466205</v>
      </c>
      <c r="R30" s="223">
        <f t="shared" si="5"/>
        <v>91.094756594000003</v>
      </c>
      <c r="S30" s="223">
        <f t="shared" si="5"/>
        <v>96.637933337999996</v>
      </c>
      <c r="T30" s="223">
        <f t="shared" si="5"/>
        <v>102.859866418</v>
      </c>
      <c r="U30" s="223">
        <f t="shared" si="5"/>
        <v>109.350473881</v>
      </c>
      <c r="V30" s="223">
        <f t="shared" si="5"/>
        <v>116.293585568</v>
      </c>
      <c r="W30" s="223">
        <f t="shared" si="5"/>
        <v>123.858890563</v>
      </c>
      <c r="X30" s="223">
        <f t="shared" si="5"/>
        <v>87.842382483999998</v>
      </c>
      <c r="Y30" s="223">
        <f t="shared" si="5"/>
        <v>95.252139152000012</v>
      </c>
      <c r="Z30" s="223">
        <f t="shared" si="5"/>
        <v>103.28408912800001</v>
      </c>
      <c r="AA30" s="223">
        <f t="shared" si="5"/>
        <v>111.99479544</v>
      </c>
      <c r="AB30" s="223">
        <f t="shared" si="5"/>
        <v>121.46910263000001</v>
      </c>
      <c r="AC30" s="223"/>
      <c r="AD30" s="223"/>
      <c r="AE30" s="223"/>
      <c r="AF30" s="223"/>
      <c r="AG30" s="223"/>
      <c r="AH30" s="223"/>
      <c r="AI30" s="222">
        <f t="shared" si="0"/>
        <v>1894.2901874289998</v>
      </c>
    </row>
    <row r="31" spans="1:35" x14ac:dyDescent="0.25">
      <c r="A31" s="221" t="s">
        <v>700</v>
      </c>
      <c r="B31" s="219"/>
      <c r="C31" s="219"/>
      <c r="D31" s="219"/>
      <c r="E31" s="219"/>
      <c r="F31" s="219">
        <v>6.0291139999999999</v>
      </c>
      <c r="G31" s="219"/>
      <c r="H31" s="219">
        <v>12.63</v>
      </c>
      <c r="I31" s="219"/>
      <c r="J31" s="219"/>
      <c r="K31" s="219"/>
      <c r="L31" s="219"/>
      <c r="M31" s="218">
        <v>34.5276</v>
      </c>
      <c r="N31" s="217">
        <v>22.596055</v>
      </c>
      <c r="O31" s="217">
        <v>8.0179550000000006</v>
      </c>
      <c r="P31" s="217">
        <v>37.174154999999999</v>
      </c>
      <c r="Q31" s="217">
        <v>40.089775000000003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6">
        <f t="shared" si="0"/>
        <v>161.06465400000002</v>
      </c>
    </row>
    <row r="32" spans="1:35" x14ac:dyDescent="0.25">
      <c r="A32" s="221" t="s">
        <v>703</v>
      </c>
      <c r="B32" s="219"/>
      <c r="C32" s="219"/>
      <c r="D32" s="219"/>
      <c r="E32" s="219"/>
      <c r="F32" s="219"/>
      <c r="G32" s="219"/>
      <c r="H32" s="219"/>
      <c r="I32" s="219">
        <v>24.661484000000002</v>
      </c>
      <c r="J32" s="219">
        <v>52.430219999999998</v>
      </c>
      <c r="K32" s="219">
        <v>56.157423999999999</v>
      </c>
      <c r="L32" s="219">
        <v>57.262239000000001</v>
      </c>
      <c r="M32" s="218">
        <v>68.017041169999999</v>
      </c>
      <c r="N32" s="217">
        <v>71.905749345000004</v>
      </c>
      <c r="O32" s="217">
        <v>76.190398716000004</v>
      </c>
      <c r="P32" s="217">
        <v>80.899270797</v>
      </c>
      <c r="Q32" s="217">
        <v>85.763691205000001</v>
      </c>
      <c r="R32" s="217">
        <v>91.094756594000003</v>
      </c>
      <c r="S32" s="217">
        <v>96.637933337999996</v>
      </c>
      <c r="T32" s="217">
        <v>102.859866418</v>
      </c>
      <c r="U32" s="217">
        <v>109.350473881</v>
      </c>
      <c r="V32" s="217">
        <v>116.293585568</v>
      </c>
      <c r="W32" s="217">
        <v>123.858890563</v>
      </c>
      <c r="X32" s="217">
        <v>87.842382483999998</v>
      </c>
      <c r="Y32" s="217">
        <v>95.252139152000012</v>
      </c>
      <c r="Z32" s="217">
        <v>103.28408912800001</v>
      </c>
      <c r="AA32" s="217">
        <v>111.99479544</v>
      </c>
      <c r="AB32" s="217">
        <v>121.46910263000001</v>
      </c>
      <c r="AC32" s="217"/>
      <c r="AD32" s="217"/>
      <c r="AE32" s="217"/>
      <c r="AF32" s="217"/>
      <c r="AG32" s="217"/>
      <c r="AH32" s="217"/>
      <c r="AI32" s="216">
        <f t="shared" si="0"/>
        <v>1733.2255334289998</v>
      </c>
    </row>
    <row r="33" spans="1:35" s="213" customFormat="1" x14ac:dyDescent="0.25">
      <c r="A33" s="227" t="s">
        <v>261</v>
      </c>
      <c r="B33" s="225"/>
      <c r="C33" s="225"/>
      <c r="D33" s="225"/>
      <c r="E33" s="225"/>
      <c r="F33" s="225"/>
      <c r="G33" s="225"/>
      <c r="H33" s="225">
        <f>H34</f>
        <v>5.2603999999999997</v>
      </c>
      <c r="I33" s="225">
        <f>I34</f>
        <v>5.9480000000000004</v>
      </c>
      <c r="J33" s="225"/>
      <c r="K33" s="225">
        <f>K34</f>
        <v>5.7213799999999999</v>
      </c>
      <c r="L33" s="225">
        <f>L34</f>
        <v>5.13598</v>
      </c>
      <c r="M33" s="224">
        <f>M34</f>
        <v>8.5488499999999998</v>
      </c>
      <c r="N33" s="223">
        <f>N34</f>
        <v>64.2</v>
      </c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2">
        <f t="shared" si="0"/>
        <v>94.814610000000002</v>
      </c>
    </row>
    <row r="34" spans="1:35" x14ac:dyDescent="0.25">
      <c r="A34" s="221" t="s">
        <v>700</v>
      </c>
      <c r="B34" s="219"/>
      <c r="C34" s="219"/>
      <c r="D34" s="219"/>
      <c r="E34" s="219"/>
      <c r="F34" s="219"/>
      <c r="G34" s="219"/>
      <c r="H34" s="219">
        <v>5.2603999999999997</v>
      </c>
      <c r="I34" s="219">
        <v>5.9480000000000004</v>
      </c>
      <c r="J34" s="219"/>
      <c r="K34" s="219">
        <v>5.7213799999999999</v>
      </c>
      <c r="L34" s="219">
        <v>5.13598</v>
      </c>
      <c r="M34" s="218">
        <v>8.5488499999999998</v>
      </c>
      <c r="N34" s="217">
        <v>64.2</v>
      </c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6">
        <f t="shared" si="0"/>
        <v>94.814610000000002</v>
      </c>
    </row>
    <row r="35" spans="1:35" s="213" customFormat="1" x14ac:dyDescent="0.25">
      <c r="A35" s="227" t="s">
        <v>710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4">
        <f>M36</f>
        <v>14.077607</v>
      </c>
      <c r="N35" s="223">
        <f>N36</f>
        <v>8.8254859999999997</v>
      </c>
      <c r="O35" s="223">
        <f>O36</f>
        <v>10.096907</v>
      </c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2">
        <f t="shared" si="0"/>
        <v>33</v>
      </c>
    </row>
    <row r="36" spans="1:35" x14ac:dyDescent="0.25">
      <c r="A36" s="221" t="s">
        <v>700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8">
        <v>14.077607</v>
      </c>
      <c r="N36" s="217">
        <v>8.8254859999999997</v>
      </c>
      <c r="O36" s="217">
        <v>10.096907</v>
      </c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6">
        <f t="shared" si="0"/>
        <v>33</v>
      </c>
    </row>
    <row r="37" spans="1:35" s="213" customFormat="1" x14ac:dyDescent="0.25">
      <c r="A37" s="227" t="s">
        <v>277</v>
      </c>
      <c r="B37" s="225"/>
      <c r="C37" s="225"/>
      <c r="D37" s="225">
        <f t="shared" ref="D37:P37" si="6">D38</f>
        <v>0.51075000000000004</v>
      </c>
      <c r="E37" s="225">
        <f t="shared" si="6"/>
        <v>0.62375000000000003</v>
      </c>
      <c r="F37" s="225">
        <f t="shared" si="6"/>
        <v>0.65</v>
      </c>
      <c r="G37" s="225">
        <f t="shared" si="6"/>
        <v>0.83145999999999998</v>
      </c>
      <c r="H37" s="225">
        <f t="shared" si="6"/>
        <v>7.9020000000000001</v>
      </c>
      <c r="I37" s="225">
        <f t="shared" si="6"/>
        <v>8.3111999999999995</v>
      </c>
      <c r="J37" s="225">
        <f t="shared" si="6"/>
        <v>3.8413200000000001</v>
      </c>
      <c r="K37" s="225">
        <f t="shared" si="6"/>
        <v>3.54</v>
      </c>
      <c r="L37" s="225">
        <f t="shared" si="6"/>
        <v>3.6308630000000002</v>
      </c>
      <c r="M37" s="224">
        <f t="shared" si="6"/>
        <v>4.9130000000000003</v>
      </c>
      <c r="N37" s="223">
        <f t="shared" si="6"/>
        <v>1.5452786000000001</v>
      </c>
      <c r="O37" s="223">
        <f t="shared" si="6"/>
        <v>3.3529629999999999</v>
      </c>
      <c r="P37" s="223">
        <f t="shared" si="6"/>
        <v>3.3529629999999999</v>
      </c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2">
        <f t="shared" si="0"/>
        <v>43.005547600000014</v>
      </c>
    </row>
    <row r="38" spans="1:35" x14ac:dyDescent="0.25">
      <c r="A38" s="221" t="s">
        <v>700</v>
      </c>
      <c r="B38" s="219"/>
      <c r="C38" s="219"/>
      <c r="D38" s="219">
        <v>0.51075000000000004</v>
      </c>
      <c r="E38" s="219">
        <v>0.62375000000000003</v>
      </c>
      <c r="F38" s="219">
        <v>0.65</v>
      </c>
      <c r="G38" s="219">
        <v>0.83145999999999998</v>
      </c>
      <c r="H38" s="219">
        <v>7.9020000000000001</v>
      </c>
      <c r="I38" s="219">
        <v>8.3111999999999995</v>
      </c>
      <c r="J38" s="219">
        <v>3.8413200000000001</v>
      </c>
      <c r="K38" s="219">
        <v>3.54</v>
      </c>
      <c r="L38" s="219">
        <v>3.6308630000000002</v>
      </c>
      <c r="M38" s="218">
        <v>4.9130000000000003</v>
      </c>
      <c r="N38" s="217">
        <v>1.5452786000000001</v>
      </c>
      <c r="O38" s="217">
        <v>3.3529629999999999</v>
      </c>
      <c r="P38" s="217">
        <v>3.3529629999999999</v>
      </c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6">
        <f t="shared" si="0"/>
        <v>43.005547600000014</v>
      </c>
    </row>
    <row r="39" spans="1:35" s="213" customFormat="1" x14ac:dyDescent="0.25">
      <c r="A39" s="227" t="s">
        <v>279</v>
      </c>
      <c r="B39" s="225"/>
      <c r="C39" s="225"/>
      <c r="D39" s="225"/>
      <c r="E39" s="225"/>
      <c r="F39" s="225"/>
      <c r="G39" s="225"/>
      <c r="H39" s="225">
        <f t="shared" ref="H39:AA39" si="7">SUM(H40:H41)</f>
        <v>3.6641409999999999</v>
      </c>
      <c r="I39" s="225">
        <f t="shared" si="7"/>
        <v>7.2730750000000004</v>
      </c>
      <c r="J39" s="225">
        <f t="shared" si="7"/>
        <v>83.266144999999995</v>
      </c>
      <c r="K39" s="225">
        <f t="shared" si="7"/>
        <v>87.725056999999993</v>
      </c>
      <c r="L39" s="225">
        <f t="shared" si="7"/>
        <v>83.064977999999996</v>
      </c>
      <c r="M39" s="224">
        <f t="shared" si="7"/>
        <v>91.287081749999999</v>
      </c>
      <c r="N39" s="223">
        <f t="shared" si="7"/>
        <v>91.58708175000001</v>
      </c>
      <c r="O39" s="223">
        <f t="shared" si="7"/>
        <v>92.08708175000001</v>
      </c>
      <c r="P39" s="223">
        <f t="shared" si="7"/>
        <v>92.487081750000002</v>
      </c>
      <c r="Q39" s="223">
        <f t="shared" si="7"/>
        <v>93.187081750000004</v>
      </c>
      <c r="R39" s="223">
        <f t="shared" si="7"/>
        <v>93.387081749999993</v>
      </c>
      <c r="S39" s="223">
        <f t="shared" si="7"/>
        <v>93.58708175000001</v>
      </c>
      <c r="T39" s="223">
        <f t="shared" si="7"/>
        <v>93.687081750000004</v>
      </c>
      <c r="U39" s="223">
        <f t="shared" si="7"/>
        <v>85.487081750000002</v>
      </c>
      <c r="V39" s="223">
        <f t="shared" si="7"/>
        <v>38.88708175</v>
      </c>
      <c r="W39" s="223">
        <f t="shared" si="7"/>
        <v>38.88708175</v>
      </c>
      <c r="X39" s="223">
        <f t="shared" si="7"/>
        <v>38.88708175</v>
      </c>
      <c r="Y39" s="223">
        <f t="shared" si="7"/>
        <v>38.88708175</v>
      </c>
      <c r="Z39" s="223">
        <f t="shared" si="7"/>
        <v>38.88708175</v>
      </c>
      <c r="AA39" s="223">
        <f t="shared" si="7"/>
        <v>38.88708175</v>
      </c>
      <c r="AB39" s="223"/>
      <c r="AC39" s="223"/>
      <c r="AD39" s="223"/>
      <c r="AE39" s="223"/>
      <c r="AF39" s="223"/>
      <c r="AG39" s="223"/>
      <c r="AH39" s="223"/>
      <c r="AI39" s="222">
        <f t="shared" si="0"/>
        <v>1325.0996222500007</v>
      </c>
    </row>
    <row r="40" spans="1:35" x14ac:dyDescent="0.25">
      <c r="A40" s="221" t="s">
        <v>704</v>
      </c>
      <c r="B40" s="219"/>
      <c r="C40" s="219"/>
      <c r="D40" s="219"/>
      <c r="E40" s="219"/>
      <c r="F40" s="219"/>
      <c r="G40" s="219"/>
      <c r="H40" s="219"/>
      <c r="I40" s="219"/>
      <c r="J40" s="219">
        <v>50.2</v>
      </c>
      <c r="K40" s="219">
        <v>55.7</v>
      </c>
      <c r="L40" s="219">
        <v>52.3</v>
      </c>
      <c r="M40" s="218">
        <v>52.4</v>
      </c>
      <c r="N40" s="217">
        <v>52.7</v>
      </c>
      <c r="O40" s="217">
        <v>53.2</v>
      </c>
      <c r="P40" s="217">
        <v>53.6</v>
      </c>
      <c r="Q40" s="217">
        <v>54.3</v>
      </c>
      <c r="R40" s="217">
        <v>54.5</v>
      </c>
      <c r="S40" s="217">
        <v>54.7</v>
      </c>
      <c r="T40" s="217">
        <v>54.8</v>
      </c>
      <c r="U40" s="217">
        <v>46.6</v>
      </c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6">
        <f t="shared" ref="AI40:AI71" si="8">SUM(B40:AH40)</f>
        <v>635</v>
      </c>
    </row>
    <row r="41" spans="1:35" x14ac:dyDescent="0.25">
      <c r="A41" s="221" t="s">
        <v>703</v>
      </c>
      <c r="B41" s="219"/>
      <c r="C41" s="219"/>
      <c r="D41" s="219"/>
      <c r="E41" s="219"/>
      <c r="F41" s="219"/>
      <c r="G41" s="219"/>
      <c r="H41" s="219">
        <v>3.6641409999999999</v>
      </c>
      <c r="I41" s="219">
        <v>7.2730750000000004</v>
      </c>
      <c r="J41" s="219">
        <v>33.066144999999999</v>
      </c>
      <c r="K41" s="219">
        <v>32.025056999999997</v>
      </c>
      <c r="L41" s="219">
        <v>30.764977999999999</v>
      </c>
      <c r="M41" s="218">
        <v>38.88708175</v>
      </c>
      <c r="N41" s="217">
        <v>38.88708175</v>
      </c>
      <c r="O41" s="217">
        <v>38.88708175</v>
      </c>
      <c r="P41" s="217">
        <v>38.88708175</v>
      </c>
      <c r="Q41" s="217">
        <v>38.88708175</v>
      </c>
      <c r="R41" s="217">
        <v>38.88708175</v>
      </c>
      <c r="S41" s="217">
        <v>38.88708175</v>
      </c>
      <c r="T41" s="217">
        <v>38.88708175</v>
      </c>
      <c r="U41" s="217">
        <v>38.88708175</v>
      </c>
      <c r="V41" s="217">
        <v>38.88708175</v>
      </c>
      <c r="W41" s="217">
        <v>38.88708175</v>
      </c>
      <c r="X41" s="217">
        <v>38.88708175</v>
      </c>
      <c r="Y41" s="217">
        <v>38.88708175</v>
      </c>
      <c r="Z41" s="217">
        <v>38.88708175</v>
      </c>
      <c r="AA41" s="217">
        <v>38.88708175</v>
      </c>
      <c r="AB41" s="217"/>
      <c r="AC41" s="217"/>
      <c r="AD41" s="217"/>
      <c r="AE41" s="217"/>
      <c r="AF41" s="217"/>
      <c r="AG41" s="217"/>
      <c r="AH41" s="217"/>
      <c r="AI41" s="216">
        <f t="shared" si="8"/>
        <v>690.09962224999992</v>
      </c>
    </row>
    <row r="42" spans="1:35" s="213" customFormat="1" x14ac:dyDescent="0.25">
      <c r="A42" s="227" t="s">
        <v>281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4">
        <f>M43</f>
        <v>9.3478259999999995</v>
      </c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2">
        <f t="shared" si="8"/>
        <v>9.3478259999999995</v>
      </c>
    </row>
    <row r="43" spans="1:35" x14ac:dyDescent="0.25">
      <c r="A43" s="221" t="s">
        <v>700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8">
        <v>9.3478259999999995</v>
      </c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6">
        <f t="shared" si="8"/>
        <v>9.3478259999999995</v>
      </c>
    </row>
    <row r="44" spans="1:35" s="213" customFormat="1" x14ac:dyDescent="0.25">
      <c r="A44" s="227" t="s">
        <v>709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4">
        <f>M45</f>
        <v>2.3618000000000001</v>
      </c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2">
        <f t="shared" si="8"/>
        <v>2.3618000000000001</v>
      </c>
    </row>
    <row r="45" spans="1:35" x14ac:dyDescent="0.25">
      <c r="A45" s="221" t="s">
        <v>705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8">
        <v>2.3618000000000001</v>
      </c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6">
        <f t="shared" si="8"/>
        <v>2.3618000000000001</v>
      </c>
    </row>
    <row r="46" spans="1:35" s="213" customFormat="1" x14ac:dyDescent="0.25">
      <c r="A46" s="227" t="s">
        <v>708</v>
      </c>
      <c r="B46" s="225"/>
      <c r="C46" s="225"/>
      <c r="D46" s="225"/>
      <c r="E46" s="225"/>
      <c r="F46" s="225"/>
      <c r="G46" s="225"/>
      <c r="H46" s="225"/>
      <c r="I46" s="225"/>
      <c r="J46" s="225">
        <f>SUM(J47:J48)</f>
        <v>5.8</v>
      </c>
      <c r="K46" s="225">
        <f>SUM(K47:K48)</f>
        <v>5.9</v>
      </c>
      <c r="L46" s="225">
        <f>SUM(L47:L48)</f>
        <v>4</v>
      </c>
      <c r="M46" s="224">
        <f>SUM(M47:M48)</f>
        <v>3.0546509999999998</v>
      </c>
      <c r="N46" s="223">
        <f>SUM(N47:N48)</f>
        <v>2.9156200000000001</v>
      </c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2">
        <f t="shared" si="8"/>
        <v>21.670271</v>
      </c>
    </row>
    <row r="47" spans="1:35" x14ac:dyDescent="0.25">
      <c r="A47" s="221" t="s">
        <v>705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8">
        <v>3.0546509999999998</v>
      </c>
      <c r="N47" s="217">
        <v>2.9156200000000001</v>
      </c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6">
        <f t="shared" si="8"/>
        <v>5.9702710000000003</v>
      </c>
    </row>
    <row r="48" spans="1:35" x14ac:dyDescent="0.25">
      <c r="A48" s="221" t="s">
        <v>700</v>
      </c>
      <c r="B48" s="219"/>
      <c r="C48" s="219"/>
      <c r="D48" s="219"/>
      <c r="E48" s="219"/>
      <c r="F48" s="219"/>
      <c r="G48" s="219"/>
      <c r="H48" s="219"/>
      <c r="I48" s="219"/>
      <c r="J48" s="219">
        <v>5.8</v>
      </c>
      <c r="K48" s="219">
        <v>5.9</v>
      </c>
      <c r="L48" s="219">
        <v>4</v>
      </c>
      <c r="M48" s="218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6">
        <f t="shared" si="8"/>
        <v>15.7</v>
      </c>
    </row>
    <row r="49" spans="1:35" s="213" customFormat="1" x14ac:dyDescent="0.25">
      <c r="A49" s="227" t="s">
        <v>295</v>
      </c>
      <c r="B49" s="225"/>
      <c r="C49" s="225"/>
      <c r="D49" s="225"/>
      <c r="E49" s="225"/>
      <c r="F49" s="225"/>
      <c r="G49" s="225">
        <f t="shared" ref="G49:Q49" si="9">G50</f>
        <v>0.64515</v>
      </c>
      <c r="H49" s="225">
        <f t="shared" si="9"/>
        <v>1.318775</v>
      </c>
      <c r="I49" s="225">
        <f t="shared" si="9"/>
        <v>0.81184000000000001</v>
      </c>
      <c r="J49" s="225">
        <f t="shared" si="9"/>
        <v>1.4229000000000001</v>
      </c>
      <c r="K49" s="225">
        <f t="shared" si="9"/>
        <v>1.1912400000000001</v>
      </c>
      <c r="L49" s="225">
        <f t="shared" si="9"/>
        <v>1.1004400000000001</v>
      </c>
      <c r="M49" s="224">
        <f t="shared" si="9"/>
        <v>1.1861280000000001</v>
      </c>
      <c r="N49" s="223">
        <f t="shared" si="9"/>
        <v>1.1954042</v>
      </c>
      <c r="O49" s="223">
        <f t="shared" si="9"/>
        <v>1.1954042</v>
      </c>
      <c r="P49" s="223">
        <f t="shared" si="9"/>
        <v>1.1954042</v>
      </c>
      <c r="Q49" s="223">
        <f t="shared" si="9"/>
        <v>1.1954042</v>
      </c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2">
        <f t="shared" si="8"/>
        <v>12.458089800000002</v>
      </c>
    </row>
    <row r="50" spans="1:35" x14ac:dyDescent="0.25">
      <c r="A50" s="221" t="s">
        <v>700</v>
      </c>
      <c r="B50" s="219"/>
      <c r="C50" s="219"/>
      <c r="D50" s="219"/>
      <c r="E50" s="219"/>
      <c r="F50" s="219"/>
      <c r="G50" s="219">
        <v>0.64515</v>
      </c>
      <c r="H50" s="219">
        <v>1.318775</v>
      </c>
      <c r="I50" s="219">
        <v>0.81184000000000001</v>
      </c>
      <c r="J50" s="219">
        <v>1.4229000000000001</v>
      </c>
      <c r="K50" s="219">
        <v>1.1912400000000001</v>
      </c>
      <c r="L50" s="219">
        <v>1.1004400000000001</v>
      </c>
      <c r="M50" s="218">
        <v>1.1861280000000001</v>
      </c>
      <c r="N50" s="217">
        <v>1.1954042</v>
      </c>
      <c r="O50" s="217">
        <v>1.1954042</v>
      </c>
      <c r="P50" s="217">
        <v>1.1954042</v>
      </c>
      <c r="Q50" s="217">
        <v>1.1954042</v>
      </c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6">
        <f t="shared" si="8"/>
        <v>12.458089800000002</v>
      </c>
    </row>
    <row r="51" spans="1:35" s="213" customFormat="1" x14ac:dyDescent="0.25">
      <c r="A51" s="227" t="s">
        <v>316</v>
      </c>
      <c r="B51" s="225"/>
      <c r="C51" s="225">
        <f>SUM(C52:C53)</f>
        <v>24.060334999999998</v>
      </c>
      <c r="D51" s="225">
        <f>SUM(D52:D53)</f>
        <v>13.375171999999999</v>
      </c>
      <c r="E51" s="225">
        <f>SUM(E52:E53)</f>
        <v>16.492642</v>
      </c>
      <c r="F51" s="225">
        <f>SUM(F52:F53)</f>
        <v>17.329865999999999</v>
      </c>
      <c r="G51" s="225">
        <f>SUM(G52:G53)</f>
        <v>15.859413999999999</v>
      </c>
      <c r="H51" s="225"/>
      <c r="I51" s="225">
        <f t="shared" ref="I51:R51" si="10">SUM(I52:I53)</f>
        <v>33.547469</v>
      </c>
      <c r="J51" s="225">
        <f t="shared" si="10"/>
        <v>38.884999999999998</v>
      </c>
      <c r="K51" s="225">
        <f t="shared" si="10"/>
        <v>45.210650000000001</v>
      </c>
      <c r="L51" s="225">
        <f t="shared" si="10"/>
        <v>25.111384999999999</v>
      </c>
      <c r="M51" s="224">
        <f t="shared" si="10"/>
        <v>26.326000000000001</v>
      </c>
      <c r="N51" s="223">
        <f t="shared" si="10"/>
        <v>19.7970598</v>
      </c>
      <c r="O51" s="223">
        <f t="shared" si="10"/>
        <v>56.242309800000001</v>
      </c>
      <c r="P51" s="223">
        <f t="shared" si="10"/>
        <v>63.531359799999997</v>
      </c>
      <c r="Q51" s="223">
        <f t="shared" si="10"/>
        <v>85.398509799999999</v>
      </c>
      <c r="R51" s="223">
        <f t="shared" si="10"/>
        <v>19.7970598</v>
      </c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2">
        <f t="shared" si="8"/>
        <v>500.96423199999998</v>
      </c>
    </row>
    <row r="52" spans="1:35" x14ac:dyDescent="0.25">
      <c r="A52" s="221" t="s">
        <v>700</v>
      </c>
      <c r="B52" s="219"/>
      <c r="C52" s="219">
        <v>24.060334999999998</v>
      </c>
      <c r="D52" s="219">
        <v>13.375171999999999</v>
      </c>
      <c r="E52" s="219">
        <v>16.492642</v>
      </c>
      <c r="F52" s="219">
        <v>17.329865999999999</v>
      </c>
      <c r="G52" s="219">
        <v>15.859413999999999</v>
      </c>
      <c r="H52" s="219"/>
      <c r="I52" s="219">
        <v>33.547469</v>
      </c>
      <c r="J52" s="219">
        <v>38.884999999999998</v>
      </c>
      <c r="K52" s="219">
        <v>31.20579</v>
      </c>
      <c r="L52" s="219">
        <v>25.111384999999999</v>
      </c>
      <c r="M52" s="218">
        <v>26.326000000000001</v>
      </c>
      <c r="N52" s="217">
        <v>0</v>
      </c>
      <c r="O52" s="217">
        <v>36.445250000000001</v>
      </c>
      <c r="P52" s="217">
        <v>43.734299999999998</v>
      </c>
      <c r="Q52" s="217">
        <v>65.60145</v>
      </c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6">
        <f t="shared" si="8"/>
        <v>387.97407300000003</v>
      </c>
    </row>
    <row r="53" spans="1:35" x14ac:dyDescent="0.25">
      <c r="A53" s="221" t="s">
        <v>703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>
        <v>14.004860000000001</v>
      </c>
      <c r="L53" s="219"/>
      <c r="M53" s="218"/>
      <c r="N53" s="217">
        <v>19.7970598</v>
      </c>
      <c r="O53" s="217">
        <v>19.7970598</v>
      </c>
      <c r="P53" s="217">
        <v>19.7970598</v>
      </c>
      <c r="Q53" s="217">
        <v>19.7970598</v>
      </c>
      <c r="R53" s="217">
        <v>19.7970598</v>
      </c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6">
        <f t="shared" si="8"/>
        <v>112.99015900000001</v>
      </c>
    </row>
    <row r="54" spans="1:35" s="213" customFormat="1" x14ac:dyDescent="0.25">
      <c r="A54" s="227" t="s">
        <v>322</v>
      </c>
      <c r="B54" s="225"/>
      <c r="C54" s="225">
        <f t="shared" ref="C54:V54" si="11">SUM(C55:C57)</f>
        <v>17.894690000000001</v>
      </c>
      <c r="D54" s="225">
        <f t="shared" si="11"/>
        <v>21.325655999999999</v>
      </c>
      <c r="E54" s="225">
        <f t="shared" si="11"/>
        <v>21.791087000000001</v>
      </c>
      <c r="F54" s="225">
        <f t="shared" si="11"/>
        <v>40.924593000000002</v>
      </c>
      <c r="G54" s="225">
        <f t="shared" si="11"/>
        <v>39.534593999999998</v>
      </c>
      <c r="H54" s="225">
        <f t="shared" si="11"/>
        <v>72.563313999999991</v>
      </c>
      <c r="I54" s="225">
        <f t="shared" si="11"/>
        <v>91.340761000000001</v>
      </c>
      <c r="J54" s="225">
        <f t="shared" si="11"/>
        <v>70.633449999999996</v>
      </c>
      <c r="K54" s="225">
        <f t="shared" si="11"/>
        <v>88.038305000000008</v>
      </c>
      <c r="L54" s="225">
        <f t="shared" si="11"/>
        <v>99.081624000000005</v>
      </c>
      <c r="M54" s="224">
        <f t="shared" si="11"/>
        <v>113.13006420999999</v>
      </c>
      <c r="N54" s="223">
        <f t="shared" si="11"/>
        <v>154.620225</v>
      </c>
      <c r="O54" s="223">
        <f t="shared" si="11"/>
        <v>173.63060000000002</v>
      </c>
      <c r="P54" s="223">
        <f t="shared" si="11"/>
        <v>192.72957500000001</v>
      </c>
      <c r="Q54" s="223">
        <f t="shared" si="11"/>
        <v>211.97477500000002</v>
      </c>
      <c r="R54" s="223">
        <f t="shared" si="11"/>
        <v>26.924775</v>
      </c>
      <c r="S54" s="223">
        <f t="shared" si="11"/>
        <v>26.924775</v>
      </c>
      <c r="T54" s="223">
        <f t="shared" si="11"/>
        <v>26.924775</v>
      </c>
      <c r="U54" s="223">
        <f t="shared" si="11"/>
        <v>26.924775</v>
      </c>
      <c r="V54" s="223">
        <f t="shared" si="11"/>
        <v>26.924775</v>
      </c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2">
        <f t="shared" si="8"/>
        <v>1543.83718821</v>
      </c>
    </row>
    <row r="55" spans="1:35" x14ac:dyDescent="0.25">
      <c r="A55" s="221" t="s">
        <v>700</v>
      </c>
      <c r="B55" s="219"/>
      <c r="C55" s="219">
        <v>17.894690000000001</v>
      </c>
      <c r="D55" s="219">
        <v>21.325655999999999</v>
      </c>
      <c r="E55" s="219">
        <v>21.791087000000001</v>
      </c>
      <c r="F55" s="219">
        <v>40.924593000000002</v>
      </c>
      <c r="G55" s="219">
        <v>39.534593999999998</v>
      </c>
      <c r="H55" s="219">
        <v>67.379313999999994</v>
      </c>
      <c r="I55" s="219">
        <v>86.156761000000003</v>
      </c>
      <c r="J55" s="219">
        <v>65.449479999999994</v>
      </c>
      <c r="K55" s="219">
        <v>82.800325000000001</v>
      </c>
      <c r="L55" s="219">
        <v>76.483608000000004</v>
      </c>
      <c r="M55" s="218">
        <v>79.155139209999987</v>
      </c>
      <c r="N55" s="217">
        <v>112.69544999999999</v>
      </c>
      <c r="O55" s="217">
        <v>138.78749999999999</v>
      </c>
      <c r="P55" s="217">
        <v>165.8048</v>
      </c>
      <c r="Q55" s="217">
        <v>185.05</v>
      </c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6">
        <f t="shared" si="8"/>
        <v>1201.2329972099999</v>
      </c>
    </row>
    <row r="56" spans="1:35" x14ac:dyDescent="0.25">
      <c r="A56" s="221" t="s">
        <v>704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>
        <v>2.0816750000000002</v>
      </c>
      <c r="M56" s="218">
        <v>25</v>
      </c>
      <c r="N56" s="217">
        <v>15</v>
      </c>
      <c r="O56" s="217">
        <v>7.9183250000000003</v>
      </c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6">
        <f t="shared" si="8"/>
        <v>50.000000000000007</v>
      </c>
    </row>
    <row r="57" spans="1:35" x14ac:dyDescent="0.25">
      <c r="A57" s="221" t="s">
        <v>703</v>
      </c>
      <c r="B57" s="219"/>
      <c r="C57" s="219"/>
      <c r="D57" s="219"/>
      <c r="E57" s="219"/>
      <c r="F57" s="219"/>
      <c r="G57" s="219"/>
      <c r="H57" s="219">
        <v>5.1840000000000002</v>
      </c>
      <c r="I57" s="219">
        <v>5.1840000000000002</v>
      </c>
      <c r="J57" s="219">
        <v>5.1839700000000004</v>
      </c>
      <c r="K57" s="219">
        <v>5.2379800000000003</v>
      </c>
      <c r="L57" s="219">
        <v>20.516341000000001</v>
      </c>
      <c r="M57" s="218">
        <v>8.9749250000000007</v>
      </c>
      <c r="N57" s="217">
        <v>26.924775</v>
      </c>
      <c r="O57" s="217">
        <v>26.924775</v>
      </c>
      <c r="P57" s="217">
        <v>26.924775</v>
      </c>
      <c r="Q57" s="217">
        <v>26.924775</v>
      </c>
      <c r="R57" s="217">
        <v>26.924775</v>
      </c>
      <c r="S57" s="217">
        <v>26.924775</v>
      </c>
      <c r="T57" s="217">
        <v>26.924775</v>
      </c>
      <c r="U57" s="217">
        <v>26.924775</v>
      </c>
      <c r="V57" s="217">
        <v>26.924775</v>
      </c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6">
        <f t="shared" si="8"/>
        <v>292.60419100000007</v>
      </c>
    </row>
    <row r="58" spans="1:35" s="213" customFormat="1" x14ac:dyDescent="0.25">
      <c r="A58" s="227" t="s">
        <v>334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>
        <f>L59</f>
        <v>0.4</v>
      </c>
      <c r="M58" s="224">
        <f>M59</f>
        <v>0.3</v>
      </c>
      <c r="N58" s="223">
        <f>N59</f>
        <v>0.3</v>
      </c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2">
        <f t="shared" si="8"/>
        <v>1</v>
      </c>
    </row>
    <row r="59" spans="1:35" x14ac:dyDescent="0.25">
      <c r="A59" s="221" t="s">
        <v>700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>
        <v>0.4</v>
      </c>
      <c r="M59" s="218">
        <v>0.3</v>
      </c>
      <c r="N59" s="217">
        <v>0.3</v>
      </c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6">
        <f t="shared" si="8"/>
        <v>1</v>
      </c>
    </row>
    <row r="60" spans="1:35" s="213" customFormat="1" x14ac:dyDescent="0.25">
      <c r="A60" s="227" t="s">
        <v>707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>
        <f t="shared" ref="L60:U60" si="12">SUM(L61:L61)</f>
        <v>8</v>
      </c>
      <c r="M60" s="224">
        <f t="shared" si="12"/>
        <v>8</v>
      </c>
      <c r="N60" s="223">
        <f t="shared" si="12"/>
        <v>8</v>
      </c>
      <c r="O60" s="223">
        <f t="shared" si="12"/>
        <v>8</v>
      </c>
      <c r="P60" s="223">
        <f t="shared" si="12"/>
        <v>8</v>
      </c>
      <c r="Q60" s="223">
        <f t="shared" si="12"/>
        <v>8</v>
      </c>
      <c r="R60" s="223">
        <f t="shared" si="12"/>
        <v>8</v>
      </c>
      <c r="S60" s="223">
        <f t="shared" si="12"/>
        <v>8</v>
      </c>
      <c r="T60" s="223">
        <f t="shared" si="12"/>
        <v>8</v>
      </c>
      <c r="U60" s="223">
        <f t="shared" si="12"/>
        <v>8</v>
      </c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2">
        <f t="shared" si="8"/>
        <v>80</v>
      </c>
    </row>
    <row r="61" spans="1:35" x14ac:dyDescent="0.25">
      <c r="A61" s="221" t="s">
        <v>704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>
        <v>8</v>
      </c>
      <c r="M61" s="218">
        <v>8</v>
      </c>
      <c r="N61" s="217">
        <v>8</v>
      </c>
      <c r="O61" s="217">
        <v>8</v>
      </c>
      <c r="P61" s="217">
        <v>8</v>
      </c>
      <c r="Q61" s="217">
        <v>8</v>
      </c>
      <c r="R61" s="217">
        <v>8</v>
      </c>
      <c r="S61" s="217">
        <v>8</v>
      </c>
      <c r="T61" s="217">
        <v>8</v>
      </c>
      <c r="U61" s="217">
        <v>8</v>
      </c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6">
        <f t="shared" si="8"/>
        <v>80</v>
      </c>
    </row>
    <row r="62" spans="1:35" s="213" customFormat="1" x14ac:dyDescent="0.25">
      <c r="A62" s="227" t="s">
        <v>355</v>
      </c>
      <c r="B62" s="225"/>
      <c r="C62" s="225"/>
      <c r="D62" s="225"/>
      <c r="E62" s="225"/>
      <c r="F62" s="225"/>
      <c r="G62" s="225"/>
      <c r="H62" s="225"/>
      <c r="I62" s="225">
        <f t="shared" ref="I62:AB62" si="13">I63</f>
        <v>0.96</v>
      </c>
      <c r="J62" s="225">
        <f t="shared" si="13"/>
        <v>0.96</v>
      </c>
      <c r="K62" s="225">
        <f t="shared" si="13"/>
        <v>0.97</v>
      </c>
      <c r="L62" s="225">
        <f t="shared" si="13"/>
        <v>0.97</v>
      </c>
      <c r="M62" s="224">
        <f t="shared" si="13"/>
        <v>0.97</v>
      </c>
      <c r="N62" s="223">
        <f t="shared" si="13"/>
        <v>0.97</v>
      </c>
      <c r="O62" s="223">
        <f t="shared" si="13"/>
        <v>0.97</v>
      </c>
      <c r="P62" s="223">
        <f t="shared" si="13"/>
        <v>0.97</v>
      </c>
      <c r="Q62" s="223">
        <f t="shared" si="13"/>
        <v>0.97</v>
      </c>
      <c r="R62" s="223">
        <f t="shared" si="13"/>
        <v>0.97</v>
      </c>
      <c r="S62" s="223">
        <f t="shared" si="13"/>
        <v>0.97</v>
      </c>
      <c r="T62" s="223">
        <f t="shared" si="13"/>
        <v>0.97</v>
      </c>
      <c r="U62" s="223">
        <f t="shared" si="13"/>
        <v>0.97</v>
      </c>
      <c r="V62" s="223">
        <f t="shared" si="13"/>
        <v>0.97</v>
      </c>
      <c r="W62" s="223">
        <f t="shared" si="13"/>
        <v>0.97</v>
      </c>
      <c r="X62" s="223">
        <f t="shared" si="13"/>
        <v>0.97</v>
      </c>
      <c r="Y62" s="223">
        <f t="shared" si="13"/>
        <v>0.97</v>
      </c>
      <c r="Z62" s="223">
        <f t="shared" si="13"/>
        <v>0.97</v>
      </c>
      <c r="AA62" s="223">
        <f t="shared" si="13"/>
        <v>0.97</v>
      </c>
      <c r="AB62" s="223">
        <f t="shared" si="13"/>
        <v>0.97</v>
      </c>
      <c r="AC62" s="223"/>
      <c r="AD62" s="223"/>
      <c r="AE62" s="223"/>
      <c r="AF62" s="223"/>
      <c r="AG62" s="223"/>
      <c r="AH62" s="223"/>
      <c r="AI62" s="222">
        <f t="shared" si="8"/>
        <v>19.38</v>
      </c>
    </row>
    <row r="63" spans="1:35" x14ac:dyDescent="0.25">
      <c r="A63" s="221" t="s">
        <v>703</v>
      </c>
      <c r="B63" s="219"/>
      <c r="C63" s="219"/>
      <c r="D63" s="219"/>
      <c r="E63" s="219"/>
      <c r="F63" s="219"/>
      <c r="G63" s="219"/>
      <c r="H63" s="219"/>
      <c r="I63" s="219">
        <v>0.96</v>
      </c>
      <c r="J63" s="219">
        <v>0.96</v>
      </c>
      <c r="K63" s="219">
        <v>0.97</v>
      </c>
      <c r="L63" s="219">
        <v>0.97</v>
      </c>
      <c r="M63" s="218">
        <v>0.97</v>
      </c>
      <c r="N63" s="217">
        <v>0.97</v>
      </c>
      <c r="O63" s="217">
        <v>0.97</v>
      </c>
      <c r="P63" s="217">
        <v>0.97</v>
      </c>
      <c r="Q63" s="217">
        <v>0.97</v>
      </c>
      <c r="R63" s="217">
        <v>0.97</v>
      </c>
      <c r="S63" s="217">
        <v>0.97</v>
      </c>
      <c r="T63" s="217">
        <v>0.97</v>
      </c>
      <c r="U63" s="217">
        <v>0.97</v>
      </c>
      <c r="V63" s="217">
        <v>0.97</v>
      </c>
      <c r="W63" s="217">
        <v>0.97</v>
      </c>
      <c r="X63" s="217">
        <v>0.97</v>
      </c>
      <c r="Y63" s="217">
        <v>0.97</v>
      </c>
      <c r="Z63" s="217">
        <v>0.97</v>
      </c>
      <c r="AA63" s="217">
        <v>0.97</v>
      </c>
      <c r="AB63" s="217">
        <v>0.97</v>
      </c>
      <c r="AC63" s="217"/>
      <c r="AD63" s="217"/>
      <c r="AE63" s="217"/>
      <c r="AF63" s="217"/>
      <c r="AG63" s="217"/>
      <c r="AH63" s="217"/>
      <c r="AI63" s="216">
        <f t="shared" si="8"/>
        <v>19.38</v>
      </c>
    </row>
    <row r="64" spans="1:35" s="213" customFormat="1" x14ac:dyDescent="0.25">
      <c r="A64" s="227" t="s">
        <v>356</v>
      </c>
      <c r="B64" s="225"/>
      <c r="C64" s="225"/>
      <c r="D64" s="225"/>
      <c r="E64" s="225"/>
      <c r="F64" s="225"/>
      <c r="G64" s="225"/>
      <c r="H64" s="225">
        <f t="shared" ref="H64:AA64" si="14">SUM(H65:H66)</f>
        <v>11.558846000000001</v>
      </c>
      <c r="I64" s="225">
        <f t="shared" si="14"/>
        <v>11.743236</v>
      </c>
      <c r="J64" s="225">
        <f t="shared" si="14"/>
        <v>52.266798999999999</v>
      </c>
      <c r="K64" s="225">
        <f t="shared" si="14"/>
        <v>11.485200000000001</v>
      </c>
      <c r="L64" s="225">
        <f t="shared" si="14"/>
        <v>11.091948</v>
      </c>
      <c r="M64" s="224">
        <f t="shared" si="14"/>
        <v>16.064167257499999</v>
      </c>
      <c r="N64" s="223">
        <f t="shared" si="14"/>
        <v>13.3983672575</v>
      </c>
      <c r="O64" s="223">
        <f t="shared" si="14"/>
        <v>13.3983672575</v>
      </c>
      <c r="P64" s="223">
        <f t="shared" si="14"/>
        <v>13.3983672575</v>
      </c>
      <c r="Q64" s="223">
        <f t="shared" si="14"/>
        <v>13.3983672575</v>
      </c>
      <c r="R64" s="223">
        <f t="shared" si="14"/>
        <v>13.3983672575</v>
      </c>
      <c r="S64" s="223">
        <f t="shared" si="14"/>
        <v>13.3983672575</v>
      </c>
      <c r="T64" s="223">
        <f t="shared" si="14"/>
        <v>13.3983672575</v>
      </c>
      <c r="U64" s="223">
        <f t="shared" si="14"/>
        <v>13.3983672575</v>
      </c>
      <c r="V64" s="223">
        <f t="shared" si="14"/>
        <v>13.3983672575</v>
      </c>
      <c r="W64" s="223">
        <f t="shared" si="14"/>
        <v>13.3983672575</v>
      </c>
      <c r="X64" s="223">
        <f t="shared" si="14"/>
        <v>13.3983672575</v>
      </c>
      <c r="Y64" s="223">
        <f t="shared" si="14"/>
        <v>13.3983672575</v>
      </c>
      <c r="Z64" s="223">
        <f t="shared" si="14"/>
        <v>13.3983672575</v>
      </c>
      <c r="AA64" s="223">
        <f t="shared" si="14"/>
        <v>13.3983672575</v>
      </c>
      <c r="AB64" s="223"/>
      <c r="AC64" s="223"/>
      <c r="AD64" s="223"/>
      <c r="AE64" s="223"/>
      <c r="AF64" s="223"/>
      <c r="AG64" s="223"/>
      <c r="AH64" s="223"/>
      <c r="AI64" s="222">
        <f t="shared" si="8"/>
        <v>301.78733786250018</v>
      </c>
    </row>
    <row r="65" spans="1:35" x14ac:dyDescent="0.25">
      <c r="A65" s="221" t="s">
        <v>700</v>
      </c>
      <c r="B65" s="219"/>
      <c r="C65" s="219"/>
      <c r="D65" s="219"/>
      <c r="E65" s="219"/>
      <c r="F65" s="219"/>
      <c r="G65" s="219"/>
      <c r="H65" s="219"/>
      <c r="I65" s="219"/>
      <c r="J65" s="219">
        <v>40.536200000000001</v>
      </c>
      <c r="K65" s="219"/>
      <c r="L65" s="219"/>
      <c r="M65" s="218">
        <v>2.6657999999999999</v>
      </c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6">
        <f t="shared" si="8"/>
        <v>43.201999999999998</v>
      </c>
    </row>
    <row r="66" spans="1:35" x14ac:dyDescent="0.25">
      <c r="A66" s="221" t="s">
        <v>703</v>
      </c>
      <c r="B66" s="219"/>
      <c r="C66" s="219"/>
      <c r="D66" s="219"/>
      <c r="E66" s="219"/>
      <c r="F66" s="219"/>
      <c r="G66" s="219"/>
      <c r="H66" s="219">
        <v>11.558846000000001</v>
      </c>
      <c r="I66" s="219">
        <v>11.743236</v>
      </c>
      <c r="J66" s="219">
        <v>11.730599</v>
      </c>
      <c r="K66" s="219">
        <v>11.485200000000001</v>
      </c>
      <c r="L66" s="219">
        <v>11.091948</v>
      </c>
      <c r="M66" s="218">
        <v>13.3983672575</v>
      </c>
      <c r="N66" s="217">
        <v>13.3983672575</v>
      </c>
      <c r="O66" s="217">
        <v>13.3983672575</v>
      </c>
      <c r="P66" s="217">
        <v>13.3983672575</v>
      </c>
      <c r="Q66" s="217">
        <v>13.3983672575</v>
      </c>
      <c r="R66" s="217">
        <v>13.3983672575</v>
      </c>
      <c r="S66" s="217">
        <v>13.3983672575</v>
      </c>
      <c r="T66" s="217">
        <v>13.3983672575</v>
      </c>
      <c r="U66" s="217">
        <v>13.3983672575</v>
      </c>
      <c r="V66" s="217">
        <v>13.3983672575</v>
      </c>
      <c r="W66" s="217">
        <v>13.3983672575</v>
      </c>
      <c r="X66" s="217">
        <v>13.3983672575</v>
      </c>
      <c r="Y66" s="217">
        <v>13.3983672575</v>
      </c>
      <c r="Z66" s="217">
        <v>13.3983672575</v>
      </c>
      <c r="AA66" s="217">
        <v>13.3983672575</v>
      </c>
      <c r="AB66" s="217"/>
      <c r="AC66" s="217"/>
      <c r="AD66" s="217"/>
      <c r="AE66" s="217"/>
      <c r="AF66" s="217"/>
      <c r="AG66" s="217"/>
      <c r="AH66" s="217"/>
      <c r="AI66" s="216">
        <f t="shared" si="8"/>
        <v>258.58533786250013</v>
      </c>
    </row>
    <row r="67" spans="1:35" s="213" customFormat="1" x14ac:dyDescent="0.25">
      <c r="A67" s="227" t="s">
        <v>706</v>
      </c>
      <c r="B67" s="225"/>
      <c r="C67" s="225">
        <f t="shared" ref="C67:W67" si="15">SUM(C68:C69)</f>
        <v>1.8921330000000001</v>
      </c>
      <c r="D67" s="225">
        <f t="shared" si="15"/>
        <v>1.1148</v>
      </c>
      <c r="E67" s="225">
        <f t="shared" si="15"/>
        <v>2.3851819999999999</v>
      </c>
      <c r="F67" s="225">
        <f t="shared" si="15"/>
        <v>4.9314299999999998</v>
      </c>
      <c r="G67" s="225">
        <f t="shared" si="15"/>
        <v>12.663401</v>
      </c>
      <c r="H67" s="225">
        <f t="shared" si="15"/>
        <v>14.593975</v>
      </c>
      <c r="I67" s="225">
        <f t="shared" si="15"/>
        <v>17.957405000000001</v>
      </c>
      <c r="J67" s="225">
        <f t="shared" si="15"/>
        <v>21.603810000000003</v>
      </c>
      <c r="K67" s="225">
        <f t="shared" si="15"/>
        <v>16.251754999999999</v>
      </c>
      <c r="L67" s="225">
        <f t="shared" si="15"/>
        <v>38.856317000000004</v>
      </c>
      <c r="M67" s="224">
        <f t="shared" si="15"/>
        <v>95.559512545000004</v>
      </c>
      <c r="N67" s="223">
        <f t="shared" si="15"/>
        <v>2.8652679650000001</v>
      </c>
      <c r="O67" s="223">
        <f t="shared" si="15"/>
        <v>42.977767964999998</v>
      </c>
      <c r="P67" s="223">
        <f t="shared" si="15"/>
        <v>42.977767964999998</v>
      </c>
      <c r="Q67" s="223">
        <f t="shared" si="15"/>
        <v>42.977767964999998</v>
      </c>
      <c r="R67" s="223">
        <f t="shared" si="15"/>
        <v>2.8652679650000001</v>
      </c>
      <c r="S67" s="223">
        <f t="shared" si="15"/>
        <v>2.8652679650000001</v>
      </c>
      <c r="T67" s="223">
        <f t="shared" si="15"/>
        <v>2.8652679650000001</v>
      </c>
      <c r="U67" s="223">
        <f t="shared" si="15"/>
        <v>2.8652679650000001</v>
      </c>
      <c r="V67" s="223">
        <f t="shared" si="15"/>
        <v>2.8652679650000001</v>
      </c>
      <c r="W67" s="223">
        <f t="shared" si="15"/>
        <v>2.8652679650000001</v>
      </c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2">
        <f t="shared" si="8"/>
        <v>376.79990019499991</v>
      </c>
    </row>
    <row r="68" spans="1:35" x14ac:dyDescent="0.25">
      <c r="A68" s="221" t="s">
        <v>700</v>
      </c>
      <c r="B68" s="219"/>
      <c r="C68" s="219">
        <v>1.8921330000000001</v>
      </c>
      <c r="D68" s="219">
        <v>1.1148</v>
      </c>
      <c r="E68" s="219">
        <v>2.3851819999999999</v>
      </c>
      <c r="F68" s="219">
        <v>4.9314299999999998</v>
      </c>
      <c r="G68" s="219">
        <v>12.663401</v>
      </c>
      <c r="H68" s="219">
        <v>14.593975</v>
      </c>
      <c r="I68" s="219">
        <v>15.514976000000001</v>
      </c>
      <c r="J68" s="219">
        <v>19.151976000000001</v>
      </c>
      <c r="K68" s="219">
        <v>13.801</v>
      </c>
      <c r="L68" s="219">
        <v>36.487498000000002</v>
      </c>
      <c r="M68" s="218">
        <v>92.694244580000003</v>
      </c>
      <c r="N68" s="217"/>
      <c r="O68" s="217">
        <v>40.112499999999997</v>
      </c>
      <c r="P68" s="217">
        <v>40.112499999999997</v>
      </c>
      <c r="Q68" s="217">
        <v>40.112499999999997</v>
      </c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6">
        <f t="shared" si="8"/>
        <v>335.56811558000004</v>
      </c>
    </row>
    <row r="69" spans="1:35" x14ac:dyDescent="0.25">
      <c r="A69" s="221" t="s">
        <v>703</v>
      </c>
      <c r="B69" s="219"/>
      <c r="C69" s="219"/>
      <c r="D69" s="219"/>
      <c r="E69" s="219"/>
      <c r="F69" s="219"/>
      <c r="G69" s="219"/>
      <c r="H69" s="219">
        <v>0</v>
      </c>
      <c r="I69" s="219">
        <v>2.4424290000000002</v>
      </c>
      <c r="J69" s="219">
        <v>2.4518339999999998</v>
      </c>
      <c r="K69" s="219">
        <v>2.450755</v>
      </c>
      <c r="L69" s="219">
        <v>2.3688189999999998</v>
      </c>
      <c r="M69" s="218">
        <v>2.8652679650000001</v>
      </c>
      <c r="N69" s="217">
        <v>2.8652679650000001</v>
      </c>
      <c r="O69" s="217">
        <v>2.8652679650000001</v>
      </c>
      <c r="P69" s="217">
        <v>2.8652679650000001</v>
      </c>
      <c r="Q69" s="217">
        <v>2.8652679650000001</v>
      </c>
      <c r="R69" s="217">
        <v>2.8652679650000001</v>
      </c>
      <c r="S69" s="217">
        <v>2.8652679650000001</v>
      </c>
      <c r="T69" s="217">
        <v>2.8652679650000001</v>
      </c>
      <c r="U69" s="217">
        <v>2.8652679650000001</v>
      </c>
      <c r="V69" s="217">
        <v>2.8652679650000001</v>
      </c>
      <c r="W69" s="217">
        <v>2.8652679650000001</v>
      </c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6">
        <f t="shared" si="8"/>
        <v>41.231784615000009</v>
      </c>
    </row>
    <row r="70" spans="1:35" s="213" customFormat="1" x14ac:dyDescent="0.25">
      <c r="A70" s="227" t="s">
        <v>378</v>
      </c>
      <c r="B70" s="225">
        <f>SUM(B71:B74)</f>
        <v>4.4634</v>
      </c>
      <c r="C70" s="225"/>
      <c r="D70" s="225">
        <f t="shared" ref="D70:AF70" si="16">SUM(D71:D74)</f>
        <v>15.048249999999999</v>
      </c>
      <c r="E70" s="225">
        <f t="shared" si="16"/>
        <v>5.60595</v>
      </c>
      <c r="F70" s="225">
        <f t="shared" si="16"/>
        <v>18.491534999999999</v>
      </c>
      <c r="G70" s="225">
        <f t="shared" si="16"/>
        <v>6.6251490000000004</v>
      </c>
      <c r="H70" s="225">
        <f t="shared" si="16"/>
        <v>23.214072000000002</v>
      </c>
      <c r="I70" s="225">
        <f t="shared" si="16"/>
        <v>65.050870000000003</v>
      </c>
      <c r="J70" s="225">
        <f t="shared" si="16"/>
        <v>31.157843</v>
      </c>
      <c r="K70" s="225">
        <f t="shared" si="16"/>
        <v>44.877406000000001</v>
      </c>
      <c r="L70" s="225">
        <f t="shared" si="16"/>
        <v>96.977732000000003</v>
      </c>
      <c r="M70" s="224">
        <f t="shared" si="16"/>
        <v>210.23804592536578</v>
      </c>
      <c r="N70" s="223">
        <f t="shared" si="16"/>
        <v>327.04868383071539</v>
      </c>
      <c r="O70" s="223">
        <f t="shared" si="16"/>
        <v>586.07425058679678</v>
      </c>
      <c r="P70" s="223">
        <f t="shared" si="16"/>
        <v>626.84422226836034</v>
      </c>
      <c r="Q70" s="223">
        <f t="shared" si="16"/>
        <v>507.02168429234592</v>
      </c>
      <c r="R70" s="223">
        <f t="shared" si="16"/>
        <v>228.55808161385397</v>
      </c>
      <c r="S70" s="223">
        <f t="shared" si="16"/>
        <v>232.99272753004405</v>
      </c>
      <c r="T70" s="223">
        <f t="shared" si="16"/>
        <v>244.03156903168119</v>
      </c>
      <c r="U70" s="223">
        <f t="shared" si="16"/>
        <v>192.214019898</v>
      </c>
      <c r="V70" s="223">
        <f t="shared" si="16"/>
        <v>207.21830864983741</v>
      </c>
      <c r="W70" s="223">
        <f t="shared" si="16"/>
        <v>223.30086985265038</v>
      </c>
      <c r="X70" s="223">
        <f t="shared" si="16"/>
        <v>202.10360382144719</v>
      </c>
      <c r="Y70" s="223">
        <f t="shared" si="16"/>
        <v>176.607770222439</v>
      </c>
      <c r="Z70" s="223">
        <f t="shared" si="16"/>
        <v>154.30156785341458</v>
      </c>
      <c r="AA70" s="223">
        <f t="shared" si="16"/>
        <v>128.64758043793501</v>
      </c>
      <c r="AB70" s="223">
        <f t="shared" si="16"/>
        <v>103.3320363674472</v>
      </c>
      <c r="AC70" s="223">
        <f t="shared" si="16"/>
        <v>21.550465457040598</v>
      </c>
      <c r="AD70" s="223">
        <f t="shared" si="16"/>
        <v>17.6714980880976</v>
      </c>
      <c r="AE70" s="223">
        <f t="shared" si="16"/>
        <v>14.0000210051544</v>
      </c>
      <c r="AF70" s="223">
        <f t="shared" si="16"/>
        <v>14.0000210051544</v>
      </c>
      <c r="AG70" s="223"/>
      <c r="AH70" s="223">
        <f>SUM(AH71:AH74)</f>
        <v>71.543240000000011</v>
      </c>
      <c r="AI70" s="222">
        <f t="shared" si="8"/>
        <v>4800.8124747377833</v>
      </c>
    </row>
    <row r="71" spans="1:35" x14ac:dyDescent="0.25">
      <c r="A71" s="221" t="s">
        <v>705</v>
      </c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8">
        <f>M45+M25+M11+M9</f>
        <v>3.3618000000000001</v>
      </c>
      <c r="N71" s="217">
        <f>N45+N25+N11+N9</f>
        <v>3.63998</v>
      </c>
      <c r="O71" s="217">
        <f>O45+O25+O11+O9</f>
        <v>3.13998</v>
      </c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>
        <f>81.685-Q71-P71-O71-M71-N71</f>
        <v>71.543240000000011</v>
      </c>
      <c r="AI71" s="216">
        <f t="shared" si="8"/>
        <v>81.685000000000016</v>
      </c>
    </row>
    <row r="72" spans="1:35" x14ac:dyDescent="0.25">
      <c r="A72" s="221" t="s">
        <v>700</v>
      </c>
      <c r="B72" s="219">
        <v>4.4634</v>
      </c>
      <c r="C72" s="219"/>
      <c r="D72" s="219">
        <v>15.048249999999999</v>
      </c>
      <c r="E72" s="219">
        <v>5.60595</v>
      </c>
      <c r="F72" s="219">
        <v>18.491534999999999</v>
      </c>
      <c r="G72" s="219">
        <v>6.6251490000000004</v>
      </c>
      <c r="H72" s="219">
        <v>23.214072000000002</v>
      </c>
      <c r="I72" s="219">
        <v>48.113951999999998</v>
      </c>
      <c r="J72" s="219"/>
      <c r="K72" s="219"/>
      <c r="L72" s="219">
        <v>15.883044</v>
      </c>
      <c r="M72" s="218">
        <v>81.895799999999994</v>
      </c>
      <c r="N72" s="217">
        <v>203.60351700000001</v>
      </c>
      <c r="O72" s="217">
        <v>400.15512000000001</v>
      </c>
      <c r="P72" s="217">
        <v>383.75531999999998</v>
      </c>
      <c r="Q72" s="217">
        <v>340.75584471024001</v>
      </c>
      <c r="R72" s="217">
        <v>26.511468965459997</v>
      </c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6">
        <f t="shared" ref="AI72:AI78" si="17">SUM(B72:AH72)</f>
        <v>1574.1224226757001</v>
      </c>
    </row>
    <row r="73" spans="1:35" x14ac:dyDescent="0.25">
      <c r="A73" s="221" t="s">
        <v>704</v>
      </c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>
        <v>22.204536000000001</v>
      </c>
      <c r="M73" s="218">
        <v>52.913243999999999</v>
      </c>
      <c r="N73" s="217">
        <v>18.216093999999998</v>
      </c>
      <c r="O73" s="217">
        <v>65.530781000000005</v>
      </c>
      <c r="P73" s="217">
        <v>109.6636779586855</v>
      </c>
      <c r="Q73" s="217">
        <v>29.875999958317319</v>
      </c>
      <c r="R73" s="217">
        <v>51.183666595255772</v>
      </c>
      <c r="S73" s="217">
        <v>69.160999903507445</v>
      </c>
      <c r="T73" s="217">
        <v>66.251000584233964</v>
      </c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6">
        <f t="shared" si="17"/>
        <v>485</v>
      </c>
    </row>
    <row r="74" spans="1:35" x14ac:dyDescent="0.25">
      <c r="A74" s="221" t="s">
        <v>703</v>
      </c>
      <c r="B74" s="219"/>
      <c r="C74" s="219"/>
      <c r="D74" s="219"/>
      <c r="E74" s="219"/>
      <c r="F74" s="219"/>
      <c r="G74" s="219"/>
      <c r="H74" s="219">
        <v>0</v>
      </c>
      <c r="I74" s="219">
        <v>16.936917999999999</v>
      </c>
      <c r="J74" s="219">
        <v>31.157843</v>
      </c>
      <c r="K74" s="219">
        <v>44.877406000000001</v>
      </c>
      <c r="L74" s="219">
        <v>58.890152</v>
      </c>
      <c r="M74" s="218">
        <v>72.067201925365808</v>
      </c>
      <c r="N74" s="217">
        <v>101.5890928307154</v>
      </c>
      <c r="O74" s="217">
        <v>117.2483695867968</v>
      </c>
      <c r="P74" s="217">
        <v>133.4252243096748</v>
      </c>
      <c r="Q74" s="217">
        <v>136.38983962378859</v>
      </c>
      <c r="R74" s="217">
        <v>150.86294605313819</v>
      </c>
      <c r="S74" s="217">
        <v>163.8317276265366</v>
      </c>
      <c r="T74" s="217">
        <v>177.78056844744722</v>
      </c>
      <c r="U74" s="217">
        <v>192.214019898</v>
      </c>
      <c r="V74" s="217">
        <v>207.21830864983741</v>
      </c>
      <c r="W74" s="217">
        <v>223.30086985265038</v>
      </c>
      <c r="X74" s="217">
        <v>202.10360382144719</v>
      </c>
      <c r="Y74" s="217">
        <v>176.607770222439</v>
      </c>
      <c r="Z74" s="217">
        <v>154.30156785341458</v>
      </c>
      <c r="AA74" s="217">
        <v>128.64758043793501</v>
      </c>
      <c r="AB74" s="217">
        <v>103.3320363674472</v>
      </c>
      <c r="AC74" s="217">
        <v>21.550465457040598</v>
      </c>
      <c r="AD74" s="217">
        <v>17.6714980880976</v>
      </c>
      <c r="AE74" s="217">
        <v>14.0000210051544</v>
      </c>
      <c r="AF74" s="217">
        <v>14.0000210051544</v>
      </c>
      <c r="AG74" s="217"/>
      <c r="AH74" s="217"/>
      <c r="AI74" s="216">
        <f t="shared" si="17"/>
        <v>2660.0050520620812</v>
      </c>
    </row>
    <row r="75" spans="1:35" s="213" customFormat="1" x14ac:dyDescent="0.25">
      <c r="A75" s="227" t="s">
        <v>702</v>
      </c>
      <c r="B75" s="225"/>
      <c r="C75" s="225">
        <f t="shared" ref="C75:P75" si="18">C76</f>
        <v>48.091999999999999</v>
      </c>
      <c r="D75" s="225">
        <f t="shared" si="18"/>
        <v>53</v>
      </c>
      <c r="E75" s="225">
        <f t="shared" si="18"/>
        <v>58</v>
      </c>
      <c r="F75" s="225">
        <f t="shared" si="18"/>
        <v>59.64</v>
      </c>
      <c r="G75" s="225">
        <f t="shared" si="18"/>
        <v>64.48</v>
      </c>
      <c r="H75" s="225">
        <f t="shared" si="18"/>
        <v>69.3</v>
      </c>
      <c r="I75" s="225">
        <f t="shared" si="18"/>
        <v>69.3</v>
      </c>
      <c r="J75" s="225">
        <f t="shared" si="18"/>
        <v>71.912999999999997</v>
      </c>
      <c r="K75" s="225">
        <f t="shared" si="18"/>
        <v>75</v>
      </c>
      <c r="L75" s="225">
        <f t="shared" si="18"/>
        <v>78</v>
      </c>
      <c r="M75" s="224">
        <f t="shared" si="18"/>
        <v>89.8</v>
      </c>
      <c r="N75" s="223">
        <f t="shared" si="18"/>
        <v>100</v>
      </c>
      <c r="O75" s="223">
        <f t="shared" si="18"/>
        <v>145</v>
      </c>
      <c r="P75" s="223">
        <f t="shared" si="18"/>
        <v>205</v>
      </c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2">
        <f t="shared" si="17"/>
        <v>1186.5250000000001</v>
      </c>
    </row>
    <row r="76" spans="1:35" x14ac:dyDescent="0.25">
      <c r="A76" s="221" t="s">
        <v>700</v>
      </c>
      <c r="B76" s="219"/>
      <c r="C76" s="219">
        <v>48.091999999999999</v>
      </c>
      <c r="D76" s="219">
        <v>53</v>
      </c>
      <c r="E76" s="219">
        <v>58</v>
      </c>
      <c r="F76" s="219">
        <v>59.64</v>
      </c>
      <c r="G76" s="219">
        <v>64.48</v>
      </c>
      <c r="H76" s="219">
        <v>69.3</v>
      </c>
      <c r="I76" s="219">
        <v>69.3</v>
      </c>
      <c r="J76" s="219">
        <v>71.912999999999997</v>
      </c>
      <c r="K76" s="219">
        <v>75</v>
      </c>
      <c r="L76" s="219">
        <v>78</v>
      </c>
      <c r="M76" s="218">
        <v>89.8</v>
      </c>
      <c r="N76" s="217">
        <v>100</v>
      </c>
      <c r="O76" s="217">
        <v>145</v>
      </c>
      <c r="P76" s="217">
        <v>205</v>
      </c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6">
        <f t="shared" si="17"/>
        <v>1186.5250000000001</v>
      </c>
    </row>
    <row r="77" spans="1:35" s="213" customFormat="1" x14ac:dyDescent="0.25">
      <c r="A77" s="227" t="s">
        <v>701</v>
      </c>
      <c r="B77" s="226">
        <f>B78</f>
        <v>0.02</v>
      </c>
      <c r="C77" s="225"/>
      <c r="D77" s="225">
        <f t="shared" ref="D77:M77" si="19">D78</f>
        <v>1.6303609999999999</v>
      </c>
      <c r="E77" s="225">
        <f t="shared" si="19"/>
        <v>2.5808469999999999</v>
      </c>
      <c r="F77" s="225">
        <f t="shared" si="19"/>
        <v>1.805051</v>
      </c>
      <c r="G77" s="225">
        <f t="shared" si="19"/>
        <v>0.47348000000000001</v>
      </c>
      <c r="H77" s="225">
        <f t="shared" si="19"/>
        <v>1.904352</v>
      </c>
      <c r="I77" s="225">
        <f t="shared" si="19"/>
        <v>1.1000000000000001</v>
      </c>
      <c r="J77" s="225">
        <f t="shared" si="19"/>
        <v>0.8</v>
      </c>
      <c r="K77" s="225">
        <f t="shared" si="19"/>
        <v>1</v>
      </c>
      <c r="L77" s="225">
        <f t="shared" si="19"/>
        <v>1</v>
      </c>
      <c r="M77" s="224">
        <f t="shared" si="19"/>
        <v>0.80500000000000005</v>
      </c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2">
        <f t="shared" si="17"/>
        <v>13.119090999999999</v>
      </c>
    </row>
    <row r="78" spans="1:35" x14ac:dyDescent="0.25">
      <c r="A78" s="221" t="s">
        <v>700</v>
      </c>
      <c r="B78" s="220">
        <v>0.02</v>
      </c>
      <c r="C78" s="219"/>
      <c r="D78" s="219">
        <v>1.6303609999999999</v>
      </c>
      <c r="E78" s="219">
        <v>2.5808469999999999</v>
      </c>
      <c r="F78" s="219">
        <v>1.805051</v>
      </c>
      <c r="G78" s="219">
        <v>0.47348000000000001</v>
      </c>
      <c r="H78" s="219">
        <v>1.904352</v>
      </c>
      <c r="I78" s="219">
        <v>1.1000000000000001</v>
      </c>
      <c r="J78" s="219">
        <v>0.8</v>
      </c>
      <c r="K78" s="219">
        <v>1</v>
      </c>
      <c r="L78" s="219">
        <v>1</v>
      </c>
      <c r="M78" s="218">
        <v>0.80500000000000005</v>
      </c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6">
        <f t="shared" si="17"/>
        <v>13.119090999999999</v>
      </c>
    </row>
    <row r="79" spans="1:35" s="213" customFormat="1" x14ac:dyDescent="0.25">
      <c r="A79" s="215" t="s">
        <v>699</v>
      </c>
      <c r="B79" s="214">
        <f t="shared" ref="B79:AI79" si="20">B8+B10+B12+B15+B19+B21+B24+B26+B28+B30+B33+B35+B37+B39+B42+B44+B46+B49+B51+B54+B58+B60+B62+B64+B67+B70+B75+B77</f>
        <v>329.48339999999996</v>
      </c>
      <c r="C79" s="214">
        <f t="shared" si="20"/>
        <v>518.08656500000006</v>
      </c>
      <c r="D79" s="214">
        <f t="shared" si="20"/>
        <v>107.88534499999999</v>
      </c>
      <c r="E79" s="214">
        <f t="shared" si="20"/>
        <v>116.994879</v>
      </c>
      <c r="F79" s="214">
        <f t="shared" si="20"/>
        <v>167.20320199999998</v>
      </c>
      <c r="G79" s="214">
        <f t="shared" si="20"/>
        <v>429.73539600000009</v>
      </c>
      <c r="H79" s="214">
        <f t="shared" si="20"/>
        <v>238.511448</v>
      </c>
      <c r="I79" s="214">
        <f t="shared" si="20"/>
        <v>427.59251999999998</v>
      </c>
      <c r="J79" s="214">
        <f t="shared" si="20"/>
        <v>538.10954099999992</v>
      </c>
      <c r="K79" s="214">
        <f t="shared" si="20"/>
        <v>676.09451999999999</v>
      </c>
      <c r="L79" s="214">
        <f t="shared" si="20"/>
        <v>628.85930899999994</v>
      </c>
      <c r="M79" s="214">
        <f t="shared" si="20"/>
        <v>1131.990630392866</v>
      </c>
      <c r="N79" s="214">
        <f t="shared" si="20"/>
        <v>1327.0214019978396</v>
      </c>
      <c r="O79" s="214">
        <f t="shared" si="20"/>
        <v>1647.0126828377029</v>
      </c>
      <c r="P79" s="214">
        <f t="shared" si="20"/>
        <v>1650.18983569583</v>
      </c>
      <c r="Q79" s="214">
        <f t="shared" si="20"/>
        <v>1381.5681428198461</v>
      </c>
      <c r="R79" s="214">
        <f t="shared" si="20"/>
        <v>500.885401330354</v>
      </c>
      <c r="S79" s="214">
        <f t="shared" si="20"/>
        <v>491.26616419054403</v>
      </c>
      <c r="T79" s="214">
        <f t="shared" si="20"/>
        <v>508.62693877218112</v>
      </c>
      <c r="U79" s="214">
        <f t="shared" si="20"/>
        <v>455.09999710149998</v>
      </c>
      <c r="V79" s="214">
        <f t="shared" si="20"/>
        <v>422.44739754033742</v>
      </c>
      <c r="W79" s="214">
        <f t="shared" si="20"/>
        <v>419.17048873815037</v>
      </c>
      <c r="X79" s="214">
        <f t="shared" si="20"/>
        <v>359.09144666294719</v>
      </c>
      <c r="Y79" s="214">
        <f t="shared" si="20"/>
        <v>341.00536973193903</v>
      </c>
      <c r="Z79" s="214">
        <f t="shared" si="20"/>
        <v>326.7311173389146</v>
      </c>
      <c r="AA79" s="214">
        <f t="shared" si="20"/>
        <v>309.78783623543501</v>
      </c>
      <c r="AB79" s="214">
        <f t="shared" si="20"/>
        <v>241.66115034744723</v>
      </c>
      <c r="AC79" s="214">
        <f t="shared" si="20"/>
        <v>37.440476807040596</v>
      </c>
      <c r="AD79" s="214">
        <f t="shared" si="20"/>
        <v>33.561509438097602</v>
      </c>
      <c r="AE79" s="214">
        <f t="shared" si="20"/>
        <v>29.890032355154396</v>
      </c>
      <c r="AF79" s="214">
        <f t="shared" si="20"/>
        <v>29.890032355154396</v>
      </c>
      <c r="AG79" s="214">
        <f t="shared" si="20"/>
        <v>0.97</v>
      </c>
      <c r="AH79" s="214">
        <f t="shared" si="20"/>
        <v>115.57296900000001</v>
      </c>
      <c r="AI79" s="214">
        <f t="shared" si="20"/>
        <v>15939.437146689283</v>
      </c>
    </row>
    <row r="81" spans="1:1" x14ac:dyDescent="0.25">
      <c r="A81" s="212" t="s">
        <v>698</v>
      </c>
    </row>
  </sheetData>
  <mergeCells count="3">
    <mergeCell ref="AH6:AH7"/>
    <mergeCell ref="B5:M5"/>
    <mergeCell ref="N5:AH5"/>
  </mergeCells>
  <pageMargins left="0.7" right="0.7" top="0.75" bottom="0.75" header="0.3" footer="0.3"/>
  <pageSetup paperSize="8" scale="51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26" sqref="E26"/>
    </sheetView>
  </sheetViews>
  <sheetFormatPr defaultColWidth="48.28515625" defaultRowHeight="15" x14ac:dyDescent="0.25"/>
  <cols>
    <col min="1" max="1" width="10.5703125" customWidth="1"/>
    <col min="2" max="2" width="11.140625" bestFit="1" customWidth="1"/>
    <col min="3" max="3" width="37.140625" customWidth="1"/>
    <col min="4" max="11" width="15.7109375" customWidth="1"/>
    <col min="12" max="12" width="15.7109375" style="243" customWidth="1"/>
    <col min="13" max="13" width="10.7109375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x14ac:dyDescent="0.25">
      <c r="A2" s="7"/>
      <c r="B2" s="322" t="s">
        <v>393</v>
      </c>
      <c r="C2" s="324" t="s">
        <v>193</v>
      </c>
      <c r="D2" s="324" t="s">
        <v>694</v>
      </c>
      <c r="E2" s="326" t="s">
        <v>695</v>
      </c>
      <c r="F2" s="326" t="s">
        <v>696</v>
      </c>
      <c r="G2" s="326" t="s">
        <v>697</v>
      </c>
      <c r="H2" s="320" t="s">
        <v>571</v>
      </c>
      <c r="I2" s="320" t="s">
        <v>570</v>
      </c>
      <c r="J2" s="320" t="s">
        <v>572</v>
      </c>
      <c r="K2" s="320" t="s">
        <v>573</v>
      </c>
      <c r="L2" s="244"/>
      <c r="M2" s="7"/>
    </row>
    <row r="3" spans="1:14" ht="30" x14ac:dyDescent="0.25">
      <c r="A3" s="7"/>
      <c r="B3" s="323"/>
      <c r="C3" s="325"/>
      <c r="D3" s="325"/>
      <c r="E3" s="327"/>
      <c r="F3" s="328"/>
      <c r="G3" s="328"/>
      <c r="H3" s="321"/>
      <c r="I3" s="321"/>
      <c r="J3" s="321"/>
      <c r="K3" s="321"/>
      <c r="L3" s="244" t="s">
        <v>781</v>
      </c>
      <c r="M3" s="7" t="s">
        <v>692</v>
      </c>
      <c r="N3" t="s">
        <v>693</v>
      </c>
    </row>
    <row r="4" spans="1:14" x14ac:dyDescent="0.25">
      <c r="A4" s="7"/>
      <c r="B4" s="56" t="s">
        <v>5</v>
      </c>
      <c r="C4" s="73" t="s">
        <v>202</v>
      </c>
      <c r="D4" s="74"/>
      <c r="E4" s="74"/>
      <c r="F4" s="74"/>
      <c r="G4" s="74"/>
      <c r="H4" s="57">
        <f>VLOOKUP(B4,[3]Cuadros!A$36:AF$68,17,FALSE)</f>
        <v>0</v>
      </c>
      <c r="I4" s="57">
        <f>VLOOKUP(B4,[3]Cuadros!A$36:AF$68,14,FALSE)</f>
        <v>0</v>
      </c>
      <c r="J4" s="57">
        <f>VLOOKUP(B4,[3]Cuadros!A$36:AF$68,21,FALSE)</f>
        <v>0</v>
      </c>
      <c r="K4" s="57">
        <f>VLOOKUP(B4,[3]Cuadros!A$36:AF$68,24,FALSE)</f>
        <v>0</v>
      </c>
      <c r="L4" s="57"/>
      <c r="M4" s="7"/>
    </row>
    <row r="5" spans="1:14" x14ac:dyDescent="0.25">
      <c r="A5" s="7"/>
      <c r="B5" s="56" t="s">
        <v>8</v>
      </c>
      <c r="C5" s="73" t="s">
        <v>204</v>
      </c>
      <c r="D5" s="74">
        <f>VLOOKUP(B5,[3]Cuadros!A$4:N$29,10,FALSE)</f>
        <v>4.5</v>
      </c>
      <c r="E5" s="74">
        <f>VLOOKUP(B5,[3]Cuadros!A$4:N$29,11,FALSE)</f>
        <v>10.244000000000002</v>
      </c>
      <c r="F5" s="74">
        <f>VLOOKUP(B5,[3]Cuadros!A$4:N$29,12,FALSE)</f>
        <v>0</v>
      </c>
      <c r="G5" s="74">
        <f>VLOOKUP(B5,[3]Cuadros!A$4:N$29,13,FALSE)</f>
        <v>14.744000000000002</v>
      </c>
      <c r="H5" s="57">
        <f>VLOOKUP(B5,[3]Cuadros!A$36:AF$68,17,FALSE)</f>
        <v>18.166780199999998</v>
      </c>
      <c r="I5" s="57">
        <f>VLOOKUP(B5,[3]Cuadros!A$36:AF$68,14,FALSE)</f>
        <v>25.203266530000001</v>
      </c>
      <c r="J5" s="57">
        <f>VLOOKUP(B5,[3]Cuadros!A$36:AF$68,21,FALSE)</f>
        <v>23.25547014</v>
      </c>
      <c r="K5" s="57">
        <f>VLOOKUP(B5,[3]Cuadros!A$36:AF$68,24,FALSE)</f>
        <v>25.658672120000002</v>
      </c>
      <c r="L5" s="57">
        <f>AVERAGE(H5:K5)</f>
        <v>23.071047247500001</v>
      </c>
      <c r="M5" s="7"/>
    </row>
    <row r="6" spans="1:14" x14ac:dyDescent="0.25">
      <c r="A6" s="7"/>
      <c r="B6" s="56" t="s">
        <v>23</v>
      </c>
      <c r="C6" s="73" t="s">
        <v>219</v>
      </c>
      <c r="D6" s="74"/>
      <c r="E6" s="74"/>
      <c r="F6" s="74"/>
      <c r="G6" s="74"/>
      <c r="H6" s="57">
        <f>VLOOKUP(B6,[3]Cuadros!A$36:AF$68,17,FALSE)</f>
        <v>22.12012966</v>
      </c>
      <c r="I6" s="57">
        <f>VLOOKUP(B6,[3]Cuadros!A$36:AF$68,14,FALSE)</f>
        <v>34.186109569999999</v>
      </c>
      <c r="J6" s="57">
        <f>VLOOKUP(B6,[3]Cuadros!A$36:AF$68,21,FALSE)</f>
        <v>24.508397379999998</v>
      </c>
      <c r="K6" s="57">
        <f>VLOOKUP(B6,[3]Cuadros!A$36:AF$68,24,FALSE)</f>
        <v>4.2948445</v>
      </c>
      <c r="L6" s="57">
        <f t="shared" ref="L6:L38" si="0">AVERAGE(H6:K6)</f>
        <v>21.277370277500001</v>
      </c>
      <c r="M6" s="7"/>
    </row>
    <row r="7" spans="1:14" x14ac:dyDescent="0.25">
      <c r="A7" s="7"/>
      <c r="B7" s="56" t="s">
        <v>29</v>
      </c>
      <c r="C7" s="73" t="s">
        <v>226</v>
      </c>
      <c r="D7" s="74">
        <f>VLOOKUP(B7,[3]Cuadros!A$4:N$29,10,FALSE)</f>
        <v>10.015000000000001</v>
      </c>
      <c r="E7" s="74">
        <f>VLOOKUP(B7,[3]Cuadros!A$4:N$29,11,FALSE)</f>
        <v>0</v>
      </c>
      <c r="F7" s="74">
        <f>VLOOKUP(B7,[3]Cuadros!A$4:N$29,12,FALSE)</f>
        <v>16.666666666666668</v>
      </c>
      <c r="G7" s="74">
        <f>VLOOKUP(B7,[3]Cuadros!A$4:N$29,13,FALSE)</f>
        <v>26.681666666666668</v>
      </c>
      <c r="H7" s="57">
        <f>VLOOKUP(B7,[3]Cuadros!A$36:AF$68,17,FALSE)</f>
        <v>19.881745519999999</v>
      </c>
      <c r="I7" s="57">
        <f>VLOOKUP(B7,[3]Cuadros!A$36:AF$68,14,FALSE)</f>
        <v>23.09834158</v>
      </c>
      <c r="J7" s="57">
        <f>VLOOKUP(B7,[3]Cuadros!A$36:AF$68,21,FALSE)</f>
        <v>17.580458010000001</v>
      </c>
      <c r="K7" s="57">
        <f>VLOOKUP(B7,[3]Cuadros!A$36:AF$68,24,FALSE)</f>
        <v>9.5404355800000005</v>
      </c>
      <c r="L7" s="57">
        <f t="shared" si="0"/>
        <v>17.5252451725</v>
      </c>
      <c r="M7" s="7"/>
    </row>
    <row r="8" spans="1:14" x14ac:dyDescent="0.25">
      <c r="A8" s="7"/>
      <c r="B8" s="56" t="s">
        <v>32</v>
      </c>
      <c r="C8" s="73" t="s">
        <v>231</v>
      </c>
      <c r="D8" s="74"/>
      <c r="E8" s="74"/>
      <c r="F8" s="74"/>
      <c r="G8" s="74"/>
      <c r="H8" s="57">
        <f>VLOOKUP(B8,[3]Cuadros!A$36:AF$68,17,FALSE)</f>
        <v>0.78227800000000003</v>
      </c>
      <c r="I8" s="57">
        <f>VLOOKUP(B8,[3]Cuadros!A$36:AF$68,14,FALSE)</f>
        <v>1.0800064299999999</v>
      </c>
      <c r="J8" s="57">
        <f>VLOOKUP(B8,[3]Cuadros!A$36:AF$68,21,FALSE)</f>
        <v>5.3155500000000001E-2</v>
      </c>
      <c r="K8" s="57">
        <f>VLOOKUP(B8,[3]Cuadros!A$36:AF$68,24,FALSE)</f>
        <v>3.3323527799999999</v>
      </c>
      <c r="L8" s="57">
        <f t="shared" si="0"/>
        <v>1.3119481774999999</v>
      </c>
      <c r="M8" s="7"/>
    </row>
    <row r="9" spans="1:14" x14ac:dyDescent="0.25">
      <c r="A9" s="7"/>
      <c r="B9" s="56" t="s">
        <v>48</v>
      </c>
      <c r="C9" s="74" t="s">
        <v>244</v>
      </c>
      <c r="D9" s="74">
        <f>VLOOKUP(B9,[3]Cuadros!A$4:N$29,10,FALSE)</f>
        <v>1.855</v>
      </c>
      <c r="E9" s="74">
        <f>VLOOKUP(B9,[3]Cuadros!A$4:N$29,11,FALSE)</f>
        <v>0</v>
      </c>
      <c r="F9" s="74">
        <f>VLOOKUP(B9,[3]Cuadros!A$4:N$29,12,FALSE)</f>
        <v>0</v>
      </c>
      <c r="G9" s="74">
        <f>VLOOKUP(B9,[3]Cuadros!A$4:N$29,13,FALSE)</f>
        <v>1.855</v>
      </c>
      <c r="H9" s="57">
        <f>VLOOKUP(B9,[3]Cuadros!A$36:AF$68,17,FALSE)</f>
        <v>12.281070810000001</v>
      </c>
      <c r="I9" s="57">
        <f>VLOOKUP(B9,[3]Cuadros!A$36:AF$68,14,FALSE)</f>
        <v>13.08856117</v>
      </c>
      <c r="J9" s="57">
        <f>VLOOKUP(B9,[3]Cuadros!A$36:AF$68,21,FALSE)</f>
        <v>16.919908199999998</v>
      </c>
      <c r="K9" s="57">
        <f>VLOOKUP(B9,[3]Cuadros!A$36:AF$68,24,FALSE)</f>
        <v>8.5105566999999986</v>
      </c>
      <c r="L9" s="57">
        <f t="shared" si="0"/>
        <v>12.70002422</v>
      </c>
      <c r="M9" s="7"/>
    </row>
    <row r="10" spans="1:14" x14ac:dyDescent="0.25">
      <c r="A10" s="7"/>
      <c r="B10" s="56" t="s">
        <v>566</v>
      </c>
      <c r="C10" s="74" t="s">
        <v>404</v>
      </c>
      <c r="D10" s="74">
        <f>VLOOKUP(B10,[3]Cuadros!A$4:N$29,10,FALSE)</f>
        <v>4.9749999999999996</v>
      </c>
      <c r="E10" s="74">
        <f>VLOOKUP(B10,[3]Cuadros!A$4:N$29,11,FALSE)</f>
        <v>0</v>
      </c>
      <c r="F10" s="74">
        <f>VLOOKUP(B10,[3]Cuadros!A$4:N$29,12,FALSE)</f>
        <v>0</v>
      </c>
      <c r="G10" s="74">
        <f>VLOOKUP(B10,[3]Cuadros!A$4:N$29,13,FALSE)</f>
        <v>4.9749999999999996</v>
      </c>
      <c r="H10" s="57">
        <f>VLOOKUP(B10,[3]Cuadros!A$36:AF$68,17,FALSE)</f>
        <v>121.36688045999999</v>
      </c>
      <c r="I10" s="57">
        <f>VLOOKUP(B10,[3]Cuadros!A$36:AF$68,14,FALSE)</f>
        <v>129.89990832999999</v>
      </c>
      <c r="J10" s="57">
        <f>VLOOKUP(B10,[3]Cuadros!A$36:AF$68,21,FALSE)</f>
        <v>118.31129803</v>
      </c>
      <c r="K10" s="57">
        <f>VLOOKUP(B10,[3]Cuadros!A$36:AF$68,24,FALSE)</f>
        <v>92.529755769999994</v>
      </c>
      <c r="L10" s="57">
        <f t="shared" si="0"/>
        <v>115.52696064749999</v>
      </c>
      <c r="M10" s="7"/>
    </row>
    <row r="11" spans="1:14" x14ac:dyDescent="0.25">
      <c r="A11" s="7"/>
      <c r="B11" s="56" t="s">
        <v>59</v>
      </c>
      <c r="C11" s="74" t="s">
        <v>257</v>
      </c>
      <c r="D11" s="74">
        <f>VLOOKUP(B11,[3]Cuadros!A$4:N$29,10,FALSE)</f>
        <v>0.93499999999999994</v>
      </c>
      <c r="E11" s="74">
        <f>VLOOKUP(B11,[3]Cuadros!A$4:N$29,11,FALSE)</f>
        <v>68.783999999999992</v>
      </c>
      <c r="F11" s="74">
        <f>VLOOKUP(B11,[3]Cuadros!A$4:N$29,12,FALSE)</f>
        <v>0</v>
      </c>
      <c r="G11" s="74">
        <f>VLOOKUP(B11,[3]Cuadros!A$4:N$29,13,FALSE)</f>
        <v>69.718999999999994</v>
      </c>
      <c r="H11" s="57">
        <f>VLOOKUP(B11,[3]Cuadros!A$36:AF$68,17,FALSE)</f>
        <v>47.312669840000005</v>
      </c>
      <c r="I11" s="57">
        <f>VLOOKUP(B11,[3]Cuadros!A$36:AF$68,14,FALSE)</f>
        <v>56.242213499999998</v>
      </c>
      <c r="J11" s="57">
        <f>VLOOKUP(B11,[3]Cuadros!A$36:AF$68,21,FALSE)</f>
        <v>74.974485670000007</v>
      </c>
      <c r="K11" s="57">
        <f>VLOOKUP(B11,[3]Cuadros!A$36:AF$68,24,FALSE)</f>
        <v>87.794406349999988</v>
      </c>
      <c r="L11" s="57">
        <f t="shared" si="0"/>
        <v>66.580943840000003</v>
      </c>
      <c r="M11" s="7"/>
    </row>
    <row r="12" spans="1:14" x14ac:dyDescent="0.25">
      <c r="A12" s="7"/>
      <c r="B12" s="56" t="s">
        <v>45</v>
      </c>
      <c r="C12" s="74" t="s">
        <v>261</v>
      </c>
      <c r="D12" s="74">
        <f>VLOOKUP(B12,[3]Cuadros!A$4:N$29,10,FALSE)</f>
        <v>2.5149999999999997</v>
      </c>
      <c r="E12" s="74">
        <f>VLOOKUP(B12,[3]Cuadros!A$4:N$29,11,FALSE)</f>
        <v>0</v>
      </c>
      <c r="F12" s="74">
        <f>VLOOKUP(B12,[3]Cuadros!A$4:N$29,12,FALSE)</f>
        <v>0</v>
      </c>
      <c r="G12" s="74">
        <f>VLOOKUP(B12,[3]Cuadros!A$4:N$29,13,FALSE)</f>
        <v>2.5149999999999997</v>
      </c>
      <c r="H12" s="57">
        <f>VLOOKUP(B12,[3]Cuadros!A$36:AF$68,17,FALSE)</f>
        <v>12.24245449</v>
      </c>
      <c r="I12" s="57">
        <f>VLOOKUP(B12,[3]Cuadros!A$36:AF$68,14,FALSE)</f>
        <v>6.7407555400000003</v>
      </c>
      <c r="J12" s="57">
        <f>VLOOKUP(B12,[3]Cuadros!A$36:AF$68,21,FALSE)</f>
        <v>37.121195409999999</v>
      </c>
      <c r="K12" s="57">
        <f>VLOOKUP(B12,[3]Cuadros!A$36:AF$68,24,FALSE)</f>
        <v>40.78800596</v>
      </c>
      <c r="L12" s="57">
        <f t="shared" si="0"/>
        <v>24.22310285</v>
      </c>
      <c r="M12" s="7"/>
    </row>
    <row r="13" spans="1:14" ht="30" x14ac:dyDescent="0.25">
      <c r="A13" s="7"/>
      <c r="B13" s="6" t="s">
        <v>574</v>
      </c>
      <c r="C13" s="75" t="s">
        <v>408</v>
      </c>
      <c r="D13" s="79">
        <f>VLOOKUP(B13,[3]Cuadros!A$4:N$29,10,FALSE)</f>
        <v>1.65</v>
      </c>
      <c r="E13" s="79">
        <f>VLOOKUP(B13,[3]Cuadros!A$4:N$29,11,FALSE)</f>
        <v>0</v>
      </c>
      <c r="F13" s="79">
        <f>VLOOKUP(B13,[3]Cuadros!A$4:N$29,12,FALSE)</f>
        <v>0</v>
      </c>
      <c r="G13" s="79">
        <f>VLOOKUP(B13,[3]Cuadros!A$4:N$29,13,FALSE)</f>
        <v>1.65</v>
      </c>
      <c r="H13" s="70"/>
      <c r="I13" s="70"/>
      <c r="J13" s="70"/>
      <c r="K13" s="70"/>
      <c r="L13" s="57"/>
      <c r="M13" s="7"/>
    </row>
    <row r="14" spans="1:14" x14ac:dyDescent="0.25">
      <c r="A14" s="7"/>
      <c r="B14" s="56" t="s">
        <v>78</v>
      </c>
      <c r="C14" s="73" t="s">
        <v>273</v>
      </c>
      <c r="D14" s="74"/>
      <c r="E14" s="74"/>
      <c r="F14" s="74"/>
      <c r="G14" s="74"/>
      <c r="H14" s="57">
        <f>VLOOKUP(B14,[3]Cuadros!A$36:AF$68,17,FALSE)</f>
        <v>2.5000000000000001E-2</v>
      </c>
      <c r="I14" s="57">
        <f>VLOOKUP(B14,[3]Cuadros!A$36:AF$68,14,FALSE)</f>
        <v>32.748022319999997</v>
      </c>
      <c r="J14" s="57">
        <f>VLOOKUP(B14,[3]Cuadros!A$36:AF$68,21,FALSE)</f>
        <v>24.58797135</v>
      </c>
      <c r="K14" s="57">
        <f>VLOOKUP(B14,[3]Cuadros!A$36:AF$68,24,FALSE)</f>
        <v>31.099602399999998</v>
      </c>
      <c r="L14" s="57">
        <f t="shared" si="0"/>
        <v>22.115149017499999</v>
      </c>
      <c r="M14" s="7"/>
    </row>
    <row r="15" spans="1:14" x14ac:dyDescent="0.25">
      <c r="A15" s="7"/>
      <c r="B15" s="56" t="s">
        <v>77</v>
      </c>
      <c r="C15" s="73" t="s">
        <v>274</v>
      </c>
      <c r="D15" s="74"/>
      <c r="E15" s="74"/>
      <c r="F15" s="74"/>
      <c r="G15" s="74"/>
      <c r="H15" s="57">
        <f>VLOOKUP(B15,[3]Cuadros!A$36:AF$68,17,FALSE)</f>
        <v>0</v>
      </c>
      <c r="I15" s="57">
        <f>VLOOKUP(B15,[3]Cuadros!A$36:AF$68,14,FALSE)</f>
        <v>0</v>
      </c>
      <c r="J15" s="57">
        <f>VLOOKUP(B15,[3]Cuadros!A$36:AF$68,21,FALSE)</f>
        <v>0</v>
      </c>
      <c r="K15" s="57">
        <f>VLOOKUP(B15,[3]Cuadros!A$36:AF$68,24,FALSE)</f>
        <v>0</v>
      </c>
      <c r="L15" s="57">
        <f t="shared" si="0"/>
        <v>0</v>
      </c>
      <c r="M15" s="7"/>
    </row>
    <row r="16" spans="1:14" x14ac:dyDescent="0.25">
      <c r="A16" s="7"/>
      <c r="B16" s="56" t="s">
        <v>79</v>
      </c>
      <c r="C16" s="74" t="s">
        <v>277</v>
      </c>
      <c r="D16" s="74">
        <f>VLOOKUP(B16,[3]Cuadros!A$4:N$29,10,FALSE)</f>
        <v>2.1399999999999997</v>
      </c>
      <c r="E16" s="74">
        <f>VLOOKUP(B16,[3]Cuadros!A$4:N$29,11,FALSE)</f>
        <v>0</v>
      </c>
      <c r="F16" s="74">
        <f>VLOOKUP(B16,[3]Cuadros!A$4:N$29,12,FALSE)</f>
        <v>0</v>
      </c>
      <c r="G16" s="74">
        <f>VLOOKUP(B16,[3]Cuadros!A$4:N$29,13,FALSE)</f>
        <v>2.1399999999999997</v>
      </c>
      <c r="H16" s="57">
        <f>VLOOKUP(B16,[3]Cuadros!A$36:AF$68,17,FALSE)</f>
        <v>24.27155634</v>
      </c>
      <c r="I16" s="57">
        <f>VLOOKUP(B16,[3]Cuadros!A$36:AF$68,14,FALSE)</f>
        <v>8.7442169100000005</v>
      </c>
      <c r="J16" s="57">
        <f>VLOOKUP(B16,[3]Cuadros!A$36:AF$68,21,FALSE)</f>
        <v>5.2273915000000004</v>
      </c>
      <c r="K16" s="57">
        <f>VLOOKUP(B16,[3]Cuadros!A$36:AF$68,24,FALSE)</f>
        <v>6.5271559299999993</v>
      </c>
      <c r="L16" s="57">
        <f t="shared" si="0"/>
        <v>11.192580170000001</v>
      </c>
      <c r="M16" s="7"/>
    </row>
    <row r="17" spans="1:13" x14ac:dyDescent="0.25">
      <c r="A17" s="7"/>
      <c r="B17" s="56" t="s">
        <v>84</v>
      </c>
      <c r="C17" s="74" t="s">
        <v>279</v>
      </c>
      <c r="D17" s="74">
        <f>VLOOKUP(B17,[3]Cuadros!A$4:N$29,10,FALSE)</f>
        <v>0</v>
      </c>
      <c r="E17" s="74">
        <f>VLOOKUP(B17,[3]Cuadros!A$4:N$29,11,FALSE)</f>
        <v>24.02</v>
      </c>
      <c r="F17" s="74">
        <f>VLOOKUP(B17,[3]Cuadros!A$4:N$29,12,FALSE)</f>
        <v>52.916666666666664</v>
      </c>
      <c r="G17" s="74">
        <f>VLOOKUP(B17,[3]Cuadros!A$4:N$29,13,FALSE)</f>
        <v>76.936666666666667</v>
      </c>
      <c r="H17" s="57">
        <f>VLOOKUP(B17,[3]Cuadros!A$36:AF$68,17,FALSE)</f>
        <v>0.10092896000000001</v>
      </c>
      <c r="I17" s="57">
        <f>VLOOKUP(B17,[3]Cuadros!A$36:AF$68,14,FALSE)</f>
        <v>14.67061728</v>
      </c>
      <c r="J17" s="57">
        <f>VLOOKUP(B17,[3]Cuadros!A$36:AF$68,21,FALSE)</f>
        <v>3.0713785899999997</v>
      </c>
      <c r="K17" s="57">
        <f>VLOOKUP(B17,[3]Cuadros!A$36:AF$68,24,FALSE)</f>
        <v>1.52241582</v>
      </c>
      <c r="L17" s="57">
        <f t="shared" si="0"/>
        <v>4.8413351624999992</v>
      </c>
      <c r="M17" s="7"/>
    </row>
    <row r="18" spans="1:13" x14ac:dyDescent="0.25">
      <c r="A18" s="7"/>
      <c r="B18" s="56" t="s">
        <v>87</v>
      </c>
      <c r="C18" s="73" t="s">
        <v>281</v>
      </c>
      <c r="D18" s="74"/>
      <c r="E18" s="74"/>
      <c r="F18" s="74"/>
      <c r="G18" s="74"/>
      <c r="H18" s="57">
        <f>VLOOKUP(B18,[3]Cuadros!A$36:AF$68,17,FALSE)</f>
        <v>4.8628749999999998</v>
      </c>
      <c r="I18" s="57">
        <f>VLOOKUP(B18,[3]Cuadros!A$36:AF$68,14,FALSE)</f>
        <v>7.05161368</v>
      </c>
      <c r="J18" s="57">
        <f>VLOOKUP(B18,[3]Cuadros!A$36:AF$68,21,FALSE)</f>
        <v>5.58530354</v>
      </c>
      <c r="K18" s="57">
        <f>VLOOKUP(B18,[3]Cuadros!A$36:AF$68,24,FALSE)</f>
        <v>8.5620504000000004</v>
      </c>
      <c r="L18" s="57">
        <f t="shared" si="0"/>
        <v>6.515460655</v>
      </c>
      <c r="M18" s="7"/>
    </row>
    <row r="19" spans="1:13" x14ac:dyDescent="0.25">
      <c r="A19" s="7"/>
      <c r="B19" s="56" t="s">
        <v>567</v>
      </c>
      <c r="C19" s="74" t="s">
        <v>407</v>
      </c>
      <c r="D19" s="74">
        <f>VLOOKUP(B19,[3]Cuadros!A$4:N$29,10,FALSE)</f>
        <v>0.78499999999999992</v>
      </c>
      <c r="E19" s="74">
        <f>VLOOKUP(B19,[3]Cuadros!A$4:N$29,11,FALSE)</f>
        <v>0</v>
      </c>
      <c r="F19" s="74">
        <f>VLOOKUP(B19,[3]Cuadros!A$4:N$29,12,FALSE)</f>
        <v>0</v>
      </c>
      <c r="G19" s="74">
        <f>VLOOKUP(B19,[3]Cuadros!A$4:N$29,13,FALSE)</f>
        <v>0.78499999999999992</v>
      </c>
      <c r="H19" s="57">
        <f>VLOOKUP(B19,[3]Cuadros!A$36:AF$68,17,FALSE)</f>
        <v>0</v>
      </c>
      <c r="I19" s="57">
        <f>VLOOKUP(B19,[3]Cuadros!A$36:AF$68,14,FALSE)</f>
        <v>0.25123219000000002</v>
      </c>
      <c r="J19" s="57">
        <f>VLOOKUP(B19,[3]Cuadros!A$36:AF$68,21,FALSE)</f>
        <v>0</v>
      </c>
      <c r="K19" s="57">
        <f>VLOOKUP(B19,[3]Cuadros!A$36:AF$68,24,FALSE)</f>
        <v>0.28522278000000001</v>
      </c>
      <c r="L19" s="57">
        <f t="shared" si="0"/>
        <v>0.13411374250000002</v>
      </c>
      <c r="M19" s="7"/>
    </row>
    <row r="20" spans="1:13" x14ac:dyDescent="0.25">
      <c r="A20" s="7"/>
      <c r="B20" s="56" t="s">
        <v>104</v>
      </c>
      <c r="C20" s="74" t="s">
        <v>295</v>
      </c>
      <c r="D20" s="74">
        <f>VLOOKUP(B20,[3]Cuadros!A$4:N$29,10,FALSE)</f>
        <v>0.61499999999999999</v>
      </c>
      <c r="E20" s="74">
        <f>VLOOKUP(B20,[3]Cuadros!A$4:N$29,11,FALSE)</f>
        <v>0</v>
      </c>
      <c r="F20" s="74">
        <f>VLOOKUP(B20,[3]Cuadros!A$4:N$29,12,FALSE)</f>
        <v>0</v>
      </c>
      <c r="G20" s="74">
        <f>VLOOKUP(B20,[3]Cuadros!A$4:N$29,13,FALSE)</f>
        <v>0.61499999999999999</v>
      </c>
      <c r="H20" s="57">
        <f>VLOOKUP(B20,[3]Cuadros!A$36:AF$68,17,FALSE)</f>
        <v>1.3333330000000001</v>
      </c>
      <c r="I20" s="57">
        <f>VLOOKUP(B20,[3]Cuadros!A$36:AF$68,14,FALSE)</f>
        <v>1.8218438799999999</v>
      </c>
      <c r="J20" s="57">
        <f>VLOOKUP(B20,[3]Cuadros!A$36:AF$68,21,FALSE)</f>
        <v>1.77709297</v>
      </c>
      <c r="K20" s="57">
        <f>VLOOKUP(B20,[3]Cuadros!A$36:AF$68,24,FALSE)</f>
        <v>1.7167515900000001</v>
      </c>
      <c r="L20" s="57">
        <f t="shared" si="0"/>
        <v>1.6622553600000001</v>
      </c>
      <c r="M20" s="7"/>
    </row>
    <row r="21" spans="1:13" x14ac:dyDescent="0.25">
      <c r="A21" s="7"/>
      <c r="B21" s="56" t="s">
        <v>111</v>
      </c>
      <c r="C21" s="73" t="s">
        <v>305</v>
      </c>
      <c r="D21" s="74"/>
      <c r="E21" s="74"/>
      <c r="F21" s="74"/>
      <c r="G21" s="74"/>
      <c r="H21" s="57">
        <f>VLOOKUP(B21,[3]Cuadros!A$36:AF$68,17,FALSE)</f>
        <v>0.21608957000000001</v>
      </c>
      <c r="I21" s="57">
        <f>VLOOKUP(B21,[3]Cuadros!A$36:AF$68,14,FALSE)</f>
        <v>3.4696194600000001</v>
      </c>
      <c r="J21" s="57">
        <f>VLOOKUP(B21,[3]Cuadros!A$36:AF$68,21,FALSE)</f>
        <v>2.6381697900000001</v>
      </c>
      <c r="K21" s="57">
        <f>VLOOKUP(B21,[3]Cuadros!A$36:AF$68,24,FALSE)</f>
        <v>2.4345108500000001</v>
      </c>
      <c r="L21" s="57">
        <f t="shared" si="0"/>
        <v>2.1895974174999999</v>
      </c>
      <c r="M21" s="7"/>
    </row>
    <row r="22" spans="1:13" x14ac:dyDescent="0.25">
      <c r="A22" s="7"/>
      <c r="B22" s="56"/>
      <c r="C22" s="73" t="s">
        <v>317</v>
      </c>
      <c r="D22" s="74"/>
      <c r="E22" s="74"/>
      <c r="F22" s="74"/>
      <c r="G22" s="74"/>
      <c r="H22" s="57"/>
      <c r="I22" s="57"/>
      <c r="J22" s="57"/>
      <c r="K22" s="57"/>
      <c r="L22" s="57"/>
      <c r="M22" s="7"/>
    </row>
    <row r="23" spans="1:13" x14ac:dyDescent="0.25">
      <c r="A23" s="7"/>
      <c r="B23" s="56" t="s">
        <v>130</v>
      </c>
      <c r="C23" s="74" t="s">
        <v>322</v>
      </c>
      <c r="D23" s="74">
        <f>VLOOKUP(B23,[3]Cuadros!A$4:N$29,10,FALSE)</f>
        <v>26.155000000000001</v>
      </c>
      <c r="E23" s="74">
        <f>VLOOKUP(B23,[3]Cuadros!A$4:N$29,11,FALSE)</f>
        <v>10.58</v>
      </c>
      <c r="F23" s="74">
        <f>VLOOKUP(B23,[3]Cuadros!A$4:N$29,12,FALSE)</f>
        <v>4.166666666666667</v>
      </c>
      <c r="G23" s="74">
        <f>VLOOKUP(B23,[3]Cuadros!A$4:N$29,13,FALSE)</f>
        <v>40.901666666666664</v>
      </c>
      <c r="H23" s="57">
        <f>VLOOKUP(B23,[3]Cuadros!A$36:AF$68,17,FALSE)</f>
        <v>13.784379439999999</v>
      </c>
      <c r="I23" s="57">
        <f>VLOOKUP(B23,[3]Cuadros!A$36:AF$68,14,FALSE)</f>
        <v>16.781811709999999</v>
      </c>
      <c r="J23" s="57">
        <f>VLOOKUP(B23,[3]Cuadros!A$36:AF$68,21,FALSE)</f>
        <v>17.275683520000001</v>
      </c>
      <c r="K23" s="57">
        <f>VLOOKUP(B23,[3]Cuadros!A$36:AF$68,24,FALSE)</f>
        <v>13.816625160000001</v>
      </c>
      <c r="L23" s="57">
        <f t="shared" si="0"/>
        <v>15.414624957499999</v>
      </c>
      <c r="M23" s="7"/>
    </row>
    <row r="24" spans="1:13" ht="45" x14ac:dyDescent="0.25">
      <c r="A24" s="7"/>
      <c r="B24" s="58" t="s">
        <v>568</v>
      </c>
      <c r="C24" s="76" t="s">
        <v>405</v>
      </c>
      <c r="D24" s="74">
        <f>VLOOKUP(B24,[3]Cuadros!A$4:N$29,10,FALSE)</f>
        <v>0.63</v>
      </c>
      <c r="E24" s="74">
        <f>VLOOKUP(B24,[3]Cuadros!A$4:N$29,11,FALSE)</f>
        <v>0</v>
      </c>
      <c r="F24" s="74">
        <f>VLOOKUP(B24,[3]Cuadros!A$4:N$29,12,FALSE)</f>
        <v>0</v>
      </c>
      <c r="G24" s="74">
        <f>VLOOKUP(B24,[3]Cuadros!A$4:N$29,13,FALSE)</f>
        <v>0.63</v>
      </c>
      <c r="H24" s="57">
        <f>VLOOKUP(B24,[3]Cuadros!A$36:AF$68,17,FALSE)</f>
        <v>246.70917481999999</v>
      </c>
      <c r="I24" s="57">
        <f>VLOOKUP(B24,[3]Cuadros!A$36:AF$68,14,FALSE)</f>
        <v>367.86455525000002</v>
      </c>
      <c r="J24" s="57">
        <f>VLOOKUP(B24,[3]Cuadros!A$36:AF$68,21,FALSE)</f>
        <v>418.5418555</v>
      </c>
      <c r="K24" s="57">
        <f>VLOOKUP(B24,[3]Cuadros!A$36:AF$68,24,FALSE)</f>
        <v>513.61603160000004</v>
      </c>
      <c r="L24" s="57">
        <f t="shared" si="0"/>
        <v>386.68290429249998</v>
      </c>
      <c r="M24" s="7"/>
    </row>
    <row r="25" spans="1:13" x14ac:dyDescent="0.25">
      <c r="A25" s="7"/>
      <c r="B25" s="56" t="s">
        <v>94</v>
      </c>
      <c r="C25" s="74" t="s">
        <v>334</v>
      </c>
      <c r="D25" s="74">
        <f>VLOOKUP(B25,[3]Cuadros!A$4:N$29,10,FALSE)</f>
        <v>0.05</v>
      </c>
      <c r="E25" s="74">
        <f>VLOOKUP(B25,[3]Cuadros!A$4:N$29,11,FALSE)</f>
        <v>0</v>
      </c>
      <c r="F25" s="74">
        <f>VLOOKUP(B25,[3]Cuadros!A$4:N$29,12,FALSE)</f>
        <v>0</v>
      </c>
      <c r="G25" s="74">
        <f>VLOOKUP(B25,[3]Cuadros!A$4:N$29,13,FALSE)</f>
        <v>0.05</v>
      </c>
      <c r="H25" s="57">
        <f>VLOOKUP(B25,[3]Cuadros!A$36:AF$68,17,FALSE)</f>
        <v>7.0000000000000001E-3</v>
      </c>
      <c r="I25" s="57">
        <f>VLOOKUP(B25,[3]Cuadros!A$36:AF$68,14,FALSE)</f>
        <v>6.7437399999999998E-3</v>
      </c>
      <c r="J25" s="57">
        <f>VLOOKUP(B25,[3]Cuadros!A$36:AF$68,21,FALSE)</f>
        <v>6.7652500000000004E-3</v>
      </c>
      <c r="K25" s="57">
        <f>VLOOKUP(B25,[3]Cuadros!A$36:AF$68,24,FALSE)</f>
        <v>6.6552E-3</v>
      </c>
      <c r="L25" s="57">
        <f t="shared" si="0"/>
        <v>6.7910475000000003E-3</v>
      </c>
      <c r="M25" s="7"/>
    </row>
    <row r="26" spans="1:13" x14ac:dyDescent="0.25">
      <c r="A26" s="7"/>
      <c r="B26" s="56" t="s">
        <v>147</v>
      </c>
      <c r="C26" s="74" t="s">
        <v>337</v>
      </c>
      <c r="D26" s="74">
        <f>VLOOKUP(B26,[3]Cuadros!A$4:N$29,10,FALSE)</f>
        <v>0</v>
      </c>
      <c r="E26" s="74">
        <f>VLOOKUP(B26,[3]Cuadros!A$4:N$29,11,FALSE)</f>
        <v>0</v>
      </c>
      <c r="F26" s="74">
        <f>VLOOKUP(B26,[3]Cuadros!A$4:N$29,12,FALSE)</f>
        <v>6.666666666666667</v>
      </c>
      <c r="G26" s="74">
        <f>VLOOKUP(B26,[3]Cuadros!A$4:N$29,13,FALSE)</f>
        <v>6.666666666666667</v>
      </c>
      <c r="H26" s="57">
        <f>VLOOKUP(B26,[3]Cuadros!A$36:AF$68,17,FALSE)</f>
        <v>16.666665999999999</v>
      </c>
      <c r="I26" s="57">
        <f>VLOOKUP(B26,[3]Cuadros!A$36:AF$68,14,FALSE)</f>
        <v>16.055876999999999</v>
      </c>
      <c r="J26" s="57">
        <f>VLOOKUP(B26,[3]Cuadros!A$36:AF$68,21,FALSE)</f>
        <v>0</v>
      </c>
      <c r="K26" s="57">
        <f>VLOOKUP(B26,[3]Cuadros!A$36:AF$68,24,FALSE)</f>
        <v>0</v>
      </c>
      <c r="L26" s="57">
        <f t="shared" si="0"/>
        <v>8.1806357500000004</v>
      </c>
      <c r="M26" s="7"/>
    </row>
    <row r="27" spans="1:13" x14ac:dyDescent="0.25">
      <c r="A27" s="7"/>
      <c r="B27" s="56" t="s">
        <v>149</v>
      </c>
      <c r="C27" s="73" t="s">
        <v>345</v>
      </c>
      <c r="D27" s="74"/>
      <c r="E27" s="74"/>
      <c r="F27" s="74"/>
      <c r="G27" s="74"/>
      <c r="H27" s="57">
        <f>VLOOKUP(B27,[3]Cuadros!A$36:AF$68,17,FALSE)</f>
        <v>0</v>
      </c>
      <c r="I27" s="57">
        <f>VLOOKUP(B27,[3]Cuadros!A$36:AF$68,14,FALSE)</f>
        <v>0</v>
      </c>
      <c r="J27" s="57">
        <f>VLOOKUP(B27,[3]Cuadros!A$36:AF$68,21,FALSE)</f>
        <v>0</v>
      </c>
      <c r="K27" s="57">
        <f>VLOOKUP(B27,[3]Cuadros!A$36:AF$68,24,FALSE)</f>
        <v>0</v>
      </c>
      <c r="L27" s="57">
        <f t="shared" si="0"/>
        <v>0</v>
      </c>
      <c r="M27" s="7"/>
    </row>
    <row r="28" spans="1:13" x14ac:dyDescent="0.25">
      <c r="A28" s="7"/>
      <c r="B28" s="56" t="s">
        <v>190</v>
      </c>
      <c r="C28" s="74" t="s">
        <v>355</v>
      </c>
      <c r="D28" s="74">
        <f>VLOOKUP(B28,[3]Cuadros!A$4:N$29,10,FALSE)</f>
        <v>0</v>
      </c>
      <c r="E28" s="74">
        <f>VLOOKUP(B28,[3]Cuadros!A$4:N$29,11,FALSE)</f>
        <v>0.8</v>
      </c>
      <c r="F28" s="74">
        <f>VLOOKUP(B28,[3]Cuadros!A$4:N$29,12,FALSE)</f>
        <v>0</v>
      </c>
      <c r="G28" s="74">
        <f>VLOOKUP(B28,[3]Cuadros!A$4:N$29,13,FALSE)</f>
        <v>0.8</v>
      </c>
      <c r="H28" s="57">
        <f>VLOOKUP(B28,[3]Cuadros!A$36:AF$68,17,FALSE)</f>
        <v>3.9311876200000002</v>
      </c>
      <c r="I28" s="57">
        <f>VLOOKUP(B28,[3]Cuadros!A$36:AF$68,14,FALSE)</f>
        <v>6.11567317</v>
      </c>
      <c r="J28" s="57">
        <f>VLOOKUP(B28,[3]Cuadros!A$36:AF$68,21,FALSE)</f>
        <v>9.11009037</v>
      </c>
      <c r="K28" s="57">
        <f>VLOOKUP(B28,[3]Cuadros!A$36:AF$68,24,FALSE)</f>
        <v>7.6295125499999994</v>
      </c>
      <c r="L28" s="57">
        <f t="shared" si="0"/>
        <v>6.6966159274999999</v>
      </c>
      <c r="M28" s="7"/>
    </row>
    <row r="29" spans="1:13" x14ac:dyDescent="0.25">
      <c r="A29" s="7"/>
      <c r="B29" s="56" t="s">
        <v>54</v>
      </c>
      <c r="C29" s="74" t="s">
        <v>356</v>
      </c>
      <c r="D29" s="74">
        <f>VLOOKUP(B29,[3]Cuadros!A$4:N$29,10,FALSE)</f>
        <v>2.16</v>
      </c>
      <c r="E29" s="74">
        <f>VLOOKUP(B29,[3]Cuadros!A$4:N$29,11,FALSE)</f>
        <v>9.6159999999999997</v>
      </c>
      <c r="F29" s="74">
        <f>VLOOKUP(B29,[3]Cuadros!A$4:N$29,12,FALSE)</f>
        <v>0</v>
      </c>
      <c r="G29" s="74">
        <f>VLOOKUP(B29,[3]Cuadros!A$4:N$29,13,FALSE)</f>
        <v>11.776</v>
      </c>
      <c r="H29" s="57">
        <f>VLOOKUP(B29,[3]Cuadros!A$36:AF$68,17,FALSE)</f>
        <v>11.469213679999999</v>
      </c>
      <c r="I29" s="57">
        <f>VLOOKUP(B29,[3]Cuadros!A$36:AF$68,14,FALSE)</f>
        <v>29.15915846</v>
      </c>
      <c r="J29" s="57">
        <f>VLOOKUP(B29,[3]Cuadros!A$36:AF$68,21,FALSE)</f>
        <v>21.880420430000001</v>
      </c>
      <c r="K29" s="57">
        <f>VLOOKUP(B29,[3]Cuadros!A$36:AF$68,24,FALSE)</f>
        <v>16.278431650000002</v>
      </c>
      <c r="L29" s="57">
        <f t="shared" si="0"/>
        <v>19.696806055</v>
      </c>
      <c r="M29" s="7"/>
    </row>
    <row r="30" spans="1:13" x14ac:dyDescent="0.25">
      <c r="A30" s="7"/>
      <c r="B30" s="56" t="s">
        <v>163</v>
      </c>
      <c r="C30" s="74" t="s">
        <v>361</v>
      </c>
      <c r="D30" s="74">
        <f>VLOOKUP(B30,[3]Cuadros!A$4:N$29,10,FALSE)</f>
        <v>7.31</v>
      </c>
      <c r="E30" s="74">
        <f>VLOOKUP(B30,[3]Cuadros!A$4:N$29,11,FALSE)</f>
        <v>1.52</v>
      </c>
      <c r="F30" s="74">
        <f>VLOOKUP(B30,[3]Cuadros!A$4:N$29,12,FALSE)</f>
        <v>0</v>
      </c>
      <c r="G30" s="74">
        <f>VLOOKUP(B30,[3]Cuadros!A$4:N$29,13,FALSE)</f>
        <v>8.83</v>
      </c>
      <c r="H30" s="57">
        <f>VLOOKUP(B30,[3]Cuadros!A$36:AF$68,17,FALSE)</f>
        <v>21.566527860000001</v>
      </c>
      <c r="I30" s="57">
        <f>VLOOKUP(B30,[3]Cuadros!A$36:AF$68,14,FALSE)</f>
        <v>25.60032077</v>
      </c>
      <c r="J30" s="57">
        <f>VLOOKUP(B30,[3]Cuadros!A$36:AF$68,21,FALSE)</f>
        <v>33.096083289999996</v>
      </c>
      <c r="K30" s="57">
        <f>VLOOKUP(B30,[3]Cuadros!A$36:AF$68,24,FALSE)</f>
        <v>18.854648050000002</v>
      </c>
      <c r="L30" s="57">
        <f t="shared" si="0"/>
        <v>24.779394992500002</v>
      </c>
      <c r="M30" s="7"/>
    </row>
    <row r="31" spans="1:13" x14ac:dyDescent="0.25">
      <c r="A31" s="7"/>
      <c r="B31" s="56" t="s">
        <v>569</v>
      </c>
      <c r="C31" s="74" t="s">
        <v>406</v>
      </c>
      <c r="D31" s="74">
        <f>VLOOKUP(B31,[3]Cuadros!A$4:N$29,10,FALSE)</f>
        <v>77.289999999999992</v>
      </c>
      <c r="E31" s="74">
        <f>VLOOKUP(B31,[3]Cuadros!A$4:N$29,11,FALSE)</f>
        <v>0</v>
      </c>
      <c r="F31" s="74">
        <f>VLOOKUP(B31,[3]Cuadros!A$4:N$29,12,FALSE)</f>
        <v>4.166666666666667</v>
      </c>
      <c r="G31" s="74">
        <f>VLOOKUP(B31,[3]Cuadros!A$4:N$29,13,FALSE)</f>
        <v>81.456666666666663</v>
      </c>
      <c r="H31" s="57">
        <f>VLOOKUP(B31,[3]Cuadros!A$36:AF$68,17,FALSE)</f>
        <v>452.10271602999995</v>
      </c>
      <c r="I31" s="57">
        <f>VLOOKUP(B31,[3]Cuadros!A$36:AF$68,14,FALSE)</f>
        <v>616.99150909000002</v>
      </c>
      <c r="J31" s="57">
        <f>VLOOKUP(B31,[3]Cuadros!A$36:AF$68,21,FALSE)</f>
        <v>557.51831658000003</v>
      </c>
      <c r="K31" s="57">
        <f>VLOOKUP(B31,[3]Cuadros!A$36:AF$68,24,FALSE)</f>
        <v>455.83235036000002</v>
      </c>
      <c r="L31" s="57">
        <f t="shared" si="0"/>
        <v>520.61122301499995</v>
      </c>
      <c r="M31" s="7"/>
    </row>
    <row r="32" spans="1:13" x14ac:dyDescent="0.25">
      <c r="A32" s="7"/>
      <c r="B32" s="7" t="s">
        <v>129</v>
      </c>
      <c r="C32" s="74" t="s">
        <v>565</v>
      </c>
      <c r="D32" s="74">
        <f>VLOOKUP(B32,[3]Cuadros!A$4:N$29,10,FALSE)</f>
        <v>10.795</v>
      </c>
      <c r="E32" s="74">
        <f>VLOOKUP(B32,[3]Cuadros!A$4:N$29,11,FALSE)</f>
        <v>4.5760000000000005</v>
      </c>
      <c r="F32" s="74">
        <f>VLOOKUP(B32,[3]Cuadros!A$4:N$29,12,FALSE)</f>
        <v>0</v>
      </c>
      <c r="G32" s="74">
        <f>VLOOKUP(B32,[3]Cuadros!A$4:N$29,13,FALSE)</f>
        <v>15.371</v>
      </c>
      <c r="H32" s="57">
        <f>VLOOKUP(B32,[3]Cuadros!A$36:AF$68,17,FALSE)</f>
        <v>34.31392975</v>
      </c>
      <c r="I32" s="57">
        <f>VLOOKUP(B32,[3]Cuadros!A$36:AF$68,14,FALSE)</f>
        <v>31.77359504</v>
      </c>
      <c r="J32" s="57">
        <f>VLOOKUP(B32,[3]Cuadros!A$36:AF$68,21,FALSE)</f>
        <v>29.615901359999999</v>
      </c>
      <c r="K32" s="57">
        <f>VLOOKUP(B32,[3]Cuadros!A$36:AF$68,24,FALSE)</f>
        <v>19.389280460000002</v>
      </c>
      <c r="L32" s="57">
        <f t="shared" si="0"/>
        <v>28.773176652499998</v>
      </c>
      <c r="M32" s="7"/>
    </row>
    <row r="33" spans="1:13" x14ac:dyDescent="0.25">
      <c r="A33" s="7"/>
      <c r="B33" s="56" t="s">
        <v>176</v>
      </c>
      <c r="C33" s="72" t="s">
        <v>372</v>
      </c>
      <c r="D33" s="72"/>
      <c r="E33" s="72"/>
      <c r="F33" s="72"/>
      <c r="G33" s="72"/>
      <c r="H33" s="71">
        <f>VLOOKUP(B33,[3]Cuadros!A$36:AF$68,17,FALSE)</f>
        <v>7.964389999999999E-2</v>
      </c>
      <c r="I33" s="71">
        <f>VLOOKUP(B33,[3]Cuadros!A$36:AF$68,14,FALSE)</f>
        <v>7.6829259999999996E-2</v>
      </c>
      <c r="J33" s="71">
        <f>VLOOKUP(B33,[3]Cuadros!A$36:AF$68,21,FALSE)</f>
        <v>4.8323199999999993E-3</v>
      </c>
      <c r="K33" s="71">
        <f>VLOOKUP(B33,[3]Cuadros!A$36:AF$68,24,FALSE)</f>
        <v>4.7537100000000004E-3</v>
      </c>
      <c r="L33" s="57">
        <f t="shared" si="0"/>
        <v>4.1514797499999999E-2</v>
      </c>
      <c r="M33" s="7"/>
    </row>
    <row r="34" spans="1:13" x14ac:dyDescent="0.25">
      <c r="A34" s="7"/>
      <c r="B34" s="72" t="s">
        <v>62</v>
      </c>
      <c r="C34" s="72" t="s">
        <v>378</v>
      </c>
      <c r="D34" s="72">
        <f>VLOOKUP(B34,[3]Cuadros!A$4:N$29,10,FALSE)</f>
        <v>18.03</v>
      </c>
      <c r="E34" s="72">
        <f>VLOOKUP(B34,[3]Cuadros!A$4:N$29,11,FALSE)</f>
        <v>119.196</v>
      </c>
      <c r="F34" s="72">
        <f>VLOOKUP(B34,[3]Cuadros!A$4:N$29,12,FALSE)</f>
        <v>40.416666666666664</v>
      </c>
      <c r="G34" s="72">
        <f>VLOOKUP(B34,[3]Cuadros!A$4:N$29,13,FALSE)</f>
        <v>177.64266666666666</v>
      </c>
      <c r="H34" s="71">
        <f>VLOOKUP(B34,[3]Cuadros!A$36:AF$68,17,FALSE)</f>
        <v>164.96225235</v>
      </c>
      <c r="I34" s="71">
        <f>VLOOKUP(B34,[3]Cuadros!A$36:AF$68,14,FALSE)</f>
        <v>165.02084897999998</v>
      </c>
      <c r="J34" s="71">
        <f>VLOOKUP(B34,[3]Cuadros!A$36:AF$68,21,FALSE)</f>
        <v>208.88706031000001</v>
      </c>
      <c r="K34" s="71">
        <f>VLOOKUP(B34,[3]Cuadros!A$36:AF$68,24,FALSE)</f>
        <v>245.66503648</v>
      </c>
      <c r="L34" s="57">
        <f t="shared" si="0"/>
        <v>196.13379953</v>
      </c>
      <c r="M34" s="7"/>
    </row>
    <row r="35" spans="1:13" x14ac:dyDescent="0.25">
      <c r="A35" s="7"/>
      <c r="B35" s="68" t="s">
        <v>182</v>
      </c>
      <c r="C35" s="77" t="s">
        <v>394</v>
      </c>
      <c r="D35" s="80">
        <f>VLOOKUP(B35,[3]Cuadros!A$4:N$29,10,FALSE)</f>
        <v>32.335000000000001</v>
      </c>
      <c r="E35" s="80">
        <f>VLOOKUP(B35,[3]Cuadros!A$4:N$29,11,FALSE)</f>
        <v>0</v>
      </c>
      <c r="F35" s="80">
        <f>VLOOKUP(B35,[3]Cuadros!A$4:N$29,12,FALSE)</f>
        <v>0</v>
      </c>
      <c r="G35" s="80">
        <f>VLOOKUP(B35,[3]Cuadros!A$4:N$29,13,FALSE)</f>
        <v>32.335000000000001</v>
      </c>
      <c r="H35" s="69">
        <f>VLOOKUP(B35,[3]Cuadros!A$36:AF$68,17,FALSE)</f>
        <v>1266.1592030300001</v>
      </c>
      <c r="I35" s="69">
        <f>VLOOKUP(B35,[3]Cuadros!A$36:AF$68,14,FALSE)</f>
        <v>1278.0567391500001</v>
      </c>
      <c r="J35" s="69">
        <f>VLOOKUP(B35,[3]Cuadros!A$36:AF$68,21,FALSE)</f>
        <v>1481.5195145</v>
      </c>
      <c r="K35" s="69">
        <f>VLOOKUP(B35,[3]Cuadros!A$36:AF$68,24,FALSE)</f>
        <v>1397.4581038199999</v>
      </c>
      <c r="L35" s="57">
        <f t="shared" si="0"/>
        <v>1355.798390125</v>
      </c>
      <c r="M35" s="7"/>
    </row>
    <row r="36" spans="1:13" x14ac:dyDescent="0.25">
      <c r="A36" s="7"/>
      <c r="B36" s="59" t="s">
        <v>388</v>
      </c>
      <c r="C36" s="78" t="s">
        <v>579</v>
      </c>
      <c r="D36" s="81">
        <f>VLOOKUP(B36,[3]Cuadros!A$4:N$29,10,FALSE)</f>
        <v>204.74</v>
      </c>
      <c r="E36" s="81">
        <f>VLOOKUP(B36,[3]Cuadros!A$4:N$29,11,FALSE)</f>
        <v>249.33599999999998</v>
      </c>
      <c r="F36" s="81">
        <f>VLOOKUP(B36,[3]Cuadros!A$4:N$29,12,FALSE)</f>
        <v>125.00000000000001</v>
      </c>
      <c r="G36" s="81">
        <f>VLOOKUP(B36,[3]Cuadros!A$4:N$29,13,FALSE)</f>
        <v>579.07599999999991</v>
      </c>
      <c r="H36" s="60">
        <f>VLOOKUP(B36,[3]Cuadros!A$36:AF$68,17,FALSE)</f>
        <v>2395.34880587</v>
      </c>
      <c r="I36" s="60">
        <f>VLOOKUP(B36,[3]Cuadros!A$36:AF$68,14,FALSE)</f>
        <v>2911.799989990001</v>
      </c>
      <c r="J36" s="60">
        <f>VLOOKUP(B36,[3]Cuadros!A$36:AF$68,21,FALSE)</f>
        <v>3014.7569014799992</v>
      </c>
      <c r="K36" s="60">
        <f>VLOOKUP(B36,[3]Cuadros!A$36:AF$68,24,FALSE)</f>
        <v>3013.1481685700001</v>
      </c>
      <c r="L36" s="57">
        <f t="shared" si="0"/>
        <v>2833.7634664775001</v>
      </c>
      <c r="M36" s="7"/>
    </row>
    <row r="37" spans="1:13" ht="30" x14ac:dyDescent="0.25">
      <c r="A37" s="7"/>
      <c r="B37" s="61" t="s">
        <v>403</v>
      </c>
      <c r="C37" s="62" t="s">
        <v>395</v>
      </c>
      <c r="D37" s="62">
        <f>VLOOKUP(B37,[3]Cuadros!A$4:N$29,10,FALSE)</f>
        <v>109.625</v>
      </c>
      <c r="E37" s="62">
        <f>VLOOKUP(B37,[3]Cuadros!A$4:N$29,11,FALSE)</f>
        <v>0</v>
      </c>
      <c r="F37" s="62">
        <f>VLOOKUP(B37,[3]Cuadros!A$4:N$29,12,FALSE)</f>
        <v>4.166666666666667</v>
      </c>
      <c r="G37" s="62">
        <f>VLOOKUP(B37,[3]Cuadros!A$4:N$29,13,FALSE)</f>
        <v>113.79166666666666</v>
      </c>
      <c r="H37" s="62">
        <f>VLOOKUP(B37,[3]Cuadros!A$36:AF$68,17,FALSE)</f>
        <v>1718.2619190600001</v>
      </c>
      <c r="I37" s="62">
        <f>VLOOKUP(B37,[3]Cuadros!A$36:AF$68,14,FALSE)</f>
        <v>1895.0482482400002</v>
      </c>
      <c r="J37" s="62">
        <f>VLOOKUP(B37,[3]Cuadros!A$36:AF$68,21,FALSE)</f>
        <v>2039.0378310800002</v>
      </c>
      <c r="K37" s="62">
        <f>VLOOKUP(B37,[3]Cuadros!A$36:AF$68,24,FALSE)</f>
        <v>1853.2904541799999</v>
      </c>
      <c r="L37" s="57">
        <f t="shared" si="0"/>
        <v>1876.4096131400001</v>
      </c>
      <c r="M37" s="7"/>
    </row>
    <row r="38" spans="1:13" x14ac:dyDescent="0.25">
      <c r="A38" s="7"/>
      <c r="B38" s="63" t="s">
        <v>397</v>
      </c>
      <c r="C38" s="64" t="s">
        <v>396</v>
      </c>
      <c r="D38" s="64">
        <f>VLOOKUP(B38,[3]Cuadros!A$4:N$29,10,FALSE)</f>
        <v>52.744999999999997</v>
      </c>
      <c r="E38" s="64">
        <f>VLOOKUP(B38,[3]Cuadros!A$4:N$29,11,FALSE)</f>
        <v>227.71199999999999</v>
      </c>
      <c r="F38" s="64">
        <f>VLOOKUP(B38,[3]Cuadros!A$4:N$29,12,FALSE)</f>
        <v>93.333333333333329</v>
      </c>
      <c r="G38" s="64">
        <f>VLOOKUP(B38,[3]Cuadros!A$4:N$29,13,FALSE)</f>
        <v>373.79033333333336</v>
      </c>
      <c r="H38" s="64">
        <f>VLOOKUP(B38,[3]Cuadros!A$36:AF$68,17,FALSE)</f>
        <v>451.22081753999998</v>
      </c>
      <c r="I38" s="64">
        <f>VLOOKUP(B38,[3]Cuadros!A$36:AF$68,14,FALSE)</f>
        <v>483.02186332299345</v>
      </c>
      <c r="J38" s="64">
        <f>VLOOKUP(B38,[3]Cuadros!A$36:AF$68,21,FALSE)</f>
        <v>550.88221576000001</v>
      </c>
      <c r="K38" s="64">
        <f>VLOOKUP(B38,[3]Cuadros!A$36:AF$68,24,FALSE)</f>
        <v>539.86166753999998</v>
      </c>
      <c r="L38" s="57">
        <f t="shared" si="0"/>
        <v>506.24664104074839</v>
      </c>
      <c r="M38" s="7"/>
    </row>
  </sheetData>
  <sortState ref="B4:K34">
    <sortCondition ref="C4:C34"/>
  </sortState>
  <mergeCells count="10">
    <mergeCell ref="J2:J3"/>
    <mergeCell ref="K2:K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D26" sqref="D26"/>
    </sheetView>
  </sheetViews>
  <sheetFormatPr defaultRowHeight="15" x14ac:dyDescent="0.25"/>
  <cols>
    <col min="1" max="1" width="27.7109375" customWidth="1"/>
    <col min="2" max="2" width="24.7109375" style="243" customWidth="1"/>
    <col min="3" max="3" width="16.28515625" bestFit="1" customWidth="1"/>
    <col min="4" max="4" width="16.85546875" bestFit="1" customWidth="1"/>
    <col min="5" max="5" width="16.42578125" bestFit="1" customWidth="1"/>
    <col min="6" max="8" width="12" bestFit="1" customWidth="1"/>
    <col min="9" max="9" width="9.7109375" bestFit="1" customWidth="1"/>
    <col min="10" max="10" width="10.28515625" bestFit="1" customWidth="1"/>
    <col min="11" max="11" width="9.85546875" bestFit="1" customWidth="1"/>
    <col min="12" max="12" width="9.42578125" bestFit="1" customWidth="1"/>
  </cols>
  <sheetData>
    <row r="1" spans="1:13" s="243" customFormat="1" x14ac:dyDescent="0.25">
      <c r="B1" s="135" t="s">
        <v>782</v>
      </c>
      <c r="C1" s="135" t="s">
        <v>783</v>
      </c>
      <c r="D1" s="135" t="s">
        <v>784</v>
      </c>
      <c r="E1" s="135" t="s">
        <v>785</v>
      </c>
      <c r="F1" s="135" t="s">
        <v>786</v>
      </c>
      <c r="G1" s="135" t="s">
        <v>787</v>
      </c>
      <c r="H1" s="135" t="s">
        <v>788</v>
      </c>
      <c r="I1" s="135" t="s">
        <v>789</v>
      </c>
      <c r="J1" s="135" t="s">
        <v>790</v>
      </c>
      <c r="K1" s="135" t="s">
        <v>791</v>
      </c>
      <c r="L1" s="135" t="s">
        <v>792</v>
      </c>
      <c r="M1" s="135" t="s">
        <v>793</v>
      </c>
    </row>
    <row r="2" spans="1:13" x14ac:dyDescent="0.25">
      <c r="A2" s="135" t="s">
        <v>322</v>
      </c>
      <c r="B2" s="243">
        <f>VLOOKUP(A2, 'AverageGDP_2007-2011'!A:B, 2, FALSE)</f>
        <v>424672800000</v>
      </c>
      <c r="C2" s="246">
        <v>15414624.9575</v>
      </c>
      <c r="D2" s="246">
        <f>(VLOOKUP(A2, GAVI!A:G, 7, FALSE))*1000000</f>
        <v>92444840.842000008</v>
      </c>
      <c r="E2" s="20">
        <f>(VLOOKUP(A2, GPEI!A:B, 2, FALSE))*1000000</f>
        <v>8814000</v>
      </c>
      <c r="F2">
        <f t="shared" ref="F2:F28" si="0">C2/B2</f>
        <v>3.6297650703082469E-5</v>
      </c>
      <c r="G2">
        <f t="shared" ref="G2:G28" si="1">D2/B2</f>
        <v>2.1768486430494256E-4</v>
      </c>
      <c r="H2">
        <f t="shared" ref="H2:H28" si="2">E2/B2</f>
        <v>2.0754802285430102E-5</v>
      </c>
      <c r="I2">
        <f t="shared" ref="I2:I30" si="3">F2/$F$31</f>
        <v>0.38487509200288655</v>
      </c>
      <c r="J2">
        <f t="shared" ref="J2:J30" si="4">G2/$G$31</f>
        <v>1</v>
      </c>
      <c r="K2">
        <f t="shared" ref="K2:K30" si="5">H2/$H$31</f>
        <v>0.88368581624851406</v>
      </c>
      <c r="L2" s="197">
        <f t="shared" ref="L2:L30" si="6">AVERAGE(I2:K2)</f>
        <v>0.75618696941713359</v>
      </c>
      <c r="M2">
        <f t="shared" ref="M2:M31" si="7">_xlfn.RANK.EQ(L2, $L$2:$L$30, 0)</f>
        <v>1</v>
      </c>
    </row>
    <row r="3" spans="1:13" x14ac:dyDescent="0.25">
      <c r="A3" t="s">
        <v>378</v>
      </c>
      <c r="B3" s="243">
        <f>VLOOKUP(A3, 'AverageGDP_2007-2011'!A:B, 2, FALSE)</f>
        <v>2466517399999.9995</v>
      </c>
      <c r="C3" s="20">
        <v>196133799.53</v>
      </c>
      <c r="D3" s="20">
        <f>(VLOOKUP(A3, GAVI!A:G, 7, FALSE))*1000000</f>
        <v>89460379.385073155</v>
      </c>
      <c r="E3" s="20">
        <f>(VLOOKUP(A3, GPEI!A:B, 2, FALSE))*1000000</f>
        <v>53948000</v>
      </c>
      <c r="F3" s="243">
        <f t="shared" si="0"/>
        <v>7.9518514456861341E-5</v>
      </c>
      <c r="G3" s="243">
        <f t="shared" si="1"/>
        <v>3.6269916192390605E-5</v>
      </c>
      <c r="H3" s="243">
        <f t="shared" si="2"/>
        <v>2.1872134370509616E-5</v>
      </c>
      <c r="I3" s="243">
        <f t="shared" si="3"/>
        <v>0.84315912943970117</v>
      </c>
      <c r="J3" s="243">
        <f t="shared" si="4"/>
        <v>0.16661661943377978</v>
      </c>
      <c r="K3" s="243">
        <f t="shared" si="5"/>
        <v>0.93125892737939098</v>
      </c>
      <c r="L3" s="197">
        <f t="shared" si="6"/>
        <v>0.64701155875095728</v>
      </c>
      <c r="M3" s="243">
        <f t="shared" si="7"/>
        <v>2</v>
      </c>
    </row>
    <row r="4" spans="1:13" s="243" customFormat="1" x14ac:dyDescent="0.25">
      <c r="A4" s="243" t="s">
        <v>277</v>
      </c>
      <c r="B4" s="243">
        <f>VLOOKUP(A4, 'AverageGDP_2007-2011'!A:B, 2, FALSE)</f>
        <v>234711000000</v>
      </c>
      <c r="C4" s="20">
        <v>11192580.170000002</v>
      </c>
      <c r="D4" s="20">
        <f>(VLOOKUP(A4, GAVI!A:G, 7, FALSE))*1000000</f>
        <v>4847276.5999999996</v>
      </c>
      <c r="E4" s="20">
        <f>(VLOOKUP(A4, GPEI!A:B, 2, FALSE))*1000000</f>
        <v>4600000</v>
      </c>
      <c r="F4" s="243">
        <f t="shared" si="0"/>
        <v>4.768664515084509E-5</v>
      </c>
      <c r="G4" s="243">
        <f t="shared" si="1"/>
        <v>2.0652106633263886E-5</v>
      </c>
      <c r="H4" s="243">
        <f t="shared" si="2"/>
        <v>1.9598570156490323E-5</v>
      </c>
      <c r="I4" s="243">
        <f t="shared" si="3"/>
        <v>0.50563608344442801</v>
      </c>
      <c r="J4" s="243">
        <f t="shared" si="4"/>
        <v>9.4871578229405534E-2</v>
      </c>
      <c r="K4" s="243">
        <f t="shared" si="5"/>
        <v>0.83445644183273504</v>
      </c>
      <c r="L4" s="197">
        <f t="shared" si="6"/>
        <v>0.47832136783552287</v>
      </c>
      <c r="M4" s="243">
        <f t="shared" si="7"/>
        <v>3</v>
      </c>
    </row>
    <row r="5" spans="1:13" x14ac:dyDescent="0.25">
      <c r="A5" t="s">
        <v>394</v>
      </c>
      <c r="B5" s="243">
        <f>VLOOKUP(A5, 'AverageGDP_2007-2011'!A:B, 2, FALSE)</f>
        <v>14375944999999.998</v>
      </c>
      <c r="C5" s="20">
        <v>1355798390.125</v>
      </c>
      <c r="D5" s="20">
        <v>76802600</v>
      </c>
      <c r="E5" s="20">
        <f>(VLOOKUP(A5, GPEI!A:B, 2, FALSE))*1000000</f>
        <v>133410000</v>
      </c>
      <c r="F5" s="243">
        <f t="shared" si="0"/>
        <v>9.4310209876637686E-5</v>
      </c>
      <c r="G5" s="243">
        <f t="shared" si="1"/>
        <v>5.342438357965338E-6</v>
      </c>
      <c r="H5" s="243">
        <f t="shared" si="2"/>
        <v>9.2800855874170373E-6</v>
      </c>
      <c r="I5" s="243">
        <f t="shared" si="3"/>
        <v>1</v>
      </c>
      <c r="J5" s="243">
        <f t="shared" si="4"/>
        <v>2.4542075421841985E-2</v>
      </c>
      <c r="K5" s="243">
        <f t="shared" si="5"/>
        <v>0.39512204907534021</v>
      </c>
      <c r="L5" s="197">
        <f t="shared" si="6"/>
        <v>0.47322137483239407</v>
      </c>
      <c r="M5" s="243">
        <f t="shared" si="7"/>
        <v>4</v>
      </c>
    </row>
    <row r="6" spans="1:13" x14ac:dyDescent="0.25">
      <c r="A6" s="135" t="s">
        <v>295</v>
      </c>
      <c r="B6" s="243">
        <f>VLOOKUP(A6, 'AverageGDP_2007-2011'!A:B, 2, FALSE)</f>
        <v>54669399999.999992</v>
      </c>
      <c r="C6" s="246">
        <v>1662255.36</v>
      </c>
      <c r="D6" s="246">
        <f>(VLOOKUP(A6, GAVI!A:G, 7, FALSE))*1000000</f>
        <v>1142509.5999999999</v>
      </c>
      <c r="E6" s="20">
        <f>(VLOOKUP(A6, GPEI!A:B, 2, FALSE))*1000000</f>
        <v>1284000.0000000002</v>
      </c>
      <c r="F6" s="243">
        <f t="shared" si="0"/>
        <v>3.0405589964404225E-5</v>
      </c>
      <c r="G6" s="243">
        <f t="shared" si="1"/>
        <v>2.0898520927612155E-5</v>
      </c>
      <c r="H6" s="243">
        <f t="shared" si="2"/>
        <v>2.3486630546521462E-5</v>
      </c>
      <c r="I6" s="243">
        <f t="shared" si="3"/>
        <v>0.32239976991013175</v>
      </c>
      <c r="J6" s="243">
        <f t="shared" si="4"/>
        <v>9.6003555388842213E-2</v>
      </c>
      <c r="K6" s="243">
        <f t="shared" si="5"/>
        <v>1</v>
      </c>
      <c r="L6" s="197">
        <f t="shared" si="6"/>
        <v>0.47280110843299133</v>
      </c>
      <c r="M6" s="243">
        <f t="shared" si="7"/>
        <v>5</v>
      </c>
    </row>
    <row r="7" spans="1:13" x14ac:dyDescent="0.25">
      <c r="A7" t="s">
        <v>226</v>
      </c>
      <c r="B7" s="243">
        <f>VLOOKUP(A7, 'AverageGDP_2007-2011'!A:B, 2, FALSE)</f>
        <v>1515646200000</v>
      </c>
      <c r="C7" s="20">
        <v>17525245.172499999</v>
      </c>
      <c r="D7" s="20">
        <f>(VLOOKUP(A7, GAVI!A:G, 7, FALSE))*1000000</f>
        <v>56552908.945000008</v>
      </c>
      <c r="E7" s="20">
        <f>(VLOOKUP(A7, GPEI!A:B, 2, FALSE))*1000000</f>
        <v>24898000.000000004</v>
      </c>
      <c r="F7" s="243">
        <f t="shared" si="0"/>
        <v>1.1562886623870399E-5</v>
      </c>
      <c r="G7" s="243">
        <f t="shared" si="1"/>
        <v>3.731273759337767E-5</v>
      </c>
      <c r="H7" s="243">
        <f t="shared" si="2"/>
        <v>1.6427316612544539E-5</v>
      </c>
      <c r="I7" s="243">
        <f t="shared" si="3"/>
        <v>0.12260482336955048</v>
      </c>
      <c r="J7" s="243">
        <f t="shared" si="4"/>
        <v>0.17140712889026746</v>
      </c>
      <c r="K7" s="243">
        <f t="shared" si="5"/>
        <v>0.69943266574598295</v>
      </c>
      <c r="L7" s="197">
        <f t="shared" si="6"/>
        <v>0.33114820600193362</v>
      </c>
      <c r="M7" s="243">
        <f t="shared" si="7"/>
        <v>6</v>
      </c>
    </row>
    <row r="8" spans="1:13" x14ac:dyDescent="0.25">
      <c r="A8" s="243" t="s">
        <v>361</v>
      </c>
      <c r="B8" s="243">
        <f>VLOOKUP(A8, 'AverageGDP_2007-2011'!A:B, 2, FALSE)</f>
        <v>470958000000</v>
      </c>
      <c r="C8" s="20">
        <v>24779394.992500003</v>
      </c>
      <c r="D8" s="20">
        <v>38045759.909000002</v>
      </c>
      <c r="E8" s="20">
        <f>(VLOOKUP(A8, GPEI!A:B, 2, FALSE))*1000000</f>
        <v>0</v>
      </c>
      <c r="F8" s="243">
        <f t="shared" si="0"/>
        <v>5.2614872223213117E-5</v>
      </c>
      <c r="G8" s="243">
        <f t="shared" si="1"/>
        <v>8.078376396409022E-5</v>
      </c>
      <c r="H8" s="243">
        <f t="shared" si="2"/>
        <v>0</v>
      </c>
      <c r="I8" s="243">
        <f t="shared" si="3"/>
        <v>0.5578915823857874</v>
      </c>
      <c r="J8" s="243">
        <f t="shared" si="4"/>
        <v>0.37110418412427959</v>
      </c>
      <c r="K8" s="243">
        <f t="shared" si="5"/>
        <v>0</v>
      </c>
      <c r="L8" s="197">
        <f t="shared" si="6"/>
        <v>0.30966525550335566</v>
      </c>
      <c r="M8" s="243">
        <f t="shared" si="7"/>
        <v>7</v>
      </c>
    </row>
    <row r="9" spans="1:13" x14ac:dyDescent="0.25">
      <c r="A9" t="s">
        <v>261</v>
      </c>
      <c r="B9" s="243">
        <f>VLOOKUP(A9, 'AverageGDP_2007-2011'!A:B, 2, FALSE)</f>
        <v>3427999000000</v>
      </c>
      <c r="C9" s="20">
        <v>24223102.850000001</v>
      </c>
      <c r="D9" s="20">
        <f>(VLOOKUP(A9, GAVI!A:G, 7, FALSE))*1000000</f>
        <v>6338552.5000000009</v>
      </c>
      <c r="E9" s="20">
        <f>(VLOOKUP(A9, GPEI!A:B, 2, FALSE))*1000000</f>
        <v>54946000.000000007</v>
      </c>
      <c r="F9" s="243">
        <f t="shared" si="0"/>
        <v>7.0662514341456933E-6</v>
      </c>
      <c r="G9" s="243">
        <f t="shared" si="1"/>
        <v>1.849053194006183E-6</v>
      </c>
      <c r="H9" s="243">
        <f t="shared" si="2"/>
        <v>1.6028592773801862E-5</v>
      </c>
      <c r="I9" s="243">
        <f t="shared" si="3"/>
        <v>7.4925625161779322E-2</v>
      </c>
      <c r="J9" s="243">
        <f t="shared" si="4"/>
        <v>8.4941743649018606E-3</v>
      </c>
      <c r="K9" s="243">
        <f t="shared" si="5"/>
        <v>0.68245603566050095</v>
      </c>
      <c r="L9" s="197">
        <f t="shared" si="6"/>
        <v>0.25529194506239405</v>
      </c>
      <c r="M9" s="243">
        <f t="shared" si="7"/>
        <v>8</v>
      </c>
    </row>
    <row r="10" spans="1:13" x14ac:dyDescent="0.25">
      <c r="A10" s="243" t="s">
        <v>345</v>
      </c>
      <c r="B10" s="243">
        <f>VLOOKUP(A10, 'AverageGDP_2007-2011'!A:B, 2, FALSE)</f>
        <v>453664800000</v>
      </c>
      <c r="C10" s="20">
        <v>0</v>
      </c>
      <c r="D10" s="20">
        <v>0</v>
      </c>
      <c r="E10" s="20">
        <f>(VLOOKUP(A10, GPEI!A:B, 2, FALSE))*1000000</f>
        <v>8000000</v>
      </c>
      <c r="F10" s="243">
        <f t="shared" si="0"/>
        <v>0</v>
      </c>
      <c r="G10" s="243">
        <f t="shared" si="1"/>
        <v>0</v>
      </c>
      <c r="H10" s="243">
        <f t="shared" si="2"/>
        <v>1.7634165136902841E-5</v>
      </c>
      <c r="I10" s="243">
        <f t="shared" si="3"/>
        <v>0</v>
      </c>
      <c r="J10" s="243">
        <f t="shared" si="4"/>
        <v>0</v>
      </c>
      <c r="K10" s="243">
        <f t="shared" si="5"/>
        <v>0.75081715540139871</v>
      </c>
      <c r="L10" s="197">
        <f t="shared" si="6"/>
        <v>0.25027238513379957</v>
      </c>
      <c r="M10" s="243">
        <f t="shared" si="7"/>
        <v>9</v>
      </c>
    </row>
    <row r="11" spans="1:13" x14ac:dyDescent="0.25">
      <c r="A11" t="s">
        <v>565</v>
      </c>
      <c r="B11" s="243">
        <v>815137400000</v>
      </c>
      <c r="C11" s="20">
        <v>28773176.6525</v>
      </c>
      <c r="D11" s="20">
        <v>33816100.800000004</v>
      </c>
      <c r="E11" s="20">
        <v>167500</v>
      </c>
      <c r="F11" s="243">
        <f t="shared" si="0"/>
        <v>3.5298560282597755E-5</v>
      </c>
      <c r="G11" s="243">
        <f t="shared" si="1"/>
        <v>4.1485154281965228E-5</v>
      </c>
      <c r="H11" s="243">
        <f t="shared" si="2"/>
        <v>2.0548682958235017E-7</v>
      </c>
      <c r="I11" s="243">
        <f t="shared" si="3"/>
        <v>0.37428143070373798</v>
      </c>
      <c r="J11" s="243">
        <f t="shared" si="4"/>
        <v>0.19057436268904299</v>
      </c>
      <c r="K11" s="243">
        <f t="shared" si="5"/>
        <v>8.749097882530631E-3</v>
      </c>
      <c r="L11" s="197">
        <f t="shared" si="6"/>
        <v>0.19120163042510385</v>
      </c>
      <c r="M11" s="243">
        <f t="shared" si="7"/>
        <v>10</v>
      </c>
    </row>
    <row r="12" spans="1:13" x14ac:dyDescent="0.25">
      <c r="A12" s="135" t="s">
        <v>244</v>
      </c>
      <c r="B12" s="243">
        <f>VLOOKUP(A12, 'AverageGDP_2007-2011'!A:B, 2, FALSE)</f>
        <v>322327800000</v>
      </c>
      <c r="C12" s="246">
        <v>12700024.219999999</v>
      </c>
      <c r="D12" s="246">
        <f>(VLOOKUP(A12, GAVI!A:G, 7, FALSE))*1000000</f>
        <v>6110323.7000000002</v>
      </c>
      <c r="E12" s="20">
        <f>(VLOOKUP(A12, GPEI!A:B, 2, FALSE))*1000000</f>
        <v>0</v>
      </c>
      <c r="F12" s="243">
        <f t="shared" si="0"/>
        <v>3.9400958341166971E-5</v>
      </c>
      <c r="G12" s="243">
        <f t="shared" si="1"/>
        <v>1.8956862237759201E-5</v>
      </c>
      <c r="H12" s="243">
        <f t="shared" si="2"/>
        <v>0</v>
      </c>
      <c r="I12" s="243">
        <f t="shared" si="3"/>
        <v>0.41778041203285765</v>
      </c>
      <c r="J12" s="243">
        <f t="shared" si="4"/>
        <v>8.708397020751793E-2</v>
      </c>
      <c r="K12" s="243">
        <f t="shared" si="5"/>
        <v>0</v>
      </c>
      <c r="L12" s="197">
        <f t="shared" si="6"/>
        <v>0.16828812741345853</v>
      </c>
      <c r="M12" s="243">
        <f t="shared" si="7"/>
        <v>11</v>
      </c>
    </row>
    <row r="13" spans="1:13" x14ac:dyDescent="0.25">
      <c r="A13" t="s">
        <v>257</v>
      </c>
      <c r="B13" s="243">
        <f>VLOOKUP(A13, 'AverageGDP_2007-2011'!A:B, 2, FALSE)</f>
        <v>2680065400000.0005</v>
      </c>
      <c r="C13" s="20">
        <v>66580943.840000004</v>
      </c>
      <c r="D13" s="20">
        <f>(VLOOKUP(A13, GAVI!A:G, 7, FALSE))*1000000</f>
        <v>58611201.633999996</v>
      </c>
      <c r="E13" s="20">
        <f>(VLOOKUP(A13, GPEI!A:B, 2, FALSE))*1000000</f>
        <v>2650000</v>
      </c>
      <c r="F13" s="243">
        <f t="shared" si="0"/>
        <v>2.4843029517115514E-5</v>
      </c>
      <c r="G13" s="243">
        <f t="shared" si="1"/>
        <v>2.1869317679337223E-5</v>
      </c>
      <c r="H13" s="243">
        <f t="shared" si="2"/>
        <v>9.8878184092074741E-7</v>
      </c>
      <c r="I13" s="243">
        <f t="shared" si="3"/>
        <v>0.26341824018429605</v>
      </c>
      <c r="J13" s="243">
        <f t="shared" si="4"/>
        <v>0.10046319825296497</v>
      </c>
      <c r="K13" s="243">
        <f t="shared" si="5"/>
        <v>4.2099774123078422E-2</v>
      </c>
      <c r="L13" s="197">
        <f t="shared" si="6"/>
        <v>0.13532707085344647</v>
      </c>
      <c r="M13" s="243">
        <f t="shared" si="7"/>
        <v>12</v>
      </c>
    </row>
    <row r="14" spans="1:13" x14ac:dyDescent="0.25">
      <c r="A14" t="s">
        <v>204</v>
      </c>
      <c r="B14" s="243">
        <f>VLOOKUP(A14, 'AverageGDP_2007-2011'!A:B, 2, FALSE)</f>
        <v>1145112800000</v>
      </c>
      <c r="C14" s="20">
        <v>23071047.247500002</v>
      </c>
      <c r="D14" s="20">
        <f>(VLOOKUP(A14, GAVI!A:G, 7, FALSE))*1000000</f>
        <v>15106179.780000001</v>
      </c>
      <c r="E14" s="20">
        <f>(VLOOKUP(A14, GPEI!A:B, 2, FALSE))*1000000</f>
        <v>630000</v>
      </c>
      <c r="F14" s="243">
        <f t="shared" si="0"/>
        <v>2.0147401415388948E-5</v>
      </c>
      <c r="G14" s="243">
        <f t="shared" si="1"/>
        <v>1.3191870512669145E-5</v>
      </c>
      <c r="H14" s="243">
        <f t="shared" si="2"/>
        <v>5.5016414103483951E-7</v>
      </c>
      <c r="I14" s="243">
        <f t="shared" si="3"/>
        <v>0.21362905926879733</v>
      </c>
      <c r="J14" s="243">
        <f t="shared" si="4"/>
        <v>6.0600770544108166E-2</v>
      </c>
      <c r="K14" s="243">
        <f t="shared" si="5"/>
        <v>2.3424566582468883E-2</v>
      </c>
      <c r="L14" s="197">
        <f t="shared" si="6"/>
        <v>9.9218132131791467E-2</v>
      </c>
      <c r="M14" s="243">
        <f t="shared" si="7"/>
        <v>13</v>
      </c>
    </row>
    <row r="15" spans="1:13" x14ac:dyDescent="0.25">
      <c r="A15" t="s">
        <v>279</v>
      </c>
      <c r="B15" s="243">
        <f>VLOOKUP(A15, 'AverageGDP_2007-2011'!A:B, 2, FALSE)</f>
        <v>2164929600000.0005</v>
      </c>
      <c r="C15" s="20">
        <v>4841335.1624999996</v>
      </c>
      <c r="D15" s="20">
        <f>(VLOOKUP(A15, GAVI!A:G, 7, FALSE))*1000000</f>
        <v>70523267.349999994</v>
      </c>
      <c r="E15" s="20">
        <f>(VLOOKUP(A15, GPEI!A:B, 2, FALSE))*1000000</f>
        <v>5368000</v>
      </c>
      <c r="F15" s="243">
        <f t="shared" si="0"/>
        <v>2.2362552401242046E-6</v>
      </c>
      <c r="G15" s="243">
        <f t="shared" si="1"/>
        <v>3.2575316698519886E-5</v>
      </c>
      <c r="H15" s="243">
        <f t="shared" si="2"/>
        <v>2.4795263550371332E-6</v>
      </c>
      <c r="I15" s="243">
        <f t="shared" si="3"/>
        <v>2.3711698267338547E-2</v>
      </c>
      <c r="J15" s="243">
        <f t="shared" si="4"/>
        <v>0.14964438066252941</v>
      </c>
      <c r="K15" s="243">
        <f t="shared" si="5"/>
        <v>0.10557182096111138</v>
      </c>
      <c r="L15" s="197">
        <f t="shared" si="6"/>
        <v>9.2975966630326437E-2</v>
      </c>
      <c r="M15" s="243">
        <f t="shared" si="7"/>
        <v>14</v>
      </c>
    </row>
    <row r="16" spans="1:13" x14ac:dyDescent="0.25">
      <c r="A16" t="s">
        <v>356</v>
      </c>
      <c r="B16" s="243">
        <f>VLOOKUP(A16, 'AverageGDP_2007-2011'!A:B, 2, FALSE)</f>
        <v>1478460800000</v>
      </c>
      <c r="C16" s="20">
        <v>19696806.055</v>
      </c>
      <c r="D16" s="20">
        <f>(VLOOKUP(A16, GAVI!A:G, 7, FALSE))*1000000</f>
        <v>20530270.051500004</v>
      </c>
      <c r="E16" s="20">
        <f>(VLOOKUP(A16, GPEI!A:B, 2, FALSE))*1000000</f>
        <v>2062000.0000000002</v>
      </c>
      <c r="F16" s="243">
        <f t="shared" si="0"/>
        <v>1.3322508148339137E-5</v>
      </c>
      <c r="G16" s="243">
        <f t="shared" si="1"/>
        <v>1.38862457844672E-5</v>
      </c>
      <c r="H16" s="243">
        <f t="shared" si="2"/>
        <v>1.3946937247169491E-6</v>
      </c>
      <c r="I16" s="243">
        <f t="shared" si="3"/>
        <v>0.14126262857187596</v>
      </c>
      <c r="J16" s="243">
        <f t="shared" si="4"/>
        <v>6.3790589340261772E-2</v>
      </c>
      <c r="K16" s="243">
        <f t="shared" si="5"/>
        <v>5.9382452581028623E-2</v>
      </c>
      <c r="L16" s="197">
        <f t="shared" si="6"/>
        <v>8.8145223497722122E-2</v>
      </c>
      <c r="M16" s="243">
        <f t="shared" si="7"/>
        <v>15</v>
      </c>
    </row>
    <row r="17" spans="1:13" x14ac:dyDescent="0.25">
      <c r="A17" s="243" t="s">
        <v>355</v>
      </c>
      <c r="B17" s="243">
        <f>VLOOKUP(A17, 'AverageGDP_2007-2011'!A:B, 2, FALSE)</f>
        <v>323155200000.00006</v>
      </c>
      <c r="C17" s="20">
        <v>6696615.9275000002</v>
      </c>
      <c r="D17" s="20">
        <f>(VLOOKUP(A17, GAVI!A:G, 7, FALSE))*1000000</f>
        <v>965999.99999999988</v>
      </c>
      <c r="E17" s="20">
        <v>0</v>
      </c>
      <c r="F17" s="243">
        <f t="shared" si="0"/>
        <v>2.0722599938048339E-5</v>
      </c>
      <c r="G17" s="243">
        <f t="shared" si="1"/>
        <v>2.9892757411918474E-6</v>
      </c>
      <c r="H17" s="243">
        <f t="shared" si="2"/>
        <v>0</v>
      </c>
      <c r="I17" s="243">
        <f t="shared" si="3"/>
        <v>0.21972806512841506</v>
      </c>
      <c r="J17" s="243">
        <f t="shared" si="4"/>
        <v>1.3732124880323963E-2</v>
      </c>
      <c r="K17" s="243">
        <f t="shared" si="5"/>
        <v>0</v>
      </c>
      <c r="L17" s="197">
        <f t="shared" si="6"/>
        <v>7.7820063336246345E-2</v>
      </c>
      <c r="M17" s="243">
        <f t="shared" si="7"/>
        <v>16</v>
      </c>
    </row>
    <row r="18" spans="1:13" x14ac:dyDescent="0.25">
      <c r="A18" t="s">
        <v>281</v>
      </c>
      <c r="B18" s="243">
        <f>VLOOKUP(A18, 'AverageGDP_2007-2011'!A:B, 2, FALSE)</f>
        <v>5119713600000</v>
      </c>
      <c r="C18" s="20">
        <v>6515460.6550000003</v>
      </c>
      <c r="D18" s="20">
        <f>(VLOOKUP(A18, GAVI!A:G, 7, FALSE))*1000000</f>
        <v>9347826</v>
      </c>
      <c r="E18" s="20">
        <f>(VLOOKUP(A18, GPEI!A:B, 2, FALSE))*1000000</f>
        <v>22645999.999999996</v>
      </c>
      <c r="F18" s="243">
        <f t="shared" si="0"/>
        <v>1.2726220964782094E-6</v>
      </c>
      <c r="G18" s="243">
        <f t="shared" si="1"/>
        <v>1.8258493990757608E-6</v>
      </c>
      <c r="H18" s="243">
        <f t="shared" si="2"/>
        <v>4.4232943030250746E-6</v>
      </c>
      <c r="I18" s="243">
        <f t="shared" si="3"/>
        <v>1.3494001319081577E-2</v>
      </c>
      <c r="J18" s="243">
        <f t="shared" si="4"/>
        <v>8.3875808495258112E-3</v>
      </c>
      <c r="K18" s="243">
        <f t="shared" si="5"/>
        <v>0.18833243424439169</v>
      </c>
      <c r="L18" s="197">
        <f t="shared" si="6"/>
        <v>7.0071338804333028E-2</v>
      </c>
      <c r="M18" s="243">
        <f t="shared" si="7"/>
        <v>17</v>
      </c>
    </row>
    <row r="19" spans="1:13" x14ac:dyDescent="0.25">
      <c r="A19" s="243" t="s">
        <v>337</v>
      </c>
      <c r="B19" s="243">
        <v>1504187199999.9998</v>
      </c>
      <c r="C19" s="20">
        <v>8180635.75</v>
      </c>
      <c r="D19" s="20">
        <v>8000000</v>
      </c>
      <c r="E19" s="20">
        <f>(VLOOKUP(A19, GPEI!A:B, 2, FALSE))*1000000</f>
        <v>4200000</v>
      </c>
      <c r="F19" s="243">
        <f t="shared" si="0"/>
        <v>5.4385755642648746E-6</v>
      </c>
      <c r="G19" s="243">
        <f t="shared" si="1"/>
        <v>5.318486954283351E-6</v>
      </c>
      <c r="H19" s="243">
        <f t="shared" si="2"/>
        <v>2.7922056509987591E-6</v>
      </c>
      <c r="I19" s="243">
        <f t="shared" si="3"/>
        <v>5.7666880090488551E-2</v>
      </c>
      <c r="J19" s="243">
        <f t="shared" si="4"/>
        <v>2.4432047543888859E-2</v>
      </c>
      <c r="K19" s="243">
        <f t="shared" si="5"/>
        <v>0.11888489689775041</v>
      </c>
      <c r="L19" s="197">
        <f t="shared" si="6"/>
        <v>6.6994608177375944E-2</v>
      </c>
      <c r="M19" s="243">
        <f t="shared" si="7"/>
        <v>18</v>
      </c>
    </row>
    <row r="20" spans="1:13" x14ac:dyDescent="0.25">
      <c r="A20" s="243" t="s">
        <v>273</v>
      </c>
      <c r="B20" s="243">
        <f>VLOOKUP(A20, 'AverageGDP_2007-2011'!A:B, 2, FALSE)</f>
        <v>1386449400000</v>
      </c>
      <c r="C20" s="20">
        <v>22115149.017499998</v>
      </c>
      <c r="D20" s="20">
        <v>0</v>
      </c>
      <c r="E20" s="20">
        <v>300000</v>
      </c>
      <c r="F20" s="243">
        <f t="shared" si="0"/>
        <v>1.5950924005953624E-5</v>
      </c>
      <c r="G20" s="243">
        <f t="shared" si="1"/>
        <v>0</v>
      </c>
      <c r="H20" s="243">
        <f t="shared" si="2"/>
        <v>2.1638005685602375E-7</v>
      </c>
      <c r="I20" s="243">
        <f t="shared" si="3"/>
        <v>0.16913252580837435</v>
      </c>
      <c r="J20" s="243">
        <f t="shared" si="4"/>
        <v>0</v>
      </c>
      <c r="K20" s="243">
        <f t="shared" si="5"/>
        <v>9.2129033335550635E-3</v>
      </c>
      <c r="L20" s="197">
        <f t="shared" si="6"/>
        <v>5.9448476380643135E-2</v>
      </c>
      <c r="M20" s="243">
        <f t="shared" si="7"/>
        <v>19</v>
      </c>
    </row>
    <row r="21" spans="1:13" x14ac:dyDescent="0.25">
      <c r="A21" t="s">
        <v>219</v>
      </c>
      <c r="B21" s="243">
        <f>VLOOKUP(A21, 'AverageGDP_2007-2011'!A:B, 2, FALSE)</f>
        <v>1854951400000</v>
      </c>
      <c r="C21" s="20">
        <v>21277370.2775</v>
      </c>
      <c r="D21" s="20">
        <v>0</v>
      </c>
      <c r="E21" s="20">
        <v>0</v>
      </c>
      <c r="F21" s="243">
        <f t="shared" si="0"/>
        <v>1.1470580996084317E-5</v>
      </c>
      <c r="G21" s="243">
        <f t="shared" si="1"/>
        <v>0</v>
      </c>
      <c r="H21" s="243">
        <f t="shared" si="2"/>
        <v>0</v>
      </c>
      <c r="I21" s="243">
        <f t="shared" si="3"/>
        <v>0.12162607856655595</v>
      </c>
      <c r="J21" s="243">
        <f t="shared" si="4"/>
        <v>0</v>
      </c>
      <c r="K21" s="243">
        <f t="shared" si="5"/>
        <v>0</v>
      </c>
      <c r="L21" s="197">
        <f t="shared" si="6"/>
        <v>4.0542026188851985E-2</v>
      </c>
      <c r="M21" s="243">
        <f t="shared" si="7"/>
        <v>20</v>
      </c>
    </row>
    <row r="22" spans="1:13" x14ac:dyDescent="0.25">
      <c r="A22" s="135" t="s">
        <v>317</v>
      </c>
      <c r="B22" s="243">
        <f>VLOOKUP(A22, 'AverageGDP_2007-2011'!A:B, 2, FALSE)</f>
        <v>136701399999.99998</v>
      </c>
      <c r="C22" s="246">
        <v>0</v>
      </c>
      <c r="D22" s="246">
        <v>0</v>
      </c>
      <c r="E22" s="20">
        <f>(VLOOKUP(A22, GPEI!A:B, 2, FALSE))*1000000</f>
        <v>253333.33333333334</v>
      </c>
      <c r="F22" s="243">
        <f t="shared" si="0"/>
        <v>0</v>
      </c>
      <c r="G22" s="243">
        <f t="shared" si="1"/>
        <v>0</v>
      </c>
      <c r="H22" s="243">
        <f t="shared" si="2"/>
        <v>1.8531875557480272E-6</v>
      </c>
      <c r="I22" s="243">
        <f t="shared" si="3"/>
        <v>0</v>
      </c>
      <c r="J22" s="243">
        <f t="shared" si="4"/>
        <v>0</v>
      </c>
      <c r="K22" s="243">
        <f t="shared" si="5"/>
        <v>7.8903934392687822E-2</v>
      </c>
      <c r="L22" s="197">
        <f t="shared" si="6"/>
        <v>2.6301311464229274E-2</v>
      </c>
      <c r="M22" s="243">
        <f t="shared" si="7"/>
        <v>21</v>
      </c>
    </row>
    <row r="23" spans="1:13" x14ac:dyDescent="0.25">
      <c r="A23" t="s">
        <v>205</v>
      </c>
      <c r="B23" s="243">
        <f>VLOOKUP(A23, 'AverageGDP_2007-2011'!A:B, 2, FALSE)</f>
        <v>394692800000</v>
      </c>
      <c r="C23" s="20">
        <v>0</v>
      </c>
      <c r="D23" s="20">
        <v>0</v>
      </c>
      <c r="E23" s="20">
        <v>493333.33333333337</v>
      </c>
      <c r="F23" s="243">
        <f t="shared" si="0"/>
        <v>0</v>
      </c>
      <c r="G23" s="243">
        <f t="shared" si="1"/>
        <v>0</v>
      </c>
      <c r="H23" s="243">
        <f t="shared" si="2"/>
        <v>1.2499172352101011E-6</v>
      </c>
      <c r="I23" s="243">
        <f t="shared" si="3"/>
        <v>0</v>
      </c>
      <c r="J23" s="243">
        <f t="shared" si="4"/>
        <v>0</v>
      </c>
      <c r="K23" s="243">
        <f t="shared" si="5"/>
        <v>5.321824400202109E-2</v>
      </c>
      <c r="L23" s="197">
        <f t="shared" si="6"/>
        <v>1.7739414667340362E-2</v>
      </c>
      <c r="M23" s="243">
        <f t="shared" si="7"/>
        <v>22</v>
      </c>
    </row>
    <row r="24" spans="1:13" x14ac:dyDescent="0.25">
      <c r="A24" t="s">
        <v>305</v>
      </c>
      <c r="B24" s="243">
        <f>VLOOKUP(A24, 'AverageGDP_2007-2011'!A:B, 2, FALSE)</f>
        <v>1040274400000</v>
      </c>
      <c r="C24" s="20">
        <v>2189597.4175</v>
      </c>
      <c r="D24" s="20">
        <v>0</v>
      </c>
      <c r="E24" s="20">
        <v>0</v>
      </c>
      <c r="F24" s="243">
        <f t="shared" si="0"/>
        <v>2.1048267817606587E-6</v>
      </c>
      <c r="G24" s="243">
        <f t="shared" si="1"/>
        <v>0</v>
      </c>
      <c r="H24" s="243">
        <f t="shared" si="2"/>
        <v>0</v>
      </c>
      <c r="I24" s="243">
        <f t="shared" si="3"/>
        <v>2.2318122126054791E-2</v>
      </c>
      <c r="J24" s="243">
        <f t="shared" si="4"/>
        <v>0</v>
      </c>
      <c r="K24" s="243">
        <f t="shared" si="5"/>
        <v>0</v>
      </c>
      <c r="L24" s="197">
        <f t="shared" si="6"/>
        <v>7.4393740420182633E-3</v>
      </c>
      <c r="M24" s="243">
        <f t="shared" si="7"/>
        <v>23</v>
      </c>
    </row>
    <row r="25" spans="1:13" x14ac:dyDescent="0.25">
      <c r="A25" t="s">
        <v>372</v>
      </c>
      <c r="B25" s="243">
        <f>VLOOKUP(A25, 'AverageGDP_2007-2011'!A:B, 2, FALSE)</f>
        <v>701307200000</v>
      </c>
      <c r="C25" s="20">
        <v>41514.797500000001</v>
      </c>
      <c r="D25" s="20">
        <v>0</v>
      </c>
      <c r="E25" s="20">
        <f>(VLOOKUP(A25, GPEI!A:B, 2, FALSE))*1000000</f>
        <v>70000</v>
      </c>
      <c r="F25" s="243">
        <f t="shared" si="0"/>
        <v>5.9196308693251689E-8</v>
      </c>
      <c r="G25" s="243">
        <f t="shared" si="1"/>
        <v>0</v>
      </c>
      <c r="H25" s="243">
        <f t="shared" si="2"/>
        <v>9.9813605221791533E-8</v>
      </c>
      <c r="I25" s="243">
        <f t="shared" si="3"/>
        <v>6.2767656620299462E-4</v>
      </c>
      <c r="J25" s="243">
        <f t="shared" si="4"/>
        <v>0</v>
      </c>
      <c r="K25" s="243">
        <f t="shared" si="5"/>
        <v>4.249805225321035E-3</v>
      </c>
      <c r="L25" s="197">
        <f t="shared" si="6"/>
        <v>1.6258272638413433E-3</v>
      </c>
      <c r="M25" s="243">
        <f t="shared" si="7"/>
        <v>24</v>
      </c>
    </row>
    <row r="26" spans="1:13" x14ac:dyDescent="0.25">
      <c r="A26" s="243" t="s">
        <v>231</v>
      </c>
      <c r="B26" s="243">
        <f>VLOOKUP(A26, 'AverageGDP_2007-2011'!A:B, 2, FALSE)</f>
        <v>5246650400000</v>
      </c>
      <c r="C26" s="20">
        <v>1311948.1775</v>
      </c>
      <c r="D26" s="20">
        <v>0</v>
      </c>
      <c r="E26" s="20">
        <v>0</v>
      </c>
      <c r="F26" s="243">
        <f t="shared" si="0"/>
        <v>2.5005443044194444E-7</v>
      </c>
      <c r="G26" s="243">
        <f t="shared" si="1"/>
        <v>0</v>
      </c>
      <c r="H26" s="243">
        <f t="shared" si="2"/>
        <v>0</v>
      </c>
      <c r="I26" s="243">
        <f t="shared" si="3"/>
        <v>2.6514036048591954E-3</v>
      </c>
      <c r="J26" s="243">
        <f t="shared" si="4"/>
        <v>0</v>
      </c>
      <c r="K26" s="243">
        <f t="shared" si="5"/>
        <v>0</v>
      </c>
      <c r="L26" s="197">
        <f t="shared" si="6"/>
        <v>8.8380120161973179E-4</v>
      </c>
      <c r="M26" s="243">
        <f t="shared" si="7"/>
        <v>25</v>
      </c>
    </row>
    <row r="27" spans="1:13" x14ac:dyDescent="0.25">
      <c r="A27" t="s">
        <v>334</v>
      </c>
      <c r="B27" s="243">
        <v>989168199999.99988</v>
      </c>
      <c r="C27" s="20">
        <v>6791.0475000000006</v>
      </c>
      <c r="D27" s="20">
        <v>0</v>
      </c>
      <c r="E27" s="20">
        <f>(VLOOKUP(A27, GPEI!A:B, 2, FALSE))*1000000</f>
        <v>0</v>
      </c>
      <c r="F27" s="243">
        <f t="shared" si="0"/>
        <v>6.8654122726549455E-9</v>
      </c>
      <c r="G27" s="243">
        <f t="shared" si="1"/>
        <v>0</v>
      </c>
      <c r="H27" s="243">
        <f t="shared" si="2"/>
        <v>0</v>
      </c>
      <c r="I27" s="243">
        <f t="shared" si="3"/>
        <v>7.279606610604765E-5</v>
      </c>
      <c r="J27" s="243">
        <f t="shared" si="4"/>
        <v>0</v>
      </c>
      <c r="K27" s="243">
        <f t="shared" si="5"/>
        <v>0</v>
      </c>
      <c r="L27" s="197">
        <f t="shared" si="6"/>
        <v>2.4265355368682549E-5</v>
      </c>
      <c r="M27" s="243">
        <f t="shared" si="7"/>
        <v>26</v>
      </c>
    </row>
    <row r="28" spans="1:13" x14ac:dyDescent="0.25">
      <c r="A28" t="s">
        <v>202</v>
      </c>
      <c r="B28" s="243">
        <f>VLOOKUP(A28, 'AverageGDP_2007-2011'!A:B, 2, FALSE)</f>
        <v>343642400000</v>
      </c>
      <c r="C28" s="20">
        <v>0</v>
      </c>
      <c r="D28" s="20">
        <v>0</v>
      </c>
      <c r="E28" s="20">
        <v>0</v>
      </c>
      <c r="F28" s="243">
        <f t="shared" si="0"/>
        <v>0</v>
      </c>
      <c r="G28" s="243">
        <f t="shared" si="1"/>
        <v>0</v>
      </c>
      <c r="H28" s="243">
        <f t="shared" si="2"/>
        <v>0</v>
      </c>
      <c r="I28" s="243">
        <f t="shared" si="3"/>
        <v>0</v>
      </c>
      <c r="J28" s="243">
        <f t="shared" si="4"/>
        <v>0</v>
      </c>
      <c r="K28" s="243">
        <f t="shared" si="5"/>
        <v>0</v>
      </c>
      <c r="L28" s="197">
        <f t="shared" si="6"/>
        <v>0</v>
      </c>
      <c r="M28" s="243">
        <f t="shared" si="7"/>
        <v>27</v>
      </c>
    </row>
    <row r="29" spans="1:13" x14ac:dyDescent="0.25">
      <c r="A29" t="s">
        <v>404</v>
      </c>
      <c r="C29" s="20">
        <v>115526960.64749999</v>
      </c>
      <c r="D29" s="20">
        <f>(VLOOKUP(A29, GAVI!A:G, 7, FALSE))*1000000</f>
        <v>18869608</v>
      </c>
      <c r="E29" s="20">
        <v>14130000</v>
      </c>
      <c r="F29" s="243"/>
      <c r="G29" s="243"/>
      <c r="H29" s="243"/>
      <c r="I29" s="243">
        <f t="shared" si="3"/>
        <v>0</v>
      </c>
      <c r="J29" s="243">
        <f t="shared" si="4"/>
        <v>0</v>
      </c>
      <c r="K29" s="243">
        <f t="shared" si="5"/>
        <v>0</v>
      </c>
      <c r="L29" s="197">
        <f t="shared" si="6"/>
        <v>0</v>
      </c>
      <c r="M29" s="243">
        <f t="shared" si="7"/>
        <v>27</v>
      </c>
    </row>
    <row r="30" spans="1:13" x14ac:dyDescent="0.25">
      <c r="A30" s="243" t="s">
        <v>274</v>
      </c>
      <c r="B30" s="243">
        <f>VLOOKUP(A30, 'AverageGDP_2007-2011'!A:B, 2, FALSE)</f>
        <v>607176800000</v>
      </c>
      <c r="C30" s="20">
        <v>0</v>
      </c>
      <c r="D30" s="20">
        <v>0</v>
      </c>
      <c r="E30" s="20">
        <f>(VLOOKUP(A30, GPEI!A:B, 2, FALSE))*1000000</f>
        <v>0</v>
      </c>
      <c r="F30" s="243">
        <f>C30/B30</f>
        <v>0</v>
      </c>
      <c r="G30" s="243">
        <f>D30/B30</f>
        <v>0</v>
      </c>
      <c r="H30" s="243">
        <f>E30/B30</f>
        <v>0</v>
      </c>
      <c r="I30" s="243">
        <f t="shared" si="3"/>
        <v>0</v>
      </c>
      <c r="J30" s="243">
        <f t="shared" si="4"/>
        <v>0</v>
      </c>
      <c r="K30" s="243">
        <f t="shared" si="5"/>
        <v>0</v>
      </c>
      <c r="L30" s="197">
        <f t="shared" si="6"/>
        <v>0</v>
      </c>
      <c r="M30" s="243">
        <f t="shared" si="7"/>
        <v>27</v>
      </c>
    </row>
    <row r="31" spans="1:13" x14ac:dyDescent="0.25">
      <c r="A31" t="s">
        <v>794</v>
      </c>
      <c r="B31" s="243">
        <f t="shared" ref="B31:H31" si="8">MAX(B2:B30)</f>
        <v>14375944999999.998</v>
      </c>
      <c r="C31" s="243">
        <f t="shared" si="8"/>
        <v>1355798390.125</v>
      </c>
      <c r="D31" s="243">
        <f t="shared" si="8"/>
        <v>92444840.842000008</v>
      </c>
      <c r="E31" s="243">
        <f t="shared" si="8"/>
        <v>133410000</v>
      </c>
      <c r="F31" s="243">
        <f t="shared" si="8"/>
        <v>9.4310209876637686E-5</v>
      </c>
      <c r="G31" s="243">
        <f t="shared" si="8"/>
        <v>2.1768486430494256E-4</v>
      </c>
      <c r="H31" s="243">
        <f t="shared" si="8"/>
        <v>2.3486630546521462E-5</v>
      </c>
      <c r="K31" t="s">
        <v>797</v>
      </c>
      <c r="L31" s="197">
        <f>AVERAGE(L2:L30)</f>
        <v>0.17648161478635174</v>
      </c>
      <c r="M31" t="e">
        <f t="shared" si="7"/>
        <v>#N/A</v>
      </c>
    </row>
    <row r="32" spans="1:13" x14ac:dyDescent="0.25">
      <c r="K32" t="s">
        <v>798</v>
      </c>
      <c r="L32">
        <v>29</v>
      </c>
    </row>
    <row r="33" spans="11:12" x14ac:dyDescent="0.25">
      <c r="K33" t="s">
        <v>799</v>
      </c>
      <c r="L33">
        <f>STDEV(L2:L30)</f>
        <v>0.20942064841759014</v>
      </c>
    </row>
  </sheetData>
  <autoFilter ref="A1:M1">
    <sortState ref="A2:M31">
      <sortCondition ref="M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16" sqref="F16"/>
    </sheetView>
  </sheetViews>
  <sheetFormatPr defaultRowHeight="15" x14ac:dyDescent="0.25"/>
  <cols>
    <col min="1" max="1" width="19.28515625" customWidth="1"/>
    <col min="2" max="2" width="19.7109375" bestFit="1" customWidth="1"/>
    <col min="3" max="4" width="21.140625" bestFit="1" customWidth="1"/>
    <col min="5" max="5" width="7.140625" bestFit="1" customWidth="1"/>
    <col min="6" max="6" width="6.7109375" customWidth="1"/>
  </cols>
  <sheetData>
    <row r="1" spans="1:6" s="243" customFormat="1" ht="45" x14ac:dyDescent="0.25">
      <c r="A1" s="200" t="s">
        <v>193</v>
      </c>
      <c r="B1" s="200" t="s">
        <v>801</v>
      </c>
      <c r="C1" s="200" t="s">
        <v>802</v>
      </c>
      <c r="D1" s="200" t="s">
        <v>803</v>
      </c>
      <c r="E1" s="200" t="s">
        <v>800</v>
      </c>
      <c r="F1" s="200" t="s">
        <v>418</v>
      </c>
    </row>
    <row r="2" spans="1:6" x14ac:dyDescent="0.25">
      <c r="A2" s="245" t="s">
        <v>322</v>
      </c>
      <c r="B2" s="247">
        <v>15414624.9575</v>
      </c>
      <c r="C2" s="247">
        <v>92444840.842000008</v>
      </c>
      <c r="D2" s="247">
        <v>8814000</v>
      </c>
      <c r="E2" s="248">
        <v>0.75618696941713359</v>
      </c>
      <c r="F2" s="245">
        <v>1</v>
      </c>
    </row>
    <row r="3" spans="1:6" x14ac:dyDescent="0.25">
      <c r="A3" s="245" t="s">
        <v>378</v>
      </c>
      <c r="B3" s="247">
        <v>196133799.53</v>
      </c>
      <c r="C3" s="247">
        <v>89460379.385073155</v>
      </c>
      <c r="D3" s="247">
        <v>53948000</v>
      </c>
      <c r="E3" s="248">
        <v>0.64701155875095728</v>
      </c>
      <c r="F3" s="245">
        <v>2</v>
      </c>
    </row>
    <row r="4" spans="1:6" x14ac:dyDescent="0.25">
      <c r="A4" s="245" t="s">
        <v>277</v>
      </c>
      <c r="B4" s="247">
        <v>11192580.170000002</v>
      </c>
      <c r="C4" s="247">
        <v>4847276.5999999996</v>
      </c>
      <c r="D4" s="247">
        <v>4600000</v>
      </c>
      <c r="E4" s="248">
        <v>0.47832136783552287</v>
      </c>
      <c r="F4" s="245">
        <v>3</v>
      </c>
    </row>
    <row r="5" spans="1:6" x14ac:dyDescent="0.25">
      <c r="A5" s="245" t="s">
        <v>394</v>
      </c>
      <c r="B5" s="247">
        <v>1355798390.125</v>
      </c>
      <c r="C5" s="247">
        <v>76802600</v>
      </c>
      <c r="D5" s="247">
        <v>133410000</v>
      </c>
      <c r="E5" s="248">
        <v>0.47322137483239407</v>
      </c>
      <c r="F5" s="245">
        <v>4</v>
      </c>
    </row>
    <row r="6" spans="1:6" x14ac:dyDescent="0.25">
      <c r="A6" s="245" t="s">
        <v>295</v>
      </c>
      <c r="B6" s="247">
        <v>1662255.36</v>
      </c>
      <c r="C6" s="247">
        <v>1142509.5999999999</v>
      </c>
      <c r="D6" s="247">
        <v>1284000.0000000002</v>
      </c>
      <c r="E6" s="248">
        <v>0.47280110843299133</v>
      </c>
      <c r="F6" s="245">
        <v>5</v>
      </c>
    </row>
    <row r="7" spans="1:6" x14ac:dyDescent="0.25">
      <c r="A7" s="245" t="s">
        <v>226</v>
      </c>
      <c r="B7" s="247">
        <v>17525245.172499999</v>
      </c>
      <c r="C7" s="247">
        <v>56552908.945000008</v>
      </c>
      <c r="D7" s="247">
        <v>24898000.000000004</v>
      </c>
      <c r="E7" s="248">
        <v>0.33114820600193362</v>
      </c>
      <c r="F7" s="245">
        <v>6</v>
      </c>
    </row>
    <row r="8" spans="1:6" x14ac:dyDescent="0.25">
      <c r="A8" s="245" t="s">
        <v>361</v>
      </c>
      <c r="B8" s="247">
        <v>24779394.992500003</v>
      </c>
      <c r="C8" s="247">
        <v>38045759.909000002</v>
      </c>
      <c r="D8" s="247">
        <v>0</v>
      </c>
      <c r="E8" s="248">
        <v>0.30966525550335566</v>
      </c>
      <c r="F8" s="245">
        <v>7</v>
      </c>
    </row>
    <row r="9" spans="1:6" x14ac:dyDescent="0.25">
      <c r="A9" s="245" t="s">
        <v>261</v>
      </c>
      <c r="B9" s="247">
        <v>24223102.850000001</v>
      </c>
      <c r="C9" s="247">
        <v>6338552.5000000009</v>
      </c>
      <c r="D9" s="247">
        <v>54946000.000000007</v>
      </c>
      <c r="E9" s="248">
        <v>0.25529194506239405</v>
      </c>
      <c r="F9" s="245">
        <v>8</v>
      </c>
    </row>
    <row r="10" spans="1:6" x14ac:dyDescent="0.25">
      <c r="A10" s="245" t="s">
        <v>345</v>
      </c>
      <c r="B10" s="247">
        <v>0</v>
      </c>
      <c r="C10" s="247">
        <v>0</v>
      </c>
      <c r="D10" s="247">
        <v>8000000</v>
      </c>
      <c r="E10" s="248">
        <v>0.25027238513379957</v>
      </c>
      <c r="F10" s="245">
        <v>9</v>
      </c>
    </row>
    <row r="11" spans="1:6" x14ac:dyDescent="0.25">
      <c r="A11" s="245" t="s">
        <v>565</v>
      </c>
      <c r="B11" s="247">
        <v>28773176.6525</v>
      </c>
      <c r="C11" s="247">
        <v>33816100.800000004</v>
      </c>
      <c r="D11" s="247">
        <v>167500</v>
      </c>
      <c r="E11" s="248">
        <v>0.19120163042510385</v>
      </c>
      <c r="F11" s="245">
        <v>10</v>
      </c>
    </row>
    <row r="12" spans="1:6" x14ac:dyDescent="0.25">
      <c r="A12" s="245" t="s">
        <v>244</v>
      </c>
      <c r="B12" s="247">
        <v>12700024.219999999</v>
      </c>
      <c r="C12" s="247">
        <v>6110323.7000000002</v>
      </c>
      <c r="D12" s="247">
        <v>0</v>
      </c>
      <c r="E12" s="248">
        <v>0.16828812741345853</v>
      </c>
      <c r="F12" s="245">
        <v>11</v>
      </c>
    </row>
    <row r="13" spans="1:6" x14ac:dyDescent="0.25">
      <c r="A13" s="245" t="s">
        <v>257</v>
      </c>
      <c r="B13" s="247">
        <v>66580943.840000004</v>
      </c>
      <c r="C13" s="247">
        <v>58611201.633999996</v>
      </c>
      <c r="D13" s="247">
        <v>2650000</v>
      </c>
      <c r="E13" s="248">
        <v>0.13532707085344647</v>
      </c>
      <c r="F13" s="245">
        <v>12</v>
      </c>
    </row>
    <row r="14" spans="1:6" x14ac:dyDescent="0.25">
      <c r="A14" s="245" t="s">
        <v>204</v>
      </c>
      <c r="B14" s="247">
        <v>23071047.247500002</v>
      </c>
      <c r="C14" s="247">
        <v>15106179.780000001</v>
      </c>
      <c r="D14" s="247">
        <v>630000</v>
      </c>
      <c r="E14" s="248">
        <v>9.9218132131791467E-2</v>
      </c>
      <c r="F14" s="245">
        <v>13</v>
      </c>
    </row>
    <row r="15" spans="1:6" x14ac:dyDescent="0.25">
      <c r="A15" s="245" t="s">
        <v>279</v>
      </c>
      <c r="B15" s="247">
        <v>4841335.1624999996</v>
      </c>
      <c r="C15" s="247">
        <v>70523267.349999994</v>
      </c>
      <c r="D15" s="247">
        <v>5368000</v>
      </c>
      <c r="E15" s="248">
        <v>9.2975966630326437E-2</v>
      </c>
      <c r="F15" s="245">
        <v>14</v>
      </c>
    </row>
    <row r="16" spans="1:6" x14ac:dyDescent="0.25">
      <c r="A16" s="245" t="s">
        <v>356</v>
      </c>
      <c r="B16" s="247">
        <v>19696806.055</v>
      </c>
      <c r="C16" s="247">
        <v>20530270.051500004</v>
      </c>
      <c r="D16" s="247">
        <v>2062000.0000000002</v>
      </c>
      <c r="E16" s="248">
        <v>8.8145223497722122E-2</v>
      </c>
      <c r="F16" s="245">
        <v>15</v>
      </c>
    </row>
    <row r="17" spans="1:6" x14ac:dyDescent="0.25">
      <c r="A17" s="245" t="s">
        <v>355</v>
      </c>
      <c r="B17" s="247">
        <v>6696615.9275000002</v>
      </c>
      <c r="C17" s="247">
        <v>965999.99999999988</v>
      </c>
      <c r="D17" s="247">
        <v>0</v>
      </c>
      <c r="E17" s="248">
        <v>7.7820063336246345E-2</v>
      </c>
      <c r="F17" s="245">
        <v>16</v>
      </c>
    </row>
    <row r="18" spans="1:6" x14ac:dyDescent="0.25">
      <c r="A18" s="245" t="s">
        <v>281</v>
      </c>
      <c r="B18" s="247">
        <v>6515460.6550000003</v>
      </c>
      <c r="C18" s="247">
        <v>9347826</v>
      </c>
      <c r="D18" s="247">
        <v>22645999.999999996</v>
      </c>
      <c r="E18" s="248">
        <v>7.0071338804333028E-2</v>
      </c>
      <c r="F18" s="245">
        <v>17</v>
      </c>
    </row>
    <row r="19" spans="1:6" x14ac:dyDescent="0.25">
      <c r="A19" s="245" t="s">
        <v>337</v>
      </c>
      <c r="B19" s="247">
        <v>8180635.75</v>
      </c>
      <c r="C19" s="247">
        <v>8000000</v>
      </c>
      <c r="D19" s="247">
        <v>4200000</v>
      </c>
      <c r="E19" s="248">
        <v>6.6994608177375944E-2</v>
      </c>
      <c r="F19" s="245">
        <v>18</v>
      </c>
    </row>
    <row r="20" spans="1:6" x14ac:dyDescent="0.25">
      <c r="A20" s="245" t="s">
        <v>273</v>
      </c>
      <c r="B20" s="247">
        <v>22115149.017499998</v>
      </c>
      <c r="C20" s="247">
        <v>0</v>
      </c>
      <c r="D20" s="247">
        <v>300000</v>
      </c>
      <c r="E20" s="248">
        <v>5.9448476380643135E-2</v>
      </c>
      <c r="F20" s="245">
        <v>19</v>
      </c>
    </row>
    <row r="21" spans="1:6" x14ac:dyDescent="0.25">
      <c r="A21" s="245" t="s">
        <v>219</v>
      </c>
      <c r="B21" s="247">
        <v>21277370.2775</v>
      </c>
      <c r="C21" s="247">
        <v>0</v>
      </c>
      <c r="D21" s="247">
        <v>0</v>
      </c>
      <c r="E21" s="248">
        <v>4.0542026188851985E-2</v>
      </c>
      <c r="F21" s="245">
        <v>20</v>
      </c>
    </row>
    <row r="22" spans="1:6" x14ac:dyDescent="0.25">
      <c r="A22" s="245" t="s">
        <v>317</v>
      </c>
      <c r="B22" s="247">
        <v>0</v>
      </c>
      <c r="C22" s="247">
        <v>0</v>
      </c>
      <c r="D22" s="247">
        <v>253333.33333333334</v>
      </c>
      <c r="E22" s="248">
        <v>2.6301311464229274E-2</v>
      </c>
      <c r="F22" s="245">
        <v>21</v>
      </c>
    </row>
    <row r="23" spans="1:6" x14ac:dyDescent="0.25">
      <c r="A23" s="245" t="s">
        <v>205</v>
      </c>
      <c r="B23" s="247">
        <v>0</v>
      </c>
      <c r="C23" s="247">
        <v>0</v>
      </c>
      <c r="D23" s="247">
        <v>493333.33333333337</v>
      </c>
      <c r="E23" s="248">
        <v>1.7739414667340362E-2</v>
      </c>
      <c r="F23" s="245">
        <v>22</v>
      </c>
    </row>
    <row r="24" spans="1:6" x14ac:dyDescent="0.25">
      <c r="A24" s="245" t="s">
        <v>305</v>
      </c>
      <c r="B24" s="247">
        <v>2189597.4175</v>
      </c>
      <c r="C24" s="247">
        <v>0</v>
      </c>
      <c r="D24" s="247">
        <v>0</v>
      </c>
      <c r="E24" s="248">
        <v>7.4393740420182633E-3</v>
      </c>
      <c r="F24" s="245">
        <v>23</v>
      </c>
    </row>
    <row r="25" spans="1:6" x14ac:dyDescent="0.25">
      <c r="A25" s="245" t="s">
        <v>372</v>
      </c>
      <c r="B25" s="247">
        <v>41514.797500000001</v>
      </c>
      <c r="C25" s="247">
        <v>0</v>
      </c>
      <c r="D25" s="247">
        <v>70000</v>
      </c>
      <c r="E25" s="248">
        <v>1.6258272638413433E-3</v>
      </c>
      <c r="F25" s="245">
        <v>24</v>
      </c>
    </row>
    <row r="26" spans="1:6" x14ac:dyDescent="0.25">
      <c r="A26" s="245" t="s">
        <v>231</v>
      </c>
      <c r="B26" s="247">
        <v>1311948.1775</v>
      </c>
      <c r="C26" s="247">
        <v>0</v>
      </c>
      <c r="D26" s="247">
        <v>0</v>
      </c>
      <c r="E26" s="248">
        <v>8.8380120161973179E-4</v>
      </c>
      <c r="F26" s="245">
        <v>25</v>
      </c>
    </row>
    <row r="27" spans="1:6" x14ac:dyDescent="0.25">
      <c r="A27" s="245" t="s">
        <v>334</v>
      </c>
      <c r="B27" s="247">
        <v>6791.0475000000006</v>
      </c>
      <c r="C27" s="247">
        <v>0</v>
      </c>
      <c r="D27" s="247">
        <v>0</v>
      </c>
      <c r="E27" s="248">
        <v>2.4265355368682549E-5</v>
      </c>
      <c r="F27" s="245">
        <v>26</v>
      </c>
    </row>
    <row r="28" spans="1:6" x14ac:dyDescent="0.25">
      <c r="A28" s="245" t="s">
        <v>202</v>
      </c>
      <c r="B28" s="247">
        <v>0</v>
      </c>
      <c r="C28" s="247">
        <v>0</v>
      </c>
      <c r="D28" s="247">
        <v>0</v>
      </c>
      <c r="E28" s="248">
        <v>0</v>
      </c>
      <c r="F28" s="245">
        <v>27</v>
      </c>
    </row>
    <row r="29" spans="1:6" x14ac:dyDescent="0.25">
      <c r="A29" s="245" t="s">
        <v>274</v>
      </c>
      <c r="B29" s="247">
        <v>0</v>
      </c>
      <c r="C29" s="247">
        <v>0</v>
      </c>
      <c r="D29" s="247">
        <v>0</v>
      </c>
      <c r="E29" s="248">
        <v>0</v>
      </c>
      <c r="F29" s="245">
        <v>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workbookViewId="0">
      <selection activeCell="D16" sqref="D16"/>
    </sheetView>
  </sheetViews>
  <sheetFormatPr defaultRowHeight="15" x14ac:dyDescent="0.25"/>
  <cols>
    <col min="1" max="1" width="46.7109375" bestFit="1" customWidth="1"/>
    <col min="2" max="2" width="8.85546875" bestFit="1" customWidth="1"/>
    <col min="3" max="3" width="24.7109375" bestFit="1" customWidth="1"/>
  </cols>
  <sheetData>
    <row r="1" spans="1:3" x14ac:dyDescent="0.25">
      <c r="A1" t="s">
        <v>677</v>
      </c>
    </row>
    <row r="3" spans="1:3" x14ac:dyDescent="0.25">
      <c r="A3" t="s">
        <v>193</v>
      </c>
      <c r="B3" t="s">
        <v>422</v>
      </c>
      <c r="C3" t="s">
        <v>672</v>
      </c>
    </row>
    <row r="7" spans="1:3" x14ac:dyDescent="0.25">
      <c r="A7" t="s">
        <v>252</v>
      </c>
      <c r="B7" t="s">
        <v>53</v>
      </c>
      <c r="C7" t="s">
        <v>551</v>
      </c>
    </row>
    <row r="8" spans="1:3" x14ac:dyDescent="0.25">
      <c r="A8" t="s">
        <v>299</v>
      </c>
      <c r="B8" t="s">
        <v>110</v>
      </c>
      <c r="C8" t="s">
        <v>550</v>
      </c>
    </row>
    <row r="9" spans="1:3" x14ac:dyDescent="0.25">
      <c r="A9" t="s">
        <v>381</v>
      </c>
      <c r="B9" t="s">
        <v>183</v>
      </c>
      <c r="C9" t="s">
        <v>508</v>
      </c>
    </row>
    <row r="10" spans="1:3" x14ac:dyDescent="0.25">
      <c r="A10" t="s">
        <v>323</v>
      </c>
      <c r="B10" t="s">
        <v>134</v>
      </c>
      <c r="C10" t="s">
        <v>541</v>
      </c>
    </row>
    <row r="11" spans="1:3" x14ac:dyDescent="0.25">
      <c r="A11" t="s">
        <v>199</v>
      </c>
      <c r="B11" t="s">
        <v>3</v>
      </c>
      <c r="C11" t="s">
        <v>508</v>
      </c>
    </row>
    <row r="12" spans="1:3" x14ac:dyDescent="0.25">
      <c r="A12" t="s">
        <v>321</v>
      </c>
      <c r="B12" t="s">
        <v>128</v>
      </c>
      <c r="C12" t="s">
        <v>506</v>
      </c>
    </row>
    <row r="13" spans="1:3" x14ac:dyDescent="0.25">
      <c r="A13" t="s">
        <v>227</v>
      </c>
      <c r="B13" t="s">
        <v>40</v>
      </c>
      <c r="C13" t="s">
        <v>551</v>
      </c>
    </row>
    <row r="14" spans="1:3" x14ac:dyDescent="0.25">
      <c r="A14" t="s">
        <v>239</v>
      </c>
      <c r="B14" t="s">
        <v>43</v>
      </c>
      <c r="C14" t="s">
        <v>508</v>
      </c>
    </row>
    <row r="15" spans="1:3" x14ac:dyDescent="0.25">
      <c r="A15" t="s">
        <v>348</v>
      </c>
      <c r="B15" t="s">
        <v>165</v>
      </c>
      <c r="C15" t="s">
        <v>551</v>
      </c>
    </row>
    <row r="16" spans="1:3" x14ac:dyDescent="0.25">
      <c r="A16" t="s">
        <v>279</v>
      </c>
      <c r="B16" t="s">
        <v>84</v>
      </c>
      <c r="C16" t="s">
        <v>508</v>
      </c>
    </row>
    <row r="17" spans="1:3" x14ac:dyDescent="0.25">
      <c r="A17" t="s">
        <v>275</v>
      </c>
      <c r="B17" t="s">
        <v>80</v>
      </c>
      <c r="C17" t="s">
        <v>541</v>
      </c>
    </row>
    <row r="18" spans="1:3" x14ac:dyDescent="0.25">
      <c r="A18" t="s">
        <v>341</v>
      </c>
      <c r="B18" t="s">
        <v>184</v>
      </c>
      <c r="C18" t="s">
        <v>528</v>
      </c>
    </row>
    <row r="19" spans="1:3" x14ac:dyDescent="0.25">
      <c r="A19" t="s">
        <v>309</v>
      </c>
      <c r="B19" t="s">
        <v>117</v>
      </c>
      <c r="C19" t="s">
        <v>508</v>
      </c>
    </row>
    <row r="20" spans="1:3" x14ac:dyDescent="0.25">
      <c r="A20" t="s">
        <v>384</v>
      </c>
      <c r="B20" t="s">
        <v>186</v>
      </c>
      <c r="C20" t="s">
        <v>506</v>
      </c>
    </row>
    <row r="21" spans="1:3" x14ac:dyDescent="0.25">
      <c r="A21" t="s">
        <v>369</v>
      </c>
      <c r="B21" t="s">
        <v>173</v>
      </c>
      <c r="C21" t="s">
        <v>506</v>
      </c>
    </row>
    <row r="22" spans="1:3" x14ac:dyDescent="0.25">
      <c r="A22" t="s">
        <v>256</v>
      </c>
      <c r="B22" t="s">
        <v>57</v>
      </c>
      <c r="C22" t="s">
        <v>508</v>
      </c>
    </row>
    <row r="23" spans="1:3" x14ac:dyDescent="0.25">
      <c r="A23" t="s">
        <v>295</v>
      </c>
      <c r="B23" t="s">
        <v>104</v>
      </c>
      <c r="C23" t="s">
        <v>508</v>
      </c>
    </row>
    <row r="24" spans="1:3" x14ac:dyDescent="0.25">
      <c r="A24" t="s">
        <v>331</v>
      </c>
      <c r="B24" t="s">
        <v>141</v>
      </c>
      <c r="C24" t="s">
        <v>508</v>
      </c>
    </row>
    <row r="25" spans="1:3" x14ac:dyDescent="0.25">
      <c r="A25" t="s">
        <v>240</v>
      </c>
      <c r="B25" t="s">
        <v>44</v>
      </c>
      <c r="C25" t="s">
        <v>508</v>
      </c>
    </row>
    <row r="26" spans="1:3" x14ac:dyDescent="0.25">
      <c r="A26" t="s">
        <v>237</v>
      </c>
      <c r="B26" t="s">
        <v>74</v>
      </c>
      <c r="C26" t="s">
        <v>508</v>
      </c>
    </row>
    <row r="27" spans="1:3" x14ac:dyDescent="0.25">
      <c r="A27" t="s">
        <v>307</v>
      </c>
      <c r="B27" t="s">
        <v>107</v>
      </c>
      <c r="C27" t="s">
        <v>508</v>
      </c>
    </row>
    <row r="28" spans="1:3" x14ac:dyDescent="0.25">
      <c r="A28" t="s">
        <v>351</v>
      </c>
      <c r="B28" t="s">
        <v>161</v>
      </c>
      <c r="C28" t="s">
        <v>508</v>
      </c>
    </row>
    <row r="29" spans="1:3" x14ac:dyDescent="0.25">
      <c r="A29" t="s">
        <v>271</v>
      </c>
      <c r="B29" t="s">
        <v>76</v>
      </c>
      <c r="C29" t="s">
        <v>508</v>
      </c>
    </row>
    <row r="30" spans="1:3" x14ac:dyDescent="0.25">
      <c r="A30" t="s">
        <v>337</v>
      </c>
      <c r="B30" t="s">
        <v>147</v>
      </c>
      <c r="C30" t="s">
        <v>508</v>
      </c>
    </row>
    <row r="31" spans="1:3" x14ac:dyDescent="0.25">
      <c r="A31" t="s">
        <v>336</v>
      </c>
      <c r="B31" t="s">
        <v>146</v>
      </c>
      <c r="C31" t="s">
        <v>508</v>
      </c>
    </row>
    <row r="32" spans="1:3" x14ac:dyDescent="0.25">
      <c r="A32" t="s">
        <v>361</v>
      </c>
      <c r="B32" t="s">
        <v>163</v>
      </c>
      <c r="C32" t="s">
        <v>508</v>
      </c>
    </row>
    <row r="33" spans="1:3" x14ac:dyDescent="0.25">
      <c r="A33" t="s">
        <v>201</v>
      </c>
      <c r="B33" t="s">
        <v>7</v>
      </c>
      <c r="C33" t="s">
        <v>528</v>
      </c>
    </row>
    <row r="34" spans="1:3" x14ac:dyDescent="0.25">
      <c r="A34" t="s">
        <v>197</v>
      </c>
      <c r="B34" t="s">
        <v>2</v>
      </c>
      <c r="C34" t="s">
        <v>508</v>
      </c>
    </row>
    <row r="35" spans="1:3" x14ac:dyDescent="0.25">
      <c r="A35" t="s">
        <v>246</v>
      </c>
      <c r="B35" t="s">
        <v>47</v>
      </c>
      <c r="C35" t="s">
        <v>528</v>
      </c>
    </row>
    <row r="36" spans="1:3" x14ac:dyDescent="0.25">
      <c r="A36" t="s">
        <v>339</v>
      </c>
      <c r="B36" t="s">
        <v>93</v>
      </c>
      <c r="C36" t="s">
        <v>528</v>
      </c>
    </row>
    <row r="37" spans="1:3" x14ac:dyDescent="0.25">
      <c r="A37" t="s">
        <v>371</v>
      </c>
      <c r="B37" t="s">
        <v>175</v>
      </c>
      <c r="C37" t="s">
        <v>541</v>
      </c>
    </row>
    <row r="38" spans="1:3" x14ac:dyDescent="0.25">
      <c r="A38" t="s">
        <v>220</v>
      </c>
      <c r="B38" t="s">
        <v>25</v>
      </c>
      <c r="C38" t="s">
        <v>541</v>
      </c>
    </row>
    <row r="39" spans="1:3" x14ac:dyDescent="0.25">
      <c r="A39" t="s">
        <v>310</v>
      </c>
      <c r="B39" t="s">
        <v>106</v>
      </c>
      <c r="C39" t="s">
        <v>541</v>
      </c>
    </row>
    <row r="40" spans="1:3" x14ac:dyDescent="0.25">
      <c r="A40" t="s">
        <v>280</v>
      </c>
      <c r="B40" t="s">
        <v>85</v>
      </c>
      <c r="C40" t="s">
        <v>528</v>
      </c>
    </row>
    <row r="41" spans="1:3" x14ac:dyDescent="0.25">
      <c r="A41" t="s">
        <v>257</v>
      </c>
      <c r="B41" t="s">
        <v>59</v>
      </c>
      <c r="C41" t="s">
        <v>508</v>
      </c>
    </row>
    <row r="42" spans="1:3" x14ac:dyDescent="0.25">
      <c r="A42" t="s">
        <v>345</v>
      </c>
      <c r="B42" t="s">
        <v>149</v>
      </c>
      <c r="C42" t="s">
        <v>541</v>
      </c>
    </row>
    <row r="43" spans="1:3" x14ac:dyDescent="0.25">
      <c r="A43" t="s">
        <v>366</v>
      </c>
      <c r="B43" t="s">
        <v>113</v>
      </c>
      <c r="C43" t="s">
        <v>508</v>
      </c>
    </row>
    <row r="44" spans="1:3" x14ac:dyDescent="0.25">
      <c r="A44" t="s">
        <v>316</v>
      </c>
      <c r="B44" t="s">
        <v>129</v>
      </c>
      <c r="C44" t="s">
        <v>508</v>
      </c>
    </row>
    <row r="45" spans="1:3" x14ac:dyDescent="0.25">
      <c r="A45" t="s">
        <v>270</v>
      </c>
      <c r="B45" t="s">
        <v>73</v>
      </c>
      <c r="C45" t="s">
        <v>528</v>
      </c>
    </row>
    <row r="46" spans="1:3" x14ac:dyDescent="0.25">
      <c r="A46" t="s">
        <v>208</v>
      </c>
      <c r="B46" t="s">
        <v>17</v>
      </c>
      <c r="C46" t="s">
        <v>541</v>
      </c>
    </row>
    <row r="47" spans="1:3" x14ac:dyDescent="0.25">
      <c r="A47" t="s">
        <v>282</v>
      </c>
      <c r="B47" t="s">
        <v>86</v>
      </c>
      <c r="C47" t="s">
        <v>541</v>
      </c>
    </row>
    <row r="48" spans="1:3" x14ac:dyDescent="0.25">
      <c r="A48" t="s">
        <v>253</v>
      </c>
      <c r="B48" t="s">
        <v>55</v>
      </c>
      <c r="C48" t="s">
        <v>508</v>
      </c>
    </row>
    <row r="49" spans="1:3" x14ac:dyDescent="0.25">
      <c r="A49" t="s">
        <v>362</v>
      </c>
      <c r="B49" t="s">
        <v>30</v>
      </c>
      <c r="C49" t="s">
        <v>508</v>
      </c>
    </row>
    <row r="50" spans="1:3" x14ac:dyDescent="0.25">
      <c r="A50" t="s">
        <v>278</v>
      </c>
      <c r="B50" t="s">
        <v>83</v>
      </c>
      <c r="C50" t="s">
        <v>541</v>
      </c>
    </row>
    <row r="51" spans="1:3" x14ac:dyDescent="0.25">
      <c r="A51" t="s">
        <v>304</v>
      </c>
      <c r="B51" t="s">
        <v>121</v>
      </c>
      <c r="C51" t="s">
        <v>551</v>
      </c>
    </row>
    <row r="52" spans="1:3" x14ac:dyDescent="0.25">
      <c r="A52" t="s">
        <v>357</v>
      </c>
      <c r="B52" t="s">
        <v>101</v>
      </c>
      <c r="C52" t="s">
        <v>550</v>
      </c>
    </row>
    <row r="53" spans="1:3" x14ac:dyDescent="0.25">
      <c r="A53" t="s">
        <v>365</v>
      </c>
      <c r="B53" t="s">
        <v>169</v>
      </c>
      <c r="C53" t="s">
        <v>506</v>
      </c>
    </row>
    <row r="54" spans="1:3" x14ac:dyDescent="0.25">
      <c r="A54" t="s">
        <v>207</v>
      </c>
      <c r="B54" t="s">
        <v>18</v>
      </c>
      <c r="C54" t="s">
        <v>528</v>
      </c>
    </row>
    <row r="55" spans="1:3" x14ac:dyDescent="0.25">
      <c r="A55" t="s">
        <v>272</v>
      </c>
      <c r="B55" t="s">
        <v>82</v>
      </c>
      <c r="C55" t="s">
        <v>508</v>
      </c>
    </row>
    <row r="56" spans="1:3" x14ac:dyDescent="0.25">
      <c r="A56" t="s">
        <v>287</v>
      </c>
      <c r="B56" t="s">
        <v>90</v>
      </c>
      <c r="C56" t="s">
        <v>508</v>
      </c>
    </row>
    <row r="57" spans="1:3" x14ac:dyDescent="0.25">
      <c r="A57" t="s">
        <v>283</v>
      </c>
      <c r="B57" t="s">
        <v>88</v>
      </c>
      <c r="C57" t="s">
        <v>508</v>
      </c>
    </row>
    <row r="58" spans="1:3" x14ac:dyDescent="0.25">
      <c r="A58" t="s">
        <v>356</v>
      </c>
      <c r="B58" t="s">
        <v>54</v>
      </c>
      <c r="C58" t="s">
        <v>508</v>
      </c>
    </row>
    <row r="59" spans="1:3" x14ac:dyDescent="0.25">
      <c r="A59" t="s">
        <v>286</v>
      </c>
      <c r="B59" t="s">
        <v>95</v>
      </c>
      <c r="C59" t="s">
        <v>541</v>
      </c>
    </row>
    <row r="60" spans="1:3" x14ac:dyDescent="0.25">
      <c r="A60" t="s">
        <v>215</v>
      </c>
      <c r="B60" t="s">
        <v>26</v>
      </c>
      <c r="C60" t="s">
        <v>550</v>
      </c>
    </row>
    <row r="61" spans="1:3" x14ac:dyDescent="0.25">
      <c r="A61" t="s">
        <v>352</v>
      </c>
      <c r="B61" t="s">
        <v>162</v>
      </c>
      <c r="C61" t="s">
        <v>508</v>
      </c>
    </row>
    <row r="62" spans="1:3" x14ac:dyDescent="0.25">
      <c r="A62" t="s">
        <v>212</v>
      </c>
      <c r="B62" t="s">
        <v>12</v>
      </c>
      <c r="C62" t="s">
        <v>508</v>
      </c>
    </row>
    <row r="63" spans="1:3" x14ac:dyDescent="0.25">
      <c r="A63" t="s">
        <v>211</v>
      </c>
      <c r="B63" t="s">
        <v>20</v>
      </c>
      <c r="C63" t="s">
        <v>508</v>
      </c>
    </row>
    <row r="64" spans="1:3" x14ac:dyDescent="0.25">
      <c r="A64" t="s">
        <v>294</v>
      </c>
      <c r="B64" t="s">
        <v>103</v>
      </c>
      <c r="C64" t="s">
        <v>508</v>
      </c>
    </row>
    <row r="65" spans="1:3" x14ac:dyDescent="0.25">
      <c r="A65" t="s">
        <v>235</v>
      </c>
      <c r="B65" t="s">
        <v>37</v>
      </c>
      <c r="C65" t="s">
        <v>506</v>
      </c>
    </row>
    <row r="66" spans="1:3" x14ac:dyDescent="0.25">
      <c r="A66" t="s">
        <v>329</v>
      </c>
      <c r="B66" t="s">
        <v>137</v>
      </c>
      <c r="C66" t="s">
        <v>528</v>
      </c>
    </row>
    <row r="67" spans="1:3" x14ac:dyDescent="0.25">
      <c r="A67" t="s">
        <v>373</v>
      </c>
      <c r="B67" t="s">
        <v>171</v>
      </c>
      <c r="C67" t="s">
        <v>508</v>
      </c>
    </row>
    <row r="68" spans="1:3" x14ac:dyDescent="0.25">
      <c r="A68" t="s">
        <v>305</v>
      </c>
      <c r="B68" t="s">
        <v>111</v>
      </c>
      <c r="C68" t="s">
        <v>528</v>
      </c>
    </row>
    <row r="69" spans="1:3" x14ac:dyDescent="0.25">
      <c r="A69" t="s">
        <v>347</v>
      </c>
      <c r="B69" t="s">
        <v>158</v>
      </c>
      <c r="C69" t="s">
        <v>508</v>
      </c>
    </row>
    <row r="70" spans="1:3" x14ac:dyDescent="0.25">
      <c r="A70" t="s">
        <v>289</v>
      </c>
      <c r="B70" t="s">
        <v>105</v>
      </c>
      <c r="C70" t="s">
        <v>508</v>
      </c>
    </row>
    <row r="71" spans="1:3" x14ac:dyDescent="0.25">
      <c r="A71" t="s">
        <v>255</v>
      </c>
      <c r="B71" t="s">
        <v>58</v>
      </c>
      <c r="C71" t="s">
        <v>506</v>
      </c>
    </row>
    <row r="72" spans="1:3" x14ac:dyDescent="0.25">
      <c r="A72" t="s">
        <v>394</v>
      </c>
      <c r="B72" t="s">
        <v>182</v>
      </c>
      <c r="C72" t="s">
        <v>544</v>
      </c>
    </row>
    <row r="73" spans="1:3" x14ac:dyDescent="0.25">
      <c r="A73" t="s">
        <v>221</v>
      </c>
      <c r="B73" t="s">
        <v>16</v>
      </c>
      <c r="C73" t="s">
        <v>508</v>
      </c>
    </row>
    <row r="74" spans="1:3" x14ac:dyDescent="0.25">
      <c r="A74" t="s">
        <v>350</v>
      </c>
      <c r="B74" t="s">
        <v>152</v>
      </c>
      <c r="C74" t="s">
        <v>506</v>
      </c>
    </row>
    <row r="75" spans="1:3" x14ac:dyDescent="0.25">
      <c r="A75" t="s">
        <v>203</v>
      </c>
      <c r="B75" t="s">
        <v>6</v>
      </c>
      <c r="C75" t="s">
        <v>508</v>
      </c>
    </row>
    <row r="76" spans="1:3" x14ac:dyDescent="0.25">
      <c r="A76" t="s">
        <v>230</v>
      </c>
      <c r="B76" t="s">
        <v>31</v>
      </c>
      <c r="C76" t="s">
        <v>528</v>
      </c>
    </row>
    <row r="77" spans="1:3" x14ac:dyDescent="0.25">
      <c r="A77" t="s">
        <v>238</v>
      </c>
      <c r="B77" t="s">
        <v>42</v>
      </c>
      <c r="C77" t="s">
        <v>528</v>
      </c>
    </row>
    <row r="78" spans="1:3" x14ac:dyDescent="0.25">
      <c r="A78" t="s">
        <v>218</v>
      </c>
      <c r="B78" t="s">
        <v>27</v>
      </c>
      <c r="C78" t="s">
        <v>551</v>
      </c>
    </row>
    <row r="79" spans="1:3" x14ac:dyDescent="0.25">
      <c r="A79" t="s">
        <v>376</v>
      </c>
      <c r="B79" t="s">
        <v>180</v>
      </c>
      <c r="C79" t="s">
        <v>508</v>
      </c>
    </row>
    <row r="80" spans="1:3" x14ac:dyDescent="0.25">
      <c r="A80" t="s">
        <v>335</v>
      </c>
      <c r="B80" t="s">
        <v>108</v>
      </c>
      <c r="C80" t="s">
        <v>508</v>
      </c>
    </row>
    <row r="81" spans="1:3" x14ac:dyDescent="0.25">
      <c r="A81" t="s">
        <v>377</v>
      </c>
      <c r="B81" t="s">
        <v>4</v>
      </c>
      <c r="C81" t="s">
        <v>541</v>
      </c>
    </row>
    <row r="82" spans="1:3" x14ac:dyDescent="0.25">
      <c r="A82" t="s">
        <v>244</v>
      </c>
      <c r="B82" t="s">
        <v>48</v>
      </c>
      <c r="C82" t="s">
        <v>508</v>
      </c>
    </row>
    <row r="83" spans="1:3" x14ac:dyDescent="0.25">
      <c r="A83" t="s">
        <v>343</v>
      </c>
      <c r="B83" t="s">
        <v>156</v>
      </c>
      <c r="C83" t="s">
        <v>508</v>
      </c>
    </row>
    <row r="84" spans="1:3" x14ac:dyDescent="0.25">
      <c r="A84" t="s">
        <v>380</v>
      </c>
      <c r="B84" t="s">
        <v>181</v>
      </c>
      <c r="C84" t="s">
        <v>528</v>
      </c>
    </row>
    <row r="85" spans="1:3" x14ac:dyDescent="0.25">
      <c r="A85" t="s">
        <v>264</v>
      </c>
      <c r="B85" t="s">
        <v>70</v>
      </c>
      <c r="C85" t="s">
        <v>528</v>
      </c>
    </row>
    <row r="86" spans="1:3" x14ac:dyDescent="0.25">
      <c r="A86" t="s">
        <v>198</v>
      </c>
      <c r="B86" t="s">
        <v>50</v>
      </c>
      <c r="C86" t="s">
        <v>541</v>
      </c>
    </row>
    <row r="87" spans="1:3" x14ac:dyDescent="0.25">
      <c r="A87" t="s">
        <v>259</v>
      </c>
      <c r="B87" t="s">
        <v>66</v>
      </c>
      <c r="C87" t="s">
        <v>551</v>
      </c>
    </row>
    <row r="88" spans="1:3" x14ac:dyDescent="0.25">
      <c r="A88" t="s">
        <v>333</v>
      </c>
      <c r="B88" t="s">
        <v>145</v>
      </c>
      <c r="C88" t="s">
        <v>541</v>
      </c>
    </row>
    <row r="89" spans="1:3" x14ac:dyDescent="0.25">
      <c r="A89" t="s">
        <v>332</v>
      </c>
      <c r="B89" t="s">
        <v>143</v>
      </c>
      <c r="C89" t="s">
        <v>508</v>
      </c>
    </row>
    <row r="90" spans="1:3" x14ac:dyDescent="0.25">
      <c r="A90" t="s">
        <v>293</v>
      </c>
      <c r="B90" t="s">
        <v>99</v>
      </c>
      <c r="C90" t="s">
        <v>541</v>
      </c>
    </row>
    <row r="91" spans="1:3" x14ac:dyDescent="0.25">
      <c r="A91" t="s">
        <v>248</v>
      </c>
      <c r="B91" t="s">
        <v>51</v>
      </c>
      <c r="C91" t="s">
        <v>528</v>
      </c>
    </row>
    <row r="92" spans="1:3" x14ac:dyDescent="0.25">
      <c r="A92" t="s">
        <v>378</v>
      </c>
      <c r="B92" t="s">
        <v>62</v>
      </c>
      <c r="C92" t="s">
        <v>508</v>
      </c>
    </row>
    <row r="93" spans="1:3" x14ac:dyDescent="0.25">
      <c r="A93" t="s">
        <v>263</v>
      </c>
      <c r="B93" t="s">
        <v>69</v>
      </c>
      <c r="C93" t="s">
        <v>508</v>
      </c>
    </row>
    <row r="94" spans="1:3" x14ac:dyDescent="0.25">
      <c r="A94" t="s">
        <v>322</v>
      </c>
      <c r="B94" t="s">
        <v>130</v>
      </c>
      <c r="C94" t="s">
        <v>508</v>
      </c>
    </row>
    <row r="95" spans="1:3" x14ac:dyDescent="0.25">
      <c r="A95" t="s">
        <v>217</v>
      </c>
      <c r="B95" t="s">
        <v>19</v>
      </c>
      <c r="C95" t="s">
        <v>508</v>
      </c>
    </row>
    <row r="96" spans="1:3" x14ac:dyDescent="0.25">
      <c r="A96" t="s">
        <v>298</v>
      </c>
      <c r="B96" t="s">
        <v>123</v>
      </c>
      <c r="C96" t="s">
        <v>506</v>
      </c>
    </row>
    <row r="97" spans="1:3" x14ac:dyDescent="0.25">
      <c r="A97" t="s">
        <v>213</v>
      </c>
      <c r="B97" t="s">
        <v>21</v>
      </c>
      <c r="C97" t="s">
        <v>528</v>
      </c>
    </row>
    <row r="98" spans="1:3" x14ac:dyDescent="0.25">
      <c r="A98" t="s">
        <v>249</v>
      </c>
      <c r="B98" t="s">
        <v>52</v>
      </c>
      <c r="C98" t="s">
        <v>541</v>
      </c>
    </row>
    <row r="99" spans="1:3" x14ac:dyDescent="0.25">
      <c r="A99" t="s">
        <v>209</v>
      </c>
      <c r="B99" t="s">
        <v>15</v>
      </c>
      <c r="C99" t="s">
        <v>550</v>
      </c>
    </row>
    <row r="100" spans="1:3" x14ac:dyDescent="0.25">
      <c r="A100" t="s">
        <v>236</v>
      </c>
      <c r="B100" t="s">
        <v>41</v>
      </c>
      <c r="C100" t="s">
        <v>528</v>
      </c>
    </row>
    <row r="101" spans="1:3" x14ac:dyDescent="0.25">
      <c r="A101" t="s">
        <v>204</v>
      </c>
      <c r="B101" t="s">
        <v>8</v>
      </c>
      <c r="C101" t="s">
        <v>506</v>
      </c>
    </row>
    <row r="102" spans="1:3" x14ac:dyDescent="0.25">
      <c r="A102" t="s">
        <v>250</v>
      </c>
      <c r="B102" t="s">
        <v>155</v>
      </c>
      <c r="C102" t="s">
        <v>528</v>
      </c>
    </row>
    <row r="103" spans="1:3" x14ac:dyDescent="0.25">
      <c r="A103" t="s">
        <v>340</v>
      </c>
      <c r="B103" t="s">
        <v>100</v>
      </c>
      <c r="C103" t="s">
        <v>528</v>
      </c>
    </row>
    <row r="104" spans="1:3" x14ac:dyDescent="0.25">
      <c r="A104" t="s">
        <v>349</v>
      </c>
      <c r="B104" t="s">
        <v>154</v>
      </c>
      <c r="C104" t="s">
        <v>551</v>
      </c>
    </row>
    <row r="105" spans="1:3" x14ac:dyDescent="0.25">
      <c r="A105" t="s">
        <v>231</v>
      </c>
      <c r="B105" t="s">
        <v>32</v>
      </c>
      <c r="C105" t="s">
        <v>506</v>
      </c>
    </row>
    <row r="106" spans="1:3" x14ac:dyDescent="0.25">
      <c r="A106" t="s">
        <v>360</v>
      </c>
      <c r="B106" t="s">
        <v>164</v>
      </c>
      <c r="C106" t="s">
        <v>551</v>
      </c>
    </row>
    <row r="107" spans="1:3" x14ac:dyDescent="0.25">
      <c r="A107" t="s">
        <v>281</v>
      </c>
      <c r="B107" t="s">
        <v>87</v>
      </c>
      <c r="C107" t="s">
        <v>506</v>
      </c>
    </row>
    <row r="108" spans="1:3" x14ac:dyDescent="0.25">
      <c r="A108" t="s">
        <v>219</v>
      </c>
      <c r="B108" t="s">
        <v>23</v>
      </c>
      <c r="C108" t="s">
        <v>528</v>
      </c>
    </row>
    <row r="109" spans="1:3" x14ac:dyDescent="0.25">
      <c r="A109" t="s">
        <v>268</v>
      </c>
      <c r="B109" t="s">
        <v>72</v>
      </c>
      <c r="C109" t="s">
        <v>528</v>
      </c>
    </row>
    <row r="110" spans="1:3" x14ac:dyDescent="0.25">
      <c r="A110" t="s">
        <v>334</v>
      </c>
      <c r="B110" t="s">
        <v>94</v>
      </c>
      <c r="C110" t="s">
        <v>506</v>
      </c>
    </row>
    <row r="111" spans="1:3" x14ac:dyDescent="0.25">
      <c r="A111" t="s">
        <v>344</v>
      </c>
      <c r="B111" t="s">
        <v>159</v>
      </c>
      <c r="C111" t="s">
        <v>551</v>
      </c>
    </row>
    <row r="112" spans="1:3" x14ac:dyDescent="0.25">
      <c r="A112" t="s">
        <v>370</v>
      </c>
      <c r="B112" t="s">
        <v>174</v>
      </c>
      <c r="C112" t="s">
        <v>528</v>
      </c>
    </row>
    <row r="113" spans="1:3" x14ac:dyDescent="0.25">
      <c r="A113" t="s">
        <v>374</v>
      </c>
      <c r="B113" t="s">
        <v>177</v>
      </c>
      <c r="C113" t="s">
        <v>506</v>
      </c>
    </row>
    <row r="114" spans="1:3" x14ac:dyDescent="0.25">
      <c r="A114" t="s">
        <v>326</v>
      </c>
      <c r="B114" t="s">
        <v>136</v>
      </c>
      <c r="C114" t="s">
        <v>528</v>
      </c>
    </row>
    <row r="115" spans="1:3" x14ac:dyDescent="0.25">
      <c r="A115" t="s">
        <v>297</v>
      </c>
      <c r="B115" t="s">
        <v>122</v>
      </c>
      <c r="C115" t="s">
        <v>551</v>
      </c>
    </row>
    <row r="116" spans="1:3" x14ac:dyDescent="0.25">
      <c r="A116" t="s">
        <v>226</v>
      </c>
      <c r="B116" t="s">
        <v>29</v>
      </c>
      <c r="C116" t="s">
        <v>544</v>
      </c>
    </row>
    <row r="117" spans="1:3" x14ac:dyDescent="0.25">
      <c r="A117" t="s">
        <v>308</v>
      </c>
      <c r="B117" t="s">
        <v>118</v>
      </c>
      <c r="C117" t="s">
        <v>506</v>
      </c>
    </row>
    <row r="118" spans="1:3" x14ac:dyDescent="0.25">
      <c r="A118" t="s">
        <v>318</v>
      </c>
      <c r="B118" t="s">
        <v>127</v>
      </c>
      <c r="C118" t="s">
        <v>528</v>
      </c>
    </row>
    <row r="119" spans="1:3" x14ac:dyDescent="0.25">
      <c r="A119" t="s">
        <v>261</v>
      </c>
      <c r="B119" t="s">
        <v>45</v>
      </c>
      <c r="C119" t="s">
        <v>508</v>
      </c>
    </row>
    <row r="120" spans="1:3" x14ac:dyDescent="0.25">
      <c r="A120" t="s">
        <v>202</v>
      </c>
      <c r="B120" t="s">
        <v>5</v>
      </c>
      <c r="C120" t="s">
        <v>528</v>
      </c>
    </row>
    <row r="121" spans="1:3" x14ac:dyDescent="0.25">
      <c r="A121" t="s">
        <v>277</v>
      </c>
      <c r="B121" t="s">
        <v>79</v>
      </c>
      <c r="C121" t="s">
        <v>508</v>
      </c>
    </row>
    <row r="122" spans="1:3" x14ac:dyDescent="0.25">
      <c r="A122" t="s">
        <v>312</v>
      </c>
      <c r="B122" t="s">
        <v>116</v>
      </c>
      <c r="C122" t="s">
        <v>506</v>
      </c>
    </row>
    <row r="123" spans="1:3" x14ac:dyDescent="0.25">
      <c r="A123" t="s">
        <v>232</v>
      </c>
      <c r="B123" t="s">
        <v>38</v>
      </c>
      <c r="C123" t="s">
        <v>528</v>
      </c>
    </row>
    <row r="124" spans="1:3" x14ac:dyDescent="0.25">
      <c r="A124" t="s">
        <v>210</v>
      </c>
      <c r="B124" t="s">
        <v>24</v>
      </c>
      <c r="C124" t="s">
        <v>528</v>
      </c>
    </row>
    <row r="125" spans="1:3" x14ac:dyDescent="0.25">
      <c r="A125" t="s">
        <v>317</v>
      </c>
      <c r="B125" t="s">
        <v>133</v>
      </c>
      <c r="C125" t="s">
        <v>506</v>
      </c>
    </row>
    <row r="126" spans="1:3" x14ac:dyDescent="0.25">
      <c r="A126" t="s">
        <v>328</v>
      </c>
      <c r="B126" t="s">
        <v>144</v>
      </c>
      <c r="C126" t="s">
        <v>528</v>
      </c>
    </row>
    <row r="127" spans="1:3" x14ac:dyDescent="0.25">
      <c r="A127" t="s">
        <v>338</v>
      </c>
      <c r="B127" t="s">
        <v>148</v>
      </c>
      <c r="C127" t="s">
        <v>551</v>
      </c>
    </row>
    <row r="128" spans="1:3" x14ac:dyDescent="0.25">
      <c r="A128" t="s">
        <v>260</v>
      </c>
      <c r="B128" t="s">
        <v>63</v>
      </c>
      <c r="C128" t="s">
        <v>508</v>
      </c>
    </row>
    <row r="129" spans="1:3" x14ac:dyDescent="0.25">
      <c r="A129" t="s">
        <v>262</v>
      </c>
      <c r="B129" t="s">
        <v>64</v>
      </c>
      <c r="C129" t="s">
        <v>551</v>
      </c>
    </row>
    <row r="130" spans="1:3" x14ac:dyDescent="0.25">
      <c r="A130" t="s">
        <v>372</v>
      </c>
      <c r="B130" t="s">
        <v>176</v>
      </c>
      <c r="C130" t="s">
        <v>508</v>
      </c>
    </row>
    <row r="131" spans="1:3" x14ac:dyDescent="0.25">
      <c r="A131" t="s">
        <v>364</v>
      </c>
      <c r="B131" t="s">
        <v>170</v>
      </c>
      <c r="C131" t="s">
        <v>508</v>
      </c>
    </row>
    <row r="132" spans="1:3" x14ac:dyDescent="0.25">
      <c r="A132" t="s">
        <v>222</v>
      </c>
      <c r="B132" t="s">
        <v>14</v>
      </c>
      <c r="C132" t="s">
        <v>551</v>
      </c>
    </row>
    <row r="133" spans="1:3" x14ac:dyDescent="0.25">
      <c r="A133" t="s">
        <v>285</v>
      </c>
      <c r="B133" t="s">
        <v>92</v>
      </c>
      <c r="C133" t="s">
        <v>506</v>
      </c>
    </row>
    <row r="134" spans="1:3" x14ac:dyDescent="0.25">
      <c r="A134" t="s">
        <v>301</v>
      </c>
      <c r="B134" t="s">
        <v>115</v>
      </c>
      <c r="C134" t="s">
        <v>508</v>
      </c>
    </row>
    <row r="135" spans="1:3" x14ac:dyDescent="0.25">
      <c r="A135" t="s">
        <v>223</v>
      </c>
      <c r="B135" t="s">
        <v>11</v>
      </c>
      <c r="C135" t="s">
        <v>551</v>
      </c>
    </row>
    <row r="136" spans="1:3" x14ac:dyDescent="0.25">
      <c r="A136" t="s">
        <v>363</v>
      </c>
      <c r="B136" t="s">
        <v>166</v>
      </c>
      <c r="C136" t="s">
        <v>541</v>
      </c>
    </row>
    <row r="137" spans="1:3" x14ac:dyDescent="0.25">
      <c r="A137" t="s">
        <v>342</v>
      </c>
      <c r="B137" t="s">
        <v>188</v>
      </c>
      <c r="C137" t="s">
        <v>506</v>
      </c>
    </row>
    <row r="138" spans="1:3" x14ac:dyDescent="0.25">
      <c r="A138" t="s">
        <v>265</v>
      </c>
      <c r="B138" t="s">
        <v>71</v>
      </c>
      <c r="C138" t="s">
        <v>528</v>
      </c>
    </row>
    <row r="139" spans="1:3" x14ac:dyDescent="0.25">
      <c r="A139" t="s">
        <v>385</v>
      </c>
      <c r="B139" t="s">
        <v>189</v>
      </c>
      <c r="C139" t="s">
        <v>541</v>
      </c>
    </row>
    <row r="140" spans="1:3" x14ac:dyDescent="0.25">
      <c r="A140" t="s">
        <v>379</v>
      </c>
      <c r="B140" t="s">
        <v>178</v>
      </c>
      <c r="C140" t="s">
        <v>551</v>
      </c>
    </row>
    <row r="141" spans="1:3" x14ac:dyDescent="0.25">
      <c r="A141" t="s">
        <v>205</v>
      </c>
      <c r="B141" t="s">
        <v>9</v>
      </c>
      <c r="C141" t="s">
        <v>508</v>
      </c>
    </row>
    <row r="142" spans="1:3" x14ac:dyDescent="0.25">
      <c r="A142" t="s">
        <v>224</v>
      </c>
      <c r="B142" t="s">
        <v>91</v>
      </c>
      <c r="C142" t="s">
        <v>506</v>
      </c>
    </row>
    <row r="143" spans="1:3" x14ac:dyDescent="0.25">
      <c r="A143" t="s">
        <v>290</v>
      </c>
      <c r="B143" t="s">
        <v>97</v>
      </c>
      <c r="C143" t="s">
        <v>541</v>
      </c>
    </row>
    <row r="144" spans="1:3" x14ac:dyDescent="0.25">
      <c r="A144" t="s">
        <v>330</v>
      </c>
      <c r="B144" t="s">
        <v>138</v>
      </c>
      <c r="C144" t="s">
        <v>506</v>
      </c>
    </row>
    <row r="145" spans="1:3" x14ac:dyDescent="0.25">
      <c r="A145" t="s">
        <v>314</v>
      </c>
      <c r="B145" t="s">
        <v>132</v>
      </c>
      <c r="C145" t="s">
        <v>506</v>
      </c>
    </row>
    <row r="146" spans="1:3" x14ac:dyDescent="0.25">
      <c r="A146" t="s">
        <v>242</v>
      </c>
      <c r="B146" t="s">
        <v>142</v>
      </c>
      <c r="C146" t="s">
        <v>506</v>
      </c>
    </row>
    <row r="147" spans="1:3" x14ac:dyDescent="0.25">
      <c r="A147" t="s">
        <v>291</v>
      </c>
      <c r="B147" t="s">
        <v>102</v>
      </c>
      <c r="C147" t="s">
        <v>551</v>
      </c>
    </row>
    <row r="148" spans="1:3" x14ac:dyDescent="0.25">
      <c r="A148" t="s">
        <v>368</v>
      </c>
      <c r="B148" t="s">
        <v>168</v>
      </c>
      <c r="C148" t="s">
        <v>551</v>
      </c>
    </row>
    <row r="149" spans="1:3" x14ac:dyDescent="0.25">
      <c r="A149" t="s">
        <v>315</v>
      </c>
      <c r="B149" t="s">
        <v>131</v>
      </c>
      <c r="C149" t="s">
        <v>550</v>
      </c>
    </row>
    <row r="150" spans="1:3" x14ac:dyDescent="0.25">
      <c r="A150" t="s">
        <v>247</v>
      </c>
      <c r="B150" t="s">
        <v>49</v>
      </c>
      <c r="C150" t="s">
        <v>528</v>
      </c>
    </row>
    <row r="151" spans="1:3" x14ac:dyDescent="0.25">
      <c r="A151" t="s">
        <v>358</v>
      </c>
      <c r="B151" t="s">
        <v>150</v>
      </c>
      <c r="C151" t="s">
        <v>551</v>
      </c>
    </row>
    <row r="152" spans="1:3" x14ac:dyDescent="0.25">
      <c r="A152" t="s">
        <v>306</v>
      </c>
      <c r="B152" t="s">
        <v>60</v>
      </c>
      <c r="C152" t="s">
        <v>506</v>
      </c>
    </row>
    <row r="153" spans="1:3" x14ac:dyDescent="0.25">
      <c r="A153" t="s">
        <v>359</v>
      </c>
      <c r="B153" t="s">
        <v>160</v>
      </c>
      <c r="C153" t="s">
        <v>528</v>
      </c>
    </row>
    <row r="154" spans="1:3" x14ac:dyDescent="0.25">
      <c r="A154" t="s">
        <v>302</v>
      </c>
      <c r="B154" t="s">
        <v>112</v>
      </c>
      <c r="C154" t="s">
        <v>506</v>
      </c>
    </row>
    <row r="155" spans="1:3" x14ac:dyDescent="0.25">
      <c r="A155" t="s">
        <v>216</v>
      </c>
      <c r="B155" t="s">
        <v>22</v>
      </c>
      <c r="C155" t="s">
        <v>528</v>
      </c>
    </row>
    <row r="156" spans="1:3" x14ac:dyDescent="0.25">
      <c r="A156" t="s">
        <v>367</v>
      </c>
      <c r="B156" t="s">
        <v>172</v>
      </c>
      <c r="C156" t="s">
        <v>506</v>
      </c>
    </row>
    <row r="157" spans="1:3" x14ac:dyDescent="0.25">
      <c r="A157" t="s">
        <v>325</v>
      </c>
      <c r="B157" t="s">
        <v>139</v>
      </c>
      <c r="C157" t="s">
        <v>506</v>
      </c>
    </row>
    <row r="158" spans="1:3" x14ac:dyDescent="0.25">
      <c r="A158" t="s">
        <v>245</v>
      </c>
      <c r="B158" t="s">
        <v>46</v>
      </c>
      <c r="C158" t="s">
        <v>541</v>
      </c>
    </row>
    <row r="159" spans="1:3" x14ac:dyDescent="0.25">
      <c r="A159" t="s">
        <v>324</v>
      </c>
      <c r="B159" t="s">
        <v>135</v>
      </c>
      <c r="C159" t="s">
        <v>550</v>
      </c>
    </row>
    <row r="160" spans="1:3" x14ac:dyDescent="0.25">
      <c r="A160" t="s">
        <v>254</v>
      </c>
      <c r="B160" t="s">
        <v>56</v>
      </c>
      <c r="C160" t="s">
        <v>551</v>
      </c>
    </row>
    <row r="161" spans="1:3" x14ac:dyDescent="0.25">
      <c r="A161" t="s">
        <v>387</v>
      </c>
      <c r="B161" t="s">
        <v>192</v>
      </c>
      <c r="C161" t="s">
        <v>551</v>
      </c>
    </row>
    <row r="162" spans="1:3" x14ac:dyDescent="0.25">
      <c r="A162" t="s">
        <v>274</v>
      </c>
      <c r="B162" t="s">
        <v>77</v>
      </c>
      <c r="C162" t="s">
        <v>506</v>
      </c>
    </row>
    <row r="163" spans="1:3" x14ac:dyDescent="0.25">
      <c r="A163" t="s">
        <v>241</v>
      </c>
      <c r="B163" t="s">
        <v>33</v>
      </c>
      <c r="C163" t="s">
        <v>551</v>
      </c>
    </row>
    <row r="164" spans="1:3" x14ac:dyDescent="0.25">
      <c r="A164" t="s">
        <v>313</v>
      </c>
      <c r="B164" t="s">
        <v>124</v>
      </c>
      <c r="C164" t="s">
        <v>551</v>
      </c>
    </row>
    <row r="165" spans="1:3" x14ac:dyDescent="0.25">
      <c r="A165" t="s">
        <v>386</v>
      </c>
      <c r="B165" t="s">
        <v>191</v>
      </c>
      <c r="C165" t="s">
        <v>551</v>
      </c>
    </row>
    <row r="166" spans="1:3" x14ac:dyDescent="0.25">
      <c r="A166" t="s">
        <v>214</v>
      </c>
      <c r="B166" t="s">
        <v>13</v>
      </c>
      <c r="C166" t="s">
        <v>551</v>
      </c>
    </row>
    <row r="167" spans="1:3" x14ac:dyDescent="0.25">
      <c r="A167" t="s">
        <v>284</v>
      </c>
      <c r="B167" t="s">
        <v>89</v>
      </c>
      <c r="C167" t="s">
        <v>551</v>
      </c>
    </row>
    <row r="168" spans="1:3" x14ac:dyDescent="0.25">
      <c r="A168" t="s">
        <v>200</v>
      </c>
      <c r="B168" t="s">
        <v>1</v>
      </c>
      <c r="C168" t="s">
        <v>551</v>
      </c>
    </row>
    <row r="169" spans="1:3" x14ac:dyDescent="0.25">
      <c r="A169" t="s">
        <v>346</v>
      </c>
      <c r="B169" t="s">
        <v>151</v>
      </c>
      <c r="C169" t="s">
        <v>551</v>
      </c>
    </row>
    <row r="170" spans="1:3" x14ac:dyDescent="0.25">
      <c r="A170" t="s">
        <v>225</v>
      </c>
      <c r="B170" t="s">
        <v>34</v>
      </c>
      <c r="C170" t="s">
        <v>551</v>
      </c>
    </row>
    <row r="171" spans="1:3" x14ac:dyDescent="0.25">
      <c r="A171" t="s">
        <v>353</v>
      </c>
      <c r="B171" t="s">
        <v>153</v>
      </c>
      <c r="C171" t="s">
        <v>506</v>
      </c>
    </row>
    <row r="172" spans="1:3" x14ac:dyDescent="0.25">
      <c r="A172" t="s">
        <v>300</v>
      </c>
      <c r="B172" t="s">
        <v>114</v>
      </c>
      <c r="C172" t="s">
        <v>551</v>
      </c>
    </row>
    <row r="173" spans="1:3" x14ac:dyDescent="0.25">
      <c r="A173" t="s">
        <v>296</v>
      </c>
      <c r="B173" t="s">
        <v>109</v>
      </c>
      <c r="C173" t="s">
        <v>551</v>
      </c>
    </row>
    <row r="174" spans="1:3" x14ac:dyDescent="0.25">
      <c r="A174" t="s">
        <v>311</v>
      </c>
      <c r="B174" t="s">
        <v>119</v>
      </c>
      <c r="C174" t="s">
        <v>551</v>
      </c>
    </row>
    <row r="175" spans="1:3" x14ac:dyDescent="0.25">
      <c r="A175" t="s">
        <v>273</v>
      </c>
      <c r="B175" t="s">
        <v>78</v>
      </c>
      <c r="C175" t="s">
        <v>550</v>
      </c>
    </row>
    <row r="176" spans="1:3" x14ac:dyDescent="0.25">
      <c r="A176" t="s">
        <v>233</v>
      </c>
      <c r="B176" t="s">
        <v>39</v>
      </c>
      <c r="C176" t="s">
        <v>551</v>
      </c>
    </row>
    <row r="177" spans="1:3" x14ac:dyDescent="0.25">
      <c r="A177" t="s">
        <v>292</v>
      </c>
      <c r="B177" t="s">
        <v>98</v>
      </c>
      <c r="C177" t="s">
        <v>551</v>
      </c>
    </row>
    <row r="178" spans="1:3" x14ac:dyDescent="0.25">
      <c r="A178" t="s">
        <v>234</v>
      </c>
      <c r="B178" t="s">
        <v>36</v>
      </c>
      <c r="C178" t="s">
        <v>551</v>
      </c>
    </row>
    <row r="179" spans="1:3" x14ac:dyDescent="0.25">
      <c r="A179" t="s">
        <v>383</v>
      </c>
      <c r="B179" t="s">
        <v>185</v>
      </c>
      <c r="C179" t="s">
        <v>528</v>
      </c>
    </row>
    <row r="180" spans="1:3" x14ac:dyDescent="0.25">
      <c r="A180" t="s">
        <v>288</v>
      </c>
      <c r="B180" t="s">
        <v>96</v>
      </c>
      <c r="C180" t="s">
        <v>506</v>
      </c>
    </row>
    <row r="181" spans="1:3" x14ac:dyDescent="0.25">
      <c r="A181" t="s">
        <v>267</v>
      </c>
      <c r="B181" t="s">
        <v>67</v>
      </c>
      <c r="C181" t="s">
        <v>551</v>
      </c>
    </row>
    <row r="182" spans="1:3" x14ac:dyDescent="0.25">
      <c r="A182" t="s">
        <v>382</v>
      </c>
      <c r="B182" t="s">
        <v>187</v>
      </c>
      <c r="C182" t="s">
        <v>506</v>
      </c>
    </row>
    <row r="183" spans="1:3" x14ac:dyDescent="0.25">
      <c r="A183" t="s">
        <v>276</v>
      </c>
      <c r="B183" t="s">
        <v>81</v>
      </c>
      <c r="C183" t="s">
        <v>541</v>
      </c>
    </row>
    <row r="184" spans="1:3" x14ac:dyDescent="0.25">
      <c r="A184" t="s">
        <v>303</v>
      </c>
      <c r="B184" t="s">
        <v>120</v>
      </c>
      <c r="C184" t="s">
        <v>551</v>
      </c>
    </row>
    <row r="185" spans="1:3" x14ac:dyDescent="0.25">
      <c r="A185" t="s">
        <v>206</v>
      </c>
      <c r="B185" t="s">
        <v>10</v>
      </c>
      <c r="C185" t="s">
        <v>508</v>
      </c>
    </row>
    <row r="186" spans="1:3" x14ac:dyDescent="0.25">
      <c r="A186" t="s">
        <v>319</v>
      </c>
      <c r="B186" t="s">
        <v>125</v>
      </c>
      <c r="C186" t="s">
        <v>551</v>
      </c>
    </row>
    <row r="187" spans="1:3" x14ac:dyDescent="0.25">
      <c r="A187" t="s">
        <v>375</v>
      </c>
      <c r="B187" t="s">
        <v>179</v>
      </c>
      <c r="C187" t="s">
        <v>551</v>
      </c>
    </row>
    <row r="188" spans="1:3" x14ac:dyDescent="0.25">
      <c r="A188" t="s">
        <v>266</v>
      </c>
      <c r="B188" t="s">
        <v>65</v>
      </c>
      <c r="C188" t="s">
        <v>551</v>
      </c>
    </row>
    <row r="189" spans="1:3" x14ac:dyDescent="0.25">
      <c r="A189" t="s">
        <v>196</v>
      </c>
      <c r="B189" t="s">
        <v>0</v>
      </c>
      <c r="C189" t="s">
        <v>550</v>
      </c>
    </row>
    <row r="190" spans="1:3" x14ac:dyDescent="0.25">
      <c r="A190" t="s">
        <v>269</v>
      </c>
      <c r="B190" t="s">
        <v>75</v>
      </c>
      <c r="C190" t="s">
        <v>528</v>
      </c>
    </row>
    <row r="191" spans="1:3" x14ac:dyDescent="0.25">
      <c r="A191" t="s">
        <v>243</v>
      </c>
      <c r="B191" t="s">
        <v>35</v>
      </c>
      <c r="C191" t="s">
        <v>551</v>
      </c>
    </row>
    <row r="192" spans="1:3" x14ac:dyDescent="0.25">
      <c r="A192" t="s">
        <v>327</v>
      </c>
      <c r="B192" t="s">
        <v>140</v>
      </c>
      <c r="C192" t="s">
        <v>506</v>
      </c>
    </row>
    <row r="193" spans="1:3" x14ac:dyDescent="0.25">
      <c r="A193" t="s">
        <v>320</v>
      </c>
      <c r="B193" t="s">
        <v>126</v>
      </c>
      <c r="C193" t="s">
        <v>551</v>
      </c>
    </row>
    <row r="194" spans="1:3" x14ac:dyDescent="0.25">
      <c r="A194" t="s">
        <v>355</v>
      </c>
      <c r="B194" t="s">
        <v>190</v>
      </c>
      <c r="C194" t="s">
        <v>551</v>
      </c>
    </row>
    <row r="195" spans="1:3" x14ac:dyDescent="0.25">
      <c r="A195" t="s">
        <v>228</v>
      </c>
      <c r="B195" t="s">
        <v>28</v>
      </c>
      <c r="C195" t="s">
        <v>551</v>
      </c>
    </row>
    <row r="196" spans="1:3" x14ac:dyDescent="0.25">
      <c r="A196" t="s">
        <v>229</v>
      </c>
      <c r="B196" t="s">
        <v>167</v>
      </c>
      <c r="C196" t="s">
        <v>551</v>
      </c>
    </row>
    <row r="197" spans="1:3" x14ac:dyDescent="0.25">
      <c r="A197" t="s">
        <v>354</v>
      </c>
      <c r="B197" t="s">
        <v>157</v>
      </c>
      <c r="C197" t="s">
        <v>551</v>
      </c>
    </row>
    <row r="198" spans="1:3" x14ac:dyDescent="0.25">
      <c r="A198" t="s">
        <v>258</v>
      </c>
      <c r="B198" t="s">
        <v>61</v>
      </c>
      <c r="C198" t="s">
        <v>551</v>
      </c>
    </row>
    <row r="199" spans="1:3" x14ac:dyDescent="0.25">
      <c r="A199" t="s">
        <v>251</v>
      </c>
      <c r="B199" t="s">
        <v>68</v>
      </c>
      <c r="C199" t="s">
        <v>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05"/>
  <sheetViews>
    <sheetView workbookViewId="0">
      <pane ySplit="3" topLeftCell="A4" activePane="bottomLeft" state="frozen"/>
      <selection pane="bottomLeft" activeCell="D11" sqref="D11"/>
    </sheetView>
  </sheetViews>
  <sheetFormatPr defaultColWidth="11.42578125" defaultRowHeight="15" x14ac:dyDescent="0.25"/>
  <cols>
    <col min="1" max="1" width="40.5703125" bestFit="1" customWidth="1"/>
    <col min="3" max="3" width="23" bestFit="1" customWidth="1"/>
    <col min="4" max="4" width="24.7109375" bestFit="1" customWidth="1"/>
    <col min="5" max="6" width="11.42578125" style="197"/>
    <col min="7" max="8" width="17.7109375" style="197" customWidth="1"/>
    <col min="9" max="9" width="15" style="116" bestFit="1" customWidth="1"/>
    <col min="10" max="11" width="11.42578125" style="249"/>
    <col min="12" max="13" width="12.28515625" style="249" customWidth="1"/>
  </cols>
  <sheetData>
    <row r="1" spans="1:15" ht="17.25" customHeight="1" x14ac:dyDescent="0.25">
      <c r="A1" s="302" t="s">
        <v>412</v>
      </c>
      <c r="B1" s="298"/>
      <c r="C1" s="298"/>
      <c r="D1" s="298"/>
      <c r="E1" s="299"/>
      <c r="F1" s="299"/>
      <c r="G1" s="299"/>
      <c r="H1" s="299"/>
      <c r="I1" s="300"/>
      <c r="J1" s="301"/>
      <c r="K1" s="301"/>
      <c r="L1" s="301"/>
      <c r="M1" s="301"/>
      <c r="N1" s="298"/>
      <c r="O1" s="298"/>
    </row>
    <row r="2" spans="1:15" ht="17.25" customHeight="1" x14ac:dyDescent="0.25">
      <c r="C2" s="65"/>
      <c r="D2" s="133"/>
      <c r="I2" s="243"/>
      <c r="J2" s="243"/>
      <c r="K2" s="243"/>
      <c r="L2" s="243"/>
      <c r="M2" s="243"/>
      <c r="N2" s="243"/>
      <c r="O2" s="243"/>
    </row>
    <row r="3" spans="1:15" x14ac:dyDescent="0.25">
      <c r="I3" s="243"/>
      <c r="J3" s="286" t="s">
        <v>906</v>
      </c>
      <c r="K3" s="286"/>
      <c r="L3" s="286"/>
      <c r="M3" s="286"/>
      <c r="N3" s="243"/>
      <c r="O3" s="243"/>
    </row>
    <row r="4" spans="1:15" ht="105.75" thickBot="1" x14ac:dyDescent="0.3">
      <c r="A4" s="284" t="s">
        <v>193</v>
      </c>
      <c r="B4" s="284" t="s">
        <v>904</v>
      </c>
      <c r="C4" s="132" t="s">
        <v>905</v>
      </c>
      <c r="D4" s="265" t="s">
        <v>672</v>
      </c>
      <c r="E4" s="285" t="s">
        <v>892</v>
      </c>
      <c r="F4" s="285" t="s">
        <v>890</v>
      </c>
      <c r="G4" s="285" t="s">
        <v>894</v>
      </c>
      <c r="H4" s="304" t="s">
        <v>918</v>
      </c>
      <c r="I4" s="287" t="s">
        <v>896</v>
      </c>
      <c r="J4" s="285" t="s">
        <v>892</v>
      </c>
      <c r="K4" s="285" t="s">
        <v>890</v>
      </c>
      <c r="L4" s="285" t="s">
        <v>894</v>
      </c>
      <c r="M4" s="304" t="s">
        <v>918</v>
      </c>
      <c r="N4" s="303" t="s">
        <v>388</v>
      </c>
      <c r="O4" s="303" t="s">
        <v>418</v>
      </c>
    </row>
    <row r="5" spans="1:15" ht="15.75" thickTop="1" x14ac:dyDescent="0.25">
      <c r="A5" s="264" t="s">
        <v>907</v>
      </c>
      <c r="B5" s="263"/>
      <c r="C5" s="243"/>
      <c r="D5" s="243"/>
      <c r="E5" s="281">
        <f>MAX(E6:E199)</f>
        <v>0.99</v>
      </c>
      <c r="F5" s="281">
        <f>MAX(F6:F199)</f>
        <v>0.98999999999999977</v>
      </c>
      <c r="G5" s="281">
        <f>MAX(G6:G199)</f>
        <v>1</v>
      </c>
      <c r="H5" s="281">
        <f>MAX(H6:H199)</f>
        <v>1</v>
      </c>
      <c r="I5" s="277"/>
      <c r="J5" s="267"/>
      <c r="K5" s="267"/>
      <c r="L5" s="267"/>
      <c r="M5" s="267"/>
      <c r="N5" s="263"/>
      <c r="O5" s="268"/>
    </row>
    <row r="6" spans="1:15" x14ac:dyDescent="0.25">
      <c r="A6" s="18" t="s">
        <v>196</v>
      </c>
      <c r="B6" s="16" t="s">
        <v>0</v>
      </c>
      <c r="C6" s="4" t="str">
        <f>VLOOKUP(B6,'Country code'!$D$2:$F$194,2,FALSE)</f>
        <v>Low income</v>
      </c>
      <c r="D6" s="17" t="str">
        <f>VLOOKUP(B6, 'WB Income'!E:H, 3, FALSE)</f>
        <v>South Asia</v>
      </c>
      <c r="E6" s="282">
        <v>0.82</v>
      </c>
      <c r="F6" s="282">
        <v>0.37379310344827588</v>
      </c>
      <c r="G6" s="280">
        <v>0</v>
      </c>
      <c r="H6" s="280">
        <v>0.43666666666666665</v>
      </c>
      <c r="I6" s="283">
        <f>VLOOKUP(A6, 'Dimension 1_Raw'!C:I, 6, FALSE)</f>
        <v>0.37379310344827588</v>
      </c>
      <c r="J6" s="251">
        <f>+E6/E$5</f>
        <v>0.82828282828282829</v>
      </c>
      <c r="K6" s="251">
        <f>+F6/F$5</f>
        <v>0.37756879136189492</v>
      </c>
      <c r="L6" s="251">
        <f>+G6/G$5</f>
        <v>0</v>
      </c>
      <c r="M6" s="251">
        <f>+H6/H$5</f>
        <v>0.43666666666666665</v>
      </c>
      <c r="N6" s="27">
        <f>AVERAGE(J6:M6)</f>
        <v>0.41062957157784741</v>
      </c>
      <c r="O6">
        <f>_xlfn.RANK.EQ(N6, $N$6:$N$199, 0)</f>
        <v>181</v>
      </c>
    </row>
    <row r="7" spans="1:15" x14ac:dyDescent="0.25">
      <c r="A7" s="18" t="s">
        <v>197</v>
      </c>
      <c r="B7" s="17" t="s">
        <v>2</v>
      </c>
      <c r="C7" s="4" t="str">
        <f>VLOOKUP(B7,'Country code'!$D$2:$F$194,2,FALSE)</f>
        <v>Upper middle income</v>
      </c>
      <c r="D7" s="17" t="str">
        <f>VLOOKUP(B7, 'WB Income'!E:H, 3, FALSE)</f>
        <v>Europe &amp; Central Asia</v>
      </c>
      <c r="E7" s="282">
        <v>0.99</v>
      </c>
      <c r="F7" s="282">
        <v>0.96133333333333371</v>
      </c>
      <c r="G7" s="280">
        <v>0.90625</v>
      </c>
      <c r="H7" s="280">
        <v>1</v>
      </c>
      <c r="I7" s="283">
        <f>VLOOKUP(A7, 'Dimension 1_Raw'!C:I, 6, FALSE)</f>
        <v>0.96133333333333371</v>
      </c>
      <c r="J7" s="251">
        <f t="shared" ref="J7:J70" si="0">+E7/E$5</f>
        <v>1</v>
      </c>
      <c r="K7" s="251">
        <f t="shared" ref="K7:K70" si="1">+F7/F$5</f>
        <v>0.9710437710437716</v>
      </c>
      <c r="L7" s="251">
        <f t="shared" ref="L7:L70" si="2">+G7/G$5</f>
        <v>0.90625</v>
      </c>
      <c r="M7" s="251">
        <f t="shared" ref="M7:M70" si="3">+H7/H$5</f>
        <v>1</v>
      </c>
      <c r="N7" s="27">
        <f t="shared" ref="N7:N70" si="4">AVERAGE(J7:M7)</f>
        <v>0.96932344276094295</v>
      </c>
      <c r="O7" s="243">
        <f t="shared" ref="O7:O70" si="5">_xlfn.RANK.EQ(N7, $N$6:$N$199, 0)</f>
        <v>5</v>
      </c>
    </row>
    <row r="8" spans="1:15" x14ac:dyDescent="0.25">
      <c r="A8" s="18" t="s">
        <v>198</v>
      </c>
      <c r="B8" s="17" t="s">
        <v>50</v>
      </c>
      <c r="C8" s="4" t="str">
        <f>VLOOKUP(B8,'Country code'!$D$2:$F$194,2,FALSE)</f>
        <v>Upper middle income</v>
      </c>
      <c r="D8" s="17" t="str">
        <f>VLOOKUP(B8, 'WB Income'!E:H, 3, FALSE)</f>
        <v>Middle East &amp; North Africa</v>
      </c>
      <c r="E8" s="282">
        <v>0.95</v>
      </c>
      <c r="F8" s="282">
        <v>0.81333333333333313</v>
      </c>
      <c r="G8" s="280">
        <v>0.1875</v>
      </c>
      <c r="H8" s="280">
        <v>0.34</v>
      </c>
      <c r="I8" s="283">
        <f>VLOOKUP(A8, 'Dimension 1_Raw'!C:I, 6, FALSE)</f>
        <v>0.81333333333333313</v>
      </c>
      <c r="J8" s="251">
        <f t="shared" si="0"/>
        <v>0.95959595959595956</v>
      </c>
      <c r="K8" s="251">
        <f t="shared" si="1"/>
        <v>0.82154882154882158</v>
      </c>
      <c r="L8" s="251">
        <f t="shared" si="2"/>
        <v>0.1875</v>
      </c>
      <c r="M8" s="251">
        <f t="shared" si="3"/>
        <v>0.34</v>
      </c>
      <c r="N8" s="27">
        <f t="shared" si="4"/>
        <v>0.57716119528619525</v>
      </c>
      <c r="O8" s="243">
        <f t="shared" si="5"/>
        <v>140</v>
      </c>
    </row>
    <row r="9" spans="1:15" x14ac:dyDescent="0.25">
      <c r="A9" s="18" t="s">
        <v>199</v>
      </c>
      <c r="B9" s="17" t="s">
        <v>3</v>
      </c>
      <c r="C9" s="4" t="str">
        <f>VLOOKUP(B9,'Country code'!$D$2:$F$194,2,FALSE)</f>
        <v>High income: nonOECD</v>
      </c>
      <c r="D9" s="17" t="s">
        <v>508</v>
      </c>
      <c r="E9" s="282">
        <v>0.99</v>
      </c>
      <c r="F9" s="282">
        <v>0.95687500000000025</v>
      </c>
      <c r="G9" s="280">
        <v>0.375</v>
      </c>
      <c r="H9" s="280"/>
      <c r="I9" s="283">
        <f>VLOOKUP(A9, 'Dimension 1_Raw'!C:I, 6, FALSE)</f>
        <v>0.95687500000000025</v>
      </c>
      <c r="J9" s="251">
        <f t="shared" si="0"/>
        <v>1</v>
      </c>
      <c r="K9" s="251">
        <f t="shared" si="1"/>
        <v>0.96654040404040453</v>
      </c>
      <c r="L9" s="251">
        <f t="shared" si="2"/>
        <v>0.375</v>
      </c>
      <c r="M9" s="251"/>
      <c r="N9" s="27">
        <f t="shared" si="4"/>
        <v>0.7805134680134681</v>
      </c>
      <c r="O9" s="243">
        <f t="shared" si="5"/>
        <v>73</v>
      </c>
    </row>
    <row r="10" spans="1:15" x14ac:dyDescent="0.25">
      <c r="A10" s="18" t="s">
        <v>200</v>
      </c>
      <c r="B10" s="17" t="s">
        <v>1</v>
      </c>
      <c r="C10" s="4" t="str">
        <f>VLOOKUP(B10,'Country code'!$D$2:$F$194,2,FALSE)</f>
        <v>Lower middle income</v>
      </c>
      <c r="D10" s="17" t="str">
        <f>VLOOKUP(B10, 'WB Income'!E:H, 3, FALSE)</f>
        <v>Sub-Saharan Africa</v>
      </c>
      <c r="E10" s="282">
        <v>0.86</v>
      </c>
      <c r="F10" s="282">
        <v>0.43749999999999994</v>
      </c>
      <c r="G10" s="280">
        <v>3.125E-2</v>
      </c>
      <c r="H10" s="280">
        <v>0.42</v>
      </c>
      <c r="I10" s="283">
        <f>VLOOKUP(A10, 'Dimension 1_Raw'!C:I, 6, FALSE)</f>
        <v>0.43749999999999994</v>
      </c>
      <c r="J10" s="251">
        <f t="shared" si="0"/>
        <v>0.86868686868686873</v>
      </c>
      <c r="K10" s="251">
        <f t="shared" si="1"/>
        <v>0.44191919191919199</v>
      </c>
      <c r="L10" s="251">
        <f t="shared" si="2"/>
        <v>3.125E-2</v>
      </c>
      <c r="M10" s="251">
        <f t="shared" si="3"/>
        <v>0.42</v>
      </c>
      <c r="N10" s="27">
        <f t="shared" si="4"/>
        <v>0.44046401515151518</v>
      </c>
      <c r="O10" s="243">
        <f t="shared" si="5"/>
        <v>174</v>
      </c>
    </row>
    <row r="11" spans="1:15" x14ac:dyDescent="0.25">
      <c r="A11" s="18" t="s">
        <v>201</v>
      </c>
      <c r="B11" s="17" t="s">
        <v>7</v>
      </c>
      <c r="C11" s="4" t="str">
        <f>VLOOKUP(B11,'Country code'!$D$2:$F$194,2,FALSE)</f>
        <v>Upper middle income</v>
      </c>
      <c r="D11" s="17" t="str">
        <f>VLOOKUP(B11, 'WB Income'!E:H, 3, FALSE)</f>
        <v>Latin America &amp; Caribbean</v>
      </c>
      <c r="E11" s="282">
        <v>0.99</v>
      </c>
      <c r="F11" s="282">
        <v>0.95531249999999968</v>
      </c>
      <c r="G11" s="280">
        <v>0.90625</v>
      </c>
      <c r="H11" s="280">
        <v>0.88</v>
      </c>
      <c r="I11" s="283">
        <f>VLOOKUP(A11, 'Dimension 1_Raw'!C:I, 6, FALSE)</f>
        <v>0.95531249999999968</v>
      </c>
      <c r="J11" s="251">
        <f t="shared" si="0"/>
        <v>1</v>
      </c>
      <c r="K11" s="251">
        <f t="shared" si="1"/>
        <v>0.9649621212121211</v>
      </c>
      <c r="L11" s="251">
        <f t="shared" si="2"/>
        <v>0.90625</v>
      </c>
      <c r="M11" s="251">
        <f t="shared" si="3"/>
        <v>0.88</v>
      </c>
      <c r="N11" s="27">
        <f t="shared" si="4"/>
        <v>0.93780303030303025</v>
      </c>
      <c r="O11" s="243">
        <f t="shared" si="5"/>
        <v>10</v>
      </c>
    </row>
    <row r="12" spans="1:15" x14ac:dyDescent="0.25">
      <c r="A12" s="18" t="s">
        <v>202</v>
      </c>
      <c r="B12" s="17" t="s">
        <v>5</v>
      </c>
      <c r="C12" s="4" t="str">
        <f>VLOOKUP(B12,'Country code'!$D$2:$F$194,2,FALSE)</f>
        <v>Upper middle income</v>
      </c>
      <c r="D12" s="17" t="str">
        <f>VLOOKUP(B12, 'WB Income'!E:H, 3, FALSE)</f>
        <v>Latin America &amp; Caribbean</v>
      </c>
      <c r="E12" s="282">
        <v>0.93</v>
      </c>
      <c r="F12" s="282">
        <v>0.80343750000000003</v>
      </c>
      <c r="G12" s="280">
        <v>0.28125</v>
      </c>
      <c r="H12" s="280">
        <v>0.56666666666666665</v>
      </c>
      <c r="I12" s="283">
        <f>VLOOKUP(A12, 'Dimension 1_Raw'!C:I, 6, FALSE)</f>
        <v>0.80343750000000003</v>
      </c>
      <c r="J12" s="251">
        <f t="shared" si="0"/>
        <v>0.93939393939393945</v>
      </c>
      <c r="K12" s="251">
        <f t="shared" si="1"/>
        <v>0.8115530303030305</v>
      </c>
      <c r="L12" s="251">
        <f t="shared" si="2"/>
        <v>0.28125</v>
      </c>
      <c r="M12" s="251">
        <f t="shared" si="3"/>
        <v>0.56666666666666665</v>
      </c>
      <c r="N12" s="27">
        <f t="shared" si="4"/>
        <v>0.64971590909090904</v>
      </c>
      <c r="O12" s="243">
        <f t="shared" si="5"/>
        <v>114</v>
      </c>
    </row>
    <row r="13" spans="1:15" x14ac:dyDescent="0.25">
      <c r="A13" s="18" t="s">
        <v>203</v>
      </c>
      <c r="B13" s="17" t="s">
        <v>6</v>
      </c>
      <c r="C13" s="4" t="str">
        <f>VLOOKUP(B13,'Country code'!$D$2:$F$194,2,FALSE)</f>
        <v>Lower middle income</v>
      </c>
      <c r="D13" s="17" t="str">
        <f>VLOOKUP(B13, 'WB Income'!E:H, 3, FALSE)</f>
        <v>Europe &amp; Central Asia</v>
      </c>
      <c r="E13" s="282">
        <v>0.95</v>
      </c>
      <c r="F13" s="282">
        <v>0.89409090909090916</v>
      </c>
      <c r="G13" s="280">
        <v>0.3125</v>
      </c>
      <c r="H13" s="280">
        <v>0.86</v>
      </c>
      <c r="I13" s="283">
        <f>VLOOKUP(A13, 'Dimension 1_Raw'!C:I, 6, FALSE)</f>
        <v>0.89409090909090916</v>
      </c>
      <c r="J13" s="251">
        <f t="shared" si="0"/>
        <v>0.95959595959595956</v>
      </c>
      <c r="K13" s="251">
        <f t="shared" si="1"/>
        <v>0.90312213039485789</v>
      </c>
      <c r="L13" s="251">
        <f t="shared" si="2"/>
        <v>0.3125</v>
      </c>
      <c r="M13" s="251">
        <f t="shared" si="3"/>
        <v>0.86</v>
      </c>
      <c r="N13" s="27">
        <f t="shared" si="4"/>
        <v>0.75880452249770436</v>
      </c>
      <c r="O13" s="243">
        <f t="shared" si="5"/>
        <v>81</v>
      </c>
    </row>
    <row r="14" spans="1:15" x14ac:dyDescent="0.25">
      <c r="A14" s="18" t="s">
        <v>204</v>
      </c>
      <c r="B14" s="17" t="s">
        <v>8</v>
      </c>
      <c r="C14" s="4" t="str">
        <f>VLOOKUP(B14,'Country code'!$D$2:$F$194,2,FALSE)</f>
        <v>High income: OECD</v>
      </c>
      <c r="D14" s="17" t="s">
        <v>506</v>
      </c>
      <c r="E14" s="282">
        <v>0.92</v>
      </c>
      <c r="F14" s="282">
        <v>0.85619047619047617</v>
      </c>
      <c r="G14" s="280">
        <v>0.40625</v>
      </c>
      <c r="H14" s="280">
        <v>0.96</v>
      </c>
      <c r="I14" s="283">
        <f>VLOOKUP(A14, 'Dimension 1_Raw'!C:I, 6, FALSE)</f>
        <v>0.85619047619047617</v>
      </c>
      <c r="J14" s="251">
        <f t="shared" si="0"/>
        <v>0.92929292929292939</v>
      </c>
      <c r="K14" s="251">
        <f t="shared" si="1"/>
        <v>0.86483886483886507</v>
      </c>
      <c r="L14" s="251">
        <f t="shared" si="2"/>
        <v>0.40625</v>
      </c>
      <c r="M14" s="251">
        <f t="shared" si="3"/>
        <v>0.96</v>
      </c>
      <c r="N14" s="27">
        <f t="shared" si="4"/>
        <v>0.79009544853294855</v>
      </c>
      <c r="O14" s="243">
        <f t="shared" si="5"/>
        <v>69</v>
      </c>
    </row>
    <row r="15" spans="1:15" x14ac:dyDescent="0.25">
      <c r="A15" s="18" t="s">
        <v>205</v>
      </c>
      <c r="B15" s="17" t="s">
        <v>9</v>
      </c>
      <c r="C15" s="4" t="str">
        <f>VLOOKUP(B15,'Country code'!$D$2:$F$194,2,FALSE)</f>
        <v>High income: OECD</v>
      </c>
      <c r="D15" s="17" t="s">
        <v>508</v>
      </c>
      <c r="E15" s="282">
        <v>0.83</v>
      </c>
      <c r="F15" s="282">
        <v>0.86965517241379264</v>
      </c>
      <c r="G15" s="280">
        <v>0</v>
      </c>
      <c r="H15" s="280"/>
      <c r="I15" s="283">
        <f>VLOOKUP(A15, 'Dimension 1_Raw'!C:I, 6, FALSE)</f>
        <v>0.86965517241379264</v>
      </c>
      <c r="J15" s="251">
        <f t="shared" si="0"/>
        <v>0.83838383838383834</v>
      </c>
      <c r="K15" s="251">
        <f t="shared" si="1"/>
        <v>0.87843956809474022</v>
      </c>
      <c r="L15" s="251">
        <f t="shared" si="2"/>
        <v>0</v>
      </c>
      <c r="M15" s="251"/>
      <c r="N15" s="27">
        <f t="shared" si="4"/>
        <v>0.57227446882619282</v>
      </c>
      <c r="O15" s="243">
        <f t="shared" si="5"/>
        <v>143</v>
      </c>
    </row>
    <row r="16" spans="1:15" x14ac:dyDescent="0.25">
      <c r="A16" s="18" t="s">
        <v>206</v>
      </c>
      <c r="B16" s="17" t="s">
        <v>10</v>
      </c>
      <c r="C16" s="4" t="str">
        <f>VLOOKUP(B16,'Country code'!$D$2:$F$194,2,FALSE)</f>
        <v>Upper middle income</v>
      </c>
      <c r="D16" s="17" t="str">
        <f>VLOOKUP(B16, 'WB Income'!E:H, 3, FALSE)</f>
        <v>Europe &amp; Central Asia</v>
      </c>
      <c r="E16" s="282">
        <v>0.95</v>
      </c>
      <c r="F16" s="282">
        <v>0.94363636363636372</v>
      </c>
      <c r="G16" s="280">
        <v>0.59375</v>
      </c>
      <c r="H16" s="280">
        <v>0.94</v>
      </c>
      <c r="I16" s="283">
        <f>VLOOKUP(A16, 'Dimension 1_Raw'!C:I, 6, FALSE)</f>
        <v>0.94363636363636372</v>
      </c>
      <c r="J16" s="251">
        <f t="shared" si="0"/>
        <v>0.95959595959595956</v>
      </c>
      <c r="K16" s="251">
        <f t="shared" si="1"/>
        <v>0.95316804407713529</v>
      </c>
      <c r="L16" s="251">
        <f t="shared" si="2"/>
        <v>0.59375</v>
      </c>
      <c r="M16" s="251">
        <f t="shared" si="3"/>
        <v>0.94</v>
      </c>
      <c r="N16" s="27">
        <f t="shared" si="4"/>
        <v>0.8616285009182737</v>
      </c>
      <c r="O16" s="243">
        <f t="shared" si="5"/>
        <v>39</v>
      </c>
    </row>
    <row r="17" spans="1:15" x14ac:dyDescent="0.25">
      <c r="A17" s="18" t="s">
        <v>207</v>
      </c>
      <c r="B17" s="17" t="s">
        <v>18</v>
      </c>
      <c r="C17" s="4" t="str">
        <f>VLOOKUP(B17,'Country code'!$D$2:$F$194,2,FALSE)</f>
        <v>High income: nonOECD</v>
      </c>
      <c r="D17" s="17" t="s">
        <v>528</v>
      </c>
      <c r="E17" s="282">
        <v>0.98</v>
      </c>
      <c r="F17" s="282">
        <v>0.85968750000000005</v>
      </c>
      <c r="G17" s="280">
        <v>0.53125</v>
      </c>
      <c r="H17" s="280">
        <v>0.1</v>
      </c>
      <c r="I17" s="283">
        <f>VLOOKUP(A17, 'Dimension 1_Raw'!C:I, 6, FALSE)</f>
        <v>0.85968750000000005</v>
      </c>
      <c r="J17" s="251">
        <f t="shared" si="0"/>
        <v>0.98989898989898994</v>
      </c>
      <c r="K17" s="251">
        <f t="shared" si="1"/>
        <v>0.86837121212121238</v>
      </c>
      <c r="L17" s="251">
        <f t="shared" si="2"/>
        <v>0.53125</v>
      </c>
      <c r="M17" s="251">
        <f t="shared" si="3"/>
        <v>0.1</v>
      </c>
      <c r="N17" s="27">
        <f t="shared" si="4"/>
        <v>0.62238005050505063</v>
      </c>
      <c r="O17" s="243">
        <f t="shared" si="5"/>
        <v>126</v>
      </c>
    </row>
    <row r="18" spans="1:15" x14ac:dyDescent="0.25">
      <c r="A18" s="18" t="s">
        <v>208</v>
      </c>
      <c r="B18" s="17" t="s">
        <v>17</v>
      </c>
      <c r="C18" s="4" t="str">
        <f>VLOOKUP(B18,'Country code'!$D$2:$F$194,2,FALSE)</f>
        <v>High income: nonOECD</v>
      </c>
      <c r="D18" s="17" t="s">
        <v>541</v>
      </c>
      <c r="E18" s="282">
        <v>0.99</v>
      </c>
      <c r="F18" s="282">
        <v>0.92225806451612924</v>
      </c>
      <c r="G18" s="280">
        <v>0.78125</v>
      </c>
      <c r="H18" s="280">
        <v>1</v>
      </c>
      <c r="I18" s="283">
        <f>VLOOKUP(A18, 'Dimension 1_Raw'!C:I, 6, FALSE)</f>
        <v>0.92225806451612924</v>
      </c>
      <c r="J18" s="251">
        <f t="shared" si="0"/>
        <v>1</v>
      </c>
      <c r="K18" s="251">
        <f t="shared" si="1"/>
        <v>0.93157380254154487</v>
      </c>
      <c r="L18" s="251">
        <f t="shared" si="2"/>
        <v>0.78125</v>
      </c>
      <c r="M18" s="251">
        <f t="shared" si="3"/>
        <v>1</v>
      </c>
      <c r="N18" s="27">
        <f t="shared" si="4"/>
        <v>0.92820595063538625</v>
      </c>
      <c r="O18" s="243">
        <f t="shared" si="5"/>
        <v>12</v>
      </c>
    </row>
    <row r="19" spans="1:15" x14ac:dyDescent="0.25">
      <c r="A19" s="18" t="s">
        <v>209</v>
      </c>
      <c r="B19" s="17" t="s">
        <v>15</v>
      </c>
      <c r="C19" s="4" t="str">
        <f>VLOOKUP(B19,'Country code'!$D$2:$F$194,2,FALSE)</f>
        <v>Low income</v>
      </c>
      <c r="D19" s="17" t="str">
        <f>VLOOKUP(B19, 'WB Income'!E:H, 3, FALSE)</f>
        <v>South Asia</v>
      </c>
      <c r="E19" s="282">
        <v>0.9</v>
      </c>
      <c r="F19" s="282">
        <v>0.67580645161290331</v>
      </c>
      <c r="G19" s="280">
        <v>0.1875</v>
      </c>
      <c r="H19" s="280">
        <v>0.56000000000000005</v>
      </c>
      <c r="I19" s="283">
        <f>VLOOKUP(A19, 'Dimension 1_Raw'!C:I, 6, FALSE)</f>
        <v>0.67580645161290331</v>
      </c>
      <c r="J19" s="251">
        <f t="shared" si="0"/>
        <v>0.90909090909090917</v>
      </c>
      <c r="K19" s="251">
        <f t="shared" si="1"/>
        <v>0.6826327794069732</v>
      </c>
      <c r="L19" s="251">
        <f t="shared" si="2"/>
        <v>0.1875</v>
      </c>
      <c r="M19" s="251">
        <f t="shared" si="3"/>
        <v>0.56000000000000005</v>
      </c>
      <c r="N19" s="27">
        <f t="shared" si="4"/>
        <v>0.58480592212447058</v>
      </c>
      <c r="O19" s="243">
        <f t="shared" si="5"/>
        <v>137</v>
      </c>
    </row>
    <row r="20" spans="1:15" x14ac:dyDescent="0.25">
      <c r="A20" s="18" t="s">
        <v>210</v>
      </c>
      <c r="B20" s="17" t="s">
        <v>24</v>
      </c>
      <c r="C20" s="4" t="str">
        <f>VLOOKUP(B20,'Country code'!$D$2:$F$194,2,FALSE)</f>
        <v>High income: nonOECD</v>
      </c>
      <c r="D20" s="17" t="s">
        <v>528</v>
      </c>
      <c r="E20" s="282">
        <v>0.91</v>
      </c>
      <c r="F20" s="282">
        <v>0.84062499999999984</v>
      </c>
      <c r="G20" s="280">
        <v>0.3125</v>
      </c>
      <c r="H20" s="280">
        <v>0</v>
      </c>
      <c r="I20" s="283">
        <f>VLOOKUP(A20, 'Dimension 1_Raw'!C:I, 6, FALSE)</f>
        <v>0.84062499999999984</v>
      </c>
      <c r="J20" s="251">
        <f t="shared" si="0"/>
        <v>0.91919191919191923</v>
      </c>
      <c r="K20" s="251">
        <f t="shared" si="1"/>
        <v>0.84911616161616166</v>
      </c>
      <c r="L20" s="251">
        <f t="shared" si="2"/>
        <v>0.3125</v>
      </c>
      <c r="M20" s="251">
        <f t="shared" si="3"/>
        <v>0</v>
      </c>
      <c r="N20" s="27">
        <f t="shared" si="4"/>
        <v>0.52020202020202022</v>
      </c>
      <c r="O20" s="243">
        <f t="shared" si="5"/>
        <v>151</v>
      </c>
    </row>
    <row r="21" spans="1:15" x14ac:dyDescent="0.25">
      <c r="A21" s="18" t="s">
        <v>211</v>
      </c>
      <c r="B21" s="17" t="s">
        <v>20</v>
      </c>
      <c r="C21" s="4" t="str">
        <f>VLOOKUP(B21,'Country code'!$D$2:$F$194,2,FALSE)</f>
        <v>Upper middle income</v>
      </c>
      <c r="D21" s="17" t="str">
        <f>VLOOKUP(B21, 'WB Income'!E:H, 3, FALSE)</f>
        <v>Europe &amp; Central Asia</v>
      </c>
      <c r="E21" s="282">
        <v>0.99</v>
      </c>
      <c r="F21" s="282">
        <v>0.95347826086956533</v>
      </c>
      <c r="G21" s="280">
        <v>0.5625</v>
      </c>
      <c r="H21" s="280">
        <v>1</v>
      </c>
      <c r="I21" s="283">
        <f>VLOOKUP(A21, 'Dimension 1_Raw'!C:I, 6, FALSE)</f>
        <v>0.95347826086956533</v>
      </c>
      <c r="J21" s="251">
        <f t="shared" si="0"/>
        <v>1</v>
      </c>
      <c r="K21" s="251">
        <f t="shared" si="1"/>
        <v>0.9631093544137026</v>
      </c>
      <c r="L21" s="251">
        <f t="shared" si="2"/>
        <v>0.5625</v>
      </c>
      <c r="M21" s="251">
        <f t="shared" si="3"/>
        <v>1</v>
      </c>
      <c r="N21" s="27">
        <f t="shared" si="4"/>
        <v>0.88140233860342565</v>
      </c>
      <c r="O21" s="243">
        <f t="shared" si="5"/>
        <v>29</v>
      </c>
    </row>
    <row r="22" spans="1:15" x14ac:dyDescent="0.25">
      <c r="A22" s="18" t="s">
        <v>212</v>
      </c>
      <c r="B22" s="17" t="s">
        <v>12</v>
      </c>
      <c r="C22" s="4" t="str">
        <f>VLOOKUP(B22,'Country code'!$D$2:$F$194,2,FALSE)</f>
        <v>High income: OECD</v>
      </c>
      <c r="D22" s="17" t="s">
        <v>508</v>
      </c>
      <c r="E22" s="282">
        <v>0.98</v>
      </c>
      <c r="F22" s="282">
        <v>0.93517241379310323</v>
      </c>
      <c r="G22" s="280">
        <v>0.8125</v>
      </c>
      <c r="H22" s="280"/>
      <c r="I22" s="283">
        <f>VLOOKUP(A22, 'Dimension 1_Raw'!C:I, 6, FALSE)</f>
        <v>0.93517241379310323</v>
      </c>
      <c r="J22" s="251">
        <f t="shared" si="0"/>
        <v>0.98989898989898994</v>
      </c>
      <c r="K22" s="251">
        <f t="shared" si="1"/>
        <v>0.94461859979101359</v>
      </c>
      <c r="L22" s="251">
        <f t="shared" si="2"/>
        <v>0.8125</v>
      </c>
      <c r="M22" s="251"/>
      <c r="N22" s="27">
        <f t="shared" si="4"/>
        <v>0.91567252989666781</v>
      </c>
      <c r="O22" s="243">
        <f t="shared" si="5"/>
        <v>14</v>
      </c>
    </row>
    <row r="23" spans="1:15" x14ac:dyDescent="0.25">
      <c r="A23" s="18" t="s">
        <v>213</v>
      </c>
      <c r="B23" s="17" t="s">
        <v>21</v>
      </c>
      <c r="C23" s="4" t="str">
        <f>VLOOKUP(B23,'Country code'!$D$2:$F$194,2,FALSE)</f>
        <v>Lower middle income</v>
      </c>
      <c r="D23" s="17" t="str">
        <f>VLOOKUP(B23, 'WB Income'!E:H, 3, FALSE)</f>
        <v>Latin America &amp; Caribbean</v>
      </c>
      <c r="E23" s="282">
        <v>0.95</v>
      </c>
      <c r="F23" s="282">
        <v>0.81812499999999988</v>
      </c>
      <c r="G23" s="280">
        <v>0.375</v>
      </c>
      <c r="H23" s="280">
        <v>0.89</v>
      </c>
      <c r="I23" s="283">
        <f>VLOOKUP(A23, 'Dimension 1_Raw'!C:I, 6, FALSE)</f>
        <v>0.81812499999999988</v>
      </c>
      <c r="J23" s="251">
        <f t="shared" si="0"/>
        <v>0.95959595959595956</v>
      </c>
      <c r="K23" s="251">
        <f t="shared" si="1"/>
        <v>0.82638888888888895</v>
      </c>
      <c r="L23" s="251">
        <f t="shared" si="2"/>
        <v>0.375</v>
      </c>
      <c r="M23" s="251">
        <f t="shared" si="3"/>
        <v>0.89</v>
      </c>
      <c r="N23" s="27">
        <f t="shared" si="4"/>
        <v>0.76274621212121219</v>
      </c>
      <c r="O23" s="243">
        <f t="shared" si="5"/>
        <v>80</v>
      </c>
    </row>
    <row r="24" spans="1:15" x14ac:dyDescent="0.25">
      <c r="A24" s="18" t="s">
        <v>214</v>
      </c>
      <c r="B24" s="17" t="s">
        <v>13</v>
      </c>
      <c r="C24" s="4" t="str">
        <f>VLOOKUP(B24,'Country code'!$D$2:$F$194,2,FALSE)</f>
        <v>Low income</v>
      </c>
      <c r="D24" s="17" t="str">
        <f>VLOOKUP(B24, 'WB Income'!E:H, 3, FALSE)</f>
        <v>Sub-Saharan Africa</v>
      </c>
      <c r="E24" s="282">
        <v>0.99</v>
      </c>
      <c r="F24" s="282">
        <v>0.75925925925925952</v>
      </c>
      <c r="G24" s="280">
        <v>0.25</v>
      </c>
      <c r="H24" s="280">
        <v>0.69333333333333325</v>
      </c>
      <c r="I24" s="283">
        <f>VLOOKUP(A24, 'Dimension 1_Raw'!C:I, 6, FALSE)</f>
        <v>0.75925925925925952</v>
      </c>
      <c r="J24" s="251">
        <f t="shared" si="0"/>
        <v>1</v>
      </c>
      <c r="K24" s="251">
        <f t="shared" si="1"/>
        <v>0.76692854470632288</v>
      </c>
      <c r="L24" s="251">
        <f t="shared" si="2"/>
        <v>0.25</v>
      </c>
      <c r="M24" s="251">
        <f t="shared" si="3"/>
        <v>0.69333333333333325</v>
      </c>
      <c r="N24" s="27">
        <f t="shared" si="4"/>
        <v>0.67756546950991403</v>
      </c>
      <c r="O24" s="243">
        <f t="shared" si="5"/>
        <v>106</v>
      </c>
    </row>
    <row r="25" spans="1:15" x14ac:dyDescent="0.25">
      <c r="A25" s="18" t="s">
        <v>215</v>
      </c>
      <c r="B25" s="17" t="s">
        <v>26</v>
      </c>
      <c r="C25" s="4" t="str">
        <f>VLOOKUP(B25,'Country code'!$D$2:$F$194,2,FALSE)</f>
        <v>Lower middle income</v>
      </c>
      <c r="D25" s="17" t="str">
        <f>VLOOKUP(B25, 'WB Income'!E:H, 3, FALSE)</f>
        <v>South Asia</v>
      </c>
      <c r="E25" s="282">
        <v>0.95</v>
      </c>
      <c r="F25" s="282">
        <v>0.76093750000000004</v>
      </c>
      <c r="G25" s="280">
        <v>0.3125</v>
      </c>
      <c r="H25" s="280">
        <v>0.71666666666666667</v>
      </c>
      <c r="I25" s="283">
        <f>VLOOKUP(A25, 'Dimension 1_Raw'!C:I, 6, FALSE)</f>
        <v>0.76093750000000004</v>
      </c>
      <c r="J25" s="251">
        <f t="shared" si="0"/>
        <v>0.95959595959595956</v>
      </c>
      <c r="K25" s="251">
        <f t="shared" si="1"/>
        <v>0.76862373737373757</v>
      </c>
      <c r="L25" s="251">
        <f t="shared" si="2"/>
        <v>0.3125</v>
      </c>
      <c r="M25" s="251">
        <f t="shared" si="3"/>
        <v>0.71666666666666667</v>
      </c>
      <c r="N25" s="27">
        <f t="shared" si="4"/>
        <v>0.68934659090909101</v>
      </c>
      <c r="O25" s="243">
        <f t="shared" si="5"/>
        <v>99</v>
      </c>
    </row>
    <row r="26" spans="1:15" x14ac:dyDescent="0.25">
      <c r="A26" s="18" t="s">
        <v>216</v>
      </c>
      <c r="B26" s="17" t="s">
        <v>22</v>
      </c>
      <c r="C26" s="4" t="str">
        <f>VLOOKUP(B26,'Country code'!$D$2:$F$194,2,FALSE)</f>
        <v>Lower middle income</v>
      </c>
      <c r="D26" s="17" t="str">
        <f>VLOOKUP(B26, 'WB Income'!E:H, 3, FALSE)</f>
        <v>Latin America &amp; Caribbean</v>
      </c>
      <c r="E26" s="282">
        <v>0.82</v>
      </c>
      <c r="F26" s="282">
        <v>0.64406249999999987</v>
      </c>
      <c r="G26" s="280">
        <v>9.375E-2</v>
      </c>
      <c r="H26" s="280">
        <v>0.31</v>
      </c>
      <c r="I26" s="283">
        <f>VLOOKUP(A26, 'Dimension 1_Raw'!C:I, 6, FALSE)</f>
        <v>0.64406249999999987</v>
      </c>
      <c r="J26" s="251">
        <f t="shared" si="0"/>
        <v>0.82828282828282829</v>
      </c>
      <c r="K26" s="251">
        <f t="shared" si="1"/>
        <v>0.65056818181818188</v>
      </c>
      <c r="L26" s="251">
        <f t="shared" si="2"/>
        <v>9.375E-2</v>
      </c>
      <c r="M26" s="251">
        <f t="shared" si="3"/>
        <v>0.31</v>
      </c>
      <c r="N26" s="27">
        <f t="shared" si="4"/>
        <v>0.47065025252525255</v>
      </c>
      <c r="O26" s="243">
        <f t="shared" si="5"/>
        <v>165</v>
      </c>
    </row>
    <row r="27" spans="1:15" x14ac:dyDescent="0.25">
      <c r="A27" s="18" t="s">
        <v>217</v>
      </c>
      <c r="B27" s="17" t="s">
        <v>19</v>
      </c>
      <c r="C27" s="4" t="str">
        <f>VLOOKUP(B27,'Country code'!$D$2:$F$194,2,FALSE)</f>
        <v>Upper middle income</v>
      </c>
      <c r="D27" s="17" t="str">
        <f>VLOOKUP(B27, 'WB Income'!E:H, 3, FALSE)</f>
        <v>Europe &amp; Central Asia</v>
      </c>
      <c r="E27" s="282">
        <v>0.88</v>
      </c>
      <c r="F27" s="282">
        <v>0.81800000000000017</v>
      </c>
      <c r="G27" s="280">
        <v>0.125</v>
      </c>
      <c r="H27" s="280">
        <v>0.46</v>
      </c>
      <c r="I27" s="283">
        <f>VLOOKUP(A27, 'Dimension 1_Raw'!C:I, 6, FALSE)</f>
        <v>0.81800000000000017</v>
      </c>
      <c r="J27" s="251">
        <f t="shared" si="0"/>
        <v>0.88888888888888895</v>
      </c>
      <c r="K27" s="251">
        <f t="shared" si="1"/>
        <v>0.82626262626262659</v>
      </c>
      <c r="L27" s="251">
        <f t="shared" si="2"/>
        <v>0.125</v>
      </c>
      <c r="M27" s="251">
        <f t="shared" si="3"/>
        <v>0.46</v>
      </c>
      <c r="N27" s="27">
        <f t="shared" si="4"/>
        <v>0.57503787878787893</v>
      </c>
      <c r="O27" s="243">
        <f t="shared" si="5"/>
        <v>142</v>
      </c>
    </row>
    <row r="28" spans="1:15" x14ac:dyDescent="0.25">
      <c r="A28" s="18" t="s">
        <v>218</v>
      </c>
      <c r="B28" s="17" t="s">
        <v>27</v>
      </c>
      <c r="C28" s="4" t="str">
        <f>VLOOKUP(B28,'Country code'!$D$2:$F$194,2,FALSE)</f>
        <v>Upper middle income</v>
      </c>
      <c r="D28" s="17" t="str">
        <f>VLOOKUP(B28, 'WB Income'!E:H, 3, FALSE)</f>
        <v>Sub-Saharan Africa</v>
      </c>
      <c r="E28" s="282">
        <v>0.99</v>
      </c>
      <c r="F28" s="282">
        <v>0.77225806451612899</v>
      </c>
      <c r="G28" s="280">
        <v>0.25</v>
      </c>
      <c r="H28" s="280">
        <v>0.73666666666666669</v>
      </c>
      <c r="I28" s="283">
        <f>VLOOKUP(A28, 'Dimension 1_Raw'!C:I, 6, FALSE)</f>
        <v>0.77225806451612899</v>
      </c>
      <c r="J28" s="251">
        <f t="shared" si="0"/>
        <v>1</v>
      </c>
      <c r="K28" s="251">
        <f t="shared" si="1"/>
        <v>0.78005865102639316</v>
      </c>
      <c r="L28" s="251">
        <f t="shared" si="2"/>
        <v>0.25</v>
      </c>
      <c r="M28" s="251">
        <f t="shared" si="3"/>
        <v>0.73666666666666669</v>
      </c>
      <c r="N28" s="27">
        <f t="shared" si="4"/>
        <v>0.69168132942326499</v>
      </c>
      <c r="O28" s="243">
        <f t="shared" si="5"/>
        <v>97</v>
      </c>
    </row>
    <row r="29" spans="1:15" x14ac:dyDescent="0.25">
      <c r="A29" s="18" t="s">
        <v>219</v>
      </c>
      <c r="B29" s="17" t="s">
        <v>23</v>
      </c>
      <c r="C29" s="4" t="str">
        <f>VLOOKUP(B29,'Country code'!$D$2:$F$194,2,FALSE)</f>
        <v>Upper middle income</v>
      </c>
      <c r="D29" s="17" t="str">
        <f>VLOOKUP(B29, 'WB Income'!E:H, 3, FALSE)</f>
        <v>Latin America &amp; Caribbean</v>
      </c>
      <c r="E29" s="282">
        <v>0.96</v>
      </c>
      <c r="F29" s="282">
        <v>0.78874999999999984</v>
      </c>
      <c r="G29" s="280">
        <v>0.4375</v>
      </c>
      <c r="H29" s="280">
        <v>0.76666666666666672</v>
      </c>
      <c r="I29" s="283">
        <f>VLOOKUP(A29, 'Dimension 1_Raw'!C:I, 6, FALSE)</f>
        <v>0.78874999999999984</v>
      </c>
      <c r="J29" s="251">
        <f t="shared" si="0"/>
        <v>0.96969696969696972</v>
      </c>
      <c r="K29" s="251">
        <f t="shared" si="1"/>
        <v>0.79671717171717171</v>
      </c>
      <c r="L29" s="251">
        <f t="shared" si="2"/>
        <v>0.4375</v>
      </c>
      <c r="M29" s="251">
        <f t="shared" si="3"/>
        <v>0.76666666666666672</v>
      </c>
      <c r="N29" s="27">
        <f t="shared" si="4"/>
        <v>0.74264520202020201</v>
      </c>
      <c r="O29" s="243">
        <f t="shared" si="5"/>
        <v>85</v>
      </c>
    </row>
    <row r="30" spans="1:15" x14ac:dyDescent="0.25">
      <c r="A30" s="18" t="s">
        <v>220</v>
      </c>
      <c r="B30" s="17" t="s">
        <v>25</v>
      </c>
      <c r="C30" s="4" t="str">
        <f>VLOOKUP(B30,'Country code'!$D$2:$F$194,2,FALSE)</f>
        <v>High income: nonOECD</v>
      </c>
      <c r="D30" s="17" t="s">
        <v>541</v>
      </c>
      <c r="E30" s="282">
        <v>0.97</v>
      </c>
      <c r="F30" s="282">
        <v>0.94653846153846166</v>
      </c>
      <c r="G30" s="280">
        <v>0.625</v>
      </c>
      <c r="H30" s="280">
        <v>1</v>
      </c>
      <c r="I30" s="283">
        <f>VLOOKUP(A30, 'Dimension 1_Raw'!C:I, 6, FALSE)</f>
        <v>0.94653846153846166</v>
      </c>
      <c r="J30" s="251">
        <f t="shared" si="0"/>
        <v>0.97979797979797978</v>
      </c>
      <c r="K30" s="251">
        <f t="shared" si="1"/>
        <v>0.95609945609945646</v>
      </c>
      <c r="L30" s="251">
        <f t="shared" si="2"/>
        <v>0.625</v>
      </c>
      <c r="M30" s="251">
        <f t="shared" si="3"/>
        <v>1</v>
      </c>
      <c r="N30" s="27">
        <f t="shared" si="4"/>
        <v>0.89022435897435903</v>
      </c>
      <c r="O30" s="243">
        <f t="shared" si="5"/>
        <v>24</v>
      </c>
    </row>
    <row r="31" spans="1:15" x14ac:dyDescent="0.25">
      <c r="A31" s="18" t="s">
        <v>221</v>
      </c>
      <c r="B31" s="17" t="s">
        <v>16</v>
      </c>
      <c r="C31" s="4" t="str">
        <f>VLOOKUP(B31,'Country code'!$D$2:$F$194,2,FALSE)</f>
        <v>Upper middle income</v>
      </c>
      <c r="D31" s="17" t="str">
        <f>VLOOKUP(B31, 'WB Income'!E:H, 3, FALSE)</f>
        <v>Europe &amp; Central Asia</v>
      </c>
      <c r="E31" s="282">
        <v>0.95</v>
      </c>
      <c r="F31" s="282">
        <v>0.96468749999999936</v>
      </c>
      <c r="G31" s="280">
        <v>1</v>
      </c>
      <c r="H31" s="280">
        <v>0.88</v>
      </c>
      <c r="I31" s="283">
        <f>VLOOKUP(A31, 'Dimension 1_Raw'!C:I, 6, FALSE)</f>
        <v>0.96468749999999936</v>
      </c>
      <c r="J31" s="251">
        <f t="shared" si="0"/>
        <v>0.95959595959595956</v>
      </c>
      <c r="K31" s="251">
        <f t="shared" si="1"/>
        <v>0.97443181818181779</v>
      </c>
      <c r="L31" s="251">
        <f t="shared" si="2"/>
        <v>1</v>
      </c>
      <c r="M31" s="251">
        <f t="shared" si="3"/>
        <v>0.88</v>
      </c>
      <c r="N31" s="27">
        <f t="shared" si="4"/>
        <v>0.95350694444444428</v>
      </c>
      <c r="O31" s="243">
        <f t="shared" si="5"/>
        <v>8</v>
      </c>
    </row>
    <row r="32" spans="1:15" x14ac:dyDescent="0.25">
      <c r="A32" s="18" t="s">
        <v>222</v>
      </c>
      <c r="B32" s="17" t="s">
        <v>14</v>
      </c>
      <c r="C32" s="4" t="str">
        <f>VLOOKUP(B32,'Country code'!$D$2:$F$194,2,FALSE)</f>
        <v>Low income</v>
      </c>
      <c r="D32" s="17" t="str">
        <f>VLOOKUP(B32, 'WB Income'!E:H, 3, FALSE)</f>
        <v>Sub-Saharan Africa</v>
      </c>
      <c r="E32" s="282">
        <v>0.91</v>
      </c>
      <c r="F32" s="282">
        <v>0.63041666666666674</v>
      </c>
      <c r="G32" s="280">
        <v>0.21875</v>
      </c>
      <c r="H32" s="280">
        <v>0.91</v>
      </c>
      <c r="I32" s="283">
        <f>VLOOKUP(A32, 'Dimension 1_Raw'!C:I, 6, FALSE)</f>
        <v>0.63041666666666674</v>
      </c>
      <c r="J32" s="251">
        <f t="shared" si="0"/>
        <v>0.91919191919191923</v>
      </c>
      <c r="K32" s="251">
        <f t="shared" si="1"/>
        <v>0.63678451178451201</v>
      </c>
      <c r="L32" s="251">
        <f t="shared" si="2"/>
        <v>0.21875</v>
      </c>
      <c r="M32" s="251">
        <f t="shared" si="3"/>
        <v>0.91</v>
      </c>
      <c r="N32" s="27">
        <f t="shared" si="4"/>
        <v>0.67118160774410784</v>
      </c>
      <c r="O32" s="243">
        <f t="shared" si="5"/>
        <v>109</v>
      </c>
    </row>
    <row r="33" spans="1:15" x14ac:dyDescent="0.25">
      <c r="A33" s="18" t="s">
        <v>223</v>
      </c>
      <c r="B33" s="17" t="s">
        <v>11</v>
      </c>
      <c r="C33" s="4" t="str">
        <f>VLOOKUP(B33,'Country code'!$D$2:$F$194,2,FALSE)</f>
        <v>Low income</v>
      </c>
      <c r="D33" s="17" t="str">
        <f>VLOOKUP(B33, 'WB Income'!E:H, 3, FALSE)</f>
        <v>Sub-Saharan Africa</v>
      </c>
      <c r="E33" s="282">
        <v>0.99</v>
      </c>
      <c r="F33" s="282">
        <v>0.6967741935483871</v>
      </c>
      <c r="G33" s="280">
        <v>0.25</v>
      </c>
      <c r="H33" s="280">
        <v>0.78333333333333333</v>
      </c>
      <c r="I33" s="283">
        <f>VLOOKUP(A33, 'Dimension 1_Raw'!C:I, 6, FALSE)</f>
        <v>0.6967741935483871</v>
      </c>
      <c r="J33" s="251">
        <f t="shared" si="0"/>
        <v>1</v>
      </c>
      <c r="K33" s="251">
        <f t="shared" si="1"/>
        <v>0.70381231671554267</v>
      </c>
      <c r="L33" s="251">
        <f t="shared" si="2"/>
        <v>0.25</v>
      </c>
      <c r="M33" s="251">
        <f t="shared" si="3"/>
        <v>0.78333333333333333</v>
      </c>
      <c r="N33" s="27">
        <f t="shared" si="4"/>
        <v>0.684286412512219</v>
      </c>
      <c r="O33" s="243">
        <f t="shared" si="5"/>
        <v>103</v>
      </c>
    </row>
    <row r="34" spans="1:15" x14ac:dyDescent="0.25">
      <c r="A34" s="18" t="s">
        <v>224</v>
      </c>
      <c r="B34" s="17" t="s">
        <v>91</v>
      </c>
      <c r="C34" s="4" t="str">
        <f>VLOOKUP(B34,'Country code'!$D$2:$F$194,2,FALSE)</f>
        <v>Low income</v>
      </c>
      <c r="D34" s="17" t="str">
        <f>VLOOKUP(B34, 'WB Income'!E:H, 3, FALSE)</f>
        <v>East Asia &amp; Pacific</v>
      </c>
      <c r="E34" s="282">
        <v>0.94</v>
      </c>
      <c r="F34" s="282">
        <v>0.65520000000000012</v>
      </c>
      <c r="G34" s="280">
        <v>0.125</v>
      </c>
      <c r="H34" s="280">
        <v>0.57666666666666666</v>
      </c>
      <c r="I34" s="283">
        <f>VLOOKUP(A34, 'Dimension 1_Raw'!C:I, 6, FALSE)</f>
        <v>0.65520000000000012</v>
      </c>
      <c r="J34" s="251">
        <f t="shared" si="0"/>
        <v>0.9494949494949495</v>
      </c>
      <c r="K34" s="251">
        <f t="shared" si="1"/>
        <v>0.66181818181818208</v>
      </c>
      <c r="L34" s="251">
        <f t="shared" si="2"/>
        <v>0.125</v>
      </c>
      <c r="M34" s="251">
        <f t="shared" si="3"/>
        <v>0.57666666666666666</v>
      </c>
      <c r="N34" s="27">
        <f t="shared" si="4"/>
        <v>0.57824494949494953</v>
      </c>
      <c r="O34" s="243">
        <f t="shared" si="5"/>
        <v>138</v>
      </c>
    </row>
    <row r="35" spans="1:15" x14ac:dyDescent="0.25">
      <c r="A35" s="18" t="s">
        <v>225</v>
      </c>
      <c r="B35" s="17" t="s">
        <v>34</v>
      </c>
      <c r="C35" s="4" t="str">
        <f>VLOOKUP(B35,'Country code'!$D$2:$F$194,2,FALSE)</f>
        <v>Lower middle income</v>
      </c>
      <c r="D35" s="17" t="str">
        <f>VLOOKUP(B35, 'WB Income'!E:H, 3, FALSE)</f>
        <v>Sub-Saharan Africa</v>
      </c>
      <c r="E35" s="282">
        <v>0.82</v>
      </c>
      <c r="F35" s="282">
        <v>0.52714285714285702</v>
      </c>
      <c r="G35" s="280">
        <v>0</v>
      </c>
      <c r="H35" s="280">
        <v>0.33</v>
      </c>
      <c r="I35" s="283">
        <f>VLOOKUP(A35, 'Dimension 1_Raw'!C:I, 6, FALSE)</f>
        <v>0.52714285714285702</v>
      </c>
      <c r="J35" s="251">
        <f t="shared" si="0"/>
        <v>0.82828282828282829</v>
      </c>
      <c r="K35" s="251">
        <f t="shared" si="1"/>
        <v>0.53246753246753242</v>
      </c>
      <c r="L35" s="251">
        <f t="shared" si="2"/>
        <v>0</v>
      </c>
      <c r="M35" s="251">
        <f t="shared" si="3"/>
        <v>0.33</v>
      </c>
      <c r="N35" s="27">
        <f t="shared" si="4"/>
        <v>0.42268759018759017</v>
      </c>
      <c r="O35" s="243">
        <f t="shared" si="5"/>
        <v>179</v>
      </c>
    </row>
    <row r="36" spans="1:15" x14ac:dyDescent="0.25">
      <c r="A36" s="18" t="s">
        <v>226</v>
      </c>
      <c r="B36" s="17" t="s">
        <v>29</v>
      </c>
      <c r="C36" s="4" t="str">
        <f>VLOOKUP(B36,'Country code'!$D$2:$F$194,2,FALSE)</f>
        <v>High income: OECD</v>
      </c>
      <c r="D36" s="17" t="s">
        <v>544</v>
      </c>
      <c r="E36" s="282">
        <v>0.95</v>
      </c>
      <c r="F36" s="282">
        <v>0.88687499999999986</v>
      </c>
      <c r="G36" s="280">
        <v>0.21875</v>
      </c>
      <c r="H36" s="280"/>
      <c r="I36" s="283">
        <f>VLOOKUP(A36, 'Dimension 1_Raw'!C:I, 6, FALSE)</f>
        <v>0.88687499999999986</v>
      </c>
      <c r="J36" s="251">
        <f t="shared" si="0"/>
        <v>0.95959595959595956</v>
      </c>
      <c r="K36" s="251">
        <f t="shared" si="1"/>
        <v>0.89583333333333337</v>
      </c>
      <c r="L36" s="251">
        <f t="shared" si="2"/>
        <v>0.21875</v>
      </c>
      <c r="M36" s="251"/>
      <c r="N36" s="27">
        <f t="shared" si="4"/>
        <v>0.69139309764309764</v>
      </c>
      <c r="O36" s="243">
        <f t="shared" si="5"/>
        <v>98</v>
      </c>
    </row>
    <row r="37" spans="1:15" x14ac:dyDescent="0.25">
      <c r="A37" s="18" t="s">
        <v>227</v>
      </c>
      <c r="B37" s="17" t="s">
        <v>40</v>
      </c>
      <c r="C37" s="4" t="str">
        <f>VLOOKUP(B37,'Country code'!$D$2:$F$194,2,FALSE)</f>
        <v>Lower middle income</v>
      </c>
      <c r="D37" s="17" t="str">
        <f>VLOOKUP(B37, 'WB Income'!E:H, 3, FALSE)</f>
        <v>Sub-Saharan Africa</v>
      </c>
      <c r="E37" s="282">
        <v>0.9</v>
      </c>
      <c r="F37" s="282">
        <v>0.79407407407407404</v>
      </c>
      <c r="G37" s="280">
        <v>0.21875</v>
      </c>
      <c r="H37" s="280"/>
      <c r="I37" s="283">
        <f>VLOOKUP(A37, 'Dimension 1_Raw'!C:I, 6, FALSE)</f>
        <v>0.79407407407407404</v>
      </c>
      <c r="J37" s="251">
        <f t="shared" si="0"/>
        <v>0.90909090909090917</v>
      </c>
      <c r="K37" s="251">
        <f t="shared" si="1"/>
        <v>0.80209502431724666</v>
      </c>
      <c r="L37" s="251">
        <f t="shared" si="2"/>
        <v>0.21875</v>
      </c>
      <c r="M37" s="251"/>
      <c r="N37" s="27">
        <f t="shared" si="4"/>
        <v>0.64331197780271865</v>
      </c>
      <c r="O37" s="243">
        <f t="shared" si="5"/>
        <v>119</v>
      </c>
    </row>
    <row r="38" spans="1:15" x14ac:dyDescent="0.25">
      <c r="A38" s="18" t="s">
        <v>228</v>
      </c>
      <c r="B38" s="17" t="s">
        <v>28</v>
      </c>
      <c r="C38" s="4" t="str">
        <f>VLOOKUP(B38,'Country code'!$D$2:$F$194,2,FALSE)</f>
        <v>Low income</v>
      </c>
      <c r="D38" s="17" t="str">
        <f>VLOOKUP(B38, 'WB Income'!E:H, 3, FALSE)</f>
        <v>Sub-Saharan Africa</v>
      </c>
      <c r="E38" s="282">
        <v>0.64</v>
      </c>
      <c r="F38" s="282">
        <v>0.40064516129032263</v>
      </c>
      <c r="G38" s="280">
        <v>0</v>
      </c>
      <c r="H38" s="280">
        <v>7.0000000000000007E-2</v>
      </c>
      <c r="I38" s="283">
        <f>VLOOKUP(A38, 'Dimension 1_Raw'!C:I, 6, FALSE)</f>
        <v>0.40064516129032263</v>
      </c>
      <c r="J38" s="251">
        <f t="shared" si="0"/>
        <v>0.64646464646464652</v>
      </c>
      <c r="K38" s="251">
        <f t="shared" si="1"/>
        <v>0.40469208211143709</v>
      </c>
      <c r="L38" s="251">
        <f t="shared" si="2"/>
        <v>0</v>
      </c>
      <c r="M38" s="251">
        <f t="shared" si="3"/>
        <v>7.0000000000000007E-2</v>
      </c>
      <c r="N38" s="27">
        <f t="shared" si="4"/>
        <v>0.28028918214402093</v>
      </c>
      <c r="O38" s="243">
        <f t="shared" si="5"/>
        <v>192</v>
      </c>
    </row>
    <row r="39" spans="1:15" x14ac:dyDescent="0.25">
      <c r="A39" s="18" t="s">
        <v>229</v>
      </c>
      <c r="B39" s="17" t="s">
        <v>167</v>
      </c>
      <c r="C39" s="4" t="str">
        <f>VLOOKUP(B39,'Country code'!$D$2:$F$194,2,FALSE)</f>
        <v>Low income</v>
      </c>
      <c r="D39" s="17" t="str">
        <f>VLOOKUP(B39, 'WB Income'!E:H, 3, FALSE)</f>
        <v>Sub-Saharan Africa</v>
      </c>
      <c r="E39" s="282">
        <v>0.7</v>
      </c>
      <c r="F39" s="282">
        <v>0.35481481481481481</v>
      </c>
      <c r="G39" s="280">
        <v>0</v>
      </c>
      <c r="H39" s="280">
        <v>0.3066666666666667</v>
      </c>
      <c r="I39" s="283">
        <f>VLOOKUP(A39, 'Dimension 1_Raw'!C:I, 6, FALSE)</f>
        <v>0.35481481481481481</v>
      </c>
      <c r="J39" s="251">
        <f t="shared" si="0"/>
        <v>0.70707070707070707</v>
      </c>
      <c r="K39" s="251">
        <f t="shared" si="1"/>
        <v>0.35839880284324738</v>
      </c>
      <c r="L39" s="251">
        <f t="shared" si="2"/>
        <v>0</v>
      </c>
      <c r="M39" s="251">
        <f t="shared" si="3"/>
        <v>0.3066666666666667</v>
      </c>
      <c r="N39" s="27">
        <f t="shared" si="4"/>
        <v>0.34303404414515526</v>
      </c>
      <c r="O39" s="243">
        <f t="shared" si="5"/>
        <v>188</v>
      </c>
    </row>
    <row r="40" spans="1:15" x14ac:dyDescent="0.25">
      <c r="A40" s="18" t="s">
        <v>230</v>
      </c>
      <c r="B40" s="17" t="s">
        <v>31</v>
      </c>
      <c r="C40" s="4" t="str">
        <f>VLOOKUP(B40,'Country code'!$D$2:$F$194,2,FALSE)</f>
        <v>Upper middle income</v>
      </c>
      <c r="D40" s="17" t="str">
        <f>VLOOKUP(B40, 'WB Income'!E:H, 3, FALSE)</f>
        <v>Latin America &amp; Caribbean</v>
      </c>
      <c r="E40" s="282">
        <v>0.94</v>
      </c>
      <c r="F40" s="282">
        <v>0.93906249999999969</v>
      </c>
      <c r="G40" s="280">
        <v>0.8125</v>
      </c>
      <c r="H40" s="280">
        <v>0.56000000000000005</v>
      </c>
      <c r="I40" s="283">
        <f>VLOOKUP(A40, 'Dimension 1_Raw'!C:I, 6, FALSE)</f>
        <v>0.93906249999999969</v>
      </c>
      <c r="J40" s="251">
        <f t="shared" si="0"/>
        <v>0.9494949494949495</v>
      </c>
      <c r="K40" s="251">
        <f t="shared" si="1"/>
        <v>0.94854797979797967</v>
      </c>
      <c r="L40" s="251">
        <f t="shared" si="2"/>
        <v>0.8125</v>
      </c>
      <c r="M40" s="251">
        <f t="shared" si="3"/>
        <v>0.56000000000000005</v>
      </c>
      <c r="N40" s="27">
        <f t="shared" si="4"/>
        <v>0.81763573232323228</v>
      </c>
      <c r="O40" s="243">
        <f t="shared" si="5"/>
        <v>54</v>
      </c>
    </row>
    <row r="41" spans="1:15" x14ac:dyDescent="0.25">
      <c r="A41" s="18" t="s">
        <v>231</v>
      </c>
      <c r="B41" s="17" t="s">
        <v>32</v>
      </c>
      <c r="C41" s="4" t="str">
        <f>VLOOKUP(B41,'Country code'!$D$2:$F$194,2,FALSE)</f>
        <v>Lower middle income</v>
      </c>
      <c r="D41" s="17" t="str">
        <f>VLOOKUP(B41, 'WB Income'!E:H, 3, FALSE)</f>
        <v>East Asia &amp; Pacific</v>
      </c>
      <c r="E41" s="282">
        <v>0.99</v>
      </c>
      <c r="F41" s="282">
        <v>0.88793103448275867</v>
      </c>
      <c r="G41" s="280">
        <v>0.59375</v>
      </c>
      <c r="H41" s="280">
        <v>0.98333333333333328</v>
      </c>
      <c r="I41" s="283">
        <f>VLOOKUP(A41, 'Dimension 1_Raw'!C:I, 6, FALSE)</f>
        <v>0.88793103448275867</v>
      </c>
      <c r="J41" s="251">
        <f t="shared" si="0"/>
        <v>1</v>
      </c>
      <c r="K41" s="251">
        <f t="shared" si="1"/>
        <v>0.89690003483106961</v>
      </c>
      <c r="L41" s="251">
        <f t="shared" si="2"/>
        <v>0.59375</v>
      </c>
      <c r="M41" s="251">
        <f t="shared" si="3"/>
        <v>0.98333333333333328</v>
      </c>
      <c r="N41" s="27">
        <f t="shared" si="4"/>
        <v>0.86849584204110075</v>
      </c>
      <c r="O41" s="243">
        <f t="shared" si="5"/>
        <v>36</v>
      </c>
    </row>
    <row r="42" spans="1:15" x14ac:dyDescent="0.25">
      <c r="A42" s="18" t="s">
        <v>232</v>
      </c>
      <c r="B42" s="17" t="s">
        <v>38</v>
      </c>
      <c r="C42" s="4" t="str">
        <f>VLOOKUP(B42,'Country code'!$D$2:$F$194,2,FALSE)</f>
        <v>Upper middle income</v>
      </c>
      <c r="D42" s="17" t="str">
        <f>VLOOKUP(B42, 'WB Income'!E:H, 3, FALSE)</f>
        <v>Latin America &amp; Caribbean</v>
      </c>
      <c r="E42" s="282">
        <v>0.85</v>
      </c>
      <c r="F42" s="282">
        <v>0.74312500000000004</v>
      </c>
      <c r="G42" s="280">
        <v>0.25</v>
      </c>
      <c r="H42" s="280">
        <v>0.35333333333333333</v>
      </c>
      <c r="I42" s="283">
        <f>VLOOKUP(A42, 'Dimension 1_Raw'!C:I, 6, FALSE)</f>
        <v>0.74312500000000004</v>
      </c>
      <c r="J42" s="251">
        <f t="shared" si="0"/>
        <v>0.85858585858585856</v>
      </c>
      <c r="K42" s="251">
        <f t="shared" si="1"/>
        <v>0.75063131313131337</v>
      </c>
      <c r="L42" s="251">
        <f t="shared" si="2"/>
        <v>0.25</v>
      </c>
      <c r="M42" s="251">
        <f t="shared" si="3"/>
        <v>0.35333333333333333</v>
      </c>
      <c r="N42" s="27">
        <f t="shared" si="4"/>
        <v>0.5531376262626263</v>
      </c>
      <c r="O42" s="243">
        <f t="shared" si="5"/>
        <v>145</v>
      </c>
    </row>
    <row r="43" spans="1:15" x14ac:dyDescent="0.25">
      <c r="A43" s="18" t="s">
        <v>233</v>
      </c>
      <c r="B43" s="17" t="s">
        <v>39</v>
      </c>
      <c r="C43" s="4" t="str">
        <f>VLOOKUP(B43,'Country code'!$D$2:$F$194,2,FALSE)</f>
        <v>Low income</v>
      </c>
      <c r="D43" s="17" t="str">
        <f>VLOOKUP(B43, 'WB Income'!E:H, 3, FALSE)</f>
        <v>Sub-Saharan Africa</v>
      </c>
      <c r="E43" s="282">
        <v>0.83</v>
      </c>
      <c r="F43" s="282">
        <v>0.66884615384615376</v>
      </c>
      <c r="G43" s="280">
        <v>3.125E-2</v>
      </c>
      <c r="H43" s="280">
        <v>0.37333333333333335</v>
      </c>
      <c r="I43" s="283">
        <f>VLOOKUP(A43, 'Dimension 1_Raw'!C:I, 6, FALSE)</f>
        <v>0.66884615384615376</v>
      </c>
      <c r="J43" s="251">
        <f t="shared" si="0"/>
        <v>0.83838383838383834</v>
      </c>
      <c r="K43" s="251">
        <f t="shared" si="1"/>
        <v>0.67560217560217573</v>
      </c>
      <c r="L43" s="251">
        <f t="shared" si="2"/>
        <v>3.125E-2</v>
      </c>
      <c r="M43" s="251">
        <f t="shared" si="3"/>
        <v>0.37333333333333335</v>
      </c>
      <c r="N43" s="27">
        <f t="shared" si="4"/>
        <v>0.47964233682983687</v>
      </c>
      <c r="O43" s="243">
        <f t="shared" si="5"/>
        <v>161</v>
      </c>
    </row>
    <row r="44" spans="1:15" x14ac:dyDescent="0.25">
      <c r="A44" s="18" t="s">
        <v>234</v>
      </c>
      <c r="B44" s="17" t="s">
        <v>36</v>
      </c>
      <c r="C44" s="4" t="str">
        <f>VLOOKUP(B44,'Country code'!$D$2:$F$194,2,FALSE)</f>
        <v>Lower middle income</v>
      </c>
      <c r="D44" s="17" t="str">
        <f>VLOOKUP(B44, 'WB Income'!E:H, 3, FALSE)</f>
        <v>Sub-Saharan Africa</v>
      </c>
      <c r="E44" s="282">
        <v>0.9</v>
      </c>
      <c r="F44" s="282">
        <v>0.60428571428571431</v>
      </c>
      <c r="G44" s="280">
        <v>3.125E-2</v>
      </c>
      <c r="H44" s="280">
        <v>0.38666666666666666</v>
      </c>
      <c r="I44" s="283">
        <f>VLOOKUP(A44, 'Dimension 1_Raw'!C:I, 6, FALSE)</f>
        <v>0.60428571428571431</v>
      </c>
      <c r="J44" s="251">
        <f t="shared" si="0"/>
        <v>0.90909090909090917</v>
      </c>
      <c r="K44" s="251">
        <f t="shared" si="1"/>
        <v>0.61038961038961059</v>
      </c>
      <c r="L44" s="251">
        <f t="shared" si="2"/>
        <v>3.125E-2</v>
      </c>
      <c r="M44" s="251">
        <f t="shared" si="3"/>
        <v>0.38666666666666666</v>
      </c>
      <c r="N44" s="27">
        <f t="shared" si="4"/>
        <v>0.48434929653679659</v>
      </c>
      <c r="O44" s="243">
        <f t="shared" si="5"/>
        <v>160</v>
      </c>
    </row>
    <row r="45" spans="1:15" x14ac:dyDescent="0.25">
      <c r="A45" s="18" t="s">
        <v>235</v>
      </c>
      <c r="B45" s="17" t="s">
        <v>37</v>
      </c>
      <c r="C45" s="4" t="e">
        <f>VLOOKUP(B45,'Country code'!$D$2:$F$194,2,FALSE)</f>
        <v>#N/A</v>
      </c>
      <c r="D45" s="17" t="s">
        <v>506</v>
      </c>
      <c r="E45" s="282">
        <v>0.93</v>
      </c>
      <c r="F45" s="282">
        <v>0.87266666666666681</v>
      </c>
      <c r="G45" s="280">
        <v>0.53125</v>
      </c>
      <c r="H45" s="280">
        <v>0.5</v>
      </c>
      <c r="I45" s="283">
        <f>VLOOKUP(A45, 'Dimension 1_Raw'!C:I, 6, FALSE)</f>
        <v>0.87266666666666681</v>
      </c>
      <c r="J45" s="251">
        <f t="shared" si="0"/>
        <v>0.93939393939393945</v>
      </c>
      <c r="K45" s="251">
        <f t="shared" si="1"/>
        <v>0.88148148148148187</v>
      </c>
      <c r="L45" s="251">
        <f t="shared" si="2"/>
        <v>0.53125</v>
      </c>
      <c r="M45" s="251">
        <f t="shared" si="3"/>
        <v>0.5</v>
      </c>
      <c r="N45" s="27">
        <f t="shared" si="4"/>
        <v>0.7130313552188553</v>
      </c>
      <c r="O45" s="243">
        <f t="shared" si="5"/>
        <v>95</v>
      </c>
    </row>
    <row r="46" spans="1:15" x14ac:dyDescent="0.25">
      <c r="A46" s="18" t="s">
        <v>236</v>
      </c>
      <c r="B46" s="17" t="s">
        <v>41</v>
      </c>
      <c r="C46" s="4" t="str">
        <f>VLOOKUP(B46,'Country code'!$D$2:$F$194,2,FALSE)</f>
        <v>Upper middle income</v>
      </c>
      <c r="D46" s="17" t="str">
        <f>VLOOKUP(B46, 'WB Income'!E:H, 3, FALSE)</f>
        <v>Latin America &amp; Caribbean</v>
      </c>
      <c r="E46" s="282">
        <v>0.85</v>
      </c>
      <c r="F46" s="282">
        <v>0.88374999999999981</v>
      </c>
      <c r="G46" s="280">
        <v>0.21875</v>
      </c>
      <c r="H46" s="280">
        <v>0.51333333333333331</v>
      </c>
      <c r="I46" s="283">
        <f>VLOOKUP(A46, 'Dimension 1_Raw'!C:I, 6, FALSE)</f>
        <v>0.88374999999999981</v>
      </c>
      <c r="J46" s="251">
        <f t="shared" si="0"/>
        <v>0.85858585858585856</v>
      </c>
      <c r="K46" s="251">
        <f t="shared" si="1"/>
        <v>0.89267676767676774</v>
      </c>
      <c r="L46" s="251">
        <f t="shared" si="2"/>
        <v>0.21875</v>
      </c>
      <c r="M46" s="251">
        <f t="shared" si="3"/>
        <v>0.51333333333333331</v>
      </c>
      <c r="N46" s="27">
        <f t="shared" si="4"/>
        <v>0.62083648989898987</v>
      </c>
      <c r="O46" s="243">
        <f t="shared" si="5"/>
        <v>128</v>
      </c>
    </row>
    <row r="47" spans="1:15" x14ac:dyDescent="0.25">
      <c r="A47" s="18" t="s">
        <v>241</v>
      </c>
      <c r="B47" s="17" t="s">
        <v>33</v>
      </c>
      <c r="C47" s="4" t="str">
        <f>VLOOKUP(B47,'Country code'!$D$2:$F$194,2,FALSE)</f>
        <v>Lower middle income</v>
      </c>
      <c r="D47" s="17" t="str">
        <f>VLOOKUP(B47, 'WB Income'!E:H, 3, FALSE)</f>
        <v>Sub-Saharan Africa</v>
      </c>
      <c r="E47" s="282">
        <v>0.62</v>
      </c>
      <c r="F47" s="282">
        <v>0.55518518518518523</v>
      </c>
      <c r="G47" s="280">
        <v>0</v>
      </c>
      <c r="H47" s="280">
        <v>0.25</v>
      </c>
      <c r="I47" s="283">
        <f>VLOOKUP(A47, 'Dimension 1_Raw'!C:I, 6, FALSE)</f>
        <v>0.55518518518518523</v>
      </c>
      <c r="J47" s="251">
        <f t="shared" si="0"/>
        <v>0.6262626262626263</v>
      </c>
      <c r="K47" s="251">
        <f t="shared" si="1"/>
        <v>0.56079311634867213</v>
      </c>
      <c r="L47" s="251">
        <f t="shared" si="2"/>
        <v>0</v>
      </c>
      <c r="M47" s="251">
        <f t="shared" si="3"/>
        <v>0.25</v>
      </c>
      <c r="N47" s="27">
        <f t="shared" si="4"/>
        <v>0.35926393565282461</v>
      </c>
      <c r="O47" s="243">
        <f t="shared" si="5"/>
        <v>186</v>
      </c>
    </row>
    <row r="48" spans="1:15" x14ac:dyDescent="0.25">
      <c r="A48" s="18" t="s">
        <v>237</v>
      </c>
      <c r="B48" s="17" t="s">
        <v>74</v>
      </c>
      <c r="C48" s="4" t="str">
        <f>VLOOKUP(B48,'Country code'!$D$2:$F$194,2,FALSE)</f>
        <v>High income: nonOECD</v>
      </c>
      <c r="D48" s="17" t="s">
        <v>508</v>
      </c>
      <c r="E48" s="282">
        <v>0.96</v>
      </c>
      <c r="F48" s="282">
        <v>0.9257142857142856</v>
      </c>
      <c r="G48" s="280">
        <v>0.5</v>
      </c>
      <c r="H48" s="280">
        <v>0.19</v>
      </c>
      <c r="I48" s="283">
        <f>VLOOKUP(A48, 'Dimension 1_Raw'!C:I, 6, FALSE)</f>
        <v>0.9257142857142856</v>
      </c>
      <c r="J48" s="251">
        <f t="shared" si="0"/>
        <v>0.96969696969696972</v>
      </c>
      <c r="K48" s="251">
        <f t="shared" si="1"/>
        <v>0.93506493506493515</v>
      </c>
      <c r="L48" s="251">
        <f t="shared" si="2"/>
        <v>0.5</v>
      </c>
      <c r="M48" s="251">
        <f t="shared" si="3"/>
        <v>0.19</v>
      </c>
      <c r="N48" s="27">
        <f t="shared" si="4"/>
        <v>0.64869047619047626</v>
      </c>
      <c r="O48" s="243">
        <f t="shared" si="5"/>
        <v>115</v>
      </c>
    </row>
    <row r="49" spans="1:15" x14ac:dyDescent="0.25">
      <c r="A49" s="18" t="s">
        <v>238</v>
      </c>
      <c r="B49" s="17" t="s">
        <v>42</v>
      </c>
      <c r="C49" s="4" t="str">
        <f>VLOOKUP(B49,'Country code'!$D$2:$F$194,2,FALSE)</f>
        <v>Upper middle income</v>
      </c>
      <c r="D49" s="17" t="str">
        <f>VLOOKUP(B49, 'WB Income'!E:H, 3, FALSE)</f>
        <v>Latin America &amp; Caribbean</v>
      </c>
      <c r="E49" s="282">
        <v>0.99</v>
      </c>
      <c r="F49" s="282">
        <v>0.93062499999999992</v>
      </c>
      <c r="G49" s="280">
        <v>0.75</v>
      </c>
      <c r="H49" s="280">
        <v>0.87</v>
      </c>
      <c r="I49" s="283">
        <f>VLOOKUP(A49, 'Dimension 1_Raw'!C:I, 6, FALSE)</f>
        <v>0.93062499999999992</v>
      </c>
      <c r="J49" s="251">
        <f t="shared" si="0"/>
        <v>1</v>
      </c>
      <c r="K49" s="251">
        <f t="shared" si="1"/>
        <v>0.94002525252525271</v>
      </c>
      <c r="L49" s="251">
        <f t="shared" si="2"/>
        <v>0.75</v>
      </c>
      <c r="M49" s="251">
        <f t="shared" si="3"/>
        <v>0.87</v>
      </c>
      <c r="N49" s="27">
        <f t="shared" si="4"/>
        <v>0.89000631313131318</v>
      </c>
      <c r="O49" s="243">
        <f t="shared" si="5"/>
        <v>25</v>
      </c>
    </row>
    <row r="50" spans="1:15" x14ac:dyDescent="0.25">
      <c r="A50" s="18" t="s">
        <v>239</v>
      </c>
      <c r="B50" s="17" t="s">
        <v>43</v>
      </c>
      <c r="C50" s="4" t="str">
        <f>VLOOKUP(B50,'Country code'!$D$2:$F$194,2,FALSE)</f>
        <v>High income: nonOECD</v>
      </c>
      <c r="D50" s="17" t="s">
        <v>508</v>
      </c>
      <c r="E50" s="282">
        <v>0.99</v>
      </c>
      <c r="F50" s="282">
        <v>0.83791666666666664</v>
      </c>
      <c r="G50" s="280">
        <v>0.5625</v>
      </c>
      <c r="H50" s="280">
        <v>0.83</v>
      </c>
      <c r="I50" s="283">
        <f>VLOOKUP(A50, 'Dimension 1_Raw'!C:I, 6, FALSE)</f>
        <v>0.83791666666666664</v>
      </c>
      <c r="J50" s="251">
        <f t="shared" si="0"/>
        <v>1</v>
      </c>
      <c r="K50" s="251">
        <f t="shared" si="1"/>
        <v>0.84638047138047157</v>
      </c>
      <c r="L50" s="251">
        <f t="shared" si="2"/>
        <v>0.5625</v>
      </c>
      <c r="M50" s="251">
        <f t="shared" si="3"/>
        <v>0.83</v>
      </c>
      <c r="N50" s="27">
        <f t="shared" si="4"/>
        <v>0.80972011784511788</v>
      </c>
      <c r="O50" s="243">
        <f t="shared" si="5"/>
        <v>57</v>
      </c>
    </row>
    <row r="51" spans="1:15" x14ac:dyDescent="0.25">
      <c r="A51" s="18" t="s">
        <v>240</v>
      </c>
      <c r="B51" s="17" t="s">
        <v>44</v>
      </c>
      <c r="C51" s="4" t="str">
        <f>VLOOKUP(B51,'Country code'!$D$2:$F$194,2,FALSE)</f>
        <v>High income: OECD</v>
      </c>
      <c r="D51" s="17" t="s">
        <v>508</v>
      </c>
      <c r="E51" s="282">
        <v>0.99</v>
      </c>
      <c r="F51" s="282">
        <v>0.98105263157894718</v>
      </c>
      <c r="G51" s="280">
        <v>0.59375</v>
      </c>
      <c r="H51" s="280">
        <v>1</v>
      </c>
      <c r="I51" s="283">
        <f>VLOOKUP(A51, 'Dimension 1_Raw'!C:I, 6, FALSE)</f>
        <v>0.98105263157894718</v>
      </c>
      <c r="J51" s="251">
        <f t="shared" si="0"/>
        <v>1</v>
      </c>
      <c r="K51" s="251">
        <f t="shared" si="1"/>
        <v>0.99096225412014893</v>
      </c>
      <c r="L51" s="251">
        <f t="shared" si="2"/>
        <v>0.59375</v>
      </c>
      <c r="M51" s="251">
        <f t="shared" si="3"/>
        <v>1</v>
      </c>
      <c r="N51" s="27">
        <f t="shared" si="4"/>
        <v>0.89617806353003726</v>
      </c>
      <c r="O51" s="243">
        <f t="shared" si="5"/>
        <v>21</v>
      </c>
    </row>
    <row r="52" spans="1:15" x14ac:dyDescent="0.25">
      <c r="A52" s="18" t="s">
        <v>242</v>
      </c>
      <c r="B52" s="17" t="s">
        <v>142</v>
      </c>
      <c r="C52" s="4" t="str">
        <f>VLOOKUP(B52,'Country code'!$D$2:$F$194,2,FALSE)</f>
        <v>Low income</v>
      </c>
      <c r="D52" s="17" t="str">
        <f>VLOOKUP(B52, 'WB Income'!E:H, 3, FALSE)</f>
        <v>East Asia &amp; Pacific</v>
      </c>
      <c r="E52" s="282">
        <v>0.94</v>
      </c>
      <c r="F52" s="282">
        <v>0.78999999999999992</v>
      </c>
      <c r="G52" s="280">
        <v>0.375</v>
      </c>
      <c r="H52" s="280">
        <v>1</v>
      </c>
      <c r="I52" s="283">
        <f>VLOOKUP(A52, 'Dimension 1_Raw'!C:I, 6, FALSE)</f>
        <v>0.78999999999999992</v>
      </c>
      <c r="J52" s="251">
        <f t="shared" si="0"/>
        <v>0.9494949494949495</v>
      </c>
      <c r="K52" s="251">
        <f t="shared" si="1"/>
        <v>0.79797979797979812</v>
      </c>
      <c r="L52" s="251">
        <f t="shared" si="2"/>
        <v>0.375</v>
      </c>
      <c r="M52" s="251">
        <f t="shared" si="3"/>
        <v>1</v>
      </c>
      <c r="N52" s="27">
        <f t="shared" si="4"/>
        <v>0.78061868686868685</v>
      </c>
      <c r="O52" s="243">
        <f t="shared" si="5"/>
        <v>72</v>
      </c>
    </row>
    <row r="53" spans="1:15" x14ac:dyDescent="0.25">
      <c r="A53" s="18" t="s">
        <v>243</v>
      </c>
      <c r="B53" s="17" t="s">
        <v>35</v>
      </c>
      <c r="C53" s="4" t="str">
        <f>VLOOKUP(B53,'Country code'!$D$2:$F$194,2,FALSE)</f>
        <v>Low income</v>
      </c>
      <c r="D53" s="17" t="s">
        <v>551</v>
      </c>
      <c r="E53" s="282">
        <v>0.9</v>
      </c>
      <c r="F53" s="282">
        <v>0.44535714285714284</v>
      </c>
      <c r="G53" s="280">
        <v>3.125E-2</v>
      </c>
      <c r="H53" s="280">
        <v>0.42666666666666664</v>
      </c>
      <c r="I53" s="283">
        <f>VLOOKUP(A53, 'Dimension 1_Raw'!C:I, 6, FALSE)</f>
        <v>0.44535714285714284</v>
      </c>
      <c r="J53" s="251">
        <f t="shared" si="0"/>
        <v>0.90909090909090917</v>
      </c>
      <c r="K53" s="251">
        <f t="shared" si="1"/>
        <v>0.44985569985569995</v>
      </c>
      <c r="L53" s="251">
        <f t="shared" si="2"/>
        <v>3.125E-2</v>
      </c>
      <c r="M53" s="251">
        <f t="shared" si="3"/>
        <v>0.42666666666666664</v>
      </c>
      <c r="N53" s="27">
        <f t="shared" si="4"/>
        <v>0.45421581890331897</v>
      </c>
      <c r="O53" s="243">
        <f t="shared" si="5"/>
        <v>169</v>
      </c>
    </row>
    <row r="54" spans="1:15" x14ac:dyDescent="0.25">
      <c r="A54" s="18" t="s">
        <v>244</v>
      </c>
      <c r="B54" s="17" t="s">
        <v>48</v>
      </c>
      <c r="C54" s="4" t="str">
        <f>VLOOKUP(B54,'Country code'!$D$2:$F$194,2,FALSE)</f>
        <v>High income: OECD</v>
      </c>
      <c r="D54" s="17" t="s">
        <v>508</v>
      </c>
      <c r="E54" s="282">
        <v>0.91</v>
      </c>
      <c r="F54" s="282">
        <v>0.9061290322580644</v>
      </c>
      <c r="G54" s="280">
        <v>0.375</v>
      </c>
      <c r="H54" s="280">
        <v>1</v>
      </c>
      <c r="I54" s="283">
        <f>VLOOKUP(A54, 'Dimension 1_Raw'!C:I, 6, FALSE)</f>
        <v>0.9061290322580644</v>
      </c>
      <c r="J54" s="251">
        <f t="shared" si="0"/>
        <v>0.91919191919191923</v>
      </c>
      <c r="K54" s="251">
        <f t="shared" si="1"/>
        <v>0.91528185076572188</v>
      </c>
      <c r="L54" s="251">
        <f t="shared" si="2"/>
        <v>0.375</v>
      </c>
      <c r="M54" s="251">
        <f t="shared" si="3"/>
        <v>1</v>
      </c>
      <c r="N54" s="27">
        <f t="shared" si="4"/>
        <v>0.80236844248941031</v>
      </c>
      <c r="O54" s="243">
        <f t="shared" si="5"/>
        <v>62</v>
      </c>
    </row>
    <row r="55" spans="1:15" x14ac:dyDescent="0.25">
      <c r="A55" s="18" t="s">
        <v>245</v>
      </c>
      <c r="B55" s="17" t="s">
        <v>46</v>
      </c>
      <c r="C55" s="4" t="str">
        <f>VLOOKUP(B55,'Country code'!$D$2:$F$194,2,FALSE)</f>
        <v>Lower middle income</v>
      </c>
      <c r="D55" s="17" t="str">
        <f>VLOOKUP(B55, 'WB Income'!E:H, 3, FALSE)</f>
        <v>Middle East &amp; North Africa</v>
      </c>
      <c r="E55" s="282">
        <v>0.87</v>
      </c>
      <c r="F55" s="282">
        <v>0.60310344827586226</v>
      </c>
      <c r="G55" s="280">
        <v>0</v>
      </c>
      <c r="H55" s="280">
        <v>0.25</v>
      </c>
      <c r="I55" s="283">
        <f>VLOOKUP(A55, 'Dimension 1_Raw'!C:I, 6, FALSE)</f>
        <v>0.60310344827586226</v>
      </c>
      <c r="J55" s="251">
        <f t="shared" si="0"/>
        <v>0.87878787878787878</v>
      </c>
      <c r="K55" s="251">
        <f t="shared" si="1"/>
        <v>0.60919540229885094</v>
      </c>
      <c r="L55" s="251">
        <f t="shared" si="2"/>
        <v>0</v>
      </c>
      <c r="M55" s="251">
        <f t="shared" si="3"/>
        <v>0.25</v>
      </c>
      <c r="N55" s="27">
        <f t="shared" si="4"/>
        <v>0.43449582027168243</v>
      </c>
      <c r="O55" s="243">
        <f t="shared" si="5"/>
        <v>175</v>
      </c>
    </row>
    <row r="56" spans="1:15" x14ac:dyDescent="0.25">
      <c r="A56" s="18" t="s">
        <v>246</v>
      </c>
      <c r="B56" s="17" t="s">
        <v>47</v>
      </c>
      <c r="C56" s="4" t="str">
        <f>VLOOKUP(B56,'Country code'!$D$2:$F$194,2,FALSE)</f>
        <v>Upper middle income</v>
      </c>
      <c r="D56" s="17" t="str">
        <f>VLOOKUP(B56, 'WB Income'!E:H, 3, FALSE)</f>
        <v>Latin America &amp; Caribbean</v>
      </c>
      <c r="E56" s="282">
        <v>0.98</v>
      </c>
      <c r="F56" s="282">
        <v>0.95374999999999988</v>
      </c>
      <c r="G56" s="280">
        <v>0.9375</v>
      </c>
      <c r="H56" s="280">
        <v>1</v>
      </c>
      <c r="I56" s="283">
        <f>VLOOKUP(A56, 'Dimension 1_Raw'!C:I, 6, FALSE)</f>
        <v>0.95374999999999988</v>
      </c>
      <c r="J56" s="251">
        <f t="shared" si="0"/>
        <v>0.98989898989898994</v>
      </c>
      <c r="K56" s="251">
        <f t="shared" si="1"/>
        <v>0.96338383838383845</v>
      </c>
      <c r="L56" s="251">
        <f t="shared" si="2"/>
        <v>0.9375</v>
      </c>
      <c r="M56" s="251">
        <f t="shared" si="3"/>
        <v>1</v>
      </c>
      <c r="N56" s="27">
        <f t="shared" si="4"/>
        <v>0.97269570707070707</v>
      </c>
      <c r="O56" s="243">
        <f t="shared" si="5"/>
        <v>3</v>
      </c>
    </row>
    <row r="57" spans="1:15" x14ac:dyDescent="0.25">
      <c r="A57" s="18" t="s">
        <v>247</v>
      </c>
      <c r="B57" s="17" t="s">
        <v>49</v>
      </c>
      <c r="C57" s="4" t="str">
        <f>VLOOKUP(B57,'Country code'!$D$2:$F$194,2,FALSE)</f>
        <v>Upper middle income</v>
      </c>
      <c r="D57" s="17" t="str">
        <f>VLOOKUP(B57, 'WB Income'!E:H, 3, FALSE)</f>
        <v>Latin America &amp; Caribbean</v>
      </c>
      <c r="E57" s="282">
        <v>0.84</v>
      </c>
      <c r="F57" s="282">
        <v>0.67437500000000006</v>
      </c>
      <c r="G57" s="280">
        <v>0</v>
      </c>
      <c r="H57" s="280">
        <v>0.31666666666666665</v>
      </c>
      <c r="I57" s="283">
        <f>VLOOKUP(A57, 'Dimension 1_Raw'!C:I, 6, FALSE)</f>
        <v>0.67437500000000006</v>
      </c>
      <c r="J57" s="251">
        <f t="shared" si="0"/>
        <v>0.84848484848484851</v>
      </c>
      <c r="K57" s="251">
        <f t="shared" si="1"/>
        <v>0.68118686868686895</v>
      </c>
      <c r="L57" s="251">
        <f t="shared" si="2"/>
        <v>0</v>
      </c>
      <c r="M57" s="251">
        <f t="shared" si="3"/>
        <v>0.31666666666666665</v>
      </c>
      <c r="N57" s="27">
        <f t="shared" si="4"/>
        <v>0.46158459595959606</v>
      </c>
      <c r="O57" s="243">
        <f t="shared" si="5"/>
        <v>168</v>
      </c>
    </row>
    <row r="58" spans="1:15" x14ac:dyDescent="0.25">
      <c r="A58" s="18" t="s">
        <v>248</v>
      </c>
      <c r="B58" s="17" t="s">
        <v>51</v>
      </c>
      <c r="C58" s="4" t="str">
        <f>VLOOKUP(B58,'Country code'!$D$2:$F$194,2,FALSE)</f>
        <v>Lower middle income</v>
      </c>
      <c r="D58" s="17" t="str">
        <f>VLOOKUP(B58, 'WB Income'!E:H, 3, FALSE)</f>
        <v>Latin America &amp; Caribbean</v>
      </c>
      <c r="E58" s="282">
        <v>0.99</v>
      </c>
      <c r="F58" s="282">
        <v>0.72375000000000023</v>
      </c>
      <c r="G58" s="280">
        <v>0.25</v>
      </c>
      <c r="H58" s="280">
        <v>0.66333333333333333</v>
      </c>
      <c r="I58" s="283">
        <f>VLOOKUP(A58, 'Dimension 1_Raw'!C:I, 6, FALSE)</f>
        <v>0.72375000000000023</v>
      </c>
      <c r="J58" s="251">
        <f t="shared" si="0"/>
        <v>1</v>
      </c>
      <c r="K58" s="251">
        <f t="shared" si="1"/>
        <v>0.73106060606060641</v>
      </c>
      <c r="L58" s="251">
        <f t="shared" si="2"/>
        <v>0.25</v>
      </c>
      <c r="M58" s="251">
        <f t="shared" si="3"/>
        <v>0.66333333333333333</v>
      </c>
      <c r="N58" s="27">
        <f t="shared" si="4"/>
        <v>0.66109848484848488</v>
      </c>
      <c r="O58" s="243">
        <f t="shared" si="5"/>
        <v>112</v>
      </c>
    </row>
    <row r="59" spans="1:15" x14ac:dyDescent="0.25">
      <c r="A59" s="18" t="s">
        <v>249</v>
      </c>
      <c r="B59" s="17" t="s">
        <v>52</v>
      </c>
      <c r="C59" s="4" t="str">
        <f>VLOOKUP(B59,'Country code'!$D$2:$F$194,2,FALSE)</f>
        <v>Lower middle income</v>
      </c>
      <c r="D59" s="17" t="str">
        <f>VLOOKUP(B59, 'WB Income'!E:H, 3, FALSE)</f>
        <v>Middle East &amp; North Africa</v>
      </c>
      <c r="E59" s="282">
        <v>0.97</v>
      </c>
      <c r="F59" s="282">
        <v>0.9083870967741936</v>
      </c>
      <c r="G59" s="280">
        <v>0.46875</v>
      </c>
      <c r="H59" s="280">
        <v>0.96666666666666667</v>
      </c>
      <c r="I59" s="283">
        <f>VLOOKUP(A59, 'Dimension 1_Raw'!C:I, 6, FALSE)</f>
        <v>0.9083870967741936</v>
      </c>
      <c r="J59" s="251">
        <f t="shared" si="0"/>
        <v>0.97979797979797978</v>
      </c>
      <c r="K59" s="251">
        <f t="shared" si="1"/>
        <v>0.91756272401433714</v>
      </c>
      <c r="L59" s="251">
        <f t="shared" si="2"/>
        <v>0.46875</v>
      </c>
      <c r="M59" s="251">
        <f t="shared" si="3"/>
        <v>0.96666666666666667</v>
      </c>
      <c r="N59" s="27">
        <f t="shared" si="4"/>
        <v>0.8331943426197459</v>
      </c>
      <c r="O59" s="243">
        <f t="shared" si="5"/>
        <v>47</v>
      </c>
    </row>
    <row r="60" spans="1:15" x14ac:dyDescent="0.25">
      <c r="A60" s="18" t="s">
        <v>250</v>
      </c>
      <c r="B60" s="17" t="s">
        <v>155</v>
      </c>
      <c r="C60" s="4" t="str">
        <f>VLOOKUP(B60,'Country code'!$D$2:$F$194,2,FALSE)</f>
        <v>Lower middle income</v>
      </c>
      <c r="D60" s="17" t="str">
        <f>VLOOKUP(B60, 'WB Income'!E:H, 3, FALSE)</f>
        <v>Latin America &amp; Caribbean</v>
      </c>
      <c r="E60" s="282">
        <v>0.89</v>
      </c>
      <c r="F60" s="282">
        <v>0.75937500000000024</v>
      </c>
      <c r="G60" s="280">
        <v>0.40625</v>
      </c>
      <c r="H60" s="280">
        <v>0.66500000000000004</v>
      </c>
      <c r="I60" s="283">
        <f>VLOOKUP(A60, 'Dimension 1_Raw'!C:I, 6, FALSE)</f>
        <v>0.75937500000000024</v>
      </c>
      <c r="J60" s="251">
        <f t="shared" si="0"/>
        <v>0.89898989898989901</v>
      </c>
      <c r="K60" s="251">
        <f t="shared" si="1"/>
        <v>0.76704545454545492</v>
      </c>
      <c r="L60" s="251">
        <f t="shared" si="2"/>
        <v>0.40625</v>
      </c>
      <c r="M60" s="251">
        <f t="shared" si="3"/>
        <v>0.66500000000000004</v>
      </c>
      <c r="N60" s="27">
        <f t="shared" si="4"/>
        <v>0.68432133838383846</v>
      </c>
      <c r="O60" s="243">
        <f t="shared" si="5"/>
        <v>102</v>
      </c>
    </row>
    <row r="61" spans="1:15" x14ac:dyDescent="0.25">
      <c r="A61" s="18" t="s">
        <v>251</v>
      </c>
      <c r="B61" s="16" t="s">
        <v>68</v>
      </c>
      <c r="C61" s="4" t="str">
        <f>VLOOKUP(B61,'Country code'!$D$2:$F$194,2,FALSE)</f>
        <v>High income: nonOECD</v>
      </c>
      <c r="D61" s="17" t="s">
        <v>551</v>
      </c>
      <c r="E61" s="282">
        <v>0.54</v>
      </c>
      <c r="F61" s="282">
        <v>0.47090909090909105</v>
      </c>
      <c r="G61" s="280">
        <v>0</v>
      </c>
      <c r="H61" s="280">
        <v>7.3333333333333334E-2</v>
      </c>
      <c r="I61" s="283">
        <f>VLOOKUP(A61, 'Dimension 1_Raw'!C:I, 6, FALSE)</f>
        <v>0.47090909090909105</v>
      </c>
      <c r="J61" s="251">
        <f t="shared" si="0"/>
        <v>0.54545454545454553</v>
      </c>
      <c r="K61" s="251">
        <f t="shared" si="1"/>
        <v>0.47566574839302139</v>
      </c>
      <c r="L61" s="251">
        <f t="shared" si="2"/>
        <v>0</v>
      </c>
      <c r="M61" s="251">
        <f t="shared" si="3"/>
        <v>7.3333333333333334E-2</v>
      </c>
      <c r="N61" s="27">
        <f t="shared" si="4"/>
        <v>0.27361340679522506</v>
      </c>
      <c r="O61" s="243">
        <f t="shared" si="5"/>
        <v>194</v>
      </c>
    </row>
    <row r="62" spans="1:15" x14ac:dyDescent="0.25">
      <c r="A62" s="18" t="s">
        <v>252</v>
      </c>
      <c r="B62" s="17" t="s">
        <v>53</v>
      </c>
      <c r="C62" s="4" t="str">
        <f>VLOOKUP(B62,'Country code'!$D$2:$F$194,2,FALSE)</f>
        <v>Low income</v>
      </c>
      <c r="D62" s="17" t="str">
        <f>VLOOKUP(B62, 'WB Income'!E:H, 3, FALSE)</f>
        <v>Sub-Saharan Africa</v>
      </c>
      <c r="E62" s="282">
        <v>0.94</v>
      </c>
      <c r="F62" s="282">
        <v>0.6589473684210525</v>
      </c>
      <c r="G62" s="280">
        <v>3.125E-2</v>
      </c>
      <c r="H62" s="280">
        <v>0.13666666666666666</v>
      </c>
      <c r="I62" s="283">
        <f>VLOOKUP(A62, 'Dimension 1_Raw'!C:I, 6, FALSE)</f>
        <v>0.6589473684210525</v>
      </c>
      <c r="J62" s="251">
        <f t="shared" si="0"/>
        <v>0.9494949494949495</v>
      </c>
      <c r="K62" s="251">
        <f t="shared" si="1"/>
        <v>0.66560340244550775</v>
      </c>
      <c r="L62" s="251">
        <f t="shared" si="2"/>
        <v>3.125E-2</v>
      </c>
      <c r="M62" s="251">
        <f t="shared" si="3"/>
        <v>0.13666666666666666</v>
      </c>
      <c r="N62" s="27">
        <f t="shared" si="4"/>
        <v>0.44575375465178102</v>
      </c>
      <c r="O62" s="243">
        <f t="shared" si="5"/>
        <v>173</v>
      </c>
    </row>
    <row r="63" spans="1:15" x14ac:dyDescent="0.25">
      <c r="A63" s="18" t="s">
        <v>253</v>
      </c>
      <c r="B63" s="17" t="s">
        <v>55</v>
      </c>
      <c r="C63" s="4" t="str">
        <f>VLOOKUP(B63,'Country code'!$D$2:$F$194,2,FALSE)</f>
        <v>High income: OECD</v>
      </c>
      <c r="D63" s="17" t="s">
        <v>508</v>
      </c>
      <c r="E63" s="282">
        <v>0.93</v>
      </c>
      <c r="F63" s="282">
        <v>0.86379310344827587</v>
      </c>
      <c r="G63" s="280">
        <v>0.40625</v>
      </c>
      <c r="H63" s="280">
        <v>1</v>
      </c>
      <c r="I63" s="283">
        <f>VLOOKUP(A63, 'Dimension 1_Raw'!C:I, 6, FALSE)</f>
        <v>0.86379310344827587</v>
      </c>
      <c r="J63" s="251">
        <f t="shared" si="0"/>
        <v>0.93939393939393945</v>
      </c>
      <c r="K63" s="251">
        <f t="shared" si="1"/>
        <v>0.87251828631138995</v>
      </c>
      <c r="L63" s="251">
        <f t="shared" si="2"/>
        <v>0.40625</v>
      </c>
      <c r="M63" s="251">
        <f t="shared" si="3"/>
        <v>1</v>
      </c>
      <c r="N63" s="27">
        <f t="shared" si="4"/>
        <v>0.80454055642633238</v>
      </c>
      <c r="O63" s="243">
        <f t="shared" si="5"/>
        <v>60</v>
      </c>
    </row>
    <row r="64" spans="1:15" x14ac:dyDescent="0.25">
      <c r="A64" s="18" t="s">
        <v>254</v>
      </c>
      <c r="B64" s="17" t="s">
        <v>56</v>
      </c>
      <c r="C64" s="4" t="str">
        <f>VLOOKUP(B64,'Country code'!$D$2:$F$194,2,FALSE)</f>
        <v>Low income</v>
      </c>
      <c r="D64" s="17" t="str">
        <f>VLOOKUP(B64, 'WB Income'!E:H, 3, FALSE)</f>
        <v>Sub-Saharan Africa</v>
      </c>
      <c r="E64" s="282">
        <v>0.87</v>
      </c>
      <c r="F64" s="282">
        <v>0.4845161290322581</v>
      </c>
      <c r="G64" s="280">
        <v>0</v>
      </c>
      <c r="H64" s="280">
        <v>0.3066666666666667</v>
      </c>
      <c r="I64" s="283">
        <f>VLOOKUP(A64, 'Dimension 1_Raw'!C:I, 6, FALSE)</f>
        <v>0.4845161290322581</v>
      </c>
      <c r="J64" s="251">
        <f t="shared" si="0"/>
        <v>0.87878787878787878</v>
      </c>
      <c r="K64" s="251">
        <f t="shared" si="1"/>
        <v>0.48941023134571537</v>
      </c>
      <c r="L64" s="251">
        <f t="shared" si="2"/>
        <v>0</v>
      </c>
      <c r="M64" s="251">
        <f t="shared" si="3"/>
        <v>0.3066666666666667</v>
      </c>
      <c r="N64" s="27">
        <f t="shared" si="4"/>
        <v>0.41871619420006523</v>
      </c>
      <c r="O64" s="243">
        <f t="shared" si="5"/>
        <v>180</v>
      </c>
    </row>
    <row r="65" spans="1:15" x14ac:dyDescent="0.25">
      <c r="A65" s="18" t="s">
        <v>255</v>
      </c>
      <c r="B65" s="17" t="s">
        <v>58</v>
      </c>
      <c r="C65" s="4" t="str">
        <f>VLOOKUP(B65,'Country code'!$D$2:$F$194,2,FALSE)</f>
        <v>Upper middle income</v>
      </c>
      <c r="D65" s="17" t="str">
        <f>VLOOKUP(B65, 'WB Income'!E:H, 3, FALSE)</f>
        <v>East Asia &amp; Pacific</v>
      </c>
      <c r="E65" s="282">
        <v>0.84</v>
      </c>
      <c r="F65" s="282">
        <v>0.83206896551724152</v>
      </c>
      <c r="G65" s="280">
        <v>0.25</v>
      </c>
      <c r="H65" s="280">
        <v>0.75</v>
      </c>
      <c r="I65" s="283">
        <f>VLOOKUP(A65, 'Dimension 1_Raw'!C:I, 6, FALSE)</f>
        <v>0.83206896551724152</v>
      </c>
      <c r="J65" s="251">
        <f t="shared" si="0"/>
        <v>0.84848484848484851</v>
      </c>
      <c r="K65" s="251">
        <f t="shared" si="1"/>
        <v>0.8404737025426684</v>
      </c>
      <c r="L65" s="251">
        <f t="shared" si="2"/>
        <v>0.25</v>
      </c>
      <c r="M65" s="251">
        <f t="shared" si="3"/>
        <v>0.75</v>
      </c>
      <c r="N65" s="27">
        <f t="shared" si="4"/>
        <v>0.67223963775687923</v>
      </c>
      <c r="O65" s="243">
        <f t="shared" si="5"/>
        <v>108</v>
      </c>
    </row>
    <row r="66" spans="1:15" x14ac:dyDescent="0.25">
      <c r="A66" s="18" t="s">
        <v>256</v>
      </c>
      <c r="B66" s="17" t="s">
        <v>57</v>
      </c>
      <c r="C66" s="4" t="str">
        <f>VLOOKUP(B66,'Country code'!$D$2:$F$194,2,FALSE)</f>
        <v>High income: OECD</v>
      </c>
      <c r="D66" s="17" t="s">
        <v>508</v>
      </c>
      <c r="E66" s="282">
        <v>0.99</v>
      </c>
      <c r="F66" s="282">
        <v>0.97230769230769221</v>
      </c>
      <c r="G66" s="280">
        <v>0.75</v>
      </c>
      <c r="H66" s="280"/>
      <c r="I66" s="283">
        <f>VLOOKUP(A66, 'Dimension 1_Raw'!C:I, 6, FALSE)</f>
        <v>0.97230769230769221</v>
      </c>
      <c r="J66" s="251">
        <f t="shared" si="0"/>
        <v>1</v>
      </c>
      <c r="K66" s="251">
        <f t="shared" si="1"/>
        <v>0.98212898212898225</v>
      </c>
      <c r="L66" s="251">
        <f t="shared" si="2"/>
        <v>0.75</v>
      </c>
      <c r="M66" s="251"/>
      <c r="N66" s="27">
        <f t="shared" si="4"/>
        <v>0.91070966070966064</v>
      </c>
      <c r="O66" s="243">
        <f t="shared" si="5"/>
        <v>15</v>
      </c>
    </row>
    <row r="67" spans="1:15" x14ac:dyDescent="0.25">
      <c r="A67" s="18" t="s">
        <v>257</v>
      </c>
      <c r="B67" s="17" t="s">
        <v>59</v>
      </c>
      <c r="C67" s="4" t="str">
        <f>VLOOKUP(B67,'Country code'!$D$2:$F$194,2,FALSE)</f>
        <v>High income: OECD</v>
      </c>
      <c r="D67" s="17" t="s">
        <v>508</v>
      </c>
      <c r="E67" s="282">
        <v>0.98</v>
      </c>
      <c r="F67" s="282">
        <v>0.94846153846153869</v>
      </c>
      <c r="G67" s="280">
        <v>0.71875</v>
      </c>
      <c r="H67" s="280"/>
      <c r="I67" s="283">
        <f>VLOOKUP(A67, 'Dimension 1_Raw'!C:I, 6, FALSE)</f>
        <v>0.94846153846153869</v>
      </c>
      <c r="J67" s="251">
        <f t="shared" si="0"/>
        <v>0.98989898989898994</v>
      </c>
      <c r="K67" s="251">
        <f t="shared" si="1"/>
        <v>0.95804195804195846</v>
      </c>
      <c r="L67" s="251">
        <f t="shared" si="2"/>
        <v>0.71875</v>
      </c>
      <c r="M67" s="251"/>
      <c r="N67" s="27">
        <f t="shared" si="4"/>
        <v>0.8888969826469828</v>
      </c>
      <c r="O67" s="243">
        <f t="shared" si="5"/>
        <v>26</v>
      </c>
    </row>
    <row r="68" spans="1:15" x14ac:dyDescent="0.25">
      <c r="A68" s="18" t="s">
        <v>258</v>
      </c>
      <c r="B68" s="17" t="s">
        <v>61</v>
      </c>
      <c r="C68" s="4" t="str">
        <f>VLOOKUP(B68,'Country code'!$D$2:$F$194,2,FALSE)</f>
        <v>Upper middle income</v>
      </c>
      <c r="D68" s="17" t="str">
        <f>VLOOKUP(B68, 'WB Income'!E:H, 3, FALSE)</f>
        <v>Sub-Saharan Africa</v>
      </c>
      <c r="E68" s="282">
        <v>0.75</v>
      </c>
      <c r="F68" s="282">
        <v>0.53100000000000014</v>
      </c>
      <c r="G68" s="280">
        <v>0</v>
      </c>
      <c r="H68" s="280">
        <v>0.16666666666666669</v>
      </c>
      <c r="I68" s="283">
        <f>VLOOKUP(A68, 'Dimension 1_Raw'!C:I, 6, FALSE)</f>
        <v>0.53100000000000014</v>
      </c>
      <c r="J68" s="251">
        <f t="shared" si="0"/>
        <v>0.75757575757575757</v>
      </c>
      <c r="K68" s="251">
        <f t="shared" si="1"/>
        <v>0.5363636363636366</v>
      </c>
      <c r="L68" s="251">
        <f t="shared" si="2"/>
        <v>0</v>
      </c>
      <c r="M68" s="251">
        <f t="shared" si="3"/>
        <v>0.16666666666666669</v>
      </c>
      <c r="N68" s="27">
        <f t="shared" si="4"/>
        <v>0.36515151515151523</v>
      </c>
      <c r="O68" s="243">
        <f t="shared" si="5"/>
        <v>185</v>
      </c>
    </row>
    <row r="69" spans="1:15" x14ac:dyDescent="0.25">
      <c r="A69" s="18" t="s">
        <v>259</v>
      </c>
      <c r="B69" s="17" t="s">
        <v>66</v>
      </c>
      <c r="C69" s="4" t="str">
        <f>VLOOKUP(B69,'Country code'!$D$2:$F$194,2,FALSE)</f>
        <v>Low income</v>
      </c>
      <c r="D69" s="17" t="str">
        <f>VLOOKUP(B69, 'WB Income'!E:H, 3, FALSE)</f>
        <v>Sub-Saharan Africa</v>
      </c>
      <c r="E69" s="282">
        <v>0.96</v>
      </c>
      <c r="F69" s="282">
        <v>0.87931034482758652</v>
      </c>
      <c r="G69" s="280">
        <v>0.4375</v>
      </c>
      <c r="H69" s="280">
        <v>0.94333333333333325</v>
      </c>
      <c r="I69" s="283">
        <f>VLOOKUP(A69, 'Dimension 1_Raw'!C:I, 6, FALSE)</f>
        <v>0.87931034482758652</v>
      </c>
      <c r="J69" s="251">
        <f t="shared" si="0"/>
        <v>0.96969696969696972</v>
      </c>
      <c r="K69" s="251">
        <f t="shared" si="1"/>
        <v>0.88819226750261282</v>
      </c>
      <c r="L69" s="251">
        <f t="shared" si="2"/>
        <v>0.4375</v>
      </c>
      <c r="M69" s="251">
        <f t="shared" si="3"/>
        <v>0.94333333333333325</v>
      </c>
      <c r="N69" s="27">
        <f t="shared" si="4"/>
        <v>0.80968064263322903</v>
      </c>
      <c r="O69" s="243">
        <f t="shared" si="5"/>
        <v>58</v>
      </c>
    </row>
    <row r="70" spans="1:15" x14ac:dyDescent="0.25">
      <c r="A70" s="18" t="s">
        <v>260</v>
      </c>
      <c r="B70" s="17" t="s">
        <v>63</v>
      </c>
      <c r="C70" s="4" t="str">
        <f>VLOOKUP(B70,'Country code'!$D$2:$F$194,2,FALSE)</f>
        <v>Lower middle income</v>
      </c>
      <c r="D70" s="17" t="str">
        <f>VLOOKUP(B70, 'WB Income'!E:H, 3, FALSE)</f>
        <v>Europe &amp; Central Asia</v>
      </c>
      <c r="E70" s="282">
        <v>0.95</v>
      </c>
      <c r="F70" s="282">
        <v>0.80318181818181822</v>
      </c>
      <c r="G70" s="280">
        <v>0.25</v>
      </c>
      <c r="H70" s="280">
        <v>0.56999999999999995</v>
      </c>
      <c r="I70" s="283">
        <f>VLOOKUP(A70, 'Dimension 1_Raw'!C:I, 6, FALSE)</f>
        <v>0.80318181818181822</v>
      </c>
      <c r="J70" s="251">
        <f t="shared" si="0"/>
        <v>0.95959595959595956</v>
      </c>
      <c r="K70" s="251">
        <f t="shared" si="1"/>
        <v>0.81129476584022064</v>
      </c>
      <c r="L70" s="251">
        <f t="shared" si="2"/>
        <v>0.25</v>
      </c>
      <c r="M70" s="251">
        <f t="shared" si="3"/>
        <v>0.56999999999999995</v>
      </c>
      <c r="N70" s="27">
        <f t="shared" si="4"/>
        <v>0.64772268135904498</v>
      </c>
      <c r="O70" s="243">
        <f t="shared" si="5"/>
        <v>116</v>
      </c>
    </row>
    <row r="71" spans="1:15" x14ac:dyDescent="0.25">
      <c r="A71" s="18" t="s">
        <v>261</v>
      </c>
      <c r="B71" s="17" t="s">
        <v>45</v>
      </c>
      <c r="C71" s="4" t="str">
        <f>VLOOKUP(B71,'Country code'!$D$2:$F$194,2,FALSE)</f>
        <v>High income: OECD</v>
      </c>
      <c r="D71" s="17" t="s">
        <v>508</v>
      </c>
      <c r="E71" s="282">
        <v>0.93</v>
      </c>
      <c r="F71" s="282">
        <v>0.85454545454545461</v>
      </c>
      <c r="G71" s="280">
        <v>0.21875</v>
      </c>
      <c r="H71" s="280"/>
      <c r="I71" s="283">
        <f>VLOOKUP(A71, 'Dimension 1_Raw'!C:I, 6, FALSE)</f>
        <v>0.85454545454545461</v>
      </c>
      <c r="J71" s="251">
        <f t="shared" ref="J71:J134" si="6">+E71/E$5</f>
        <v>0.93939393939393945</v>
      </c>
      <c r="K71" s="251">
        <f t="shared" ref="K71:K134" si="7">+F71/F$5</f>
        <v>0.86317722681359077</v>
      </c>
      <c r="L71" s="251">
        <f t="shared" ref="L71:L134" si="8">+G71/G$5</f>
        <v>0.21875</v>
      </c>
      <c r="M71" s="251"/>
      <c r="N71" s="27">
        <f t="shared" ref="N71:N134" si="9">AVERAGE(J71:M71)</f>
        <v>0.67377372206917674</v>
      </c>
      <c r="O71" s="243">
        <f t="shared" ref="O71:O134" si="10">_xlfn.RANK.EQ(N71, $N$6:$N$199, 0)</f>
        <v>107</v>
      </c>
    </row>
    <row r="72" spans="1:15" x14ac:dyDescent="0.25">
      <c r="A72" s="18" t="s">
        <v>262</v>
      </c>
      <c r="B72" s="17" t="s">
        <v>64</v>
      </c>
      <c r="C72" s="4" t="str">
        <f>VLOOKUP(B72,'Country code'!$D$2:$F$194,2,FALSE)</f>
        <v>Low income</v>
      </c>
      <c r="D72" s="17" t="str">
        <f>VLOOKUP(B72, 'WB Income'!E:H, 3, FALSE)</f>
        <v>Sub-Saharan Africa</v>
      </c>
      <c r="E72" s="282">
        <v>0.91</v>
      </c>
      <c r="F72" s="282">
        <v>0.59387096774193537</v>
      </c>
      <c r="G72" s="280">
        <v>0.1875</v>
      </c>
      <c r="H72" s="280">
        <v>0.57666666666666666</v>
      </c>
      <c r="I72" s="283">
        <f>VLOOKUP(A72, 'Dimension 1_Raw'!C:I, 6, FALSE)</f>
        <v>0.59387096774193537</v>
      </c>
      <c r="J72" s="251">
        <f t="shared" si="6"/>
        <v>0.91919191919191923</v>
      </c>
      <c r="K72" s="251">
        <f t="shared" si="7"/>
        <v>0.59986966438579348</v>
      </c>
      <c r="L72" s="251">
        <f t="shared" si="8"/>
        <v>0.1875</v>
      </c>
      <c r="M72" s="251">
        <f t="shared" ref="M72:M134" si="11">+H72/H$5</f>
        <v>0.57666666666666666</v>
      </c>
      <c r="N72" s="27">
        <f t="shared" si="9"/>
        <v>0.57080706256109481</v>
      </c>
      <c r="O72" s="243">
        <f t="shared" si="10"/>
        <v>144</v>
      </c>
    </row>
    <row r="73" spans="1:15" x14ac:dyDescent="0.25">
      <c r="A73" s="18" t="s">
        <v>263</v>
      </c>
      <c r="B73" s="17" t="s">
        <v>69</v>
      </c>
      <c r="C73" s="4" t="str">
        <f>VLOOKUP(B73,'Country code'!$D$2:$F$194,2,FALSE)</f>
        <v>High income: OECD</v>
      </c>
      <c r="D73" s="17" t="s">
        <v>508</v>
      </c>
      <c r="E73" s="282">
        <v>0.99</v>
      </c>
      <c r="F73" s="282">
        <v>0.82904761904761926</v>
      </c>
      <c r="G73" s="280">
        <v>0.15625</v>
      </c>
      <c r="H73" s="280"/>
      <c r="I73" s="283">
        <f>VLOOKUP(A73, 'Dimension 1_Raw'!C:I, 6, FALSE)</f>
        <v>0.82904761904761926</v>
      </c>
      <c r="J73" s="251">
        <f t="shared" si="6"/>
        <v>1</v>
      </c>
      <c r="K73" s="251">
        <f t="shared" si="7"/>
        <v>0.83742183742183784</v>
      </c>
      <c r="L73" s="251">
        <f t="shared" si="8"/>
        <v>0.15625</v>
      </c>
      <c r="M73" s="251"/>
      <c r="N73" s="27">
        <f t="shared" si="9"/>
        <v>0.66455727914061258</v>
      </c>
      <c r="O73" s="243">
        <f t="shared" si="10"/>
        <v>110</v>
      </c>
    </row>
    <row r="74" spans="1:15" x14ac:dyDescent="0.25">
      <c r="A74" s="18" t="s">
        <v>264</v>
      </c>
      <c r="B74" s="17" t="s">
        <v>70</v>
      </c>
      <c r="C74" s="4" t="str">
        <f>VLOOKUP(B74,'Country code'!$D$2:$F$194,2,FALSE)</f>
        <v>Upper middle income</v>
      </c>
      <c r="D74" s="17" t="str">
        <f>VLOOKUP(B74, 'WB Income'!E:H, 3, FALSE)</f>
        <v>Latin America &amp; Caribbean</v>
      </c>
      <c r="E74" s="282">
        <v>0.94</v>
      </c>
      <c r="F74" s="282">
        <v>0.84093750000000012</v>
      </c>
      <c r="G74" s="280">
        <v>0.46875</v>
      </c>
      <c r="H74" s="280">
        <v>0.47666666666666663</v>
      </c>
      <c r="I74" s="283">
        <f>VLOOKUP(A74, 'Dimension 1_Raw'!C:I, 6, FALSE)</f>
        <v>0.84093750000000012</v>
      </c>
      <c r="J74" s="251">
        <f t="shared" si="6"/>
        <v>0.9494949494949495</v>
      </c>
      <c r="K74" s="251">
        <f t="shared" si="7"/>
        <v>0.84943181818181845</v>
      </c>
      <c r="L74" s="251">
        <f t="shared" si="8"/>
        <v>0.46875</v>
      </c>
      <c r="M74" s="251">
        <f t="shared" si="11"/>
        <v>0.47666666666666663</v>
      </c>
      <c r="N74" s="27">
        <f t="shared" si="9"/>
        <v>0.68608585858585869</v>
      </c>
      <c r="O74" s="243">
        <f t="shared" si="10"/>
        <v>101</v>
      </c>
    </row>
    <row r="75" spans="1:15" x14ac:dyDescent="0.25">
      <c r="A75" s="18" t="s">
        <v>265</v>
      </c>
      <c r="B75" s="17" t="s">
        <v>71</v>
      </c>
      <c r="C75" s="4" t="str">
        <f>VLOOKUP(B75,'Country code'!$D$2:$F$194,2,FALSE)</f>
        <v>Lower middle income</v>
      </c>
      <c r="D75" s="17" t="str">
        <f>VLOOKUP(B75, 'WB Income'!E:H, 3, FALSE)</f>
        <v>Latin America &amp; Caribbean</v>
      </c>
      <c r="E75" s="282">
        <v>0.85</v>
      </c>
      <c r="F75" s="282">
        <v>0.70562500000000006</v>
      </c>
      <c r="G75" s="280">
        <v>0.3125</v>
      </c>
      <c r="H75" s="280">
        <v>0.60333333333333339</v>
      </c>
      <c r="I75" s="283">
        <f>VLOOKUP(A75, 'Dimension 1_Raw'!C:I, 6, FALSE)</f>
        <v>0.70562500000000006</v>
      </c>
      <c r="J75" s="251">
        <f t="shared" si="6"/>
        <v>0.85858585858585856</v>
      </c>
      <c r="K75" s="251">
        <f t="shared" si="7"/>
        <v>0.71275252525252553</v>
      </c>
      <c r="L75" s="251">
        <f t="shared" si="8"/>
        <v>0.3125</v>
      </c>
      <c r="M75" s="251">
        <f t="shared" si="11"/>
        <v>0.60333333333333339</v>
      </c>
      <c r="N75" s="27">
        <f t="shared" si="9"/>
        <v>0.6217929292929294</v>
      </c>
      <c r="O75" s="243">
        <f t="shared" si="10"/>
        <v>127</v>
      </c>
    </row>
    <row r="76" spans="1:15" x14ac:dyDescent="0.25">
      <c r="A76" s="18" t="s">
        <v>266</v>
      </c>
      <c r="B76" s="17" t="s">
        <v>65</v>
      </c>
      <c r="C76" s="4" t="str">
        <f>VLOOKUP(B76,'Country code'!$D$2:$F$194,2,FALSE)</f>
        <v>Low income</v>
      </c>
      <c r="D76" s="17" t="str">
        <f>VLOOKUP(B76, 'WB Income'!E:H, 3, FALSE)</f>
        <v>Sub-Saharan Africa</v>
      </c>
      <c r="E76" s="282">
        <v>0.85</v>
      </c>
      <c r="F76" s="282">
        <v>0.61652173913043473</v>
      </c>
      <c r="G76" s="280">
        <v>3.125E-2</v>
      </c>
      <c r="H76" s="280">
        <v>0.46666666666666662</v>
      </c>
      <c r="I76" s="283">
        <f>VLOOKUP(A76, 'Dimension 1_Raw'!C:I, 6, FALSE)</f>
        <v>0.61652173913043473</v>
      </c>
      <c r="J76" s="251">
        <f t="shared" si="6"/>
        <v>0.85858585858585856</v>
      </c>
      <c r="K76" s="251">
        <f t="shared" si="7"/>
        <v>0.6227492314448837</v>
      </c>
      <c r="L76" s="251">
        <f t="shared" si="8"/>
        <v>3.125E-2</v>
      </c>
      <c r="M76" s="251">
        <f t="shared" si="11"/>
        <v>0.46666666666666662</v>
      </c>
      <c r="N76" s="27">
        <f t="shared" si="9"/>
        <v>0.49481293917435221</v>
      </c>
      <c r="O76" s="243">
        <f t="shared" si="10"/>
        <v>155</v>
      </c>
    </row>
    <row r="77" spans="1:15" x14ac:dyDescent="0.25">
      <c r="A77" s="18" t="s">
        <v>267</v>
      </c>
      <c r="B77" s="17" t="s">
        <v>67</v>
      </c>
      <c r="C77" s="4" t="str">
        <f>VLOOKUP(B77,'Country code'!$D$2:$F$194,2,FALSE)</f>
        <v>Low income</v>
      </c>
      <c r="D77" s="17" t="str">
        <f>VLOOKUP(B77, 'WB Income'!E:H, 3, FALSE)</f>
        <v>Sub-Saharan Africa</v>
      </c>
      <c r="E77" s="282">
        <v>0.89</v>
      </c>
      <c r="F77" s="282">
        <v>0.64074074074074061</v>
      </c>
      <c r="G77" s="280">
        <v>3.125E-2</v>
      </c>
      <c r="H77" s="280">
        <v>0.48333333333333334</v>
      </c>
      <c r="I77" s="283">
        <f>VLOOKUP(A77, 'Dimension 1_Raw'!C:I, 6, FALSE)</f>
        <v>0.64074074074074061</v>
      </c>
      <c r="J77" s="251">
        <f t="shared" si="6"/>
        <v>0.89898989898989901</v>
      </c>
      <c r="K77" s="251">
        <f t="shared" si="7"/>
        <v>0.64721286943509171</v>
      </c>
      <c r="L77" s="251">
        <f t="shared" si="8"/>
        <v>3.125E-2</v>
      </c>
      <c r="M77" s="251">
        <f t="shared" si="11"/>
        <v>0.48333333333333334</v>
      </c>
      <c r="N77" s="27">
        <f t="shared" si="9"/>
        <v>0.51519652543958105</v>
      </c>
      <c r="O77" s="243">
        <f t="shared" si="10"/>
        <v>152</v>
      </c>
    </row>
    <row r="78" spans="1:15" x14ac:dyDescent="0.25">
      <c r="A78" s="18" t="s">
        <v>268</v>
      </c>
      <c r="B78" s="17" t="s">
        <v>72</v>
      </c>
      <c r="C78" s="4" t="str">
        <f>VLOOKUP(B78,'Country code'!$D$2:$F$194,2,FALSE)</f>
        <v>Lower middle income</v>
      </c>
      <c r="D78" s="17" t="str">
        <f>VLOOKUP(B78, 'WB Income'!E:H, 3, FALSE)</f>
        <v>Latin America &amp; Caribbean</v>
      </c>
      <c r="E78" s="282">
        <v>0.93</v>
      </c>
      <c r="F78" s="282">
        <v>0.80281249999999993</v>
      </c>
      <c r="G78" s="280">
        <v>0.3125</v>
      </c>
      <c r="H78" s="280">
        <v>0.69</v>
      </c>
      <c r="I78" s="283">
        <f>VLOOKUP(A78, 'Dimension 1_Raw'!C:I, 6, FALSE)</f>
        <v>0.80281249999999993</v>
      </c>
      <c r="J78" s="251">
        <f t="shared" si="6"/>
        <v>0.93939393939393945</v>
      </c>
      <c r="K78" s="251">
        <f t="shared" si="7"/>
        <v>0.81092171717171724</v>
      </c>
      <c r="L78" s="251">
        <f t="shared" si="8"/>
        <v>0.3125</v>
      </c>
      <c r="M78" s="251">
        <f t="shared" si="11"/>
        <v>0.69</v>
      </c>
      <c r="N78" s="27">
        <f t="shared" si="9"/>
        <v>0.68820391414141413</v>
      </c>
      <c r="O78" s="243">
        <f t="shared" si="10"/>
        <v>100</v>
      </c>
    </row>
    <row r="79" spans="1:15" x14ac:dyDescent="0.25">
      <c r="A79" s="18" t="s">
        <v>269</v>
      </c>
      <c r="B79" s="17" t="s">
        <v>75</v>
      </c>
      <c r="C79" s="4" t="str">
        <f>VLOOKUP(B79,'Country code'!$D$2:$F$194,2,FALSE)</f>
        <v>Low income</v>
      </c>
      <c r="D79" s="17" t="str">
        <f>VLOOKUP(B79, 'WB Income'!E:H, 3, FALSE)</f>
        <v>Latin America &amp; Caribbean</v>
      </c>
      <c r="E79" s="282">
        <v>0.85</v>
      </c>
      <c r="F79" s="282">
        <v>0.45966666666666678</v>
      </c>
      <c r="G79" s="280">
        <v>0</v>
      </c>
      <c r="H79" s="280">
        <v>0.47</v>
      </c>
      <c r="I79" s="283">
        <f>VLOOKUP(A79, 'Dimension 1_Raw'!C:I, 6, FALSE)</f>
        <v>0.45966666666666678</v>
      </c>
      <c r="J79" s="251">
        <f t="shared" si="6"/>
        <v>0.85858585858585856</v>
      </c>
      <c r="K79" s="251">
        <f t="shared" si="7"/>
        <v>0.46430976430976451</v>
      </c>
      <c r="L79" s="251">
        <f t="shared" si="8"/>
        <v>0</v>
      </c>
      <c r="M79" s="251">
        <f t="shared" si="11"/>
        <v>0.47</v>
      </c>
      <c r="N79" s="27">
        <f t="shared" si="9"/>
        <v>0.44822390572390575</v>
      </c>
      <c r="O79" s="243">
        <f t="shared" si="10"/>
        <v>171</v>
      </c>
    </row>
    <row r="80" spans="1:15" x14ac:dyDescent="0.25">
      <c r="A80" s="18" t="s">
        <v>270</v>
      </c>
      <c r="B80" s="17" t="s">
        <v>73</v>
      </c>
      <c r="C80" s="4" t="str">
        <f>VLOOKUP(B80,'Country code'!$D$2:$F$194,2,FALSE)</f>
        <v>Lower middle income</v>
      </c>
      <c r="D80" s="17" t="str">
        <f>VLOOKUP(B80, 'WB Income'!E:H, 3, FALSE)</f>
        <v>Latin America &amp; Caribbean</v>
      </c>
      <c r="E80" s="282">
        <v>0.99</v>
      </c>
      <c r="F80" s="282">
        <v>0.81843749999999993</v>
      </c>
      <c r="G80" s="280">
        <v>0.65625</v>
      </c>
      <c r="H80" s="280">
        <v>0.83</v>
      </c>
      <c r="I80" s="283">
        <f>VLOOKUP(A80, 'Dimension 1_Raw'!C:I, 6, FALSE)</f>
        <v>0.81843749999999993</v>
      </c>
      <c r="J80" s="251">
        <f t="shared" si="6"/>
        <v>1</v>
      </c>
      <c r="K80" s="251">
        <f t="shared" si="7"/>
        <v>0.82670454545454553</v>
      </c>
      <c r="L80" s="251">
        <f t="shared" si="8"/>
        <v>0.65625</v>
      </c>
      <c r="M80" s="251">
        <f t="shared" si="11"/>
        <v>0.83</v>
      </c>
      <c r="N80" s="27">
        <f t="shared" si="9"/>
        <v>0.82823863636363637</v>
      </c>
      <c r="O80" s="243">
        <f t="shared" si="10"/>
        <v>49</v>
      </c>
    </row>
    <row r="81" spans="1:15" x14ac:dyDescent="0.25">
      <c r="A81" s="18" t="s">
        <v>271</v>
      </c>
      <c r="B81" s="17" t="s">
        <v>76</v>
      </c>
      <c r="C81" s="4" t="str">
        <f>VLOOKUP(B81,'Country code'!$D$2:$F$194,2,FALSE)</f>
        <v>High income: OECD</v>
      </c>
      <c r="D81" s="17" t="s">
        <v>508</v>
      </c>
      <c r="E81" s="282">
        <v>0.99</v>
      </c>
      <c r="F81" s="282">
        <v>0.98999999999999932</v>
      </c>
      <c r="G81" s="280">
        <v>1</v>
      </c>
      <c r="H81" s="280">
        <v>1</v>
      </c>
      <c r="I81" s="283">
        <f>VLOOKUP(A81, 'Dimension 1_Raw'!C:I, 6, FALSE)</f>
        <v>0.98999999999999932</v>
      </c>
      <c r="J81" s="251">
        <f t="shared" si="6"/>
        <v>1</v>
      </c>
      <c r="K81" s="251">
        <f t="shared" si="7"/>
        <v>0.99999999999999956</v>
      </c>
      <c r="L81" s="251">
        <f t="shared" si="8"/>
        <v>1</v>
      </c>
      <c r="M81" s="251">
        <f t="shared" si="11"/>
        <v>1</v>
      </c>
      <c r="N81" s="27">
        <f t="shared" si="9"/>
        <v>0.99999999999999989</v>
      </c>
      <c r="O81" s="243">
        <f t="shared" si="10"/>
        <v>1</v>
      </c>
    </row>
    <row r="82" spans="1:15" x14ac:dyDescent="0.25">
      <c r="A82" s="18" t="s">
        <v>272</v>
      </c>
      <c r="B82" s="17" t="s">
        <v>82</v>
      </c>
      <c r="C82" s="4" t="str">
        <f>VLOOKUP(B82,'Country code'!$D$2:$F$194,2,FALSE)</f>
        <v>High income: OECD</v>
      </c>
      <c r="D82" s="17" t="s">
        <v>508</v>
      </c>
      <c r="E82" s="282">
        <v>0.95</v>
      </c>
      <c r="F82" s="282">
        <v>0.97653846153846124</v>
      </c>
      <c r="G82" s="280">
        <v>0.8125</v>
      </c>
      <c r="H82" s="280">
        <v>1</v>
      </c>
      <c r="I82" s="283">
        <f>VLOOKUP(A82, 'Dimension 1_Raw'!C:I, 6, FALSE)</f>
        <v>0.97653846153846124</v>
      </c>
      <c r="J82" s="251">
        <f t="shared" si="6"/>
        <v>0.95959595959595956</v>
      </c>
      <c r="K82" s="251">
        <f t="shared" si="7"/>
        <v>0.98640248640248629</v>
      </c>
      <c r="L82" s="251">
        <f t="shared" si="8"/>
        <v>0.8125</v>
      </c>
      <c r="M82" s="251">
        <f t="shared" si="11"/>
        <v>1</v>
      </c>
      <c r="N82" s="27">
        <f t="shared" si="9"/>
        <v>0.93962461149961141</v>
      </c>
      <c r="O82" s="243">
        <f t="shared" si="10"/>
        <v>9</v>
      </c>
    </row>
    <row r="83" spans="1:15" x14ac:dyDescent="0.25">
      <c r="A83" s="18" t="s">
        <v>273</v>
      </c>
      <c r="B83" s="17" t="s">
        <v>78</v>
      </c>
      <c r="C83" s="4" t="str">
        <f>VLOOKUP(B83,'Country code'!$D$2:$F$194,2,FALSE)</f>
        <v>Lower middle income</v>
      </c>
      <c r="D83" s="17" t="str">
        <f>VLOOKUP(B83, 'WB Income'!E:H, 3, FALSE)</f>
        <v>South Asia</v>
      </c>
      <c r="E83" s="282">
        <v>0.85</v>
      </c>
      <c r="F83" s="282">
        <v>0.86999999999999966</v>
      </c>
      <c r="G83" s="280">
        <v>0.46875</v>
      </c>
      <c r="H83" s="280">
        <v>0.72499999999999998</v>
      </c>
      <c r="I83" s="283">
        <f>VLOOKUP(A83, 'Dimension 1_Raw'!C:I, 6, FALSE)</f>
        <v>0.86999999999999966</v>
      </c>
      <c r="J83" s="251">
        <f t="shared" si="6"/>
        <v>0.85858585858585856</v>
      </c>
      <c r="K83" s="251">
        <f t="shared" si="7"/>
        <v>0.87878787878787867</v>
      </c>
      <c r="L83" s="251">
        <f t="shared" si="8"/>
        <v>0.46875</v>
      </c>
      <c r="M83" s="251">
        <f t="shared" si="11"/>
        <v>0.72499999999999998</v>
      </c>
      <c r="N83" s="27">
        <f t="shared" si="9"/>
        <v>0.73278093434343428</v>
      </c>
      <c r="O83" s="243">
        <f t="shared" si="10"/>
        <v>88</v>
      </c>
    </row>
    <row r="84" spans="1:15" x14ac:dyDescent="0.25">
      <c r="A84" s="18" t="s">
        <v>274</v>
      </c>
      <c r="B84" s="17" t="s">
        <v>77</v>
      </c>
      <c r="C84" s="4" t="str">
        <f>VLOOKUP(B84,'Country code'!$D$2:$F$194,2,FALSE)</f>
        <v>Lower middle income</v>
      </c>
      <c r="D84" s="17" t="str">
        <f>VLOOKUP(B84, 'WB Income'!E:H, 3, FALSE)</f>
        <v>East Asia &amp; Pacific</v>
      </c>
      <c r="E84" s="282">
        <v>0.83</v>
      </c>
      <c r="F84" s="282">
        <v>0.753</v>
      </c>
      <c r="G84" s="280">
        <v>0.21875</v>
      </c>
      <c r="H84" s="280">
        <v>0.58666666666666667</v>
      </c>
      <c r="I84" s="283">
        <f>VLOOKUP(A84, 'Dimension 1_Raw'!C:I, 6, FALSE)</f>
        <v>0.753</v>
      </c>
      <c r="J84" s="251">
        <f t="shared" si="6"/>
        <v>0.83838383838383834</v>
      </c>
      <c r="K84" s="251">
        <f t="shared" si="7"/>
        <v>0.76060606060606084</v>
      </c>
      <c r="L84" s="251">
        <f t="shared" si="8"/>
        <v>0.21875</v>
      </c>
      <c r="M84" s="251">
        <f t="shared" si="11"/>
        <v>0.58666666666666667</v>
      </c>
      <c r="N84" s="27">
        <f t="shared" si="9"/>
        <v>0.60110164141414146</v>
      </c>
      <c r="O84" s="243">
        <f t="shared" si="10"/>
        <v>134</v>
      </c>
    </row>
    <row r="85" spans="1:15" x14ac:dyDescent="0.25">
      <c r="A85" s="18" t="s">
        <v>275</v>
      </c>
      <c r="B85" s="17" t="s">
        <v>80</v>
      </c>
      <c r="C85" s="4" t="str">
        <f>VLOOKUP(B85,'Country code'!$D$2:$F$194,2,FALSE)</f>
        <v>Upper middle income</v>
      </c>
      <c r="D85" s="17" t="str">
        <f>VLOOKUP(B85, 'WB Income'!E:H, 3, FALSE)</f>
        <v>Middle East &amp; North Africa</v>
      </c>
      <c r="E85" s="282">
        <v>0.99</v>
      </c>
      <c r="F85" s="282">
        <v>0.82656249999999976</v>
      </c>
      <c r="G85" s="280">
        <v>0.65625</v>
      </c>
      <c r="H85" s="280">
        <v>1</v>
      </c>
      <c r="I85" s="283">
        <f>VLOOKUP(A85, 'Dimension 1_Raw'!C:I, 6, FALSE)</f>
        <v>0.82656249999999976</v>
      </c>
      <c r="J85" s="251">
        <f t="shared" si="6"/>
        <v>1</v>
      </c>
      <c r="K85" s="251">
        <f t="shared" si="7"/>
        <v>0.83491161616161613</v>
      </c>
      <c r="L85" s="251">
        <f t="shared" si="8"/>
        <v>0.65625</v>
      </c>
      <c r="M85" s="251">
        <f t="shared" si="11"/>
        <v>1</v>
      </c>
      <c r="N85" s="27">
        <f t="shared" si="9"/>
        <v>0.87279040404040398</v>
      </c>
      <c r="O85" s="243">
        <f t="shared" si="10"/>
        <v>31</v>
      </c>
    </row>
    <row r="86" spans="1:15" x14ac:dyDescent="0.25">
      <c r="A86" s="18" t="s">
        <v>276</v>
      </c>
      <c r="B86" s="17" t="s">
        <v>81</v>
      </c>
      <c r="C86" s="4" t="str">
        <f>VLOOKUP(B86,'Country code'!$D$2:$F$194,2,FALSE)</f>
        <v>Lower middle income</v>
      </c>
      <c r="D86" s="17" t="str">
        <f>VLOOKUP(B86, 'WB Income'!E:H, 3, FALSE)</f>
        <v>Middle East &amp; North Africa</v>
      </c>
      <c r="E86" s="282">
        <v>0.89</v>
      </c>
      <c r="F86" s="282">
        <v>0.73333333333333295</v>
      </c>
      <c r="G86" s="280">
        <v>0.15625</v>
      </c>
      <c r="H86" s="280">
        <v>0.34</v>
      </c>
      <c r="I86" s="283">
        <f>VLOOKUP(A86, 'Dimension 1_Raw'!C:I, 6, FALSE)</f>
        <v>0.73333333333333295</v>
      </c>
      <c r="J86" s="251">
        <f t="shared" si="6"/>
        <v>0.89898989898989901</v>
      </c>
      <c r="K86" s="251">
        <f t="shared" si="7"/>
        <v>0.74074074074074048</v>
      </c>
      <c r="L86" s="251">
        <f t="shared" si="8"/>
        <v>0.15625</v>
      </c>
      <c r="M86" s="251">
        <f t="shared" si="11"/>
        <v>0.34</v>
      </c>
      <c r="N86" s="27">
        <f t="shared" si="9"/>
        <v>0.53399515993265989</v>
      </c>
      <c r="O86" s="243">
        <f t="shared" si="10"/>
        <v>149</v>
      </c>
    </row>
    <row r="87" spans="1:15" x14ac:dyDescent="0.25">
      <c r="A87" s="18" t="s">
        <v>277</v>
      </c>
      <c r="B87" s="17" t="s">
        <v>79</v>
      </c>
      <c r="C87" s="4" t="str">
        <f>VLOOKUP(B87,'Country code'!$D$2:$F$194,2,FALSE)</f>
        <v>High income: OECD</v>
      </c>
      <c r="D87" s="17" t="s">
        <v>508</v>
      </c>
      <c r="E87" s="282">
        <v>0.95</v>
      </c>
      <c r="F87" s="282">
        <v>0.72541666666666649</v>
      </c>
      <c r="G87" s="280">
        <v>0.1875</v>
      </c>
      <c r="H87" s="280">
        <v>1</v>
      </c>
      <c r="I87" s="283">
        <f>VLOOKUP(A87, 'Dimension 1_Raw'!C:I, 6, FALSE)</f>
        <v>0.72541666666666649</v>
      </c>
      <c r="J87" s="251">
        <f t="shared" si="6"/>
        <v>0.95959595959595956</v>
      </c>
      <c r="K87" s="251">
        <f t="shared" si="7"/>
        <v>0.7327441077441077</v>
      </c>
      <c r="L87" s="251">
        <f t="shared" si="8"/>
        <v>0.1875</v>
      </c>
      <c r="M87" s="251">
        <f t="shared" si="11"/>
        <v>1</v>
      </c>
      <c r="N87" s="27">
        <f t="shared" si="9"/>
        <v>0.71996001683501687</v>
      </c>
      <c r="O87" s="243">
        <f t="shared" si="10"/>
        <v>93</v>
      </c>
    </row>
    <row r="88" spans="1:15" x14ac:dyDescent="0.25">
      <c r="A88" s="18" t="s">
        <v>278</v>
      </c>
      <c r="B88" s="17" t="s">
        <v>83</v>
      </c>
      <c r="C88" s="4" t="str">
        <f>VLOOKUP(B88,'Country code'!$D$2:$F$194,2,FALSE)</f>
        <v>High income: OECD</v>
      </c>
      <c r="D88" s="17" t="s">
        <v>541</v>
      </c>
      <c r="E88" s="282">
        <v>0.96</v>
      </c>
      <c r="F88" s="282">
        <v>0.93400000000000039</v>
      </c>
      <c r="G88" s="280">
        <v>0.8125</v>
      </c>
      <c r="H88" s="280">
        <v>1</v>
      </c>
      <c r="I88" s="283">
        <f>VLOOKUP(A88, 'Dimension 1_Raw'!C:I, 6, FALSE)</f>
        <v>0.93400000000000039</v>
      </c>
      <c r="J88" s="251">
        <f t="shared" si="6"/>
        <v>0.96969696969696972</v>
      </c>
      <c r="K88" s="251">
        <f t="shared" si="7"/>
        <v>0.94343434343434407</v>
      </c>
      <c r="L88" s="251">
        <f t="shared" si="8"/>
        <v>0.8125</v>
      </c>
      <c r="M88" s="251">
        <f t="shared" si="11"/>
        <v>1</v>
      </c>
      <c r="N88" s="27">
        <f t="shared" si="9"/>
        <v>0.93140782828282842</v>
      </c>
      <c r="O88" s="243">
        <f t="shared" si="10"/>
        <v>11</v>
      </c>
    </row>
    <row r="89" spans="1:15" x14ac:dyDescent="0.25">
      <c r="A89" s="18" t="s">
        <v>279</v>
      </c>
      <c r="B89" s="17" t="s">
        <v>84</v>
      </c>
      <c r="C89" s="4" t="str">
        <f>VLOOKUP(B89,'Country code'!$D$2:$F$194,2,FALSE)</f>
        <v>High income: OECD</v>
      </c>
      <c r="D89" s="17" t="s">
        <v>508</v>
      </c>
      <c r="E89" s="282">
        <v>0.96</v>
      </c>
      <c r="F89" s="282">
        <v>0.86923076923076914</v>
      </c>
      <c r="G89" s="280">
        <v>0.59375</v>
      </c>
      <c r="H89" s="280">
        <v>0.67</v>
      </c>
      <c r="I89" s="283">
        <f>VLOOKUP(A89, 'Dimension 1_Raw'!C:I, 6, FALSE)</f>
        <v>0.86923076923076914</v>
      </c>
      <c r="J89" s="251">
        <f t="shared" si="6"/>
        <v>0.96969696969696972</v>
      </c>
      <c r="K89" s="251">
        <f t="shared" si="7"/>
        <v>0.87801087801087807</v>
      </c>
      <c r="L89" s="251">
        <f t="shared" si="8"/>
        <v>0.59375</v>
      </c>
      <c r="M89" s="251">
        <f t="shared" si="11"/>
        <v>0.67</v>
      </c>
      <c r="N89" s="27">
        <f t="shared" si="9"/>
        <v>0.7778644619269619</v>
      </c>
      <c r="O89" s="243">
        <f t="shared" si="10"/>
        <v>74</v>
      </c>
    </row>
    <row r="90" spans="1:15" x14ac:dyDescent="0.25">
      <c r="A90" s="18" t="s">
        <v>280</v>
      </c>
      <c r="B90" s="17" t="s">
        <v>85</v>
      </c>
      <c r="C90" s="4" t="str">
        <f>VLOOKUP(B90,'Country code'!$D$2:$F$194,2,FALSE)</f>
        <v>Upper middle income</v>
      </c>
      <c r="D90" s="17" t="str">
        <f>VLOOKUP(B90, 'WB Income'!E:H, 3, FALSE)</f>
        <v>Latin America &amp; Caribbean</v>
      </c>
      <c r="E90" s="282">
        <v>0.92</v>
      </c>
      <c r="F90" s="282">
        <v>0.78499999999999992</v>
      </c>
      <c r="G90" s="280">
        <v>0.15625</v>
      </c>
      <c r="H90" s="280">
        <v>0.6166666666666667</v>
      </c>
      <c r="I90" s="283">
        <f>VLOOKUP(A90, 'Dimension 1_Raw'!C:I, 6, FALSE)</f>
        <v>0.78499999999999992</v>
      </c>
      <c r="J90" s="251">
        <f t="shared" si="6"/>
        <v>0.92929292929292939</v>
      </c>
      <c r="K90" s="251">
        <f t="shared" si="7"/>
        <v>0.79292929292929304</v>
      </c>
      <c r="L90" s="251">
        <f t="shared" si="8"/>
        <v>0.15625</v>
      </c>
      <c r="M90" s="251">
        <f t="shared" si="11"/>
        <v>0.6166666666666667</v>
      </c>
      <c r="N90" s="27">
        <f t="shared" si="9"/>
        <v>0.62378472222222225</v>
      </c>
      <c r="O90" s="243">
        <f t="shared" si="10"/>
        <v>125</v>
      </c>
    </row>
    <row r="91" spans="1:15" x14ac:dyDescent="0.25">
      <c r="A91" s="18" t="s">
        <v>281</v>
      </c>
      <c r="B91" s="17" t="s">
        <v>87</v>
      </c>
      <c r="C91" s="4" t="str">
        <f>VLOOKUP(B91,'Country code'!$D$2:$F$194,2,FALSE)</f>
        <v>High income: OECD</v>
      </c>
      <c r="D91" s="17" t="s">
        <v>506</v>
      </c>
      <c r="E91" s="282">
        <v>0.99</v>
      </c>
      <c r="F91" s="282">
        <v>0.88615384615384629</v>
      </c>
      <c r="G91" s="280">
        <v>0.40625</v>
      </c>
      <c r="H91" s="280"/>
      <c r="I91" s="283">
        <f>VLOOKUP(A91, 'Dimension 1_Raw'!C:I, 6, FALSE)</f>
        <v>0.88615384615384629</v>
      </c>
      <c r="J91" s="251">
        <f t="shared" si="6"/>
        <v>1</v>
      </c>
      <c r="K91" s="251">
        <f t="shared" si="7"/>
        <v>0.89510489510489544</v>
      </c>
      <c r="L91" s="251">
        <f t="shared" si="8"/>
        <v>0.40625</v>
      </c>
      <c r="M91" s="251"/>
      <c r="N91" s="27">
        <f t="shared" si="9"/>
        <v>0.76711829836829848</v>
      </c>
      <c r="O91" s="243">
        <f t="shared" si="10"/>
        <v>78</v>
      </c>
    </row>
    <row r="92" spans="1:15" x14ac:dyDescent="0.25">
      <c r="A92" s="18" t="s">
        <v>282</v>
      </c>
      <c r="B92" s="17" t="s">
        <v>86</v>
      </c>
      <c r="C92" s="4" t="str">
        <f>VLOOKUP(B92,'Country code'!$D$2:$F$194,2,FALSE)</f>
        <v>Lower middle income</v>
      </c>
      <c r="D92" s="17" t="str">
        <f>VLOOKUP(B92, 'WB Income'!E:H, 3, FALSE)</f>
        <v>Middle East &amp; North Africa</v>
      </c>
      <c r="E92" s="282">
        <v>0.98</v>
      </c>
      <c r="F92" s="282">
        <v>0.88718750000000035</v>
      </c>
      <c r="G92" s="280">
        <v>0.71875</v>
      </c>
      <c r="H92" s="280">
        <v>0.94333333333333325</v>
      </c>
      <c r="I92" s="283">
        <f>VLOOKUP(A92, 'Dimension 1_Raw'!C:I, 6, FALSE)</f>
        <v>0.88718750000000035</v>
      </c>
      <c r="J92" s="251">
        <f t="shared" si="6"/>
        <v>0.98989898989898994</v>
      </c>
      <c r="K92" s="251">
        <f t="shared" si="7"/>
        <v>0.8961489898989905</v>
      </c>
      <c r="L92" s="251">
        <f t="shared" si="8"/>
        <v>0.71875</v>
      </c>
      <c r="M92" s="251">
        <f t="shared" si="11"/>
        <v>0.94333333333333325</v>
      </c>
      <c r="N92" s="27">
        <f t="shared" si="9"/>
        <v>0.88703282828282848</v>
      </c>
      <c r="O92" s="243">
        <f t="shared" si="10"/>
        <v>28</v>
      </c>
    </row>
    <row r="93" spans="1:15" x14ac:dyDescent="0.25">
      <c r="A93" s="18" t="s">
        <v>283</v>
      </c>
      <c r="B93" s="17" t="s">
        <v>88</v>
      </c>
      <c r="C93" s="4" t="str">
        <f>VLOOKUP(B93,'Country code'!$D$2:$F$194,2,FALSE)</f>
        <v>Upper middle income</v>
      </c>
      <c r="D93" s="17" t="str">
        <f>VLOOKUP(B93, 'WB Income'!E:H, 3, FALSE)</f>
        <v>Europe &amp; Central Asia</v>
      </c>
      <c r="E93" s="282">
        <v>0.99</v>
      </c>
      <c r="F93" s="282">
        <v>0.92318181818181833</v>
      </c>
      <c r="G93" s="280">
        <v>0.5</v>
      </c>
      <c r="H93" s="280">
        <v>1</v>
      </c>
      <c r="I93" s="283">
        <f>VLOOKUP(A93, 'Dimension 1_Raw'!C:I, 6, FALSE)</f>
        <v>0.92318181818181833</v>
      </c>
      <c r="J93" s="251">
        <f t="shared" si="6"/>
        <v>1</v>
      </c>
      <c r="K93" s="251">
        <f t="shared" si="7"/>
        <v>0.93250688705234197</v>
      </c>
      <c r="L93" s="251">
        <f t="shared" si="8"/>
        <v>0.5</v>
      </c>
      <c r="M93" s="251">
        <f t="shared" si="11"/>
        <v>1</v>
      </c>
      <c r="N93" s="27">
        <f t="shared" si="9"/>
        <v>0.85812672176308546</v>
      </c>
      <c r="O93" s="243">
        <f t="shared" si="10"/>
        <v>40</v>
      </c>
    </row>
    <row r="94" spans="1:15" x14ac:dyDescent="0.25">
      <c r="A94" s="18" t="s">
        <v>284</v>
      </c>
      <c r="B94" s="17" t="s">
        <v>89</v>
      </c>
      <c r="C94" s="4" t="str">
        <f>VLOOKUP(B94,'Country code'!$D$2:$F$194,2,FALSE)</f>
        <v>Low income</v>
      </c>
      <c r="D94" s="17" t="str">
        <f>VLOOKUP(B94, 'WB Income'!E:H, 3, FALSE)</f>
        <v>Sub-Saharan Africa</v>
      </c>
      <c r="E94" s="282">
        <v>0.88</v>
      </c>
      <c r="F94" s="282">
        <v>0.65730769230769248</v>
      </c>
      <c r="G94" s="280">
        <v>0</v>
      </c>
      <c r="H94" s="280">
        <v>0.35</v>
      </c>
      <c r="I94" s="283">
        <f>VLOOKUP(A94, 'Dimension 1_Raw'!C:I, 6, FALSE)</f>
        <v>0.65730769230769248</v>
      </c>
      <c r="J94" s="251">
        <f t="shared" si="6"/>
        <v>0.88888888888888895</v>
      </c>
      <c r="K94" s="251">
        <f t="shared" si="7"/>
        <v>0.66394716394716424</v>
      </c>
      <c r="L94" s="251">
        <f t="shared" si="8"/>
        <v>0</v>
      </c>
      <c r="M94" s="251">
        <f t="shared" si="11"/>
        <v>0.35</v>
      </c>
      <c r="N94" s="27">
        <f t="shared" si="9"/>
        <v>0.47570901320901327</v>
      </c>
      <c r="O94" s="243">
        <f t="shared" si="10"/>
        <v>162</v>
      </c>
    </row>
    <row r="95" spans="1:15" x14ac:dyDescent="0.25">
      <c r="A95" s="18" t="s">
        <v>285</v>
      </c>
      <c r="B95" s="17" t="s">
        <v>92</v>
      </c>
      <c r="C95" s="4" t="str">
        <f>VLOOKUP(B95,'Country code'!$D$2:$F$194,2,FALSE)</f>
        <v>Lower middle income</v>
      </c>
      <c r="D95" s="17" t="str">
        <f>VLOOKUP(B95, 'WB Income'!E:H, 3, FALSE)</f>
        <v>East Asia &amp; Pacific</v>
      </c>
      <c r="E95" s="282">
        <v>0.99</v>
      </c>
      <c r="F95" s="282">
        <v>0.73161290322580619</v>
      </c>
      <c r="G95" s="280">
        <v>0.25</v>
      </c>
      <c r="H95" s="280">
        <v>0.52666666666666662</v>
      </c>
      <c r="I95" s="283">
        <f>VLOOKUP(A95, 'Dimension 1_Raw'!C:I, 6, FALSE)</f>
        <v>0.73161290322580619</v>
      </c>
      <c r="J95" s="251">
        <f t="shared" si="6"/>
        <v>1</v>
      </c>
      <c r="K95" s="251">
        <f t="shared" si="7"/>
        <v>0.73900293255131955</v>
      </c>
      <c r="L95" s="251">
        <f t="shared" si="8"/>
        <v>0.25</v>
      </c>
      <c r="M95" s="251">
        <f t="shared" si="11"/>
        <v>0.52666666666666662</v>
      </c>
      <c r="N95" s="27">
        <f t="shared" si="9"/>
        <v>0.62891739980449657</v>
      </c>
      <c r="O95" s="243">
        <f t="shared" si="10"/>
        <v>123</v>
      </c>
    </row>
    <row r="96" spans="1:15" x14ac:dyDescent="0.25">
      <c r="A96" s="18" t="s">
        <v>286</v>
      </c>
      <c r="B96" s="17" t="s">
        <v>95</v>
      </c>
      <c r="C96" s="4" t="str">
        <f>VLOOKUP(B96,'Country code'!$D$2:$F$194,2,FALSE)</f>
        <v>High income: nonOECD</v>
      </c>
      <c r="D96" s="17" t="s">
        <v>541</v>
      </c>
      <c r="E96" s="282">
        <v>0.99</v>
      </c>
      <c r="F96" s="282">
        <v>0.93692307692307708</v>
      </c>
      <c r="G96" s="280">
        <v>0.625</v>
      </c>
      <c r="H96" s="280"/>
      <c r="I96" s="283">
        <f>VLOOKUP(A96, 'Dimension 1_Raw'!C:I, 6, FALSE)</f>
        <v>0.93692307692307708</v>
      </c>
      <c r="J96" s="251">
        <f t="shared" si="6"/>
        <v>1</v>
      </c>
      <c r="K96" s="251">
        <f t="shared" si="7"/>
        <v>0.94638694638694676</v>
      </c>
      <c r="L96" s="251">
        <f t="shared" si="8"/>
        <v>0.625</v>
      </c>
      <c r="M96" s="251"/>
      <c r="N96" s="27">
        <f t="shared" si="9"/>
        <v>0.85712898212898236</v>
      </c>
      <c r="O96" s="243">
        <f t="shared" si="10"/>
        <v>42</v>
      </c>
    </row>
    <row r="97" spans="1:15" x14ac:dyDescent="0.25">
      <c r="A97" s="18" t="s">
        <v>287</v>
      </c>
      <c r="B97" s="17" t="s">
        <v>90</v>
      </c>
      <c r="C97" s="4" t="str">
        <f>VLOOKUP(B97,'Country code'!$D$2:$F$194,2,FALSE)</f>
        <v>Low income</v>
      </c>
      <c r="D97" s="17" t="str">
        <f>VLOOKUP(B97, 'WB Income'!E:H, 3, FALSE)</f>
        <v>Europe &amp; Central Asia</v>
      </c>
      <c r="E97" s="282">
        <v>0.96</v>
      </c>
      <c r="F97" s="282">
        <v>0.9340909090909093</v>
      </c>
      <c r="G97" s="280">
        <v>0.5625</v>
      </c>
      <c r="H97" s="280">
        <v>1</v>
      </c>
      <c r="I97" s="283">
        <f>VLOOKUP(A97, 'Dimension 1_Raw'!C:I, 6, FALSE)</f>
        <v>0.9340909090909093</v>
      </c>
      <c r="J97" s="251">
        <f t="shared" si="6"/>
        <v>0.96969696969696972</v>
      </c>
      <c r="K97" s="251">
        <f t="shared" si="7"/>
        <v>0.94352617079889856</v>
      </c>
      <c r="L97" s="251">
        <f t="shared" si="8"/>
        <v>0.5625</v>
      </c>
      <c r="M97" s="251">
        <f t="shared" si="11"/>
        <v>1</v>
      </c>
      <c r="N97" s="27">
        <f t="shared" si="9"/>
        <v>0.86893078512396704</v>
      </c>
      <c r="O97" s="243">
        <f t="shared" si="10"/>
        <v>35</v>
      </c>
    </row>
    <row r="98" spans="1:15" x14ac:dyDescent="0.25">
      <c r="A98" s="18" t="s">
        <v>288</v>
      </c>
      <c r="B98" s="17" t="s">
        <v>96</v>
      </c>
      <c r="C98" s="4" t="str">
        <f>VLOOKUP(B98,'Country code'!$D$2:$F$194,2,FALSE)</f>
        <v>Low income</v>
      </c>
      <c r="D98" s="17" t="str">
        <f>VLOOKUP(B98, 'WB Income'!E:H, 3, FALSE)</f>
        <v>East Asia &amp; Pacific</v>
      </c>
      <c r="E98" s="282">
        <v>0.78</v>
      </c>
      <c r="F98" s="282">
        <v>0.46666666666666673</v>
      </c>
      <c r="G98" s="280">
        <v>0</v>
      </c>
      <c r="H98" s="280">
        <v>0.21666666666666667</v>
      </c>
      <c r="I98" s="283">
        <f>VLOOKUP(A98, 'Dimension 1_Raw'!C:I, 6, FALSE)</f>
        <v>0.46666666666666673</v>
      </c>
      <c r="J98" s="251">
        <f t="shared" si="6"/>
        <v>0.78787878787878796</v>
      </c>
      <c r="K98" s="251">
        <f t="shared" si="7"/>
        <v>0.47138047138047157</v>
      </c>
      <c r="L98" s="251">
        <f t="shared" si="8"/>
        <v>0</v>
      </c>
      <c r="M98" s="251">
        <f t="shared" si="11"/>
        <v>0.21666666666666667</v>
      </c>
      <c r="N98" s="27">
        <f t="shared" si="9"/>
        <v>0.36898148148148158</v>
      </c>
      <c r="O98" s="243">
        <f t="shared" si="10"/>
        <v>184</v>
      </c>
    </row>
    <row r="99" spans="1:15" x14ac:dyDescent="0.25">
      <c r="A99" s="18" t="s">
        <v>289</v>
      </c>
      <c r="B99" s="17" t="s">
        <v>105</v>
      </c>
      <c r="C99" s="4" t="str">
        <f>VLOOKUP(B99,'Country code'!$D$2:$F$194,2,FALSE)</f>
        <v>High income: nonOECD</v>
      </c>
      <c r="D99" s="17" t="str">
        <f>VLOOKUP(B99, 'WB Income'!E:H, 3, FALSE)</f>
        <v>Europe &amp; Central Asia</v>
      </c>
      <c r="E99" s="282">
        <v>0.94</v>
      </c>
      <c r="F99" s="282">
        <v>0.9293548387096775</v>
      </c>
      <c r="G99" s="280">
        <v>0.625</v>
      </c>
      <c r="H99" s="280">
        <v>0.69499999999999995</v>
      </c>
      <c r="I99" s="283">
        <f>VLOOKUP(A99, 'Dimension 1_Raw'!C:I, 6, FALSE)</f>
        <v>0.9293548387096775</v>
      </c>
      <c r="J99" s="251">
        <f t="shared" si="6"/>
        <v>0.9494949494949495</v>
      </c>
      <c r="K99" s="251">
        <f t="shared" si="7"/>
        <v>0.93874226132290683</v>
      </c>
      <c r="L99" s="251">
        <f t="shared" si="8"/>
        <v>0.625</v>
      </c>
      <c r="M99" s="251">
        <f t="shared" si="11"/>
        <v>0.69499999999999995</v>
      </c>
      <c r="N99" s="27">
        <f t="shared" si="9"/>
        <v>0.80205930270446402</v>
      </c>
      <c r="O99" s="243">
        <f t="shared" si="10"/>
        <v>63</v>
      </c>
    </row>
    <row r="100" spans="1:15" x14ac:dyDescent="0.25">
      <c r="A100" s="18" t="s">
        <v>290</v>
      </c>
      <c r="B100" s="17" t="s">
        <v>97</v>
      </c>
      <c r="C100" s="4" t="str">
        <f>VLOOKUP(B100,'Country code'!$D$2:$F$194,2,FALSE)</f>
        <v>Upper middle income</v>
      </c>
      <c r="D100" s="17" t="str">
        <f>VLOOKUP(B100, 'WB Income'!E:H, 3, FALSE)</f>
        <v>Middle East &amp; North Africa</v>
      </c>
      <c r="E100" s="282">
        <v>0.95</v>
      </c>
      <c r="F100" s="282">
        <v>0.76629629629629625</v>
      </c>
      <c r="G100" s="280">
        <v>0.40625</v>
      </c>
      <c r="H100" s="280">
        <v>0.77</v>
      </c>
      <c r="I100" s="283">
        <f>VLOOKUP(A100, 'Dimension 1_Raw'!C:I, 6, FALSE)</f>
        <v>0.76629629629629625</v>
      </c>
      <c r="J100" s="251">
        <f t="shared" si="6"/>
        <v>0.95959595959595956</v>
      </c>
      <c r="K100" s="251">
        <f t="shared" si="7"/>
        <v>0.77403666292555195</v>
      </c>
      <c r="L100" s="251">
        <f t="shared" si="8"/>
        <v>0.40625</v>
      </c>
      <c r="M100" s="251">
        <f t="shared" si="11"/>
        <v>0.77</v>
      </c>
      <c r="N100" s="27">
        <f t="shared" si="9"/>
        <v>0.72747065563037794</v>
      </c>
      <c r="O100" s="243">
        <f t="shared" si="10"/>
        <v>91</v>
      </c>
    </row>
    <row r="101" spans="1:15" x14ac:dyDescent="0.25">
      <c r="A101" s="18" t="s">
        <v>291</v>
      </c>
      <c r="B101" s="17" t="s">
        <v>102</v>
      </c>
      <c r="C101" s="4" t="str">
        <f>VLOOKUP(B101,'Country code'!$D$2:$F$194,2,FALSE)</f>
        <v>Lower middle income</v>
      </c>
      <c r="D101" s="17" t="str">
        <f>VLOOKUP(B101, 'WB Income'!E:H, 3, FALSE)</f>
        <v>Sub-Saharan Africa</v>
      </c>
      <c r="E101" s="282">
        <v>0.69</v>
      </c>
      <c r="F101" s="282">
        <v>0.69249999999999989</v>
      </c>
      <c r="G101" s="280">
        <v>6.25E-2</v>
      </c>
      <c r="H101" s="280">
        <v>6.6666666666666666E-2</v>
      </c>
      <c r="I101" s="283">
        <f>VLOOKUP(A101, 'Dimension 1_Raw'!C:I, 6, FALSE)</f>
        <v>0.69249999999999989</v>
      </c>
      <c r="J101" s="251">
        <f t="shared" si="6"/>
        <v>0.69696969696969691</v>
      </c>
      <c r="K101" s="251">
        <f t="shared" si="7"/>
        <v>0.6994949494949495</v>
      </c>
      <c r="L101" s="251">
        <f t="shared" si="8"/>
        <v>6.25E-2</v>
      </c>
      <c r="M101" s="251">
        <f t="shared" si="11"/>
        <v>6.6666666666666666E-2</v>
      </c>
      <c r="N101" s="27">
        <f t="shared" si="9"/>
        <v>0.38140782828282827</v>
      </c>
      <c r="O101" s="243">
        <f t="shared" si="10"/>
        <v>182</v>
      </c>
    </row>
    <row r="102" spans="1:15" x14ac:dyDescent="0.25">
      <c r="A102" s="18" t="s">
        <v>292</v>
      </c>
      <c r="B102" s="17" t="s">
        <v>98</v>
      </c>
      <c r="C102" s="4" t="str">
        <f>VLOOKUP(B102,'Country code'!$D$2:$F$194,2,FALSE)</f>
        <v>Low income</v>
      </c>
      <c r="D102" s="17" t="str">
        <f>VLOOKUP(B102, 'WB Income'!E:H, 3, FALSE)</f>
        <v>Sub-Saharan Africa</v>
      </c>
      <c r="E102" s="282">
        <v>0.77</v>
      </c>
      <c r="F102" s="282">
        <v>0.51571428571428568</v>
      </c>
      <c r="G102" s="280">
        <v>6.25E-2</v>
      </c>
      <c r="H102" s="280">
        <v>0.49</v>
      </c>
      <c r="I102" s="283">
        <f>VLOOKUP(A102, 'Dimension 1_Raw'!C:I, 6, FALSE)</f>
        <v>0.51571428571428568</v>
      </c>
      <c r="J102" s="251">
        <f t="shared" si="6"/>
        <v>0.77777777777777779</v>
      </c>
      <c r="K102" s="251">
        <f t="shared" si="7"/>
        <v>0.52092352092352101</v>
      </c>
      <c r="L102" s="251">
        <f t="shared" si="8"/>
        <v>6.25E-2</v>
      </c>
      <c r="M102" s="251">
        <f t="shared" si="11"/>
        <v>0.49</v>
      </c>
      <c r="N102" s="27">
        <f t="shared" si="9"/>
        <v>0.46280032467532467</v>
      </c>
      <c r="O102" s="243">
        <f t="shared" si="10"/>
        <v>167</v>
      </c>
    </row>
    <row r="103" spans="1:15" x14ac:dyDescent="0.25">
      <c r="A103" s="18" t="s">
        <v>293</v>
      </c>
      <c r="B103" s="17" t="s">
        <v>99</v>
      </c>
      <c r="C103" s="4" t="str">
        <f>VLOOKUP(B103,'Country code'!$D$2:$F$194,2,FALSE)</f>
        <v>Upper middle income</v>
      </c>
      <c r="D103" s="17" t="str">
        <f>VLOOKUP(B103, 'WB Income'!E:H, 3, FALSE)</f>
        <v>Middle East &amp; North Africa</v>
      </c>
      <c r="E103" s="282">
        <v>0.98</v>
      </c>
      <c r="F103" s="282">
        <v>0.88384615384615373</v>
      </c>
      <c r="G103" s="280">
        <v>0.4375</v>
      </c>
      <c r="H103" s="280">
        <v>1</v>
      </c>
      <c r="I103" s="283">
        <f>VLOOKUP(A103, 'Dimension 1_Raw'!C:I, 6, FALSE)</f>
        <v>0.88384615384615373</v>
      </c>
      <c r="J103" s="251">
        <f t="shared" si="6"/>
        <v>0.98989898989898994</v>
      </c>
      <c r="K103" s="251">
        <f t="shared" si="7"/>
        <v>0.89277389277389285</v>
      </c>
      <c r="L103" s="251">
        <f t="shared" si="8"/>
        <v>0.4375</v>
      </c>
      <c r="M103" s="251">
        <f t="shared" si="11"/>
        <v>1</v>
      </c>
      <c r="N103" s="27">
        <f t="shared" si="9"/>
        <v>0.83004322066822067</v>
      </c>
      <c r="O103" s="243">
        <f t="shared" si="10"/>
        <v>48</v>
      </c>
    </row>
    <row r="104" spans="1:15" x14ac:dyDescent="0.25">
      <c r="A104" s="18" t="s">
        <v>294</v>
      </c>
      <c r="B104" s="17" t="s">
        <v>103</v>
      </c>
      <c r="C104" s="4" t="str">
        <f>VLOOKUP(B104,'Country code'!$D$2:$F$194,2,FALSE)</f>
        <v>Upper middle income</v>
      </c>
      <c r="D104" s="17" t="str">
        <f>VLOOKUP(B104, 'WB Income'!E:H, 3, FALSE)</f>
        <v>Europe &amp; Central Asia</v>
      </c>
      <c r="E104" s="282">
        <v>0.92</v>
      </c>
      <c r="F104" s="282">
        <v>0.90666666666666662</v>
      </c>
      <c r="G104" s="280">
        <v>0.5</v>
      </c>
      <c r="H104" s="280">
        <v>0.85333333333333328</v>
      </c>
      <c r="I104" s="283">
        <f>VLOOKUP(A104, 'Dimension 1_Raw'!C:I, 6, FALSE)</f>
        <v>0.90666666666666662</v>
      </c>
      <c r="J104" s="251">
        <f t="shared" si="6"/>
        <v>0.92929292929292939</v>
      </c>
      <c r="K104" s="251">
        <f t="shared" si="7"/>
        <v>0.91582491582491599</v>
      </c>
      <c r="L104" s="251">
        <f t="shared" si="8"/>
        <v>0.5</v>
      </c>
      <c r="M104" s="251">
        <f t="shared" si="11"/>
        <v>0.85333333333333328</v>
      </c>
      <c r="N104" s="27">
        <f t="shared" si="9"/>
        <v>0.79961279461279466</v>
      </c>
      <c r="O104" s="243">
        <f t="shared" si="10"/>
        <v>65</v>
      </c>
    </row>
    <row r="105" spans="1:15" x14ac:dyDescent="0.25">
      <c r="A105" s="18" t="s">
        <v>295</v>
      </c>
      <c r="B105" s="17" t="s">
        <v>104</v>
      </c>
      <c r="C105" s="4" t="str">
        <f>VLOOKUP(B105,'Country code'!$D$2:$F$194,2,FALSE)</f>
        <v>High income: OECD</v>
      </c>
      <c r="D105" s="17" t="s">
        <v>508</v>
      </c>
      <c r="E105" s="282">
        <v>0.99</v>
      </c>
      <c r="F105" s="282">
        <v>0.93066666666666675</v>
      </c>
      <c r="G105" s="280">
        <v>0.3125</v>
      </c>
      <c r="H105" s="280"/>
      <c r="I105" s="283">
        <f>VLOOKUP(A105, 'Dimension 1_Raw'!C:I, 6, FALSE)</f>
        <v>0.93066666666666675</v>
      </c>
      <c r="J105" s="251">
        <f t="shared" si="6"/>
        <v>1</v>
      </c>
      <c r="K105" s="251">
        <f t="shared" si="7"/>
        <v>0.94006734006734038</v>
      </c>
      <c r="L105" s="251">
        <f t="shared" si="8"/>
        <v>0.3125</v>
      </c>
      <c r="M105" s="251"/>
      <c r="N105" s="27">
        <f t="shared" si="9"/>
        <v>0.75085578002244679</v>
      </c>
      <c r="O105" s="243">
        <f t="shared" si="10"/>
        <v>84</v>
      </c>
    </row>
    <row r="106" spans="1:15" x14ac:dyDescent="0.25">
      <c r="A106" s="18" t="s">
        <v>296</v>
      </c>
      <c r="B106" s="17" t="s">
        <v>109</v>
      </c>
      <c r="C106" s="4" t="str">
        <f>VLOOKUP(B106,'Country code'!$D$2:$F$194,2,FALSE)</f>
        <v>Low income</v>
      </c>
      <c r="D106" s="17" t="str">
        <f>VLOOKUP(B106, 'WB Income'!E:H, 3, FALSE)</f>
        <v>Sub-Saharan Africa</v>
      </c>
      <c r="E106" s="282">
        <v>0.89</v>
      </c>
      <c r="F106" s="282">
        <v>0.61031250000000015</v>
      </c>
      <c r="G106" s="280">
        <v>9.375E-2</v>
      </c>
      <c r="H106" s="280">
        <v>0.43</v>
      </c>
      <c r="I106" s="283">
        <f>VLOOKUP(A106, 'Dimension 1_Raw'!C:I, 6, FALSE)</f>
        <v>0.61031250000000015</v>
      </c>
      <c r="J106" s="251">
        <f t="shared" si="6"/>
        <v>0.89898989898989901</v>
      </c>
      <c r="K106" s="251">
        <f t="shared" si="7"/>
        <v>0.61647727272727304</v>
      </c>
      <c r="L106" s="251">
        <f t="shared" si="8"/>
        <v>9.375E-2</v>
      </c>
      <c r="M106" s="251">
        <f t="shared" si="11"/>
        <v>0.43</v>
      </c>
      <c r="N106" s="27">
        <f t="shared" si="9"/>
        <v>0.50980429292929308</v>
      </c>
      <c r="O106" s="243">
        <f t="shared" si="10"/>
        <v>153</v>
      </c>
    </row>
    <row r="107" spans="1:15" x14ac:dyDescent="0.25">
      <c r="A107" s="18" t="s">
        <v>297</v>
      </c>
      <c r="B107" s="17" t="s">
        <v>122</v>
      </c>
      <c r="C107" s="4" t="str">
        <f>VLOOKUP(B107,'Country code'!$D$2:$F$194,2,FALSE)</f>
        <v>Low income</v>
      </c>
      <c r="D107" s="17" t="str">
        <f>VLOOKUP(B107, 'WB Income'!E:H, 3, FALSE)</f>
        <v>Sub-Saharan Africa</v>
      </c>
      <c r="E107" s="282">
        <v>0.97</v>
      </c>
      <c r="F107" s="282">
        <v>0.80499999999999983</v>
      </c>
      <c r="G107" s="280">
        <v>0.34375</v>
      </c>
      <c r="H107" s="280">
        <v>0.74</v>
      </c>
      <c r="I107" s="283">
        <f>VLOOKUP(A107, 'Dimension 1_Raw'!C:I, 6, FALSE)</f>
        <v>0.80499999999999983</v>
      </c>
      <c r="J107" s="251">
        <f t="shared" si="6"/>
        <v>0.97979797979797978</v>
      </c>
      <c r="K107" s="251">
        <f t="shared" si="7"/>
        <v>0.81313131313131315</v>
      </c>
      <c r="L107" s="251">
        <f t="shared" si="8"/>
        <v>0.34375</v>
      </c>
      <c r="M107" s="251">
        <f t="shared" si="11"/>
        <v>0.74</v>
      </c>
      <c r="N107" s="27">
        <f t="shared" si="9"/>
        <v>0.71916982323232315</v>
      </c>
      <c r="O107" s="243">
        <f t="shared" si="10"/>
        <v>94</v>
      </c>
    </row>
    <row r="108" spans="1:15" x14ac:dyDescent="0.25">
      <c r="A108" s="18" t="s">
        <v>298</v>
      </c>
      <c r="B108" s="17" t="s">
        <v>123</v>
      </c>
      <c r="C108" s="4" t="str">
        <f>VLOOKUP(B108,'Country code'!$D$2:$F$194,2,FALSE)</f>
        <v>Upper middle income</v>
      </c>
      <c r="D108" s="17" t="str">
        <f>VLOOKUP(B108, 'WB Income'!E:H, 3, FALSE)</f>
        <v>East Asia &amp; Pacific</v>
      </c>
      <c r="E108" s="282">
        <v>0.95</v>
      </c>
      <c r="F108" s="282">
        <v>0.85218749999999999</v>
      </c>
      <c r="G108" s="280">
        <v>0.59375</v>
      </c>
      <c r="H108" s="280">
        <v>0.66666666666666674</v>
      </c>
      <c r="I108" s="283">
        <f>VLOOKUP(A108, 'Dimension 1_Raw'!C:I, 6, FALSE)</f>
        <v>0.85218749999999999</v>
      </c>
      <c r="J108" s="251">
        <f t="shared" si="6"/>
        <v>0.95959595959595956</v>
      </c>
      <c r="K108" s="251">
        <f t="shared" si="7"/>
        <v>0.8607954545454547</v>
      </c>
      <c r="L108" s="251">
        <f t="shared" si="8"/>
        <v>0.59375</v>
      </c>
      <c r="M108" s="251">
        <f t="shared" si="11"/>
        <v>0.66666666666666674</v>
      </c>
      <c r="N108" s="27">
        <f t="shared" si="9"/>
        <v>0.77020202020202033</v>
      </c>
      <c r="O108" s="243">
        <f t="shared" si="10"/>
        <v>76</v>
      </c>
    </row>
    <row r="109" spans="1:15" x14ac:dyDescent="0.25">
      <c r="A109" s="18" t="s">
        <v>299</v>
      </c>
      <c r="B109" s="17" t="s">
        <v>110</v>
      </c>
      <c r="C109" s="4" t="str">
        <f>VLOOKUP(B109,'Country code'!$D$2:$F$194,2,FALSE)</f>
        <v>Lower middle income</v>
      </c>
      <c r="D109" s="17" t="str">
        <f>VLOOKUP(B109, 'WB Income'!E:H, 3, FALSE)</f>
        <v>South Asia</v>
      </c>
      <c r="E109" s="282">
        <v>0.96</v>
      </c>
      <c r="F109" s="282">
        <v>0.8206666666666671</v>
      </c>
      <c r="G109" s="280">
        <v>0.6875</v>
      </c>
      <c r="H109" s="280">
        <v>1</v>
      </c>
      <c r="I109" s="283">
        <f>VLOOKUP(A109, 'Dimension 1_Raw'!C:I, 6, FALSE)</f>
        <v>0.8206666666666671</v>
      </c>
      <c r="J109" s="251">
        <f t="shared" si="6"/>
        <v>0.96969696969696972</v>
      </c>
      <c r="K109" s="251">
        <f t="shared" si="7"/>
        <v>0.82895622895622956</v>
      </c>
      <c r="L109" s="251">
        <f t="shared" si="8"/>
        <v>0.6875</v>
      </c>
      <c r="M109" s="251">
        <f t="shared" si="11"/>
        <v>1</v>
      </c>
      <c r="N109" s="27">
        <f t="shared" si="9"/>
        <v>0.87153829966329988</v>
      </c>
      <c r="O109" s="243">
        <f t="shared" si="10"/>
        <v>32</v>
      </c>
    </row>
    <row r="110" spans="1:15" x14ac:dyDescent="0.25">
      <c r="A110" s="18" t="s">
        <v>300</v>
      </c>
      <c r="B110" s="17" t="s">
        <v>114</v>
      </c>
      <c r="C110" s="4" t="str">
        <f>VLOOKUP(B110,'Country code'!$D$2:$F$194,2,FALSE)</f>
        <v>Low income</v>
      </c>
      <c r="D110" s="17" t="str">
        <f>VLOOKUP(B110, 'WB Income'!E:H, 3, FALSE)</f>
        <v>Sub-Saharan Africa</v>
      </c>
      <c r="E110" s="282">
        <v>0.88</v>
      </c>
      <c r="F110" s="282">
        <v>0.62703703703703717</v>
      </c>
      <c r="G110" s="280">
        <v>0.15625</v>
      </c>
      <c r="H110" s="280">
        <v>0.5066666666666666</v>
      </c>
      <c r="I110" s="283">
        <f>VLOOKUP(A110, 'Dimension 1_Raw'!C:I, 6, FALSE)</f>
        <v>0.62703703703703717</v>
      </c>
      <c r="J110" s="251">
        <f t="shared" si="6"/>
        <v>0.88888888888888895</v>
      </c>
      <c r="K110" s="251">
        <f t="shared" si="7"/>
        <v>0.63337074448185593</v>
      </c>
      <c r="L110" s="251">
        <f t="shared" si="8"/>
        <v>0.15625</v>
      </c>
      <c r="M110" s="251">
        <f t="shared" si="11"/>
        <v>0.5066666666666666</v>
      </c>
      <c r="N110" s="27">
        <f t="shared" si="9"/>
        <v>0.54629407500935279</v>
      </c>
      <c r="O110" s="243">
        <f t="shared" si="10"/>
        <v>146</v>
      </c>
    </row>
    <row r="111" spans="1:15" x14ac:dyDescent="0.25">
      <c r="A111" s="18" t="s">
        <v>301</v>
      </c>
      <c r="B111" s="17" t="s">
        <v>115</v>
      </c>
      <c r="C111" s="4" t="str">
        <f>VLOOKUP(B111,'Country code'!$D$2:$F$194,2,FALSE)</f>
        <v>High income: nonOECD</v>
      </c>
      <c r="D111" s="17" t="s">
        <v>508</v>
      </c>
      <c r="E111" s="282">
        <v>0.96</v>
      </c>
      <c r="F111" s="282">
        <v>0.79458333333333331</v>
      </c>
      <c r="G111" s="280">
        <v>0.25</v>
      </c>
      <c r="H111" s="280">
        <v>1</v>
      </c>
      <c r="I111" s="283">
        <f>VLOOKUP(A111, 'Dimension 1_Raw'!C:I, 6, FALSE)</f>
        <v>0.79458333333333331</v>
      </c>
      <c r="J111" s="251">
        <f t="shared" si="6"/>
        <v>0.96969696969696972</v>
      </c>
      <c r="K111" s="251">
        <f t="shared" si="7"/>
        <v>0.80260942760942777</v>
      </c>
      <c r="L111" s="251">
        <f t="shared" si="8"/>
        <v>0.25</v>
      </c>
      <c r="M111" s="251">
        <f t="shared" si="11"/>
        <v>1</v>
      </c>
      <c r="N111" s="27">
        <f t="shared" si="9"/>
        <v>0.75557659932659937</v>
      </c>
      <c r="O111" s="243">
        <f t="shared" si="10"/>
        <v>82</v>
      </c>
    </row>
    <row r="112" spans="1:15" x14ac:dyDescent="0.25">
      <c r="A112" s="18" t="s">
        <v>302</v>
      </c>
      <c r="B112" s="17" t="s">
        <v>112</v>
      </c>
      <c r="C112" s="4" t="str">
        <f>VLOOKUP(B112,'Country code'!$D$2:$F$194,2,FALSE)</f>
        <v>Lower middle income</v>
      </c>
      <c r="D112" s="17" t="str">
        <f>VLOOKUP(B112, 'WB Income'!E:H, 3, FALSE)</f>
        <v>East Asia &amp; Pacific</v>
      </c>
      <c r="E112" s="282">
        <v>0.94</v>
      </c>
      <c r="F112" s="282">
        <v>0.76818181818181808</v>
      </c>
      <c r="G112" s="280">
        <v>0.1875</v>
      </c>
      <c r="H112" s="280">
        <v>0.66500000000000004</v>
      </c>
      <c r="I112" s="283">
        <f>VLOOKUP(A112, 'Dimension 1_Raw'!C:I, 6, FALSE)</f>
        <v>0.76818181818181808</v>
      </c>
      <c r="J112" s="251">
        <f t="shared" si="6"/>
        <v>0.9494949494949495</v>
      </c>
      <c r="K112" s="251">
        <f t="shared" si="7"/>
        <v>0.77594123048668506</v>
      </c>
      <c r="L112" s="251">
        <f t="shared" si="8"/>
        <v>0.1875</v>
      </c>
      <c r="M112" s="251">
        <f t="shared" si="11"/>
        <v>0.66500000000000004</v>
      </c>
      <c r="N112" s="27">
        <f t="shared" si="9"/>
        <v>0.64448404499540868</v>
      </c>
      <c r="O112" s="243">
        <f t="shared" si="10"/>
        <v>118</v>
      </c>
    </row>
    <row r="113" spans="1:15" x14ac:dyDescent="0.25">
      <c r="A113" s="18" t="s">
        <v>303</v>
      </c>
      <c r="B113" s="17" t="s">
        <v>120</v>
      </c>
      <c r="C113" s="4" t="str">
        <f>VLOOKUP(B113,'Country code'!$D$2:$F$194,2,FALSE)</f>
        <v>Low income</v>
      </c>
      <c r="D113" s="17" t="str">
        <f>VLOOKUP(B113, 'WB Income'!E:H, 3, FALSE)</f>
        <v>Sub-Saharan Africa</v>
      </c>
      <c r="E113" s="282">
        <v>0.75</v>
      </c>
      <c r="F113" s="282">
        <v>0.48153846153846147</v>
      </c>
      <c r="G113" s="280">
        <v>0</v>
      </c>
      <c r="H113" s="280">
        <v>9.6666666666666665E-2</v>
      </c>
      <c r="I113" s="283">
        <f>VLOOKUP(A113, 'Dimension 1_Raw'!C:I, 6, FALSE)</f>
        <v>0.48153846153846147</v>
      </c>
      <c r="J113" s="251">
        <f t="shared" si="6"/>
        <v>0.75757575757575757</v>
      </c>
      <c r="K113" s="251">
        <f t="shared" si="7"/>
        <v>0.48640248640248646</v>
      </c>
      <c r="L113" s="251">
        <f t="shared" si="8"/>
        <v>0</v>
      </c>
      <c r="M113" s="251">
        <f t="shared" si="11"/>
        <v>9.6666666666666665E-2</v>
      </c>
      <c r="N113" s="27">
        <f t="shared" si="9"/>
        <v>0.33516122766122769</v>
      </c>
      <c r="O113" s="243">
        <f t="shared" si="10"/>
        <v>189</v>
      </c>
    </row>
    <row r="114" spans="1:15" x14ac:dyDescent="0.25">
      <c r="A114" s="18" t="s">
        <v>304</v>
      </c>
      <c r="B114" s="17" t="s">
        <v>121</v>
      </c>
      <c r="C114" s="4" t="str">
        <f>VLOOKUP(B114,'Country code'!$D$2:$F$194,2,FALSE)</f>
        <v>Upper middle income</v>
      </c>
      <c r="D114" s="17" t="str">
        <f>VLOOKUP(B114, 'WB Income'!E:H, 3, FALSE)</f>
        <v>Sub-Saharan Africa</v>
      </c>
      <c r="E114" s="282">
        <v>0.98</v>
      </c>
      <c r="F114" s="282">
        <v>0.9079310344827588</v>
      </c>
      <c r="G114" s="280">
        <v>0.375</v>
      </c>
      <c r="H114" s="280">
        <v>0.56666666666666665</v>
      </c>
      <c r="I114" s="283">
        <f>VLOOKUP(A114, 'Dimension 1_Raw'!C:I, 6, FALSE)</f>
        <v>0.9079310344827588</v>
      </c>
      <c r="J114" s="251">
        <f t="shared" si="6"/>
        <v>0.98989898989898994</v>
      </c>
      <c r="K114" s="251">
        <f t="shared" si="7"/>
        <v>0.91710205503308995</v>
      </c>
      <c r="L114" s="251">
        <f t="shared" si="8"/>
        <v>0.375</v>
      </c>
      <c r="M114" s="251">
        <f t="shared" si="11"/>
        <v>0.56666666666666665</v>
      </c>
      <c r="N114" s="27">
        <f t="shared" si="9"/>
        <v>0.71216692789968672</v>
      </c>
      <c r="O114" s="243">
        <f t="shared" si="10"/>
        <v>96</v>
      </c>
    </row>
    <row r="115" spans="1:15" x14ac:dyDescent="0.25">
      <c r="A115" s="18" t="s">
        <v>305</v>
      </c>
      <c r="B115" s="17" t="s">
        <v>111</v>
      </c>
      <c r="C115" s="4" t="str">
        <f>VLOOKUP(B115,'Country code'!$D$2:$F$194,2,FALSE)</f>
        <v>Upper middle income</v>
      </c>
      <c r="D115" s="17" t="str">
        <f>VLOOKUP(B115, 'WB Income'!E:H, 3, FALSE)</f>
        <v>Latin America &amp; Caribbean</v>
      </c>
      <c r="E115" s="282">
        <v>0.97</v>
      </c>
      <c r="F115" s="282">
        <v>0.78812500000000008</v>
      </c>
      <c r="G115" s="280">
        <v>0.59375</v>
      </c>
      <c r="H115" s="280">
        <v>0.79</v>
      </c>
      <c r="I115" s="283">
        <f>VLOOKUP(A115, 'Dimension 1_Raw'!C:I, 6, FALSE)</f>
        <v>0.78812500000000008</v>
      </c>
      <c r="J115" s="251">
        <f t="shared" si="6"/>
        <v>0.97979797979797978</v>
      </c>
      <c r="K115" s="251">
        <f t="shared" si="7"/>
        <v>0.7960858585858589</v>
      </c>
      <c r="L115" s="251">
        <f t="shared" si="8"/>
        <v>0.59375</v>
      </c>
      <c r="M115" s="251">
        <f t="shared" si="11"/>
        <v>0.79</v>
      </c>
      <c r="N115" s="27">
        <f t="shared" si="9"/>
        <v>0.78990845959595968</v>
      </c>
      <c r="O115" s="243">
        <f t="shared" si="10"/>
        <v>70</v>
      </c>
    </row>
    <row r="116" spans="1:15" x14ac:dyDescent="0.25">
      <c r="A116" s="18" t="s">
        <v>306</v>
      </c>
      <c r="B116" s="17" t="s">
        <v>60</v>
      </c>
      <c r="C116" s="4" t="str">
        <f>VLOOKUP(B116,'Country code'!$D$2:$F$194,2,FALSE)</f>
        <v>Lower middle income</v>
      </c>
      <c r="D116" s="17" t="str">
        <f>VLOOKUP(B116, 'WB Income'!E:H, 3, FALSE)</f>
        <v>East Asia &amp; Pacific</v>
      </c>
      <c r="E116" s="282">
        <v>0.84</v>
      </c>
      <c r="F116" s="282">
        <v>0.81142857142857139</v>
      </c>
      <c r="G116" s="280">
        <v>0.125</v>
      </c>
      <c r="H116" s="280">
        <v>0.75</v>
      </c>
      <c r="I116" s="283">
        <f>VLOOKUP(A116, 'Dimension 1_Raw'!C:I, 6, FALSE)</f>
        <v>0.81142857142857139</v>
      </c>
      <c r="J116" s="251">
        <f t="shared" si="6"/>
        <v>0.84848484848484851</v>
      </c>
      <c r="K116" s="251">
        <f t="shared" si="7"/>
        <v>0.81962481962481981</v>
      </c>
      <c r="L116" s="251">
        <f t="shared" si="8"/>
        <v>0.125</v>
      </c>
      <c r="M116" s="251">
        <f t="shared" si="11"/>
        <v>0.75</v>
      </c>
      <c r="N116" s="27">
        <f t="shared" si="9"/>
        <v>0.63577741702741708</v>
      </c>
      <c r="O116" s="243">
        <f t="shared" si="10"/>
        <v>121</v>
      </c>
    </row>
    <row r="117" spans="1:15" x14ac:dyDescent="0.25">
      <c r="A117" s="18" t="s">
        <v>307</v>
      </c>
      <c r="B117" s="17" t="s">
        <v>107</v>
      </c>
      <c r="C117" s="4" t="str">
        <f>VLOOKUP(B117,'Country code'!$D$2:$F$194,2,FALSE)</f>
        <v>High income: nonOECD</v>
      </c>
      <c r="D117" s="17" t="s">
        <v>508</v>
      </c>
      <c r="E117" s="282">
        <v>0.99</v>
      </c>
      <c r="F117" s="282">
        <v>0.9880000000000001</v>
      </c>
      <c r="G117" s="280">
        <v>0.3125</v>
      </c>
      <c r="H117" s="280"/>
      <c r="I117" s="283">
        <f>VLOOKUP(A117, 'Dimension 1_Raw'!C:I, 6, FALSE)</f>
        <v>0.9880000000000001</v>
      </c>
      <c r="J117" s="251">
        <f t="shared" si="6"/>
        <v>1</v>
      </c>
      <c r="K117" s="251">
        <f t="shared" si="7"/>
        <v>0.9979797979797983</v>
      </c>
      <c r="L117" s="251">
        <f t="shared" si="8"/>
        <v>0.3125</v>
      </c>
      <c r="M117" s="251"/>
      <c r="N117" s="27">
        <f t="shared" si="9"/>
        <v>0.77015993265993277</v>
      </c>
      <c r="O117" s="243">
        <f t="shared" si="10"/>
        <v>77</v>
      </c>
    </row>
    <row r="118" spans="1:15" x14ac:dyDescent="0.25">
      <c r="A118" s="18" t="s">
        <v>308</v>
      </c>
      <c r="B118" s="17" t="s">
        <v>118</v>
      </c>
      <c r="C118" s="4" t="str">
        <f>VLOOKUP(B118,'Country code'!$D$2:$F$194,2,FALSE)</f>
        <v>Lower middle income</v>
      </c>
      <c r="D118" s="17" t="str">
        <f>VLOOKUP(B118, 'WB Income'!E:H, 3, FALSE)</f>
        <v>East Asia &amp; Pacific</v>
      </c>
      <c r="E118" s="282">
        <v>0.99</v>
      </c>
      <c r="F118" s="282">
        <v>0.87312499999999993</v>
      </c>
      <c r="G118" s="280">
        <v>0.5</v>
      </c>
      <c r="H118" s="280">
        <v>0.99</v>
      </c>
      <c r="I118" s="283">
        <f>VLOOKUP(A118, 'Dimension 1_Raw'!C:I, 6, FALSE)</f>
        <v>0.87312499999999993</v>
      </c>
      <c r="J118" s="251">
        <f t="shared" si="6"/>
        <v>1</v>
      </c>
      <c r="K118" s="251">
        <f t="shared" si="7"/>
        <v>0.88194444444444453</v>
      </c>
      <c r="L118" s="251">
        <f t="shared" si="8"/>
        <v>0.5</v>
      </c>
      <c r="M118" s="251">
        <f t="shared" si="11"/>
        <v>0.99</v>
      </c>
      <c r="N118" s="27">
        <f t="shared" si="9"/>
        <v>0.84298611111111121</v>
      </c>
      <c r="O118" s="243">
        <f t="shared" si="10"/>
        <v>44</v>
      </c>
    </row>
    <row r="119" spans="1:15" x14ac:dyDescent="0.25">
      <c r="A119" s="18" t="s">
        <v>309</v>
      </c>
      <c r="B119" s="17" t="s">
        <v>117</v>
      </c>
      <c r="C119" s="4" t="str">
        <f>VLOOKUP(B119,'Country code'!$D$2:$F$194,2,FALSE)</f>
        <v>Upper middle income</v>
      </c>
      <c r="D119" s="17" t="str">
        <f>VLOOKUP(B119, 'WB Income'!E:H, 3, FALSE)</f>
        <v>Europe &amp; Central Asia</v>
      </c>
      <c r="E119" s="282">
        <v>0.95</v>
      </c>
      <c r="F119" s="282">
        <v>0.93</v>
      </c>
      <c r="G119" s="280">
        <v>0.15625</v>
      </c>
      <c r="H119" s="280">
        <v>0.90333333333333332</v>
      </c>
      <c r="I119" s="283">
        <f>VLOOKUP(A119, 'Dimension 1_Raw'!C:I, 6, FALSE)</f>
        <v>0.93</v>
      </c>
      <c r="J119" s="251">
        <f t="shared" si="6"/>
        <v>0.95959595959595956</v>
      </c>
      <c r="K119" s="251">
        <f t="shared" si="7"/>
        <v>0.93939393939393967</v>
      </c>
      <c r="L119" s="251">
        <f t="shared" si="8"/>
        <v>0.15625</v>
      </c>
      <c r="M119" s="251">
        <f t="shared" si="11"/>
        <v>0.90333333333333332</v>
      </c>
      <c r="N119" s="27">
        <f t="shared" si="9"/>
        <v>0.73964330808080814</v>
      </c>
      <c r="O119" s="243">
        <f t="shared" si="10"/>
        <v>87</v>
      </c>
    </row>
    <row r="120" spans="1:15" x14ac:dyDescent="0.25">
      <c r="A120" s="18" t="s">
        <v>310</v>
      </c>
      <c r="B120" s="17" t="s">
        <v>106</v>
      </c>
      <c r="C120" s="4" t="str">
        <f>VLOOKUP(B120,'Country code'!$D$2:$F$194,2,FALSE)</f>
        <v>Lower middle income</v>
      </c>
      <c r="D120" s="17" t="str">
        <f>VLOOKUP(B120, 'WB Income'!E:H, 3, FALSE)</f>
        <v>Middle East &amp; North Africa</v>
      </c>
      <c r="E120" s="282">
        <v>0.99</v>
      </c>
      <c r="F120" s="282">
        <v>0.82483870967741924</v>
      </c>
      <c r="G120" s="280">
        <v>0.5</v>
      </c>
      <c r="H120" s="280">
        <v>0.91333333333333333</v>
      </c>
      <c r="I120" s="283">
        <f>VLOOKUP(A120, 'Dimension 1_Raw'!C:I, 6, FALSE)</f>
        <v>0.82483870967741924</v>
      </c>
      <c r="J120" s="251">
        <f t="shared" si="6"/>
        <v>1</v>
      </c>
      <c r="K120" s="251">
        <f t="shared" si="7"/>
        <v>0.83317041381557522</v>
      </c>
      <c r="L120" s="251">
        <f t="shared" si="8"/>
        <v>0.5</v>
      </c>
      <c r="M120" s="251">
        <f t="shared" si="11"/>
        <v>0.91333333333333333</v>
      </c>
      <c r="N120" s="27">
        <f t="shared" si="9"/>
        <v>0.81162593678722716</v>
      </c>
      <c r="O120" s="243">
        <f t="shared" si="10"/>
        <v>56</v>
      </c>
    </row>
    <row r="121" spans="1:15" x14ac:dyDescent="0.25">
      <c r="A121" s="18" t="s">
        <v>311</v>
      </c>
      <c r="B121" s="17" t="s">
        <v>119</v>
      </c>
      <c r="C121" s="4" t="str">
        <f>VLOOKUP(B121,'Country code'!$D$2:$F$194,2,FALSE)</f>
        <v>Low income</v>
      </c>
      <c r="D121" s="17" t="str">
        <f>VLOOKUP(B121, 'WB Income'!E:H, 3, FALSE)</f>
        <v>Sub-Saharan Africa</v>
      </c>
      <c r="E121" s="282">
        <v>0.76</v>
      </c>
      <c r="F121" s="282">
        <v>0.61032258064516132</v>
      </c>
      <c r="G121" s="280">
        <v>3.125E-2</v>
      </c>
      <c r="H121" s="280">
        <v>0.44333333333333336</v>
      </c>
      <c r="I121" s="283">
        <f>VLOOKUP(A121, 'Dimension 1_Raw'!C:I, 6, FALSE)</f>
        <v>0.61032258064516132</v>
      </c>
      <c r="J121" s="251">
        <f t="shared" si="6"/>
        <v>0.76767676767676774</v>
      </c>
      <c r="K121" s="251">
        <f t="shared" si="7"/>
        <v>0.61648745519713277</v>
      </c>
      <c r="L121" s="251">
        <f t="shared" si="8"/>
        <v>3.125E-2</v>
      </c>
      <c r="M121" s="251">
        <f t="shared" si="11"/>
        <v>0.44333333333333336</v>
      </c>
      <c r="N121" s="27">
        <f t="shared" si="9"/>
        <v>0.46468688905180844</v>
      </c>
      <c r="O121" s="243">
        <f t="shared" si="10"/>
        <v>166</v>
      </c>
    </row>
    <row r="122" spans="1:15" x14ac:dyDescent="0.25">
      <c r="A122" s="18" t="s">
        <v>312</v>
      </c>
      <c r="B122" s="17" t="s">
        <v>116</v>
      </c>
      <c r="C122" s="4" t="str">
        <f>VLOOKUP(B122,'Country code'!$D$2:$F$194,2,FALSE)</f>
        <v>Low income</v>
      </c>
      <c r="D122" s="17" t="str">
        <f>VLOOKUP(B122, 'WB Income'!E:H, 3, FALSE)</f>
        <v>East Asia &amp; Pacific</v>
      </c>
      <c r="E122" s="282">
        <v>0.86</v>
      </c>
      <c r="F122" s="282">
        <v>0.68437500000000007</v>
      </c>
      <c r="G122" s="280">
        <v>0</v>
      </c>
      <c r="H122" s="280">
        <v>0.56333333333333335</v>
      </c>
      <c r="I122" s="283">
        <f>VLOOKUP(A122, 'Dimension 1_Raw'!C:I, 6, FALSE)</f>
        <v>0.68437500000000007</v>
      </c>
      <c r="J122" s="251">
        <f t="shared" si="6"/>
        <v>0.86868686868686873</v>
      </c>
      <c r="K122" s="251">
        <f t="shared" si="7"/>
        <v>0.69128787878787901</v>
      </c>
      <c r="L122" s="251">
        <f t="shared" si="8"/>
        <v>0</v>
      </c>
      <c r="M122" s="251">
        <f t="shared" si="11"/>
        <v>0.56333333333333335</v>
      </c>
      <c r="N122" s="27">
        <f t="shared" si="9"/>
        <v>0.53082702020202033</v>
      </c>
      <c r="O122" s="243">
        <f t="shared" si="10"/>
        <v>150</v>
      </c>
    </row>
    <row r="123" spans="1:15" x14ac:dyDescent="0.25">
      <c r="A123" s="18" t="s">
        <v>313</v>
      </c>
      <c r="B123" s="17" t="s">
        <v>124</v>
      </c>
      <c r="C123" s="4" t="str">
        <f>VLOOKUP(B123,'Country code'!$D$2:$F$194,2,FALSE)</f>
        <v>Upper middle income</v>
      </c>
      <c r="D123" s="17" t="str">
        <f>VLOOKUP(B123, 'WB Income'!E:H, 3, FALSE)</f>
        <v>Sub-Saharan Africa</v>
      </c>
      <c r="E123" s="282">
        <v>0.82</v>
      </c>
      <c r="F123" s="282">
        <v>0.75260869565217403</v>
      </c>
      <c r="G123" s="280">
        <v>3.125E-2</v>
      </c>
      <c r="H123" s="280">
        <v>0.32333333333333336</v>
      </c>
      <c r="I123" s="283">
        <f>VLOOKUP(A123, 'Dimension 1_Raw'!C:I, 6, FALSE)</f>
        <v>0.75260869565217403</v>
      </c>
      <c r="J123" s="251">
        <f t="shared" si="6"/>
        <v>0.82828282828282829</v>
      </c>
      <c r="K123" s="251">
        <f t="shared" si="7"/>
        <v>0.76021080368906491</v>
      </c>
      <c r="L123" s="251">
        <f t="shared" si="8"/>
        <v>3.125E-2</v>
      </c>
      <c r="M123" s="251">
        <f t="shared" si="11"/>
        <v>0.32333333333333336</v>
      </c>
      <c r="N123" s="27">
        <f t="shared" si="9"/>
        <v>0.48576924132630661</v>
      </c>
      <c r="O123" s="243">
        <f t="shared" si="10"/>
        <v>159</v>
      </c>
    </row>
    <row r="124" spans="1:15" x14ac:dyDescent="0.25">
      <c r="A124" s="18" t="s">
        <v>314</v>
      </c>
      <c r="B124" s="17" t="s">
        <v>132</v>
      </c>
      <c r="C124" s="4" t="s">
        <v>439</v>
      </c>
      <c r="D124" s="17" t="s">
        <v>506</v>
      </c>
      <c r="E124" s="282">
        <v>0.99</v>
      </c>
      <c r="F124" s="282">
        <v>0.75857142857142867</v>
      </c>
      <c r="G124" s="280">
        <v>0.1875</v>
      </c>
      <c r="H124" s="280">
        <v>0.5</v>
      </c>
      <c r="I124" s="283">
        <f>VLOOKUP(A124, 'Dimension 1_Raw'!C:I, 6, FALSE)</f>
        <v>0.75857142857142867</v>
      </c>
      <c r="J124" s="251">
        <f t="shared" si="6"/>
        <v>1</v>
      </c>
      <c r="K124" s="251">
        <f t="shared" si="7"/>
        <v>0.76623376623376649</v>
      </c>
      <c r="L124" s="251">
        <f t="shared" si="8"/>
        <v>0.1875</v>
      </c>
      <c r="M124" s="251">
        <f t="shared" si="11"/>
        <v>0.5</v>
      </c>
      <c r="N124" s="27">
        <f t="shared" si="9"/>
        <v>0.61343344155844159</v>
      </c>
      <c r="O124" s="243">
        <f t="shared" si="10"/>
        <v>130</v>
      </c>
    </row>
    <row r="125" spans="1:15" x14ac:dyDescent="0.25">
      <c r="A125" s="18" t="s">
        <v>315</v>
      </c>
      <c r="B125" s="17" t="s">
        <v>131</v>
      </c>
      <c r="C125" s="4" t="str">
        <f>VLOOKUP(B125,'Country code'!$D$2:$F$194,2,FALSE)</f>
        <v>Low income</v>
      </c>
      <c r="D125" s="17" t="str">
        <f>VLOOKUP(B125, 'WB Income'!E:H, 3, FALSE)</f>
        <v>South Asia</v>
      </c>
      <c r="E125" s="282">
        <v>0.92</v>
      </c>
      <c r="F125" s="282">
        <v>0.66625000000000001</v>
      </c>
      <c r="G125" s="280">
        <v>3.125E-2</v>
      </c>
      <c r="H125" s="280">
        <v>0.33666666666666667</v>
      </c>
      <c r="I125" s="283">
        <f>VLOOKUP(A125, 'Dimension 1_Raw'!C:I, 6, FALSE)</f>
        <v>0.66625000000000001</v>
      </c>
      <c r="J125" s="251">
        <f t="shared" si="6"/>
        <v>0.92929292929292939</v>
      </c>
      <c r="K125" s="251">
        <f t="shared" si="7"/>
        <v>0.67297979797979812</v>
      </c>
      <c r="L125" s="251">
        <f t="shared" si="8"/>
        <v>3.125E-2</v>
      </c>
      <c r="M125" s="251">
        <f t="shared" si="11"/>
        <v>0.33666666666666667</v>
      </c>
      <c r="N125" s="27">
        <f t="shared" si="9"/>
        <v>0.49254734848484855</v>
      </c>
      <c r="O125" s="243">
        <f t="shared" si="10"/>
        <v>156</v>
      </c>
    </row>
    <row r="126" spans="1:15" x14ac:dyDescent="0.25">
      <c r="A126" s="18" t="s">
        <v>316</v>
      </c>
      <c r="B126" s="17" t="s">
        <v>129</v>
      </c>
      <c r="C126" s="4" t="str">
        <f>VLOOKUP(B126,'Country code'!$D$2:$F$194,2,FALSE)</f>
        <v>High income: OECD</v>
      </c>
      <c r="D126" s="17" t="s">
        <v>508</v>
      </c>
      <c r="E126" s="282">
        <v>0.97</v>
      </c>
      <c r="F126" s="282">
        <v>0.96874999999999978</v>
      </c>
      <c r="G126" s="280">
        <v>1</v>
      </c>
      <c r="H126" s="280">
        <v>0.93</v>
      </c>
      <c r="I126" s="283">
        <f>VLOOKUP(A126, 'Dimension 1_Raw'!C:I, 6, FALSE)</f>
        <v>0.96874999999999978</v>
      </c>
      <c r="J126" s="251">
        <f t="shared" si="6"/>
        <v>0.97979797979797978</v>
      </c>
      <c r="K126" s="251">
        <f t="shared" si="7"/>
        <v>0.97853535353535359</v>
      </c>
      <c r="L126" s="251">
        <f t="shared" si="8"/>
        <v>1</v>
      </c>
      <c r="M126" s="251">
        <f t="shared" si="11"/>
        <v>0.93</v>
      </c>
      <c r="N126" s="27">
        <f t="shared" si="9"/>
        <v>0.97208333333333341</v>
      </c>
      <c r="O126" s="243">
        <f t="shared" si="10"/>
        <v>4</v>
      </c>
    </row>
    <row r="127" spans="1:15" x14ac:dyDescent="0.25">
      <c r="A127" s="18" t="s">
        <v>317</v>
      </c>
      <c r="B127" s="17" t="s">
        <v>133</v>
      </c>
      <c r="C127" s="4" t="str">
        <f>VLOOKUP(B127,'Country code'!$D$2:$F$194,2,FALSE)</f>
        <v>High income: OECD</v>
      </c>
      <c r="D127" s="17" t="s">
        <v>506</v>
      </c>
      <c r="E127" s="282">
        <v>0.95</v>
      </c>
      <c r="F127" s="282">
        <v>0.82692307692307687</v>
      </c>
      <c r="G127" s="280">
        <v>9.375E-2</v>
      </c>
      <c r="H127" s="280"/>
      <c r="I127" s="283">
        <f>VLOOKUP(A127, 'Dimension 1_Raw'!C:I, 6, FALSE)</f>
        <v>0.82692307692307687</v>
      </c>
      <c r="J127" s="251">
        <f t="shared" si="6"/>
        <v>0.95959595959595956</v>
      </c>
      <c r="K127" s="251">
        <f t="shared" si="7"/>
        <v>0.83527583527583538</v>
      </c>
      <c r="L127" s="251">
        <f t="shared" si="8"/>
        <v>9.375E-2</v>
      </c>
      <c r="M127" s="251"/>
      <c r="N127" s="27">
        <f t="shared" si="9"/>
        <v>0.62954059829059827</v>
      </c>
      <c r="O127" s="243">
        <f t="shared" si="10"/>
        <v>122</v>
      </c>
    </row>
    <row r="128" spans="1:15" x14ac:dyDescent="0.25">
      <c r="A128" s="18" t="s">
        <v>318</v>
      </c>
      <c r="B128" s="17" t="s">
        <v>127</v>
      </c>
      <c r="C128" s="4" t="str">
        <f>VLOOKUP(B128,'Country code'!$D$2:$F$194,2,FALSE)</f>
        <v>Lower middle income</v>
      </c>
      <c r="D128" s="17" t="str">
        <f>VLOOKUP(B128, 'WB Income'!E:H, 3, FALSE)</f>
        <v>Latin America &amp; Caribbean</v>
      </c>
      <c r="E128" s="282">
        <v>0.99</v>
      </c>
      <c r="F128" s="282">
        <v>0.71468749999999981</v>
      </c>
      <c r="G128" s="280">
        <v>0.28125</v>
      </c>
      <c r="H128" s="280">
        <v>0.73333333333333328</v>
      </c>
      <c r="I128" s="283">
        <f>VLOOKUP(A128, 'Dimension 1_Raw'!C:I, 6, FALSE)</f>
        <v>0.71468749999999981</v>
      </c>
      <c r="J128" s="251">
        <f t="shared" si="6"/>
        <v>1</v>
      </c>
      <c r="K128" s="251">
        <f t="shared" si="7"/>
        <v>0.72190656565656564</v>
      </c>
      <c r="L128" s="251">
        <f t="shared" si="8"/>
        <v>0.28125</v>
      </c>
      <c r="M128" s="251">
        <f t="shared" si="11"/>
        <v>0.73333333333333328</v>
      </c>
      <c r="N128" s="27">
        <f t="shared" si="9"/>
        <v>0.68412247474747478</v>
      </c>
      <c r="O128" s="243">
        <f t="shared" si="10"/>
        <v>104</v>
      </c>
    </row>
    <row r="129" spans="1:15" x14ac:dyDescent="0.25">
      <c r="A129" s="18" t="s">
        <v>319</v>
      </c>
      <c r="B129" s="17" t="s">
        <v>125</v>
      </c>
      <c r="C129" s="4" t="str">
        <f>VLOOKUP(B129,'Country code'!$D$2:$F$194,2,FALSE)</f>
        <v>Low income</v>
      </c>
      <c r="D129" s="17" t="str">
        <f>VLOOKUP(B129, 'WB Income'!E:H, 3, FALSE)</f>
        <v>Sub-Saharan Africa</v>
      </c>
      <c r="E129" s="282">
        <v>0.97</v>
      </c>
      <c r="F129" s="282">
        <v>0.5326923076923078</v>
      </c>
      <c r="G129" s="280">
        <v>0.125</v>
      </c>
      <c r="H129" s="280">
        <v>0.70666666666666667</v>
      </c>
      <c r="I129" s="283">
        <f>VLOOKUP(A129, 'Dimension 1_Raw'!C:I, 6, FALSE)</f>
        <v>0.5326923076923078</v>
      </c>
      <c r="J129" s="251">
        <f t="shared" si="6"/>
        <v>0.97979797979797978</v>
      </c>
      <c r="K129" s="251">
        <f t="shared" si="7"/>
        <v>0.5380730380730383</v>
      </c>
      <c r="L129" s="251">
        <f t="shared" si="8"/>
        <v>0.125</v>
      </c>
      <c r="M129" s="251">
        <f t="shared" si="11"/>
        <v>0.70666666666666667</v>
      </c>
      <c r="N129" s="27">
        <f t="shared" si="9"/>
        <v>0.58738442113442113</v>
      </c>
      <c r="O129" s="243">
        <f t="shared" si="10"/>
        <v>136</v>
      </c>
    </row>
    <row r="130" spans="1:15" x14ac:dyDescent="0.25">
      <c r="A130" s="18" t="s">
        <v>320</v>
      </c>
      <c r="B130" s="17" t="s">
        <v>126</v>
      </c>
      <c r="C130" s="4" t="str">
        <f>VLOOKUP(B130,'Country code'!$D$2:$F$194,2,FALSE)</f>
        <v>Lower middle income</v>
      </c>
      <c r="D130" s="17" t="str">
        <f>VLOOKUP(B130, 'WB Income'!E:H, 3, FALSE)</f>
        <v>Sub-Saharan Africa</v>
      </c>
      <c r="E130" s="282">
        <v>0.61</v>
      </c>
      <c r="F130" s="282">
        <v>0.45458333333333334</v>
      </c>
      <c r="G130" s="280">
        <v>0</v>
      </c>
      <c r="H130" s="280">
        <v>0.21</v>
      </c>
      <c r="I130" s="283">
        <f>VLOOKUP(A130, 'Dimension 1_Raw'!C:I, 6, FALSE)</f>
        <v>0.45458333333333334</v>
      </c>
      <c r="J130" s="251">
        <f t="shared" si="6"/>
        <v>0.61616161616161613</v>
      </c>
      <c r="K130" s="251">
        <f t="shared" si="7"/>
        <v>0.45917508417508429</v>
      </c>
      <c r="L130" s="251">
        <f t="shared" si="8"/>
        <v>0</v>
      </c>
      <c r="M130" s="251">
        <f t="shared" si="11"/>
        <v>0.21</v>
      </c>
      <c r="N130" s="27">
        <f t="shared" si="9"/>
        <v>0.32133417508417511</v>
      </c>
      <c r="O130" s="243">
        <f t="shared" si="10"/>
        <v>191</v>
      </c>
    </row>
    <row r="131" spans="1:15" x14ac:dyDescent="0.25">
      <c r="A131" s="18" t="s">
        <v>321</v>
      </c>
      <c r="B131" s="17" t="s">
        <v>128</v>
      </c>
      <c r="C131" s="4"/>
      <c r="D131" s="17" t="s">
        <v>506</v>
      </c>
      <c r="E131" s="282">
        <v>0.99</v>
      </c>
      <c r="F131" s="282">
        <v>0.94279999999999975</v>
      </c>
      <c r="G131" s="280">
        <v>0.65625</v>
      </c>
      <c r="H131" s="280">
        <v>1</v>
      </c>
      <c r="I131" s="283">
        <f>VLOOKUP(A131, 'Dimension 1_Raw'!C:I, 6, FALSE)</f>
        <v>0.94279999999999975</v>
      </c>
      <c r="J131" s="251">
        <f t="shared" si="6"/>
        <v>1</v>
      </c>
      <c r="K131" s="251">
        <f t="shared" si="7"/>
        <v>0.95232323232323224</v>
      </c>
      <c r="L131" s="251">
        <f t="shared" si="8"/>
        <v>0.65625</v>
      </c>
      <c r="M131" s="251">
        <f t="shared" si="11"/>
        <v>1</v>
      </c>
      <c r="N131" s="27">
        <f t="shared" si="9"/>
        <v>0.90214330808080812</v>
      </c>
      <c r="O131" s="243">
        <f t="shared" si="10"/>
        <v>17</v>
      </c>
    </row>
    <row r="132" spans="1:15" x14ac:dyDescent="0.25">
      <c r="A132" s="18" t="s">
        <v>322</v>
      </c>
      <c r="B132" s="17" t="s">
        <v>130</v>
      </c>
      <c r="C132" s="4" t="str">
        <f>VLOOKUP(B132,'Country code'!$D$2:$F$194,2,FALSE)</f>
        <v>High income: OECD</v>
      </c>
      <c r="D132" s="17" t="s">
        <v>508</v>
      </c>
      <c r="E132" s="282">
        <v>0.94</v>
      </c>
      <c r="F132" s="282">
        <v>0.91037037037037016</v>
      </c>
      <c r="G132" s="280">
        <v>0.5625</v>
      </c>
      <c r="H132" s="280">
        <v>0.92666666666666675</v>
      </c>
      <c r="I132" s="283">
        <f>VLOOKUP(A132, 'Dimension 1_Raw'!C:I, 6, FALSE)</f>
        <v>0.91037037037037016</v>
      </c>
      <c r="J132" s="251">
        <f t="shared" si="6"/>
        <v>0.9494949494949495</v>
      </c>
      <c r="K132" s="251">
        <f t="shared" si="7"/>
        <v>0.91956603067714182</v>
      </c>
      <c r="L132" s="251">
        <f t="shared" si="8"/>
        <v>0.5625</v>
      </c>
      <c r="M132" s="251">
        <f t="shared" si="11"/>
        <v>0.92666666666666675</v>
      </c>
      <c r="N132" s="27">
        <f t="shared" si="9"/>
        <v>0.83955691170968949</v>
      </c>
      <c r="O132" s="243">
        <f t="shared" si="10"/>
        <v>45</v>
      </c>
    </row>
    <row r="133" spans="1:15" x14ac:dyDescent="0.25">
      <c r="A133" s="18" t="s">
        <v>323</v>
      </c>
      <c r="B133" s="17" t="s">
        <v>134</v>
      </c>
      <c r="C133" s="4" t="str">
        <f>VLOOKUP(B133,'Country code'!$D$2:$F$194,2,FALSE)</f>
        <v>High income: nonOECD</v>
      </c>
      <c r="D133" s="17" t="s">
        <v>541</v>
      </c>
      <c r="E133" s="282">
        <v>0.99</v>
      </c>
      <c r="F133" s="282">
        <v>0.8509374999999999</v>
      </c>
      <c r="G133" s="280">
        <v>0.71875</v>
      </c>
      <c r="H133" s="280">
        <v>1</v>
      </c>
      <c r="I133" s="283">
        <f>VLOOKUP(A133, 'Dimension 1_Raw'!C:I, 6, FALSE)</f>
        <v>0.8509374999999999</v>
      </c>
      <c r="J133" s="251">
        <f t="shared" si="6"/>
        <v>1</v>
      </c>
      <c r="K133" s="251">
        <f t="shared" si="7"/>
        <v>0.8595328282828284</v>
      </c>
      <c r="L133" s="251">
        <f t="shared" si="8"/>
        <v>0.71875</v>
      </c>
      <c r="M133" s="251">
        <f t="shared" si="11"/>
        <v>1</v>
      </c>
      <c r="N133" s="27">
        <f t="shared" si="9"/>
        <v>0.89457070707070707</v>
      </c>
      <c r="O133" s="243">
        <f t="shared" si="10"/>
        <v>22</v>
      </c>
    </row>
    <row r="134" spans="1:15" x14ac:dyDescent="0.25">
      <c r="A134" s="18" t="s">
        <v>324</v>
      </c>
      <c r="B134" s="17" t="s">
        <v>135</v>
      </c>
      <c r="C134" s="4" t="str">
        <f>VLOOKUP(B134,'Country code'!$D$2:$F$194,2,FALSE)</f>
        <v>Lower middle income</v>
      </c>
      <c r="D134" s="17" t="str">
        <f>VLOOKUP(B134, 'WB Income'!E:H, 3, FALSE)</f>
        <v>South Asia</v>
      </c>
      <c r="E134" s="282">
        <v>0.89</v>
      </c>
      <c r="F134" s="282">
        <v>0.66468749999999999</v>
      </c>
      <c r="G134" s="280">
        <v>0</v>
      </c>
      <c r="H134" s="280">
        <v>0.56666666666666665</v>
      </c>
      <c r="I134" s="283">
        <f>VLOOKUP(A134, 'Dimension 1_Raw'!C:I, 6, FALSE)</f>
        <v>0.66468749999999999</v>
      </c>
      <c r="J134" s="251">
        <f t="shared" si="6"/>
        <v>0.89898989898989901</v>
      </c>
      <c r="K134" s="251">
        <f t="shared" si="7"/>
        <v>0.67140151515151525</v>
      </c>
      <c r="L134" s="251">
        <f t="shared" si="8"/>
        <v>0</v>
      </c>
      <c r="M134" s="251">
        <f t="shared" si="11"/>
        <v>0.56666666666666665</v>
      </c>
      <c r="N134" s="27">
        <f t="shared" si="9"/>
        <v>0.5342645202020202</v>
      </c>
      <c r="O134" s="243">
        <f t="shared" si="10"/>
        <v>148</v>
      </c>
    </row>
    <row r="135" spans="1:15" x14ac:dyDescent="0.25">
      <c r="A135" s="18" t="s">
        <v>325</v>
      </c>
      <c r="B135" s="17" t="s">
        <v>139</v>
      </c>
      <c r="C135" s="4" t="str">
        <f>VLOOKUP(B135,'Country code'!$D$2:$F$194,2,FALSE)</f>
        <v>Upper middle income</v>
      </c>
      <c r="D135" s="17" t="str">
        <f>VLOOKUP(B135, 'WB Income'!E:H, 3, FALSE)</f>
        <v>East Asia &amp; Pacific</v>
      </c>
      <c r="E135" s="282">
        <v>0.84</v>
      </c>
      <c r="F135" s="282">
        <v>0.89958333333333329</v>
      </c>
      <c r="G135" s="280">
        <v>0.53125</v>
      </c>
      <c r="H135" s="280"/>
      <c r="I135" s="283">
        <f>VLOOKUP(A135, 'Dimension 1_Raw'!C:I, 6, FALSE)</f>
        <v>0.89958333333333329</v>
      </c>
      <c r="J135" s="251">
        <f t="shared" ref="J135:J166" si="12">+E135/E$5</f>
        <v>0.84848484848484851</v>
      </c>
      <c r="K135" s="251">
        <f t="shared" ref="K135:K166" si="13">+F135/F$5</f>
        <v>0.90867003367003385</v>
      </c>
      <c r="L135" s="251">
        <f t="shared" ref="L135:L166" si="14">+G135/G$5</f>
        <v>0.53125</v>
      </c>
      <c r="M135" s="251"/>
      <c r="N135" s="27">
        <f t="shared" ref="N135:N198" si="15">AVERAGE(J135:M135)</f>
        <v>0.76280162738496082</v>
      </c>
      <c r="O135" s="243">
        <f t="shared" ref="O135:O165" si="16">_xlfn.RANK.EQ(N135, $N$6:$N$199, 0)</f>
        <v>79</v>
      </c>
    </row>
    <row r="136" spans="1:15" x14ac:dyDescent="0.25">
      <c r="A136" s="18" t="s">
        <v>326</v>
      </c>
      <c r="B136" s="17" t="s">
        <v>136</v>
      </c>
      <c r="C136" s="4" t="str">
        <f>VLOOKUP(B136,'Country code'!$D$2:$F$194,2,FALSE)</f>
        <v>Upper middle income</v>
      </c>
      <c r="D136" s="17" t="str">
        <f>VLOOKUP(B136, 'WB Income'!E:H, 3, FALSE)</f>
        <v>Latin America &amp; Caribbean</v>
      </c>
      <c r="E136" s="282">
        <v>0.87</v>
      </c>
      <c r="F136" s="282">
        <v>0.84375000000000011</v>
      </c>
      <c r="G136" s="280">
        <v>0.34375</v>
      </c>
      <c r="H136" s="280">
        <v>0.65333333333333332</v>
      </c>
      <c r="I136" s="283">
        <f>VLOOKUP(A136, 'Dimension 1_Raw'!C:I, 6, FALSE)</f>
        <v>0.84375000000000011</v>
      </c>
      <c r="J136" s="251">
        <f t="shared" si="12"/>
        <v>0.87878787878787878</v>
      </c>
      <c r="K136" s="251">
        <f t="shared" si="13"/>
        <v>0.85227272727272763</v>
      </c>
      <c r="L136" s="251">
        <f t="shared" si="14"/>
        <v>0.34375</v>
      </c>
      <c r="M136" s="251">
        <f t="shared" ref="M136:M198" si="17">+H136/H$5</f>
        <v>0.65333333333333332</v>
      </c>
      <c r="N136" s="27">
        <f t="shared" si="15"/>
        <v>0.68203598484848493</v>
      </c>
      <c r="O136" s="243">
        <f t="shared" si="16"/>
        <v>105</v>
      </c>
    </row>
    <row r="137" spans="1:15" x14ac:dyDescent="0.25">
      <c r="A137" s="18" t="s">
        <v>327</v>
      </c>
      <c r="B137" s="17" t="s">
        <v>140</v>
      </c>
      <c r="C137" s="4" t="str">
        <f>VLOOKUP(B137,'Country code'!$D$2:$F$194,2,FALSE)</f>
        <v>Lower middle income</v>
      </c>
      <c r="D137" s="17" t="str">
        <f>VLOOKUP(B137, 'WB Income'!E:H, 3, FALSE)</f>
        <v>East Asia &amp; Pacific</v>
      </c>
      <c r="E137" s="282">
        <v>0.61</v>
      </c>
      <c r="F137" s="282">
        <v>0.54062499999999991</v>
      </c>
      <c r="G137" s="280">
        <v>0</v>
      </c>
      <c r="H137" s="280">
        <v>0.23</v>
      </c>
      <c r="I137" s="283">
        <f>VLOOKUP(A137, 'Dimension 1_Raw'!C:I, 6, FALSE)</f>
        <v>0.54062499999999991</v>
      </c>
      <c r="J137" s="251">
        <f t="shared" si="12"/>
        <v>0.61616161616161613</v>
      </c>
      <c r="K137" s="251">
        <f t="shared" si="13"/>
        <v>0.54608585858585867</v>
      </c>
      <c r="L137" s="251">
        <f t="shared" si="14"/>
        <v>0</v>
      </c>
      <c r="M137" s="251">
        <f t="shared" si="17"/>
        <v>0.23</v>
      </c>
      <c r="N137" s="27">
        <f t="shared" si="15"/>
        <v>0.34806186868686873</v>
      </c>
      <c r="O137" s="243">
        <f t="shared" si="16"/>
        <v>187</v>
      </c>
    </row>
    <row r="138" spans="1:15" x14ac:dyDescent="0.25">
      <c r="A138" s="18" t="s">
        <v>328</v>
      </c>
      <c r="B138" s="17" t="s">
        <v>144</v>
      </c>
      <c r="C138" s="4" t="str">
        <f>VLOOKUP(B138,'Country code'!$D$2:$F$194,2,FALSE)</f>
        <v>Lower middle income</v>
      </c>
      <c r="D138" s="17" t="str">
        <f>VLOOKUP(B138, 'WB Income'!E:H, 3, FALSE)</f>
        <v>Latin America &amp; Caribbean</v>
      </c>
      <c r="E138" s="282">
        <v>0.76</v>
      </c>
      <c r="F138" s="282">
        <v>0.7065625000000002</v>
      </c>
      <c r="G138" s="280">
        <v>0</v>
      </c>
      <c r="H138" s="280">
        <v>0.21333333333333332</v>
      </c>
      <c r="I138" s="283">
        <f>VLOOKUP(A138, 'Dimension 1_Raw'!C:I, 6, FALSE)</f>
        <v>0.7065625000000002</v>
      </c>
      <c r="J138" s="251">
        <f t="shared" si="12"/>
        <v>0.76767676767676774</v>
      </c>
      <c r="K138" s="251">
        <f t="shared" si="13"/>
        <v>0.71369949494949536</v>
      </c>
      <c r="L138" s="251">
        <f t="shared" si="14"/>
        <v>0</v>
      </c>
      <c r="M138" s="251">
        <f t="shared" si="17"/>
        <v>0.21333333333333332</v>
      </c>
      <c r="N138" s="27">
        <f t="shared" si="15"/>
        <v>0.42367739898989909</v>
      </c>
      <c r="O138" s="243">
        <f t="shared" si="16"/>
        <v>178</v>
      </c>
    </row>
    <row r="139" spans="1:15" x14ac:dyDescent="0.25">
      <c r="A139" s="18" t="s">
        <v>329</v>
      </c>
      <c r="B139" s="17" t="s">
        <v>137</v>
      </c>
      <c r="C139" s="4" t="str">
        <f>VLOOKUP(B139,'Country code'!$D$2:$F$194,2,FALSE)</f>
        <v>Upper middle income</v>
      </c>
      <c r="D139" s="17" t="str">
        <f>VLOOKUP(B139, 'WB Income'!E:H, 3, FALSE)</f>
        <v>Latin America &amp; Caribbean</v>
      </c>
      <c r="E139" s="282">
        <v>0.91</v>
      </c>
      <c r="F139" s="282">
        <v>0.745</v>
      </c>
      <c r="G139" s="280">
        <v>0.46875</v>
      </c>
      <c r="H139" s="280">
        <v>0.37</v>
      </c>
      <c r="I139" s="283">
        <f>VLOOKUP(A139, 'Dimension 1_Raw'!C:I, 6, FALSE)</f>
        <v>0.745</v>
      </c>
      <c r="J139" s="251">
        <f t="shared" si="12"/>
        <v>0.91919191919191923</v>
      </c>
      <c r="K139" s="251">
        <f t="shared" si="13"/>
        <v>0.75252525252525271</v>
      </c>
      <c r="L139" s="251">
        <f t="shared" si="14"/>
        <v>0.46875</v>
      </c>
      <c r="M139" s="251">
        <f t="shared" si="17"/>
        <v>0.37</v>
      </c>
      <c r="N139" s="27">
        <f t="shared" si="15"/>
        <v>0.62761679292929307</v>
      </c>
      <c r="O139" s="243">
        <f t="shared" si="16"/>
        <v>124</v>
      </c>
    </row>
    <row r="140" spans="1:15" x14ac:dyDescent="0.25">
      <c r="A140" s="18" t="s">
        <v>330</v>
      </c>
      <c r="B140" s="17" t="s">
        <v>138</v>
      </c>
      <c r="C140" s="4" t="str">
        <f>VLOOKUP(B140,'Country code'!$D$2:$F$194,2,FALSE)</f>
        <v>Lower middle income</v>
      </c>
      <c r="D140" s="17" t="str">
        <f>VLOOKUP(B140, 'WB Income'!E:H, 3, FALSE)</f>
        <v>East Asia &amp; Pacific</v>
      </c>
      <c r="E140" s="282">
        <v>0.8</v>
      </c>
      <c r="F140" s="282">
        <v>0.77483870967741908</v>
      </c>
      <c r="G140" s="280">
        <v>6.25E-2</v>
      </c>
      <c r="H140" s="280">
        <v>0.24666666666666667</v>
      </c>
      <c r="I140" s="283">
        <f>VLOOKUP(A140, 'Dimension 1_Raw'!C:I, 6, FALSE)</f>
        <v>0.77483870967741908</v>
      </c>
      <c r="J140" s="251">
        <f t="shared" si="12"/>
        <v>0.80808080808080818</v>
      </c>
      <c r="K140" s="251">
        <f t="shared" si="13"/>
        <v>0.7826653633105245</v>
      </c>
      <c r="L140" s="251">
        <f t="shared" si="14"/>
        <v>6.25E-2</v>
      </c>
      <c r="M140" s="251">
        <f t="shared" si="17"/>
        <v>0.24666666666666667</v>
      </c>
      <c r="N140" s="27">
        <f t="shared" si="15"/>
        <v>0.47497820951449982</v>
      </c>
      <c r="O140" s="243">
        <f t="shared" si="16"/>
        <v>163</v>
      </c>
    </row>
    <row r="141" spans="1:15" x14ac:dyDescent="0.25">
      <c r="A141" s="18" t="s">
        <v>331</v>
      </c>
      <c r="B141" s="17" t="s">
        <v>141</v>
      </c>
      <c r="C141" s="4" t="str">
        <f>VLOOKUP(B141,'Country code'!$D$2:$F$194,2,FALSE)</f>
        <v>High income: OECD</v>
      </c>
      <c r="D141" s="17" t="s">
        <v>508</v>
      </c>
      <c r="E141" s="282">
        <v>0.99</v>
      </c>
      <c r="F141" s="282">
        <v>0.96935483870967754</v>
      </c>
      <c r="G141" s="280">
        <v>0.96875</v>
      </c>
      <c r="H141" s="280"/>
      <c r="I141" s="283">
        <f>VLOOKUP(A141, 'Dimension 1_Raw'!C:I, 6, FALSE)</f>
        <v>0.96935483870967754</v>
      </c>
      <c r="J141" s="251">
        <f t="shared" si="12"/>
        <v>1</v>
      </c>
      <c r="K141" s="251">
        <f t="shared" si="13"/>
        <v>0.97914630172694728</v>
      </c>
      <c r="L141" s="251">
        <f t="shared" si="14"/>
        <v>0.96875</v>
      </c>
      <c r="M141" s="251"/>
      <c r="N141" s="27">
        <f t="shared" si="15"/>
        <v>0.9826321005756492</v>
      </c>
      <c r="O141" s="243">
        <f t="shared" si="16"/>
        <v>2</v>
      </c>
    </row>
    <row r="142" spans="1:15" x14ac:dyDescent="0.25">
      <c r="A142" s="18" t="s">
        <v>332</v>
      </c>
      <c r="B142" s="17" t="s">
        <v>143</v>
      </c>
      <c r="C142" s="4" t="str">
        <f>VLOOKUP(B142,'Country code'!$D$2:$F$194,2,FALSE)</f>
        <v>High income: OECD</v>
      </c>
      <c r="D142" s="17" t="s">
        <v>508</v>
      </c>
      <c r="E142" s="282">
        <v>0.97</v>
      </c>
      <c r="F142" s="282">
        <v>0.89833333333333332</v>
      </c>
      <c r="G142" s="280">
        <v>0.59375</v>
      </c>
      <c r="H142" s="280">
        <v>1</v>
      </c>
      <c r="I142" s="283">
        <f>VLOOKUP(A142, 'Dimension 1_Raw'!C:I, 6, FALSE)</f>
        <v>0.89833333333333332</v>
      </c>
      <c r="J142" s="251">
        <f t="shared" si="12"/>
        <v>0.97979797979797978</v>
      </c>
      <c r="K142" s="251">
        <f t="shared" si="13"/>
        <v>0.90740740740740755</v>
      </c>
      <c r="L142" s="251">
        <f t="shared" si="14"/>
        <v>0.59375</v>
      </c>
      <c r="M142" s="251">
        <f t="shared" si="17"/>
        <v>1</v>
      </c>
      <c r="N142" s="27">
        <f t="shared" si="15"/>
        <v>0.87023884680134689</v>
      </c>
      <c r="O142" s="243">
        <f t="shared" si="16"/>
        <v>33</v>
      </c>
    </row>
    <row r="143" spans="1:15" x14ac:dyDescent="0.25">
      <c r="A143" s="18" t="s">
        <v>333</v>
      </c>
      <c r="B143" s="17" t="s">
        <v>145</v>
      </c>
      <c r="C143" s="4" t="str">
        <f>VLOOKUP(B143,'Country code'!$D$2:$F$194,2,FALSE)</f>
        <v>High income: nonOECD</v>
      </c>
      <c r="D143" s="17" t="s">
        <v>541</v>
      </c>
      <c r="E143" s="282">
        <v>0.93</v>
      </c>
      <c r="F143" s="282">
        <v>0.82161290322580627</v>
      </c>
      <c r="G143" s="280">
        <v>0.5</v>
      </c>
      <c r="H143" s="280">
        <v>1</v>
      </c>
      <c r="I143" s="283">
        <f>VLOOKUP(A143, 'Dimension 1_Raw'!C:I, 6, FALSE)</f>
        <v>0.82161290322580627</v>
      </c>
      <c r="J143" s="251">
        <f t="shared" si="12"/>
        <v>0.93939393939393945</v>
      </c>
      <c r="K143" s="251">
        <f t="shared" si="13"/>
        <v>0.8299120234604106</v>
      </c>
      <c r="L143" s="251">
        <f t="shared" si="14"/>
        <v>0.5</v>
      </c>
      <c r="M143" s="251">
        <f t="shared" si="17"/>
        <v>1</v>
      </c>
      <c r="N143" s="27">
        <f t="shared" si="15"/>
        <v>0.81732649071358754</v>
      </c>
      <c r="O143" s="243">
        <f t="shared" si="16"/>
        <v>55</v>
      </c>
    </row>
    <row r="144" spans="1:15" x14ac:dyDescent="0.25">
      <c r="A144" s="18" t="s">
        <v>334</v>
      </c>
      <c r="B144" s="17" t="s">
        <v>94</v>
      </c>
      <c r="C144" s="4" t="str">
        <f>VLOOKUP(B144,'Country code'!$D$2:$F$194,2,FALSE)</f>
        <v>High income: OECD</v>
      </c>
      <c r="D144" s="17" t="s">
        <v>506</v>
      </c>
      <c r="E144" s="282">
        <v>0.99</v>
      </c>
      <c r="F144" s="282">
        <v>0.82111111111111135</v>
      </c>
      <c r="G144" s="280">
        <v>0.375</v>
      </c>
      <c r="H144" s="280">
        <v>1</v>
      </c>
      <c r="I144" s="283">
        <f>VLOOKUP(A144, 'Dimension 1_Raw'!C:I, 6, FALSE)</f>
        <v>0.82111111111111135</v>
      </c>
      <c r="J144" s="251">
        <f t="shared" si="12"/>
        <v>1</v>
      </c>
      <c r="K144" s="251">
        <f t="shared" si="13"/>
        <v>0.82940516273849652</v>
      </c>
      <c r="L144" s="251">
        <f t="shared" si="14"/>
        <v>0.375</v>
      </c>
      <c r="M144" s="251">
        <f t="shared" si="17"/>
        <v>1</v>
      </c>
      <c r="N144" s="27">
        <f t="shared" si="15"/>
        <v>0.8011012906846241</v>
      </c>
      <c r="O144" s="243">
        <f t="shared" si="16"/>
        <v>64</v>
      </c>
    </row>
    <row r="145" spans="1:15" x14ac:dyDescent="0.25">
      <c r="A145" s="18" t="s">
        <v>335</v>
      </c>
      <c r="B145" s="17" t="s">
        <v>108</v>
      </c>
      <c r="C145" s="4" t="str">
        <f>VLOOKUP(B145,'Country code'!$D$2:$F$194,2,FALSE)</f>
        <v>Lower middle income</v>
      </c>
      <c r="D145" s="17" t="str">
        <f>VLOOKUP(B145, 'WB Income'!E:H, 3, FALSE)</f>
        <v>Europe &amp; Central Asia</v>
      </c>
      <c r="E145" s="282">
        <v>0.93</v>
      </c>
      <c r="F145" s="282">
        <v>0.93238095238095242</v>
      </c>
      <c r="G145" s="280">
        <v>0.5</v>
      </c>
      <c r="H145" s="280">
        <v>0.78666666666666674</v>
      </c>
      <c r="I145" s="283">
        <f>VLOOKUP(A145, 'Dimension 1_Raw'!C:I, 6, FALSE)</f>
        <v>0.93238095238095242</v>
      </c>
      <c r="J145" s="251">
        <f t="shared" si="12"/>
        <v>0.93939393939393945</v>
      </c>
      <c r="K145" s="251">
        <f t="shared" si="13"/>
        <v>0.94179894179894208</v>
      </c>
      <c r="L145" s="251">
        <f t="shared" si="14"/>
        <v>0.5</v>
      </c>
      <c r="M145" s="251">
        <f t="shared" si="17"/>
        <v>0.78666666666666674</v>
      </c>
      <c r="N145" s="27">
        <f t="shared" si="15"/>
        <v>0.79196488696488709</v>
      </c>
      <c r="O145" s="243">
        <f t="shared" si="16"/>
        <v>68</v>
      </c>
    </row>
    <row r="146" spans="1:15" x14ac:dyDescent="0.25">
      <c r="A146" s="18" t="s">
        <v>336</v>
      </c>
      <c r="B146" s="17" t="s">
        <v>146</v>
      </c>
      <c r="C146" s="4" t="str">
        <f>VLOOKUP(B146,'Country code'!$D$2:$F$194,2,FALSE)</f>
        <v>Upper middle income</v>
      </c>
      <c r="D146" s="17" t="s">
        <v>508</v>
      </c>
      <c r="E146" s="282">
        <v>0.94</v>
      </c>
      <c r="F146" s="282">
        <v>0.95950000000000024</v>
      </c>
      <c r="G146" s="280">
        <v>0.59375</v>
      </c>
      <c r="H146" s="280">
        <v>0.7</v>
      </c>
      <c r="I146" s="283">
        <f>VLOOKUP(A146, 'Dimension 1_Raw'!C:I, 6, FALSE)</f>
        <v>0.95950000000000024</v>
      </c>
      <c r="J146" s="251">
        <f t="shared" si="12"/>
        <v>0.9494949494949495</v>
      </c>
      <c r="K146" s="251">
        <f t="shared" si="13"/>
        <v>0.96919191919191972</v>
      </c>
      <c r="L146" s="251">
        <f t="shared" si="14"/>
        <v>0.59375</v>
      </c>
      <c r="M146" s="251">
        <f t="shared" si="17"/>
        <v>0.7</v>
      </c>
      <c r="N146" s="27">
        <f t="shared" si="15"/>
        <v>0.80310921717171735</v>
      </c>
      <c r="O146" s="243">
        <f t="shared" si="16"/>
        <v>61</v>
      </c>
    </row>
    <row r="147" spans="1:15" x14ac:dyDescent="0.25">
      <c r="A147" s="18" t="s">
        <v>337</v>
      </c>
      <c r="B147" s="17" t="s">
        <v>147</v>
      </c>
      <c r="C147" s="4" t="str">
        <f>VLOOKUP(B147,'Country code'!$D$2:$F$194,2,FALSE)</f>
        <v>Upper middle income</v>
      </c>
      <c r="D147" s="17" t="str">
        <f>VLOOKUP(B147, 'WB Income'!E:H, 3, FALSE)</f>
        <v>Europe &amp; Central Asia</v>
      </c>
      <c r="E147" s="282">
        <v>0.97</v>
      </c>
      <c r="F147" s="282">
        <v>0.84615384615384615</v>
      </c>
      <c r="G147" s="280">
        <v>0.4375</v>
      </c>
      <c r="H147" s="280">
        <v>1</v>
      </c>
      <c r="I147" s="283">
        <f>VLOOKUP(A147, 'Dimension 1_Raw'!C:I, 6, FALSE)</f>
        <v>0.84615384615384615</v>
      </c>
      <c r="J147" s="251">
        <f t="shared" si="12"/>
        <v>0.97979797979797978</v>
      </c>
      <c r="K147" s="251">
        <f t="shared" si="13"/>
        <v>0.85470085470085488</v>
      </c>
      <c r="L147" s="251">
        <f t="shared" si="14"/>
        <v>0.4375</v>
      </c>
      <c r="M147" s="251">
        <f t="shared" si="17"/>
        <v>1</v>
      </c>
      <c r="N147" s="27">
        <f t="shared" si="15"/>
        <v>0.81799970862470861</v>
      </c>
      <c r="O147" s="243">
        <f t="shared" si="16"/>
        <v>53</v>
      </c>
    </row>
    <row r="148" spans="1:15" x14ac:dyDescent="0.25">
      <c r="A148" s="18" t="s">
        <v>338</v>
      </c>
      <c r="B148" s="17" t="s">
        <v>148</v>
      </c>
      <c r="C148" s="4" t="str">
        <f>VLOOKUP(B148,'Country code'!$D$2:$F$194,2,FALSE)</f>
        <v>Low income</v>
      </c>
      <c r="D148" s="17" t="str">
        <f>VLOOKUP(B148, 'WB Income'!E:H, 3, FALSE)</f>
        <v>Sub-Saharan Africa</v>
      </c>
      <c r="E148" s="282">
        <v>0.97</v>
      </c>
      <c r="F148" s="282">
        <v>0.818888888888889</v>
      </c>
      <c r="G148" s="280">
        <v>0.28125</v>
      </c>
      <c r="H148" s="280">
        <v>0.3</v>
      </c>
      <c r="I148" s="283">
        <f>VLOOKUP(A148, 'Dimension 1_Raw'!C:I, 6, FALSE)</f>
        <v>0.818888888888889</v>
      </c>
      <c r="J148" s="251">
        <f t="shared" si="12"/>
        <v>0.97979797979797978</v>
      </c>
      <c r="K148" s="251">
        <f t="shared" si="13"/>
        <v>0.82716049382716084</v>
      </c>
      <c r="L148" s="251">
        <f t="shared" si="14"/>
        <v>0.28125</v>
      </c>
      <c r="M148" s="251">
        <f t="shared" si="17"/>
        <v>0.3</v>
      </c>
      <c r="N148" s="27">
        <f t="shared" si="15"/>
        <v>0.59705211840628514</v>
      </c>
      <c r="O148" s="243">
        <f t="shared" si="16"/>
        <v>135</v>
      </c>
    </row>
    <row r="149" spans="1:15" x14ac:dyDescent="0.25">
      <c r="A149" s="18" t="s">
        <v>339</v>
      </c>
      <c r="B149" s="17" t="s">
        <v>93</v>
      </c>
      <c r="C149" s="4" t="str">
        <f>VLOOKUP(B149,'Country code'!$D$2:$F$194,2,FALSE)</f>
        <v>Upper middle income</v>
      </c>
      <c r="D149" s="17" t="str">
        <f>VLOOKUP(B149, 'WB Income'!E:H, 3, FALSE)</f>
        <v>Latin America &amp; Caribbean</v>
      </c>
      <c r="E149" s="282">
        <v>0.98</v>
      </c>
      <c r="F149" s="282">
        <v>0.95312499999999978</v>
      </c>
      <c r="G149" s="280">
        <v>0.90625</v>
      </c>
      <c r="H149" s="280">
        <v>1</v>
      </c>
      <c r="I149" s="283">
        <f>VLOOKUP(A149, 'Dimension 1_Raw'!C:I, 6, FALSE)</f>
        <v>0.95312499999999978</v>
      </c>
      <c r="J149" s="251">
        <f t="shared" si="12"/>
        <v>0.98989898989898994</v>
      </c>
      <c r="K149" s="251">
        <f t="shared" si="13"/>
        <v>0.9627525252525253</v>
      </c>
      <c r="L149" s="251">
        <f t="shared" si="14"/>
        <v>0.90625</v>
      </c>
      <c r="M149" s="251">
        <f t="shared" si="17"/>
        <v>1</v>
      </c>
      <c r="N149" s="27">
        <f t="shared" si="15"/>
        <v>0.96472537878787878</v>
      </c>
      <c r="O149" s="243">
        <f t="shared" si="16"/>
        <v>6</v>
      </c>
    </row>
    <row r="150" spans="1:15" x14ac:dyDescent="0.25">
      <c r="A150" s="18" t="s">
        <v>340</v>
      </c>
      <c r="B150" s="17" t="s">
        <v>100</v>
      </c>
      <c r="C150" s="4" t="str">
        <f>VLOOKUP(B150,'Country code'!$D$2:$F$194,2,FALSE)</f>
        <v>Upper middle income</v>
      </c>
      <c r="D150" s="17" t="str">
        <f>VLOOKUP(B150, 'WB Income'!E:H, 3, FALSE)</f>
        <v>Latin America &amp; Caribbean</v>
      </c>
      <c r="E150" s="282">
        <v>0.99</v>
      </c>
      <c r="F150" s="282">
        <v>0.87968750000000018</v>
      </c>
      <c r="G150" s="280">
        <v>0.46875</v>
      </c>
      <c r="H150" s="280">
        <v>0.56000000000000005</v>
      </c>
      <c r="I150" s="283">
        <f>VLOOKUP(A150, 'Dimension 1_Raw'!C:I, 6, FALSE)</f>
        <v>0.87968750000000018</v>
      </c>
      <c r="J150" s="251">
        <f t="shared" si="12"/>
        <v>1</v>
      </c>
      <c r="K150" s="251">
        <f t="shared" si="13"/>
        <v>0.88857323232323271</v>
      </c>
      <c r="L150" s="251">
        <f t="shared" si="14"/>
        <v>0.46875</v>
      </c>
      <c r="M150" s="251">
        <f t="shared" si="17"/>
        <v>0.56000000000000005</v>
      </c>
      <c r="N150" s="27">
        <f t="shared" si="15"/>
        <v>0.72933080808080819</v>
      </c>
      <c r="O150" s="243">
        <f t="shared" si="16"/>
        <v>90</v>
      </c>
    </row>
    <row r="151" spans="1:15" x14ac:dyDescent="0.25">
      <c r="A151" s="18" t="s">
        <v>341</v>
      </c>
      <c r="B151" s="17" t="s">
        <v>184</v>
      </c>
      <c r="C151" s="4" t="str">
        <f>VLOOKUP(B151,'Country code'!$D$2:$F$194,2,FALSE)</f>
        <v>Upper middle income</v>
      </c>
      <c r="D151" s="17" t="str">
        <f>VLOOKUP(B151, 'WB Income'!E:H, 3, FALSE)</f>
        <v>Latin America &amp; Caribbean</v>
      </c>
      <c r="E151" s="282">
        <v>0.96</v>
      </c>
      <c r="F151" s="282">
        <v>0.91781249999999992</v>
      </c>
      <c r="G151" s="280">
        <v>0.8125</v>
      </c>
      <c r="H151" s="280">
        <v>0.89</v>
      </c>
      <c r="I151" s="283">
        <f>VLOOKUP(A151, 'Dimension 1_Raw'!C:I, 6, FALSE)</f>
        <v>0.91781249999999992</v>
      </c>
      <c r="J151" s="251">
        <f t="shared" si="12"/>
        <v>0.96969696969696972</v>
      </c>
      <c r="K151" s="251">
        <f t="shared" si="13"/>
        <v>0.92708333333333348</v>
      </c>
      <c r="L151" s="251">
        <f t="shared" si="14"/>
        <v>0.8125</v>
      </c>
      <c r="M151" s="251">
        <f t="shared" si="17"/>
        <v>0.89</v>
      </c>
      <c r="N151" s="27">
        <f t="shared" si="15"/>
        <v>0.89982007575757583</v>
      </c>
      <c r="O151" s="243">
        <f t="shared" si="16"/>
        <v>19</v>
      </c>
    </row>
    <row r="152" spans="1:15" x14ac:dyDescent="0.25">
      <c r="A152" s="18" t="s">
        <v>342</v>
      </c>
      <c r="B152" s="17" t="s">
        <v>188</v>
      </c>
      <c r="C152" s="4" t="str">
        <f>VLOOKUP(B152,'Country code'!$D$2:$F$194,2,FALSE)</f>
        <v>Lower middle income</v>
      </c>
      <c r="D152" s="17" t="str">
        <f>VLOOKUP(B152, 'WB Income'!E:H, 3, FALSE)</f>
        <v>East Asia &amp; Pacific</v>
      </c>
      <c r="E152" s="282">
        <v>0.91</v>
      </c>
      <c r="F152" s="282">
        <v>0.82566666666666666</v>
      </c>
      <c r="G152" s="280">
        <v>0.4375</v>
      </c>
      <c r="H152" s="280">
        <v>0.44</v>
      </c>
      <c r="I152" s="283">
        <f>VLOOKUP(A152, 'Dimension 1_Raw'!C:I, 6, FALSE)</f>
        <v>0.82566666666666666</v>
      </c>
      <c r="J152" s="251">
        <f t="shared" si="12"/>
        <v>0.91919191919191923</v>
      </c>
      <c r="K152" s="251">
        <f t="shared" si="13"/>
        <v>0.8340067340067342</v>
      </c>
      <c r="L152" s="251">
        <f t="shared" si="14"/>
        <v>0.4375</v>
      </c>
      <c r="M152" s="251">
        <f t="shared" si="17"/>
        <v>0.44</v>
      </c>
      <c r="N152" s="27">
        <f t="shared" si="15"/>
        <v>0.6576746632996634</v>
      </c>
      <c r="O152" s="243">
        <f t="shared" si="16"/>
        <v>113</v>
      </c>
    </row>
    <row r="153" spans="1:15" x14ac:dyDescent="0.25">
      <c r="A153" s="18" t="s">
        <v>343</v>
      </c>
      <c r="B153" s="17" t="s">
        <v>156</v>
      </c>
      <c r="C153" s="4" t="str">
        <f>VLOOKUP(B153,'Country code'!$D$2:$F$194,2,FALSE)</f>
        <v>High income: nonOECD</v>
      </c>
      <c r="D153" s="17" t="s">
        <v>508</v>
      </c>
      <c r="E153" s="282">
        <v>0.86</v>
      </c>
      <c r="F153" s="282">
        <v>0.94277777777777794</v>
      </c>
      <c r="G153" s="280">
        <v>0.4375</v>
      </c>
      <c r="H153" s="280"/>
      <c r="I153" s="283">
        <f>VLOOKUP(A153, 'Dimension 1_Raw'!C:I, 6, FALSE)</f>
        <v>0.94277777777777794</v>
      </c>
      <c r="J153" s="251">
        <f t="shared" si="12"/>
        <v>0.86868686868686873</v>
      </c>
      <c r="K153" s="251">
        <f t="shared" si="13"/>
        <v>0.95230078563411935</v>
      </c>
      <c r="L153" s="251">
        <f t="shared" si="14"/>
        <v>0.4375</v>
      </c>
      <c r="M153" s="251"/>
      <c r="N153" s="27">
        <f t="shared" si="15"/>
        <v>0.7528292181069961</v>
      </c>
      <c r="O153" s="243">
        <f t="shared" si="16"/>
        <v>83</v>
      </c>
    </row>
    <row r="154" spans="1:15" x14ac:dyDescent="0.25">
      <c r="A154" s="18" t="s">
        <v>344</v>
      </c>
      <c r="B154" s="17" t="s">
        <v>159</v>
      </c>
      <c r="C154" s="4" t="str">
        <f>VLOOKUP(B154,'Country code'!$D$2:$F$194,2,FALSE)</f>
        <v>Lower middle income</v>
      </c>
      <c r="D154" s="17" t="str">
        <f>VLOOKUP(B154, 'WB Income'!E:H, 3, FALSE)</f>
        <v>Sub-Saharan Africa</v>
      </c>
      <c r="E154" s="282">
        <v>0.96</v>
      </c>
      <c r="F154" s="282">
        <v>0.78</v>
      </c>
      <c r="G154" s="280">
        <v>0.375</v>
      </c>
      <c r="H154" s="280">
        <v>1</v>
      </c>
      <c r="I154" s="283">
        <f>VLOOKUP(A154, 'Dimension 1_Raw'!C:I, 6, FALSE)</f>
        <v>0.78</v>
      </c>
      <c r="J154" s="251">
        <f t="shared" si="12"/>
        <v>0.96969696969696972</v>
      </c>
      <c r="K154" s="251">
        <f t="shared" si="13"/>
        <v>0.78787878787878807</v>
      </c>
      <c r="L154" s="251">
        <f t="shared" si="14"/>
        <v>0.375</v>
      </c>
      <c r="M154" s="251">
        <f t="shared" si="17"/>
        <v>1</v>
      </c>
      <c r="N154" s="27">
        <f t="shared" si="15"/>
        <v>0.78314393939393945</v>
      </c>
      <c r="O154" s="243">
        <f t="shared" si="16"/>
        <v>71</v>
      </c>
    </row>
    <row r="155" spans="1:15" x14ac:dyDescent="0.25">
      <c r="A155" s="18" t="s">
        <v>345</v>
      </c>
      <c r="B155" s="17" t="s">
        <v>149</v>
      </c>
      <c r="C155" s="4" t="str">
        <f>VLOOKUP(B155,'Country code'!$D$2:$F$194,2,FALSE)</f>
        <v>High income: nonOECD</v>
      </c>
      <c r="D155" s="17" t="s">
        <v>541</v>
      </c>
      <c r="E155" s="282">
        <v>0.98</v>
      </c>
      <c r="F155" s="282">
        <v>0.8840625000000002</v>
      </c>
      <c r="G155" s="280">
        <v>0.71875</v>
      </c>
      <c r="H155" s="280">
        <v>1</v>
      </c>
      <c r="I155" s="283">
        <f>VLOOKUP(A155, 'Dimension 1_Raw'!C:I, 6, FALSE)</f>
        <v>0.8840625000000002</v>
      </c>
      <c r="J155" s="251">
        <f t="shared" si="12"/>
        <v>0.98989898989898994</v>
      </c>
      <c r="K155" s="251">
        <f t="shared" si="13"/>
        <v>0.89299242424242464</v>
      </c>
      <c r="L155" s="251">
        <f t="shared" si="14"/>
        <v>0.71875</v>
      </c>
      <c r="M155" s="251">
        <f t="shared" si="17"/>
        <v>1</v>
      </c>
      <c r="N155" s="27">
        <f t="shared" si="15"/>
        <v>0.90041035353535359</v>
      </c>
      <c r="O155" s="243">
        <f t="shared" si="16"/>
        <v>18</v>
      </c>
    </row>
    <row r="156" spans="1:15" x14ac:dyDescent="0.25">
      <c r="A156" s="18" t="s">
        <v>346</v>
      </c>
      <c r="B156" s="17" t="s">
        <v>151</v>
      </c>
      <c r="C156" s="4" t="str">
        <f>VLOOKUP(B156,'Country code'!$D$2:$F$194,2,FALSE)</f>
        <v>Lower middle income</v>
      </c>
      <c r="D156" s="17" t="str">
        <f>VLOOKUP(B156, 'WB Income'!E:H, 3, FALSE)</f>
        <v>Sub-Saharan Africa</v>
      </c>
      <c r="E156" s="282">
        <v>0.83</v>
      </c>
      <c r="F156" s="282">
        <v>0.68079999999999985</v>
      </c>
      <c r="G156" s="280">
        <v>3.125E-2</v>
      </c>
      <c r="H156" s="280">
        <v>0.23</v>
      </c>
      <c r="I156" s="283">
        <f>VLOOKUP(A156, 'Dimension 1_Raw'!C:I, 6, FALSE)</f>
        <v>0.68079999999999985</v>
      </c>
      <c r="J156" s="251">
        <f t="shared" si="12"/>
        <v>0.83838383838383834</v>
      </c>
      <c r="K156" s="251">
        <f t="shared" si="13"/>
        <v>0.68767676767676766</v>
      </c>
      <c r="L156" s="251">
        <f t="shared" si="14"/>
        <v>3.125E-2</v>
      </c>
      <c r="M156" s="251">
        <f t="shared" si="17"/>
        <v>0.23</v>
      </c>
      <c r="N156" s="27">
        <f t="shared" si="15"/>
        <v>0.44682765151515147</v>
      </c>
      <c r="O156" s="243">
        <f t="shared" si="16"/>
        <v>172</v>
      </c>
    </row>
    <row r="157" spans="1:15" x14ac:dyDescent="0.25">
      <c r="A157" s="18" t="s">
        <v>347</v>
      </c>
      <c r="B157" s="17" t="s">
        <v>158</v>
      </c>
      <c r="C157" s="4" t="str">
        <f>VLOOKUP(B157,'Country code'!$D$2:$F$194,2,FALSE)</f>
        <v>Upper middle income</v>
      </c>
      <c r="D157" s="17" t="str">
        <f>VLOOKUP(B157, 'WB Income'!E:H, 3, FALSE)</f>
        <v>Europe &amp; Central Asia</v>
      </c>
      <c r="E157" s="282">
        <v>0.94</v>
      </c>
      <c r="F157" s="282">
        <v>0.90206896551724114</v>
      </c>
      <c r="G157" s="280">
        <v>0.4375</v>
      </c>
      <c r="H157" s="280">
        <v>1</v>
      </c>
      <c r="I157" s="283">
        <f>VLOOKUP(A157, 'Dimension 1_Raw'!C:I, 6, FALSE)</f>
        <v>0.90206896551724114</v>
      </c>
      <c r="J157" s="251">
        <f t="shared" si="12"/>
        <v>0.9494949494949495</v>
      </c>
      <c r="K157" s="251">
        <f t="shared" si="13"/>
        <v>0.91118077324973878</v>
      </c>
      <c r="L157" s="251">
        <f t="shared" si="14"/>
        <v>0.4375</v>
      </c>
      <c r="M157" s="251">
        <f t="shared" si="17"/>
        <v>1</v>
      </c>
      <c r="N157" s="27">
        <f t="shared" si="15"/>
        <v>0.82454393068617204</v>
      </c>
      <c r="O157" s="243">
        <f t="shared" si="16"/>
        <v>51</v>
      </c>
    </row>
    <row r="158" spans="1:15" x14ac:dyDescent="0.25">
      <c r="A158" s="18" t="s">
        <v>348</v>
      </c>
      <c r="B158" s="17" t="s">
        <v>165</v>
      </c>
      <c r="C158" s="4" t="str">
        <f>VLOOKUP(B158,'Country code'!$D$2:$F$194,2,FALSE)</f>
        <v>Upper middle income</v>
      </c>
      <c r="D158" s="17" t="str">
        <f>VLOOKUP(B158, 'WB Income'!E:H, 3, FALSE)</f>
        <v>Sub-Saharan Africa</v>
      </c>
      <c r="E158" s="282">
        <v>0.99</v>
      </c>
      <c r="F158" s="282">
        <v>0.93759999999999988</v>
      </c>
      <c r="G158" s="280">
        <v>0.6875</v>
      </c>
      <c r="H158" s="280">
        <v>1</v>
      </c>
      <c r="I158" s="283">
        <f>VLOOKUP(A158, 'Dimension 1_Raw'!C:I, 6, FALSE)</f>
        <v>0.93759999999999988</v>
      </c>
      <c r="J158" s="251">
        <f t="shared" si="12"/>
        <v>1</v>
      </c>
      <c r="K158" s="251">
        <f t="shared" si="13"/>
        <v>0.94707070707070717</v>
      </c>
      <c r="L158" s="251">
        <f t="shared" si="14"/>
        <v>0.6875</v>
      </c>
      <c r="M158" s="251">
        <f t="shared" si="17"/>
        <v>1</v>
      </c>
      <c r="N158" s="27">
        <f t="shared" si="15"/>
        <v>0.90864267676767674</v>
      </c>
      <c r="O158" s="243">
        <f t="shared" si="16"/>
        <v>16</v>
      </c>
    </row>
    <row r="159" spans="1:15" x14ac:dyDescent="0.25">
      <c r="A159" s="18" t="s">
        <v>349</v>
      </c>
      <c r="B159" s="17" t="s">
        <v>154</v>
      </c>
      <c r="C159" s="4" t="str">
        <f>VLOOKUP(B159,'Country code'!$D$2:$F$194,2,FALSE)</f>
        <v>Low income</v>
      </c>
      <c r="D159" s="17" t="str">
        <f>VLOOKUP(B159, 'WB Income'!E:H, 3, FALSE)</f>
        <v>Sub-Saharan Africa</v>
      </c>
      <c r="E159" s="282">
        <v>0.76</v>
      </c>
      <c r="F159" s="282">
        <v>0.52407407407407425</v>
      </c>
      <c r="G159" s="280">
        <v>6.25E-2</v>
      </c>
      <c r="H159" s="280">
        <v>0.59333333333333338</v>
      </c>
      <c r="I159" s="283">
        <f>VLOOKUP(A159, 'Dimension 1_Raw'!C:I, 6, FALSE)</f>
        <v>0.52407407407407425</v>
      </c>
      <c r="J159" s="251">
        <f t="shared" si="12"/>
        <v>0.76767676767676774</v>
      </c>
      <c r="K159" s="251">
        <f t="shared" si="13"/>
        <v>0.52936775158997407</v>
      </c>
      <c r="L159" s="251">
        <f t="shared" si="14"/>
        <v>6.25E-2</v>
      </c>
      <c r="M159" s="251">
        <f t="shared" si="17"/>
        <v>0.59333333333333338</v>
      </c>
      <c r="N159" s="27">
        <f t="shared" si="15"/>
        <v>0.48821946315001874</v>
      </c>
      <c r="O159" s="243">
        <f t="shared" si="16"/>
        <v>158</v>
      </c>
    </row>
    <row r="160" spans="1:15" x14ac:dyDescent="0.25">
      <c r="A160" s="18" t="s">
        <v>350</v>
      </c>
      <c r="B160" s="17" t="s">
        <v>152</v>
      </c>
      <c r="C160" s="4" t="str">
        <f>VLOOKUP(B160,'Country code'!$D$2:$F$194,2,FALSE)</f>
        <v>High income: nonOECD</v>
      </c>
      <c r="D160" s="17" t="s">
        <v>506</v>
      </c>
      <c r="E160" s="282">
        <v>0.96</v>
      </c>
      <c r="F160" s="282">
        <v>0.9225000000000001</v>
      </c>
      <c r="G160" s="280">
        <v>0.6875</v>
      </c>
      <c r="H160" s="280"/>
      <c r="I160" s="283">
        <f>VLOOKUP(A160, 'Dimension 1_Raw'!C:I, 6, FALSE)</f>
        <v>0.9225000000000001</v>
      </c>
      <c r="J160" s="251">
        <f t="shared" si="12"/>
        <v>0.96969696969696972</v>
      </c>
      <c r="K160" s="251">
        <f t="shared" si="13"/>
        <v>0.9318181818181821</v>
      </c>
      <c r="L160" s="251">
        <f t="shared" si="14"/>
        <v>0.6875</v>
      </c>
      <c r="M160" s="251"/>
      <c r="N160" s="27">
        <f t="shared" si="15"/>
        <v>0.86300505050505061</v>
      </c>
      <c r="O160" s="243">
        <f t="shared" si="16"/>
        <v>38</v>
      </c>
    </row>
    <row r="161" spans="1:15" x14ac:dyDescent="0.25">
      <c r="A161" s="18" t="s">
        <v>351</v>
      </c>
      <c r="B161" s="17" t="s">
        <v>161</v>
      </c>
      <c r="C161" s="4" t="str">
        <f>VLOOKUP(B161,'Country code'!$D$2:$F$194,2,FALSE)</f>
        <v>High income: OECD</v>
      </c>
      <c r="D161" s="17" t="s">
        <v>508</v>
      </c>
      <c r="E161" s="282">
        <v>0.99</v>
      </c>
      <c r="F161" s="282">
        <v>0.98999999999999977</v>
      </c>
      <c r="G161" s="280">
        <v>0.6875</v>
      </c>
      <c r="H161" s="280">
        <v>1</v>
      </c>
      <c r="I161" s="283">
        <f>VLOOKUP(A161, 'Dimension 1_Raw'!C:I, 6, FALSE)</f>
        <v>0.98999999999999977</v>
      </c>
      <c r="J161" s="251">
        <f t="shared" si="12"/>
        <v>1</v>
      </c>
      <c r="K161" s="251">
        <f t="shared" si="13"/>
        <v>1</v>
      </c>
      <c r="L161" s="251">
        <f t="shared" si="14"/>
        <v>0.6875</v>
      </c>
      <c r="M161" s="251">
        <f t="shared" si="17"/>
        <v>1</v>
      </c>
      <c r="N161" s="27">
        <f t="shared" si="15"/>
        <v>0.921875</v>
      </c>
      <c r="O161" s="243">
        <f t="shared" si="16"/>
        <v>13</v>
      </c>
    </row>
    <row r="162" spans="1:15" x14ac:dyDescent="0.25">
      <c r="A162" s="18" t="s">
        <v>352</v>
      </c>
      <c r="B162" s="17" t="s">
        <v>162</v>
      </c>
      <c r="C162" s="4" t="str">
        <f>VLOOKUP(B162,'Country code'!$D$2:$F$194,2,FALSE)</f>
        <v>High income: OECD</v>
      </c>
      <c r="D162" s="17" t="s">
        <v>508</v>
      </c>
      <c r="E162" s="282">
        <v>0.96</v>
      </c>
      <c r="F162" s="282">
        <v>0.95428571428571429</v>
      </c>
      <c r="G162" s="280">
        <v>0.65625</v>
      </c>
      <c r="H162" s="280">
        <v>1</v>
      </c>
      <c r="I162" s="283">
        <f>VLOOKUP(A162, 'Dimension 1_Raw'!C:I, 6, FALSE)</f>
        <v>0.95428571428571429</v>
      </c>
      <c r="J162" s="251">
        <f t="shared" si="12"/>
        <v>0.96969696969696972</v>
      </c>
      <c r="K162" s="251">
        <f t="shared" si="13"/>
        <v>0.96392496392496418</v>
      </c>
      <c r="L162" s="251">
        <f t="shared" si="14"/>
        <v>0.65625</v>
      </c>
      <c r="M162" s="251">
        <f t="shared" si="17"/>
        <v>1</v>
      </c>
      <c r="N162" s="27">
        <f t="shared" si="15"/>
        <v>0.8974679834054835</v>
      </c>
      <c r="O162" s="243">
        <f t="shared" si="16"/>
        <v>20</v>
      </c>
    </row>
    <row r="163" spans="1:15" x14ac:dyDescent="0.25">
      <c r="A163" s="18" t="s">
        <v>353</v>
      </c>
      <c r="B163" s="17" t="s">
        <v>153</v>
      </c>
      <c r="C163" s="4" t="str">
        <f>VLOOKUP(B163,'Country code'!$D$2:$F$194,2,FALSE)</f>
        <v>Low income</v>
      </c>
      <c r="D163" s="17" t="str">
        <f>VLOOKUP(B163, 'WB Income'!E:H, 3, FALSE)</f>
        <v>East Asia &amp; Pacific</v>
      </c>
      <c r="E163" s="282">
        <v>0.88</v>
      </c>
      <c r="F163" s="282">
        <v>0.67100000000000004</v>
      </c>
      <c r="G163" s="280">
        <v>6.25E-2</v>
      </c>
      <c r="H163" s="280">
        <v>0.16666666666666669</v>
      </c>
      <c r="I163" s="283">
        <f>VLOOKUP(A163, 'Dimension 1_Raw'!C:I, 6, FALSE)</f>
        <v>0.67100000000000004</v>
      </c>
      <c r="J163" s="251">
        <f t="shared" si="12"/>
        <v>0.88888888888888895</v>
      </c>
      <c r="K163" s="251">
        <f t="shared" si="13"/>
        <v>0.67777777777777792</v>
      </c>
      <c r="L163" s="251">
        <f t="shared" si="14"/>
        <v>6.25E-2</v>
      </c>
      <c r="M163" s="251">
        <f t="shared" si="17"/>
        <v>0.16666666666666669</v>
      </c>
      <c r="N163" s="27">
        <f t="shared" si="15"/>
        <v>0.4489583333333334</v>
      </c>
      <c r="O163" s="243">
        <f t="shared" si="16"/>
        <v>170</v>
      </c>
    </row>
    <row r="164" spans="1:15" x14ac:dyDescent="0.25">
      <c r="A164" s="18" t="s">
        <v>354</v>
      </c>
      <c r="B164" s="16" t="s">
        <v>157</v>
      </c>
      <c r="C164" s="4" t="str">
        <f>VLOOKUP(B164,'Country code'!$D$2:$F$194,2,FALSE)</f>
        <v>Low income</v>
      </c>
      <c r="D164" s="17" t="str">
        <f>VLOOKUP(B164, 'WB Income'!E:H, 3, FALSE)</f>
        <v>Sub-Saharan Africa</v>
      </c>
      <c r="E164" s="282">
        <v>0.6</v>
      </c>
      <c r="F164" s="282">
        <v>0.34920000000000001</v>
      </c>
      <c r="G164" s="280">
        <v>0</v>
      </c>
      <c r="H164" s="280">
        <v>0.13666666666666666</v>
      </c>
      <c r="I164" s="283">
        <f>VLOOKUP(A164, 'Dimension 1_Raw'!C:I, 6, FALSE)</f>
        <v>0.34920000000000001</v>
      </c>
      <c r="J164" s="251">
        <f t="shared" si="12"/>
        <v>0.60606060606060608</v>
      </c>
      <c r="K164" s="251">
        <f t="shared" si="13"/>
        <v>0.35272727272727283</v>
      </c>
      <c r="L164" s="251">
        <f t="shared" si="14"/>
        <v>0</v>
      </c>
      <c r="M164" s="251">
        <f t="shared" si="17"/>
        <v>0.13666666666666666</v>
      </c>
      <c r="N164" s="27">
        <f t="shared" si="15"/>
        <v>0.27386363636363642</v>
      </c>
      <c r="O164" s="243">
        <f t="shared" si="16"/>
        <v>193</v>
      </c>
    </row>
    <row r="165" spans="1:15" x14ac:dyDescent="0.25">
      <c r="A165" s="18" t="s">
        <v>355</v>
      </c>
      <c r="B165" s="17" t="s">
        <v>190</v>
      </c>
      <c r="C165" s="4" t="str">
        <f>VLOOKUP(B165,'Country code'!$D$2:$F$194,2,FALSE)</f>
        <v>Upper middle income</v>
      </c>
      <c r="D165" s="17" t="str">
        <f>VLOOKUP(B165, 'WB Income'!E:H, 3, FALSE)</f>
        <v>Sub-Saharan Africa</v>
      </c>
      <c r="E165" s="282">
        <v>0.97</v>
      </c>
      <c r="F165" s="282">
        <v>0.83142857142857118</v>
      </c>
      <c r="G165" s="280">
        <v>0.28125</v>
      </c>
      <c r="H165" s="280">
        <v>0.55000000000000004</v>
      </c>
      <c r="I165" s="283">
        <f>VLOOKUP(A165, 'Dimension 1_Raw'!C:I, 6, FALSE)</f>
        <v>0.83142857142857118</v>
      </c>
      <c r="J165" s="251">
        <f t="shared" si="12"/>
        <v>0.97979797979797978</v>
      </c>
      <c r="K165" s="251">
        <f t="shared" si="13"/>
        <v>0.83982683982683981</v>
      </c>
      <c r="L165" s="251">
        <f t="shared" si="14"/>
        <v>0.28125</v>
      </c>
      <c r="M165" s="251">
        <f t="shared" si="17"/>
        <v>0.55000000000000004</v>
      </c>
      <c r="N165" s="27">
        <f t="shared" si="15"/>
        <v>0.66271870490620488</v>
      </c>
      <c r="O165" s="243">
        <f t="shared" si="16"/>
        <v>111</v>
      </c>
    </row>
    <row r="166" spans="1:15" s="243" customFormat="1" x14ac:dyDescent="0.25">
      <c r="A166" s="18" t="s">
        <v>667</v>
      </c>
      <c r="B166" s="17" t="s">
        <v>577</v>
      </c>
      <c r="C166" s="4" t="s">
        <v>437</v>
      </c>
      <c r="D166" s="17" t="s">
        <v>551</v>
      </c>
      <c r="E166" s="282">
        <v>0.46</v>
      </c>
      <c r="F166" s="282">
        <v>0.46</v>
      </c>
      <c r="G166" s="280">
        <v>0</v>
      </c>
      <c r="H166" s="280">
        <v>0.41</v>
      </c>
      <c r="I166" s="283">
        <f>VLOOKUP(A166, 'Dimension 1_Raw'!C:I, 6, FALSE)</f>
        <v>0.46</v>
      </c>
      <c r="J166" s="251">
        <f t="shared" si="12"/>
        <v>0.4646464646464647</v>
      </c>
      <c r="K166" s="251">
        <f t="shared" si="13"/>
        <v>0.46464646464646475</v>
      </c>
      <c r="L166" s="251">
        <f t="shared" si="14"/>
        <v>0</v>
      </c>
      <c r="M166" s="251">
        <f t="shared" si="17"/>
        <v>0.41</v>
      </c>
      <c r="N166" s="27">
        <f t="shared" si="15"/>
        <v>0.33482323232323236</v>
      </c>
      <c r="O166" s="243">
        <f>_xlfn.RANK.EQ(N166, $N$6:$N$199, 0)</f>
        <v>190</v>
      </c>
    </row>
    <row r="167" spans="1:15" x14ac:dyDescent="0.25">
      <c r="A167" s="18" t="s">
        <v>356</v>
      </c>
      <c r="B167" s="17" t="s">
        <v>54</v>
      </c>
      <c r="C167" s="4" t="str">
        <f>VLOOKUP(B167,'Country code'!$D$2:$F$194,2,FALSE)</f>
        <v>High income: OECD</v>
      </c>
      <c r="D167" s="17" t="s">
        <v>508</v>
      </c>
      <c r="E167" s="282">
        <v>0.97</v>
      </c>
      <c r="F167" s="282">
        <v>0.92178571428571399</v>
      </c>
      <c r="G167" s="280">
        <v>0.5625</v>
      </c>
      <c r="H167" s="280">
        <v>0.86</v>
      </c>
      <c r="I167" s="283">
        <f>VLOOKUP(A167, 'Dimension 1_Raw'!C:I, 6, FALSE)</f>
        <v>0.92178571428571399</v>
      </c>
      <c r="J167" s="251">
        <f t="shared" ref="J167:J198" si="18">+E167/E$5</f>
        <v>0.97979797979797978</v>
      </c>
      <c r="K167" s="251">
        <f t="shared" ref="K167:K198" si="19">+F167/F$5</f>
        <v>0.93109668109668098</v>
      </c>
      <c r="L167" s="251">
        <f t="shared" ref="L167:L198" si="20">+G167/G$5</f>
        <v>0.5625</v>
      </c>
      <c r="M167" s="251">
        <f t="shared" si="17"/>
        <v>0.86</v>
      </c>
      <c r="N167" s="27">
        <f t="shared" si="15"/>
        <v>0.83334866522366513</v>
      </c>
      <c r="O167" s="243">
        <f t="shared" ref="O167:O199" si="21">_xlfn.RANK.EQ(N167, $N$6:$N$199, 0)</f>
        <v>46</v>
      </c>
    </row>
    <row r="168" spans="1:15" x14ac:dyDescent="0.25">
      <c r="A168" s="18" t="s">
        <v>357</v>
      </c>
      <c r="B168" s="17" t="s">
        <v>101</v>
      </c>
      <c r="C168" s="4" t="str">
        <f>VLOOKUP(B168,'Country code'!$D$2:$F$194,2,FALSE)</f>
        <v>Lower middle income</v>
      </c>
      <c r="D168" s="17" t="str">
        <f>VLOOKUP(B168, 'WB Income'!E:H, 3, FALSE)</f>
        <v>South Asia</v>
      </c>
      <c r="E168" s="282">
        <v>0.99</v>
      </c>
      <c r="F168" s="282">
        <v>0.86343749999999986</v>
      </c>
      <c r="G168" s="280">
        <v>0.53125</v>
      </c>
      <c r="H168" s="280">
        <v>0.88666666666666671</v>
      </c>
      <c r="I168" s="283">
        <f>VLOOKUP(A168, 'Dimension 1_Raw'!C:I, 6, FALSE)</f>
        <v>0.86343749999999986</v>
      </c>
      <c r="J168" s="251">
        <f t="shared" si="18"/>
        <v>1</v>
      </c>
      <c r="K168" s="251">
        <f t="shared" si="19"/>
        <v>0.87215909090909094</v>
      </c>
      <c r="L168" s="251">
        <f t="shared" si="20"/>
        <v>0.53125</v>
      </c>
      <c r="M168" s="251">
        <f t="shared" si="17"/>
        <v>0.88666666666666671</v>
      </c>
      <c r="N168" s="27">
        <f t="shared" si="15"/>
        <v>0.82251893939393939</v>
      </c>
      <c r="O168" s="243">
        <f t="shared" si="21"/>
        <v>52</v>
      </c>
    </row>
    <row r="169" spans="1:15" x14ac:dyDescent="0.25">
      <c r="A169" s="18" t="s">
        <v>358</v>
      </c>
      <c r="B169" s="17" t="s">
        <v>150</v>
      </c>
      <c r="C169" s="4" t="str">
        <f>VLOOKUP(B169,'Country code'!$D$2:$F$194,2,FALSE)</f>
        <v>Lower middle income</v>
      </c>
      <c r="D169" s="17" t="str">
        <f>VLOOKUP(B169, 'WB Income'!E:H, 3, FALSE)</f>
        <v>Sub-Saharan Africa</v>
      </c>
      <c r="E169" s="282">
        <v>0.93</v>
      </c>
      <c r="F169" s="282">
        <v>0.61593750000000003</v>
      </c>
      <c r="G169" s="280">
        <v>0.15625</v>
      </c>
      <c r="H169" s="280">
        <v>0.70333333333333325</v>
      </c>
      <c r="I169" s="283">
        <f>VLOOKUP(A169, 'Dimension 1_Raw'!C:I, 6, FALSE)</f>
        <v>0.61593750000000003</v>
      </c>
      <c r="J169" s="251">
        <f t="shared" si="18"/>
        <v>0.93939393939393945</v>
      </c>
      <c r="K169" s="251">
        <f t="shared" si="19"/>
        <v>0.62215909090909105</v>
      </c>
      <c r="L169" s="251">
        <f t="shared" si="20"/>
        <v>0.15625</v>
      </c>
      <c r="M169" s="251">
        <f t="shared" si="17"/>
        <v>0.70333333333333325</v>
      </c>
      <c r="N169" s="27">
        <f t="shared" si="15"/>
        <v>0.60528409090909097</v>
      </c>
      <c r="O169" s="243">
        <f t="shared" si="21"/>
        <v>132</v>
      </c>
    </row>
    <row r="170" spans="1:15" x14ac:dyDescent="0.25">
      <c r="A170" s="18" t="s">
        <v>359</v>
      </c>
      <c r="B170" s="17" t="s">
        <v>160</v>
      </c>
      <c r="C170" s="4" t="str">
        <f>VLOOKUP(B170,'Country code'!$D$2:$F$194,2,FALSE)</f>
        <v>Upper middle income</v>
      </c>
      <c r="D170" s="17" t="str">
        <f>VLOOKUP(B170, 'WB Income'!E:H, 3, FALSE)</f>
        <v>Latin America &amp; Caribbean</v>
      </c>
      <c r="E170" s="282">
        <v>0.86</v>
      </c>
      <c r="F170" s="282">
        <v>0.76031249999999995</v>
      </c>
      <c r="G170" s="280">
        <v>3.125E-2</v>
      </c>
      <c r="H170" s="280">
        <v>0.3</v>
      </c>
      <c r="I170" s="283">
        <f>VLOOKUP(A170, 'Dimension 1_Raw'!C:I, 6, FALSE)</f>
        <v>0.76031249999999995</v>
      </c>
      <c r="J170" s="251">
        <f t="shared" si="18"/>
        <v>0.86868686868686873</v>
      </c>
      <c r="K170" s="251">
        <f t="shared" si="19"/>
        <v>0.76799242424242442</v>
      </c>
      <c r="L170" s="251">
        <f t="shared" si="20"/>
        <v>3.125E-2</v>
      </c>
      <c r="M170" s="251">
        <f t="shared" si="17"/>
        <v>0.3</v>
      </c>
      <c r="N170" s="27">
        <f t="shared" si="15"/>
        <v>0.49198232323232333</v>
      </c>
      <c r="O170" s="243">
        <f t="shared" si="21"/>
        <v>157</v>
      </c>
    </row>
    <row r="171" spans="1:15" x14ac:dyDescent="0.25">
      <c r="A171" s="18" t="s">
        <v>360</v>
      </c>
      <c r="B171" s="16" t="s">
        <v>164</v>
      </c>
      <c r="C171" s="4" t="str">
        <f>VLOOKUP(B171,'Country code'!$D$2:$F$194,2,FALSE)</f>
        <v>Lower middle income</v>
      </c>
      <c r="D171" s="17" t="str">
        <f>VLOOKUP(B171, 'WB Income'!E:H, 3, FALSE)</f>
        <v>Sub-Saharan Africa</v>
      </c>
      <c r="E171" s="282">
        <v>0.91</v>
      </c>
      <c r="F171" s="282">
        <v>0.78866666666666663</v>
      </c>
      <c r="G171" s="280">
        <v>0.1875</v>
      </c>
      <c r="H171" s="280">
        <v>8.3333333333333343E-2</v>
      </c>
      <c r="I171" s="283">
        <f>VLOOKUP(A171, 'Dimension 1_Raw'!C:I, 6, FALSE)</f>
        <v>0.78866666666666663</v>
      </c>
      <c r="J171" s="251">
        <f t="shared" si="18"/>
        <v>0.91919191919191923</v>
      </c>
      <c r="K171" s="251">
        <f t="shared" si="19"/>
        <v>0.7966329966329968</v>
      </c>
      <c r="L171" s="251">
        <f t="shared" si="20"/>
        <v>0.1875</v>
      </c>
      <c r="M171" s="251">
        <f t="shared" si="17"/>
        <v>8.3333333333333343E-2</v>
      </c>
      <c r="N171" s="27">
        <f t="shared" si="15"/>
        <v>0.49666456228956229</v>
      </c>
      <c r="O171" s="243">
        <f t="shared" si="21"/>
        <v>154</v>
      </c>
    </row>
    <row r="172" spans="1:15" x14ac:dyDescent="0.25">
      <c r="A172" s="18" t="s">
        <v>361</v>
      </c>
      <c r="B172" s="17" t="s">
        <v>163</v>
      </c>
      <c r="C172" s="4" t="str">
        <f>VLOOKUP(B172,'Country code'!$D$2:$F$194,2,FALSE)</f>
        <v>High income: OECD</v>
      </c>
      <c r="D172" s="17" t="s">
        <v>508</v>
      </c>
      <c r="E172" s="282">
        <v>0.98</v>
      </c>
      <c r="F172" s="282">
        <v>0.98749999999999949</v>
      </c>
      <c r="G172" s="280">
        <v>0.875</v>
      </c>
      <c r="H172" s="280">
        <v>0.99333333333333329</v>
      </c>
      <c r="I172" s="283">
        <f>VLOOKUP(A172, 'Dimension 1_Raw'!C:I, 6, FALSE)</f>
        <v>0.98749999999999949</v>
      </c>
      <c r="J172" s="251">
        <f t="shared" si="18"/>
        <v>0.98989898989898994</v>
      </c>
      <c r="K172" s="251">
        <f t="shared" si="19"/>
        <v>0.99747474747474718</v>
      </c>
      <c r="L172" s="251">
        <f t="shared" si="20"/>
        <v>0.875</v>
      </c>
      <c r="M172" s="251">
        <f t="shared" si="17"/>
        <v>0.99333333333333329</v>
      </c>
      <c r="N172" s="27">
        <f t="shared" si="15"/>
        <v>0.96392676767676755</v>
      </c>
      <c r="O172" s="243">
        <f t="shared" si="21"/>
        <v>7</v>
      </c>
    </row>
    <row r="173" spans="1:15" x14ac:dyDescent="0.25">
      <c r="A173" s="18" t="s">
        <v>362</v>
      </c>
      <c r="B173" s="17" t="s">
        <v>30</v>
      </c>
      <c r="C173" s="4" t="str">
        <f>VLOOKUP(B173,'Country code'!$D$2:$F$194,2,FALSE)</f>
        <v>High income: OECD</v>
      </c>
      <c r="D173" s="17" t="s">
        <v>508</v>
      </c>
      <c r="E173" s="282">
        <v>0.95</v>
      </c>
      <c r="F173" s="282">
        <v>0.91279999999999983</v>
      </c>
      <c r="G173" s="280">
        <v>0.34375</v>
      </c>
      <c r="H173" s="280"/>
      <c r="I173" s="283">
        <f>VLOOKUP(A173, 'Dimension 1_Raw'!C:I, 6, FALSE)</f>
        <v>0.91279999999999983</v>
      </c>
      <c r="J173" s="251">
        <f t="shared" si="18"/>
        <v>0.95959595959595956</v>
      </c>
      <c r="K173" s="251">
        <f t="shared" si="19"/>
        <v>0.92202020202020207</v>
      </c>
      <c r="L173" s="251">
        <f t="shared" si="20"/>
        <v>0.34375</v>
      </c>
      <c r="M173" s="251"/>
      <c r="N173" s="27">
        <f t="shared" si="15"/>
        <v>0.74178872053872047</v>
      </c>
      <c r="O173" s="243">
        <f t="shared" si="21"/>
        <v>86</v>
      </c>
    </row>
    <row r="174" spans="1:15" x14ac:dyDescent="0.25">
      <c r="A174" s="18" t="s">
        <v>363</v>
      </c>
      <c r="B174" s="17" t="s">
        <v>166</v>
      </c>
      <c r="C174" s="4" t="str">
        <f>VLOOKUP(B174,'Country code'!$D$2:$F$194,2,FALSE)</f>
        <v>Lower middle income</v>
      </c>
      <c r="D174" s="17" t="str">
        <f>VLOOKUP(B174, 'WB Income'!E:H, 3, FALSE)</f>
        <v>Middle East &amp; North Africa</v>
      </c>
      <c r="E174" s="282">
        <v>0.91</v>
      </c>
      <c r="F174" s="282">
        <v>0.78000000000000014</v>
      </c>
      <c r="G174" s="280">
        <v>0.59375</v>
      </c>
      <c r="H174" s="280">
        <v>1</v>
      </c>
      <c r="I174" s="283">
        <f>VLOOKUP(A174, 'Dimension 1_Raw'!C:I, 6, FALSE)</f>
        <v>0.78000000000000014</v>
      </c>
      <c r="J174" s="251">
        <f t="shared" si="18"/>
        <v>0.91919191919191923</v>
      </c>
      <c r="K174" s="251">
        <f t="shared" si="19"/>
        <v>0.78787878787878818</v>
      </c>
      <c r="L174" s="251">
        <f t="shared" si="20"/>
        <v>0.59375</v>
      </c>
      <c r="M174" s="251">
        <f t="shared" si="17"/>
        <v>1</v>
      </c>
      <c r="N174" s="27">
        <f t="shared" si="15"/>
        <v>0.82520517676767691</v>
      </c>
      <c r="O174" s="243">
        <f t="shared" si="21"/>
        <v>50</v>
      </c>
    </row>
    <row r="175" spans="1:15" x14ac:dyDescent="0.25">
      <c r="A175" s="18" t="s">
        <v>364</v>
      </c>
      <c r="B175" s="17" t="s">
        <v>170</v>
      </c>
      <c r="C175" s="4" t="str">
        <f>VLOOKUP(B175,'Country code'!$D$2:$F$194,2,FALSE)</f>
        <v>Low income</v>
      </c>
      <c r="D175" s="17" t="str">
        <f>VLOOKUP(B175, 'WB Income'!E:H, 3, FALSE)</f>
        <v>Europe &amp; Central Asia</v>
      </c>
      <c r="E175" s="282">
        <v>0.96</v>
      </c>
      <c r="F175" s="282">
        <v>0.90888888888888897</v>
      </c>
      <c r="G175" s="280">
        <v>0.46875</v>
      </c>
      <c r="H175" s="280">
        <v>0.83333333333333326</v>
      </c>
      <c r="I175" s="283">
        <f>VLOOKUP(A175, 'Dimension 1_Raw'!C:I, 6, FALSE)</f>
        <v>0.90888888888888897</v>
      </c>
      <c r="J175" s="251">
        <f t="shared" si="18"/>
        <v>0.96969696969696972</v>
      </c>
      <c r="K175" s="251">
        <f t="shared" si="19"/>
        <v>0.91806958473625166</v>
      </c>
      <c r="L175" s="251">
        <f t="shared" si="20"/>
        <v>0.46875</v>
      </c>
      <c r="M175" s="251">
        <f t="shared" si="17"/>
        <v>0.83333333333333326</v>
      </c>
      <c r="N175" s="27">
        <f t="shared" si="15"/>
        <v>0.79746247194163855</v>
      </c>
      <c r="O175" s="243">
        <f t="shared" si="21"/>
        <v>66</v>
      </c>
    </row>
    <row r="176" spans="1:15" x14ac:dyDescent="0.25">
      <c r="A176" s="18" t="s">
        <v>365</v>
      </c>
      <c r="B176" s="17" t="s">
        <v>169</v>
      </c>
      <c r="C176" s="4" t="str">
        <f>VLOOKUP(B176,'Country code'!$D$2:$F$194,2,FALSE)</f>
        <v>Lower middle income</v>
      </c>
      <c r="D176" s="17" t="str">
        <f>VLOOKUP(B176, 'WB Income'!E:H, 3, FALSE)</f>
        <v>East Asia &amp; Pacific</v>
      </c>
      <c r="E176" s="282">
        <v>0.99</v>
      </c>
      <c r="F176" s="282">
        <v>0.80645161290322576</v>
      </c>
      <c r="G176" s="280">
        <v>0.5</v>
      </c>
      <c r="H176" s="280"/>
      <c r="I176" s="283">
        <f>VLOOKUP(A176, 'Dimension 1_Raw'!C:I, 6, FALSE)</f>
        <v>0.80645161290322576</v>
      </c>
      <c r="J176" s="251">
        <f t="shared" si="18"/>
        <v>1</v>
      </c>
      <c r="K176" s="251">
        <f t="shared" si="19"/>
        <v>0.81459758879113731</v>
      </c>
      <c r="L176" s="251">
        <f t="shared" si="20"/>
        <v>0.5</v>
      </c>
      <c r="M176" s="251"/>
      <c r="N176" s="27">
        <f t="shared" si="15"/>
        <v>0.77153252959704577</v>
      </c>
      <c r="O176" s="243">
        <f t="shared" si="21"/>
        <v>75</v>
      </c>
    </row>
    <row r="177" spans="1:15" x14ac:dyDescent="0.25">
      <c r="A177" s="18" t="s">
        <v>366</v>
      </c>
      <c r="B177" s="17" t="s">
        <v>113</v>
      </c>
      <c r="C177" s="4" t="str">
        <f>VLOOKUP(B177,'Country code'!$D$2:$F$194,2,FALSE)</f>
        <v>Upper middle income</v>
      </c>
      <c r="D177" s="17" t="str">
        <f>VLOOKUP(B177, 'WB Income'!E:H, 3, FALSE)</f>
        <v>Europe &amp; Central Asia</v>
      </c>
      <c r="E177" s="282">
        <v>0.96</v>
      </c>
      <c r="F177" s="282">
        <v>0.93761904761904746</v>
      </c>
      <c r="G177" s="280">
        <v>0.5625</v>
      </c>
      <c r="H177" s="280">
        <v>0.98</v>
      </c>
      <c r="I177" s="283">
        <f>VLOOKUP(A177, 'Dimension 1_Raw'!C:I, 6, FALSE)</f>
        <v>0.93761904761904746</v>
      </c>
      <c r="J177" s="251">
        <f t="shared" si="18"/>
        <v>0.96969696969696972</v>
      </c>
      <c r="K177" s="251">
        <f t="shared" si="19"/>
        <v>0.9470899470899472</v>
      </c>
      <c r="L177" s="251">
        <f t="shared" si="20"/>
        <v>0.5625</v>
      </c>
      <c r="M177" s="251">
        <f t="shared" si="17"/>
        <v>0.98</v>
      </c>
      <c r="N177" s="27">
        <f t="shared" si="15"/>
        <v>0.86482172919672917</v>
      </c>
      <c r="O177" s="243">
        <f t="shared" si="21"/>
        <v>37</v>
      </c>
    </row>
    <row r="178" spans="1:15" x14ac:dyDescent="0.25">
      <c r="A178" s="18" t="s">
        <v>367</v>
      </c>
      <c r="B178" s="17" t="s">
        <v>172</v>
      </c>
      <c r="C178" s="4" t="str">
        <f>VLOOKUP(B178,'Country code'!$D$2:$F$194,2,FALSE)</f>
        <v>Lower middle income</v>
      </c>
      <c r="D178" s="17" t="s">
        <v>506</v>
      </c>
      <c r="E178" s="282">
        <v>0.67</v>
      </c>
      <c r="F178" s="282">
        <v>0.66200000000000014</v>
      </c>
      <c r="G178" s="280">
        <v>0</v>
      </c>
      <c r="H178" s="280">
        <v>0.15333333333333335</v>
      </c>
      <c r="I178" s="283">
        <f>VLOOKUP(A178, 'Dimension 1_Raw'!C:I, 6, FALSE)</f>
        <v>0.66200000000000014</v>
      </c>
      <c r="J178" s="251">
        <f t="shared" si="18"/>
        <v>0.6767676767676768</v>
      </c>
      <c r="K178" s="251">
        <f t="shared" si="19"/>
        <v>0.668686868686869</v>
      </c>
      <c r="L178" s="251">
        <f t="shared" si="20"/>
        <v>0</v>
      </c>
      <c r="M178" s="251">
        <f t="shared" si="17"/>
        <v>0.15333333333333335</v>
      </c>
      <c r="N178" s="27">
        <f t="shared" si="15"/>
        <v>0.37469696969696975</v>
      </c>
      <c r="O178" s="243">
        <f t="shared" si="21"/>
        <v>183</v>
      </c>
    </row>
    <row r="179" spans="1:15" x14ac:dyDescent="0.25">
      <c r="A179" s="18" t="s">
        <v>368</v>
      </c>
      <c r="B179" s="17" t="s">
        <v>168</v>
      </c>
      <c r="C179" s="4" t="str">
        <f>VLOOKUP(B179,'Country code'!$D$2:$F$194,2,FALSE)</f>
        <v>Low income</v>
      </c>
      <c r="D179" s="17" t="str">
        <f>VLOOKUP(B179, 'WB Income'!E:H, 3, FALSE)</f>
        <v>Sub-Saharan Africa</v>
      </c>
      <c r="E179" s="282">
        <v>0.92</v>
      </c>
      <c r="F179" s="282">
        <v>0.67120000000000002</v>
      </c>
      <c r="G179" s="280">
        <v>6.25E-2</v>
      </c>
      <c r="H179" s="280">
        <v>0.64</v>
      </c>
      <c r="I179" s="283">
        <f>VLOOKUP(A179, 'Dimension 1_Raw'!C:I, 6, FALSE)</f>
        <v>0.67120000000000002</v>
      </c>
      <c r="J179" s="251">
        <f t="shared" si="18"/>
        <v>0.92929292929292939</v>
      </c>
      <c r="K179" s="251">
        <f t="shared" si="19"/>
        <v>0.67797979797979813</v>
      </c>
      <c r="L179" s="251">
        <f t="shared" si="20"/>
        <v>6.25E-2</v>
      </c>
      <c r="M179" s="251">
        <f t="shared" si="17"/>
        <v>0.64</v>
      </c>
      <c r="N179" s="27">
        <f t="shared" si="15"/>
        <v>0.57744318181818188</v>
      </c>
      <c r="O179" s="243">
        <f t="shared" si="21"/>
        <v>139</v>
      </c>
    </row>
    <row r="180" spans="1:15" x14ac:dyDescent="0.25">
      <c r="A180" s="18" t="s">
        <v>369</v>
      </c>
      <c r="B180" s="17" t="s">
        <v>173</v>
      </c>
      <c r="C180" s="4" t="str">
        <f>VLOOKUP(B180,'Country code'!$D$2:$F$194,2,FALSE)</f>
        <v>Lower middle income</v>
      </c>
      <c r="D180" s="17" t="str">
        <f>VLOOKUP(B180, 'WB Income'!E:H, 3, FALSE)</f>
        <v>East Asia &amp; Pacific</v>
      </c>
      <c r="E180" s="282">
        <v>0.99</v>
      </c>
      <c r="F180" s="282">
        <v>0.87645161290322582</v>
      </c>
      <c r="G180" s="280">
        <v>0.6875</v>
      </c>
      <c r="H180" s="280">
        <v>1</v>
      </c>
      <c r="I180" s="283">
        <f>VLOOKUP(A180, 'Dimension 1_Raw'!C:I, 6, FALSE)</f>
        <v>0.87645161290322582</v>
      </c>
      <c r="J180" s="251">
        <f t="shared" si="18"/>
        <v>1</v>
      </c>
      <c r="K180" s="251">
        <f t="shared" si="19"/>
        <v>0.88530465949820814</v>
      </c>
      <c r="L180" s="251">
        <f t="shared" si="20"/>
        <v>0.6875</v>
      </c>
      <c r="M180" s="251">
        <f t="shared" si="17"/>
        <v>1</v>
      </c>
      <c r="N180" s="27">
        <f t="shared" si="15"/>
        <v>0.89320116487455203</v>
      </c>
      <c r="O180" s="243">
        <f t="shared" si="21"/>
        <v>23</v>
      </c>
    </row>
    <row r="181" spans="1:15" x14ac:dyDescent="0.25">
      <c r="A181" s="18" t="s">
        <v>370</v>
      </c>
      <c r="B181" s="17" t="s">
        <v>174</v>
      </c>
      <c r="C181" s="4" t="str">
        <f>VLOOKUP(B181,'Country code'!$D$2:$F$194,2,FALSE)</f>
        <v>High income: nonOECD</v>
      </c>
      <c r="D181" s="17" t="s">
        <v>528</v>
      </c>
      <c r="E181" s="282">
        <v>0.9</v>
      </c>
      <c r="F181" s="282">
        <v>0.81656250000000008</v>
      </c>
      <c r="G181" s="280">
        <v>0.21875</v>
      </c>
      <c r="H181" s="280">
        <v>0.59666666666666668</v>
      </c>
      <c r="I181" s="283">
        <f>VLOOKUP(A181, 'Dimension 1_Raw'!C:I, 6, FALSE)</f>
        <v>0.81656250000000008</v>
      </c>
      <c r="J181" s="251">
        <f t="shared" si="18"/>
        <v>0.90909090909090917</v>
      </c>
      <c r="K181" s="251">
        <f t="shared" si="19"/>
        <v>0.8248106060606063</v>
      </c>
      <c r="L181" s="251">
        <f t="shared" si="20"/>
        <v>0.21875</v>
      </c>
      <c r="M181" s="251">
        <f t="shared" si="17"/>
        <v>0.59666666666666668</v>
      </c>
      <c r="N181" s="27">
        <f t="shared" si="15"/>
        <v>0.63732954545454557</v>
      </c>
      <c r="O181" s="243">
        <f t="shared" si="21"/>
        <v>120</v>
      </c>
    </row>
    <row r="182" spans="1:15" x14ac:dyDescent="0.25">
      <c r="A182" s="18" t="s">
        <v>371</v>
      </c>
      <c r="B182" s="17" t="s">
        <v>175</v>
      </c>
      <c r="C182" s="4" t="str">
        <f>VLOOKUP(B182,'Country code'!$D$2:$F$194,2,FALSE)</f>
        <v>Lower middle income</v>
      </c>
      <c r="D182" s="17" t="str">
        <f>VLOOKUP(B182, 'WB Income'!E:H, 3, FALSE)</f>
        <v>Middle East &amp; North Africa</v>
      </c>
      <c r="E182" s="282">
        <v>0.98</v>
      </c>
      <c r="F182" s="282">
        <v>0.864375</v>
      </c>
      <c r="G182" s="280">
        <v>0.75</v>
      </c>
      <c r="H182" s="280">
        <v>0.93666666666666676</v>
      </c>
      <c r="I182" s="283">
        <f>VLOOKUP(A182, 'Dimension 1_Raw'!C:I, 6, FALSE)</f>
        <v>0.864375</v>
      </c>
      <c r="J182" s="251">
        <f t="shared" si="18"/>
        <v>0.98989898989898994</v>
      </c>
      <c r="K182" s="251">
        <f t="shared" si="19"/>
        <v>0.87310606060606077</v>
      </c>
      <c r="L182" s="251">
        <f t="shared" si="20"/>
        <v>0.75</v>
      </c>
      <c r="M182" s="251">
        <f t="shared" si="17"/>
        <v>0.93666666666666676</v>
      </c>
      <c r="N182" s="27">
        <f t="shared" si="15"/>
        <v>0.8874179292929294</v>
      </c>
      <c r="O182" s="243">
        <f t="shared" si="21"/>
        <v>27</v>
      </c>
    </row>
    <row r="183" spans="1:15" x14ac:dyDescent="0.25">
      <c r="A183" s="18" t="s">
        <v>372</v>
      </c>
      <c r="B183" s="17" t="s">
        <v>176</v>
      </c>
      <c r="C183" s="4" t="str">
        <f>VLOOKUP(B183,'Country code'!$D$2:$F$194,2,FALSE)</f>
        <v>Upper middle income</v>
      </c>
      <c r="D183" s="17" t="str">
        <f>VLOOKUP(B183, 'WB Income'!E:H, 3, FALSE)</f>
        <v>Europe &amp; Central Asia</v>
      </c>
      <c r="E183" s="282">
        <v>0.97</v>
      </c>
      <c r="F183" s="282">
        <v>0.77433333333333321</v>
      </c>
      <c r="G183" s="280">
        <v>0.15625</v>
      </c>
      <c r="H183" s="280">
        <v>0.99</v>
      </c>
      <c r="I183" s="283">
        <f>VLOOKUP(A183, 'Dimension 1_Raw'!C:I, 6, FALSE)</f>
        <v>0.77433333333333321</v>
      </c>
      <c r="J183" s="251">
        <f t="shared" si="18"/>
        <v>0.97979797979797978</v>
      </c>
      <c r="K183" s="251">
        <f t="shared" si="19"/>
        <v>0.78215488215488216</v>
      </c>
      <c r="L183" s="251">
        <f t="shared" si="20"/>
        <v>0.15625</v>
      </c>
      <c r="M183" s="251">
        <f t="shared" si="17"/>
        <v>0.99</v>
      </c>
      <c r="N183" s="27">
        <f t="shared" si="15"/>
        <v>0.72705071548821554</v>
      </c>
      <c r="O183" s="243">
        <f t="shared" si="21"/>
        <v>92</v>
      </c>
    </row>
    <row r="184" spans="1:15" x14ac:dyDescent="0.25">
      <c r="A184" s="18" t="s">
        <v>373</v>
      </c>
      <c r="B184" s="17" t="s">
        <v>171</v>
      </c>
      <c r="C184" s="4" t="str">
        <f>VLOOKUP(B184,'Country code'!$D$2:$F$194,2,FALSE)</f>
        <v>Lower middle income</v>
      </c>
      <c r="D184" s="17" t="str">
        <f>VLOOKUP(B184, 'WB Income'!E:H, 3, FALSE)</f>
        <v>Europe &amp; Central Asia</v>
      </c>
      <c r="E184" s="282">
        <v>0.97</v>
      </c>
      <c r="F184" s="282">
        <v>0.92863636363636359</v>
      </c>
      <c r="G184" s="280">
        <v>0.5</v>
      </c>
      <c r="H184" s="280">
        <v>1</v>
      </c>
      <c r="I184" s="283">
        <f>VLOOKUP(A184, 'Dimension 1_Raw'!C:I, 6, FALSE)</f>
        <v>0.92863636363636359</v>
      </c>
      <c r="J184" s="251">
        <f t="shared" si="18"/>
        <v>0.97979797979797978</v>
      </c>
      <c r="K184" s="251">
        <f t="shared" si="19"/>
        <v>0.93801652892562004</v>
      </c>
      <c r="L184" s="251">
        <f t="shared" si="20"/>
        <v>0.5</v>
      </c>
      <c r="M184" s="251">
        <f t="shared" si="17"/>
        <v>1</v>
      </c>
      <c r="N184" s="27">
        <f t="shared" si="15"/>
        <v>0.85445362718090001</v>
      </c>
      <c r="O184" s="243">
        <f t="shared" si="21"/>
        <v>43</v>
      </c>
    </row>
    <row r="185" spans="1:15" x14ac:dyDescent="0.25">
      <c r="A185" s="18" t="s">
        <v>374</v>
      </c>
      <c r="B185" s="17" t="s">
        <v>177</v>
      </c>
      <c r="C185" s="4" t="str">
        <f>VLOOKUP(B185,'Country code'!$D$2:$F$194,2,FALSE)</f>
        <v>Lower middle income</v>
      </c>
      <c r="D185" s="17" t="str">
        <f>VLOOKUP(B185, 'WB Income'!E:H, 3, FALSE)</f>
        <v>East Asia &amp; Pacific</v>
      </c>
      <c r="E185" s="282">
        <v>0.96</v>
      </c>
      <c r="F185" s="282">
        <v>0.81781249999999972</v>
      </c>
      <c r="G185" s="280">
        <v>0.40625</v>
      </c>
      <c r="H185" s="280">
        <v>0.38</v>
      </c>
      <c r="I185" s="283">
        <f>VLOOKUP(A185, 'Dimension 1_Raw'!C:I, 6, FALSE)</f>
        <v>0.81781249999999972</v>
      </c>
      <c r="J185" s="251">
        <f t="shared" si="18"/>
        <v>0.96969696969696972</v>
      </c>
      <c r="K185" s="251">
        <f t="shared" si="19"/>
        <v>0.82607323232323226</v>
      </c>
      <c r="L185" s="251">
        <f t="shared" si="20"/>
        <v>0.40625</v>
      </c>
      <c r="M185" s="251">
        <f t="shared" si="17"/>
        <v>0.38</v>
      </c>
      <c r="N185" s="27">
        <f t="shared" si="15"/>
        <v>0.64550505050505047</v>
      </c>
      <c r="O185" s="243">
        <f t="shared" si="21"/>
        <v>117</v>
      </c>
    </row>
    <row r="186" spans="1:15" x14ac:dyDescent="0.25">
      <c r="A186" s="18" t="s">
        <v>375</v>
      </c>
      <c r="B186" s="17" t="s">
        <v>179</v>
      </c>
      <c r="C186" s="4" t="str">
        <f>VLOOKUP(B186,'Country code'!$D$2:$F$194,2,FALSE)</f>
        <v>Low income</v>
      </c>
      <c r="D186" s="17" t="str">
        <f>VLOOKUP(B186, 'WB Income'!E:H, 3, FALSE)</f>
        <v>Sub-Saharan Africa</v>
      </c>
      <c r="E186" s="282">
        <v>0.82</v>
      </c>
      <c r="F186" s="282">
        <v>0.65862068965517251</v>
      </c>
      <c r="G186" s="280">
        <v>0</v>
      </c>
      <c r="H186" s="280">
        <v>0.4</v>
      </c>
      <c r="I186" s="283">
        <f>VLOOKUP(A186, 'Dimension 1_Raw'!C:I, 6, FALSE)</f>
        <v>0.65862068965517251</v>
      </c>
      <c r="J186" s="251">
        <f t="shared" si="18"/>
        <v>0.82828282828282829</v>
      </c>
      <c r="K186" s="251">
        <f t="shared" si="19"/>
        <v>0.66527342389411381</v>
      </c>
      <c r="L186" s="251">
        <f t="shared" si="20"/>
        <v>0</v>
      </c>
      <c r="M186" s="251">
        <f t="shared" si="17"/>
        <v>0.4</v>
      </c>
      <c r="N186" s="27">
        <f t="shared" si="15"/>
        <v>0.47338906304423556</v>
      </c>
      <c r="O186" s="243">
        <f t="shared" si="21"/>
        <v>164</v>
      </c>
    </row>
    <row r="187" spans="1:15" x14ac:dyDescent="0.25">
      <c r="A187" s="18" t="s">
        <v>376</v>
      </c>
      <c r="B187" s="17" t="s">
        <v>180</v>
      </c>
      <c r="C187" s="4" t="str">
        <f>VLOOKUP(B187,'Country code'!$D$2:$F$194,2,FALSE)</f>
        <v>Lower middle income</v>
      </c>
      <c r="D187" s="17" t="str">
        <f>VLOOKUP(B187, 'WB Income'!E:H, 3, FALSE)</f>
        <v>Europe &amp; Central Asia</v>
      </c>
      <c r="E187" s="282">
        <v>0.5</v>
      </c>
      <c r="F187" s="282">
        <v>0.83407407407407419</v>
      </c>
      <c r="G187" s="280">
        <v>0.46875</v>
      </c>
      <c r="H187" s="280"/>
      <c r="I187" s="283">
        <f>VLOOKUP(A187, 'Dimension 1_Raw'!C:I, 6, FALSE)</f>
        <v>0.83407407407407419</v>
      </c>
      <c r="J187" s="251">
        <f t="shared" si="18"/>
        <v>0.50505050505050508</v>
      </c>
      <c r="K187" s="251">
        <f t="shared" si="19"/>
        <v>0.84249906472128722</v>
      </c>
      <c r="L187" s="251">
        <f t="shared" si="20"/>
        <v>0.46875</v>
      </c>
      <c r="M187" s="251"/>
      <c r="N187" s="27">
        <f t="shared" si="15"/>
        <v>0.6054331899239308</v>
      </c>
      <c r="O187" s="243">
        <f t="shared" si="21"/>
        <v>131</v>
      </c>
    </row>
    <row r="188" spans="1:15" x14ac:dyDescent="0.25">
      <c r="A188" s="18" t="s">
        <v>377</v>
      </c>
      <c r="B188" s="17" t="s">
        <v>4</v>
      </c>
      <c r="C188" s="4" t="str">
        <f>VLOOKUP(B188,'Country code'!$D$2:$F$194,2,FALSE)</f>
        <v>High income: nonOECD</v>
      </c>
      <c r="D188" s="17" t="s">
        <v>541</v>
      </c>
      <c r="E188" s="282">
        <v>0.94</v>
      </c>
      <c r="F188" s="282">
        <v>0.79833333333333312</v>
      </c>
      <c r="G188" s="280">
        <v>0.4375</v>
      </c>
      <c r="H188" s="280"/>
      <c r="I188" s="283">
        <f>VLOOKUP(A188, 'Dimension 1_Raw'!C:I, 6, FALSE)</f>
        <v>0.79833333333333312</v>
      </c>
      <c r="J188" s="251">
        <f t="shared" si="18"/>
        <v>0.9494949494949495</v>
      </c>
      <c r="K188" s="251">
        <f t="shared" si="19"/>
        <v>0.80639730639730633</v>
      </c>
      <c r="L188" s="251">
        <f t="shared" si="20"/>
        <v>0.4375</v>
      </c>
      <c r="M188" s="251"/>
      <c r="N188" s="27">
        <f t="shared" si="15"/>
        <v>0.73113075196408539</v>
      </c>
      <c r="O188" s="243">
        <f t="shared" si="21"/>
        <v>89</v>
      </c>
    </row>
    <row r="189" spans="1:15" x14ac:dyDescent="0.25">
      <c r="A189" s="18" t="s">
        <v>378</v>
      </c>
      <c r="B189" s="17" t="s">
        <v>62</v>
      </c>
      <c r="C189" s="4" t="str">
        <f>VLOOKUP(B189,'Country code'!$D$2:$F$194,2,FALSE)</f>
        <v>High income: OECD</v>
      </c>
      <c r="D189" s="17" t="s">
        <v>508</v>
      </c>
      <c r="E189" s="282">
        <v>0.95</v>
      </c>
      <c r="F189" s="282">
        <v>0.84266666666666701</v>
      </c>
      <c r="G189" s="280">
        <v>0.65625</v>
      </c>
      <c r="H189" s="280">
        <v>0.70333333333333325</v>
      </c>
      <c r="I189" s="283">
        <f>VLOOKUP(A189, 'Dimension 1_Raw'!C:I, 6, FALSE)</f>
        <v>0.84266666666666701</v>
      </c>
      <c r="J189" s="251">
        <f t="shared" si="18"/>
        <v>0.95959595959595956</v>
      </c>
      <c r="K189" s="251">
        <f t="shared" si="19"/>
        <v>0.8511784511784517</v>
      </c>
      <c r="L189" s="251">
        <f t="shared" si="20"/>
        <v>0.65625</v>
      </c>
      <c r="M189" s="251">
        <f t="shared" si="17"/>
        <v>0.70333333333333325</v>
      </c>
      <c r="N189" s="27">
        <f t="shared" si="15"/>
        <v>0.7925894360269361</v>
      </c>
      <c r="O189" s="243">
        <f t="shared" si="21"/>
        <v>67</v>
      </c>
    </row>
    <row r="190" spans="1:15" x14ac:dyDescent="0.25">
      <c r="A190" s="18" t="s">
        <v>379</v>
      </c>
      <c r="B190" s="17" t="s">
        <v>178</v>
      </c>
      <c r="C190" s="4" t="str">
        <f>VLOOKUP(B190,'Country code'!$D$2:$F$194,2,FALSE)</f>
        <v>Low income</v>
      </c>
      <c r="D190" s="17" t="str">
        <f>VLOOKUP(B190, 'WB Income'!E:H, 3, FALSE)</f>
        <v>Sub-Saharan Africa</v>
      </c>
      <c r="E190" s="282">
        <v>0.92</v>
      </c>
      <c r="F190" s="282">
        <v>0.78874999999999995</v>
      </c>
      <c r="G190" s="280">
        <v>0.125</v>
      </c>
      <c r="H190" s="280">
        <v>0.45666666666666667</v>
      </c>
      <c r="I190" s="283">
        <f>VLOOKUP(A190, 'Dimension 1_Raw'!C:I, 6, FALSE)</f>
        <v>0.78874999999999995</v>
      </c>
      <c r="J190" s="251">
        <f t="shared" si="18"/>
        <v>0.92929292929292939</v>
      </c>
      <c r="K190" s="251">
        <f t="shared" si="19"/>
        <v>0.79671717171717182</v>
      </c>
      <c r="L190" s="251">
        <f t="shared" si="20"/>
        <v>0.125</v>
      </c>
      <c r="M190" s="251">
        <f t="shared" si="17"/>
        <v>0.45666666666666667</v>
      </c>
      <c r="N190" s="27">
        <f t="shared" si="15"/>
        <v>0.57691919191919194</v>
      </c>
      <c r="O190" s="243">
        <f t="shared" si="21"/>
        <v>141</v>
      </c>
    </row>
    <row r="191" spans="1:15" x14ac:dyDescent="0.25">
      <c r="A191" s="18" t="s">
        <v>394</v>
      </c>
      <c r="B191" s="17" t="s">
        <v>182</v>
      </c>
      <c r="C191" s="4" t="str">
        <f>VLOOKUP(B191,'Country code'!$D$2:$F$194,2,FALSE)</f>
        <v>High income: OECD</v>
      </c>
      <c r="D191" s="17" t="s">
        <v>544</v>
      </c>
      <c r="E191" s="282">
        <v>0.95</v>
      </c>
      <c r="F191" s="282">
        <v>0.93846153846153824</v>
      </c>
      <c r="G191" s="280">
        <v>0.71875</v>
      </c>
      <c r="H191" s="280"/>
      <c r="I191" s="283">
        <f>VLOOKUP(A191, 'Dimension 1_Raw'!C:I, 6, FALSE)</f>
        <v>0.93846153846153824</v>
      </c>
      <c r="J191" s="251">
        <f t="shared" si="18"/>
        <v>0.95959595959595956</v>
      </c>
      <c r="K191" s="251">
        <f t="shared" si="19"/>
        <v>0.94794094794094796</v>
      </c>
      <c r="L191" s="251">
        <f t="shared" si="20"/>
        <v>0.71875</v>
      </c>
      <c r="M191" s="251"/>
      <c r="N191" s="27">
        <f t="shared" si="15"/>
        <v>0.87542896917896906</v>
      </c>
      <c r="O191" s="243">
        <f t="shared" si="21"/>
        <v>30</v>
      </c>
    </row>
    <row r="192" spans="1:15" x14ac:dyDescent="0.25">
      <c r="A192" s="18" t="s">
        <v>380</v>
      </c>
      <c r="B192" s="17" t="s">
        <v>181</v>
      </c>
      <c r="C192" s="4" t="str">
        <f>VLOOKUP(B192,'Country code'!$D$2:$F$194,2,FALSE)</f>
        <v>Upper middle income</v>
      </c>
      <c r="D192" s="17" t="str">
        <f>VLOOKUP(B192, 'WB Income'!E:H, 3, FALSE)</f>
        <v>Latin America &amp; Caribbean</v>
      </c>
      <c r="E192" s="282">
        <v>0.95</v>
      </c>
      <c r="F192" s="282">
        <v>0.8600000000000001</v>
      </c>
      <c r="G192" s="280">
        <v>0.65625</v>
      </c>
      <c r="H192" s="280">
        <v>0.99333333333333329</v>
      </c>
      <c r="I192" s="283">
        <f>VLOOKUP(A192, 'Dimension 1_Raw'!C:I, 6, FALSE)</f>
        <v>0.8600000000000001</v>
      </c>
      <c r="J192" s="251">
        <f t="shared" si="18"/>
        <v>0.95959595959595956</v>
      </c>
      <c r="K192" s="251">
        <f t="shared" si="19"/>
        <v>0.86868686868686895</v>
      </c>
      <c r="L192" s="251">
        <f t="shared" si="20"/>
        <v>0.65625</v>
      </c>
      <c r="M192" s="251">
        <f t="shared" si="17"/>
        <v>0.99333333333333329</v>
      </c>
      <c r="N192" s="27">
        <f t="shared" si="15"/>
        <v>0.86946654040404048</v>
      </c>
      <c r="O192" s="243">
        <f t="shared" si="21"/>
        <v>34</v>
      </c>
    </row>
    <row r="193" spans="1:15" x14ac:dyDescent="0.25">
      <c r="A193" s="18" t="s">
        <v>381</v>
      </c>
      <c r="B193" s="17" t="s">
        <v>183</v>
      </c>
      <c r="C193" s="4" t="str">
        <f>VLOOKUP(B193,'Country code'!$D$2:$F$194,2,FALSE)</f>
        <v>Lower middle income</v>
      </c>
      <c r="D193" s="17" t="str">
        <f>VLOOKUP(B193, 'WB Income'!E:H, 3, FALSE)</f>
        <v>Europe &amp; Central Asia</v>
      </c>
      <c r="E193" s="282">
        <v>0.99</v>
      </c>
      <c r="F193" s="282">
        <v>0.92090909090909079</v>
      </c>
      <c r="G193" s="280">
        <v>0.5</v>
      </c>
      <c r="H193" s="280">
        <v>1</v>
      </c>
      <c r="I193" s="283">
        <f>VLOOKUP(A193, 'Dimension 1_Raw'!C:I, 6, FALSE)</f>
        <v>0.92090909090909079</v>
      </c>
      <c r="J193" s="251">
        <f t="shared" si="18"/>
        <v>1</v>
      </c>
      <c r="K193" s="251">
        <f t="shared" si="19"/>
        <v>0.93021120293847581</v>
      </c>
      <c r="L193" s="251">
        <f t="shared" si="20"/>
        <v>0.5</v>
      </c>
      <c r="M193" s="251">
        <f t="shared" si="17"/>
        <v>1</v>
      </c>
      <c r="N193" s="27">
        <f t="shared" si="15"/>
        <v>0.85755280073461893</v>
      </c>
      <c r="O193" s="243">
        <f t="shared" si="21"/>
        <v>41</v>
      </c>
    </row>
    <row r="194" spans="1:15" x14ac:dyDescent="0.25">
      <c r="A194" s="18" t="s">
        <v>382</v>
      </c>
      <c r="B194" s="17" t="s">
        <v>187</v>
      </c>
      <c r="C194" s="4" t="str">
        <f>VLOOKUP(B194,'Country code'!$D$2:$F$194,2,FALSE)</f>
        <v>Lower middle income</v>
      </c>
      <c r="D194" s="17" t="str">
        <f>VLOOKUP(B194, 'WB Income'!E:H, 3, FALSE)</f>
        <v>East Asia &amp; Pacific</v>
      </c>
      <c r="E194" s="282">
        <v>0.92</v>
      </c>
      <c r="F194" s="282">
        <v>0.6777777777777777</v>
      </c>
      <c r="G194" s="280">
        <v>0.125</v>
      </c>
      <c r="H194" s="280">
        <v>0.67</v>
      </c>
      <c r="I194" s="283">
        <f>VLOOKUP(A194, 'Dimension 1_Raw'!C:I, 6, FALSE)</f>
        <v>0.6777777777777777</v>
      </c>
      <c r="J194" s="251">
        <f t="shared" si="18"/>
        <v>0.92929292929292939</v>
      </c>
      <c r="K194" s="251">
        <f t="shared" si="19"/>
        <v>0.68462401795735139</v>
      </c>
      <c r="L194" s="251">
        <f t="shared" si="20"/>
        <v>0.125</v>
      </c>
      <c r="M194" s="251">
        <f t="shared" si="17"/>
        <v>0.67</v>
      </c>
      <c r="N194" s="27">
        <f t="shared" si="15"/>
        <v>0.60222923681257023</v>
      </c>
      <c r="O194" s="243">
        <f t="shared" si="21"/>
        <v>133</v>
      </c>
    </row>
    <row r="195" spans="1:15" x14ac:dyDescent="0.25">
      <c r="A195" s="18" t="s">
        <v>383</v>
      </c>
      <c r="B195" s="17" t="s">
        <v>185</v>
      </c>
      <c r="C195" s="4" t="str">
        <f>VLOOKUP(B195,'Country code'!$D$2:$F$194,2,FALSE)</f>
        <v>Upper middle income</v>
      </c>
      <c r="D195" s="17" t="str">
        <f>VLOOKUP(B195, 'WB Income'!E:H, 3, FALSE)</f>
        <v>Latin America &amp; Caribbean</v>
      </c>
      <c r="E195" s="282">
        <v>0.78</v>
      </c>
      <c r="F195" s="282">
        <v>0.63468749999999985</v>
      </c>
      <c r="G195" s="280">
        <v>0</v>
      </c>
      <c r="H195" s="280">
        <v>0.29666666666666669</v>
      </c>
      <c r="I195" s="283">
        <f>VLOOKUP(A195, 'Dimension 1_Raw'!C:I, 6, FALSE)</f>
        <v>0.63468749999999985</v>
      </c>
      <c r="J195" s="251">
        <f t="shared" si="18"/>
        <v>0.78787878787878796</v>
      </c>
      <c r="K195" s="251">
        <f t="shared" si="19"/>
        <v>0.64109848484848486</v>
      </c>
      <c r="L195" s="251">
        <f t="shared" si="20"/>
        <v>0</v>
      </c>
      <c r="M195" s="251">
        <f t="shared" si="17"/>
        <v>0.29666666666666669</v>
      </c>
      <c r="N195" s="27">
        <f t="shared" si="15"/>
        <v>0.43141098484848489</v>
      </c>
      <c r="O195" s="243">
        <f t="shared" si="21"/>
        <v>177</v>
      </c>
    </row>
    <row r="196" spans="1:15" x14ac:dyDescent="0.25">
      <c r="A196" s="18" t="s">
        <v>384</v>
      </c>
      <c r="B196" s="17" t="s">
        <v>186</v>
      </c>
      <c r="C196" s="4" t="str">
        <f>VLOOKUP(B196,'Country code'!$D$2:$F$194,2,FALSE)</f>
        <v>Lower middle income</v>
      </c>
      <c r="D196" s="17" t="str">
        <f>VLOOKUP(B196, 'WB Income'!E:H, 3, FALSE)</f>
        <v>East Asia &amp; Pacific</v>
      </c>
      <c r="E196" s="282">
        <v>0.95</v>
      </c>
      <c r="F196" s="282">
        <v>0.83482758620689645</v>
      </c>
      <c r="G196" s="280">
        <v>0.5625</v>
      </c>
      <c r="H196" s="280">
        <v>0.86</v>
      </c>
      <c r="I196" s="283">
        <f>VLOOKUP(A196, 'Dimension 1_Raw'!C:I, 6, FALSE)</f>
        <v>0.83482758620689645</v>
      </c>
      <c r="J196" s="251">
        <f t="shared" si="18"/>
        <v>0.95959595959595956</v>
      </c>
      <c r="K196" s="251">
        <f t="shared" si="19"/>
        <v>0.84326018808777436</v>
      </c>
      <c r="L196" s="251">
        <f t="shared" si="20"/>
        <v>0.5625</v>
      </c>
      <c r="M196" s="251">
        <f t="shared" si="17"/>
        <v>0.86</v>
      </c>
      <c r="N196" s="27">
        <f t="shared" si="15"/>
        <v>0.80633903692093345</v>
      </c>
      <c r="O196" s="243">
        <f t="shared" si="21"/>
        <v>59</v>
      </c>
    </row>
    <row r="197" spans="1:15" x14ac:dyDescent="0.25">
      <c r="A197" s="18" t="s">
        <v>385</v>
      </c>
      <c r="B197" s="17" t="s">
        <v>189</v>
      </c>
      <c r="C197" s="4" t="str">
        <f>VLOOKUP(B197,'Country code'!$D$2:$F$194,2,FALSE)</f>
        <v>Lower middle income</v>
      </c>
      <c r="D197" s="17" t="str">
        <f>VLOOKUP(B197, 'WB Income'!E:H, 3, FALSE)</f>
        <v>Middle East &amp; North Africa</v>
      </c>
      <c r="E197" s="282">
        <v>0.81</v>
      </c>
      <c r="F197" s="282">
        <v>0.59437499999999988</v>
      </c>
      <c r="G197" s="280">
        <v>0</v>
      </c>
      <c r="H197" s="280">
        <v>0.31</v>
      </c>
      <c r="I197" s="283">
        <f>VLOOKUP(A197, 'Dimension 1_Raw'!C:I, 6, FALSE)</f>
        <v>0.59437499999999988</v>
      </c>
      <c r="J197" s="251">
        <f t="shared" si="18"/>
        <v>0.81818181818181823</v>
      </c>
      <c r="K197" s="251">
        <f t="shared" si="19"/>
        <v>0.60037878787878785</v>
      </c>
      <c r="L197" s="251">
        <f t="shared" si="20"/>
        <v>0</v>
      </c>
      <c r="M197" s="251">
        <f t="shared" si="17"/>
        <v>0.31</v>
      </c>
      <c r="N197" s="27">
        <f t="shared" si="15"/>
        <v>0.4321401515151515</v>
      </c>
      <c r="O197" s="243">
        <f t="shared" si="21"/>
        <v>176</v>
      </c>
    </row>
    <row r="198" spans="1:15" x14ac:dyDescent="0.25">
      <c r="A198" s="18" t="s">
        <v>386</v>
      </c>
      <c r="B198" s="17" t="s">
        <v>191</v>
      </c>
      <c r="C198" s="4" t="str">
        <f>VLOOKUP(B198,'Country code'!$D$2:$F$194,2,FALSE)</f>
        <v>Low income</v>
      </c>
      <c r="D198" s="17" t="str">
        <f>VLOOKUP(B198, 'WB Income'!E:H, 3, FALSE)</f>
        <v>Sub-Saharan Africa</v>
      </c>
      <c r="E198" s="282">
        <v>0.81</v>
      </c>
      <c r="F198" s="282">
        <v>0.80115384615384577</v>
      </c>
      <c r="G198" s="280">
        <v>0.28125</v>
      </c>
      <c r="H198" s="280">
        <v>0.55333333333333334</v>
      </c>
      <c r="I198" s="283">
        <f>VLOOKUP(A198, 'Dimension 1_Raw'!C:I, 6, FALSE)</f>
        <v>0.80115384615384577</v>
      </c>
      <c r="J198" s="251">
        <f t="shared" si="18"/>
        <v>0.81818181818181823</v>
      </c>
      <c r="K198" s="251">
        <f t="shared" si="19"/>
        <v>0.80924630924630903</v>
      </c>
      <c r="L198" s="251">
        <f t="shared" si="20"/>
        <v>0.28125</v>
      </c>
      <c r="M198" s="251">
        <f t="shared" si="17"/>
        <v>0.55333333333333334</v>
      </c>
      <c r="N198" s="27">
        <f t="shared" si="15"/>
        <v>0.61550286519036512</v>
      </c>
      <c r="O198" s="243">
        <f t="shared" si="21"/>
        <v>129</v>
      </c>
    </row>
    <row r="199" spans="1:15" ht="15.75" thickBot="1" x14ac:dyDescent="0.3">
      <c r="A199" s="289" t="s">
        <v>387</v>
      </c>
      <c r="B199" s="290" t="s">
        <v>192</v>
      </c>
      <c r="C199" s="291" t="str">
        <f>VLOOKUP(B199,'Country code'!$D$2:$F$194,2,FALSE)</f>
        <v>Low income</v>
      </c>
      <c r="D199" s="292" t="str">
        <f>VLOOKUP(B199, 'WB Income'!E:H, 3, FALSE)</f>
        <v>Sub-Saharan Africa</v>
      </c>
      <c r="E199" s="293">
        <v>0.93</v>
      </c>
      <c r="F199" s="293">
        <v>0.76733333333333331</v>
      </c>
      <c r="G199" s="294">
        <v>3.125E-2</v>
      </c>
      <c r="H199" s="280">
        <v>0.39666666666666667</v>
      </c>
      <c r="I199" s="295">
        <f>VLOOKUP(A199, 'Dimension 1_Raw'!C:I, 6, FALSE)</f>
        <v>0.76733333333333331</v>
      </c>
      <c r="J199" s="296">
        <f t="shared" ref="J199:M199" si="22">+E199/E$5</f>
        <v>0.93939393939393945</v>
      </c>
      <c r="K199" s="296">
        <f t="shared" si="22"/>
        <v>0.77508417508417526</v>
      </c>
      <c r="L199" s="296">
        <f t="shared" si="22"/>
        <v>3.125E-2</v>
      </c>
      <c r="M199" s="251">
        <f t="shared" si="22"/>
        <v>0.39666666666666667</v>
      </c>
      <c r="N199" s="27">
        <f t="shared" ref="N199" si="23">AVERAGE(J199:M199)</f>
        <v>0.5355986952861953</v>
      </c>
      <c r="O199" s="297">
        <f t="shared" si="21"/>
        <v>147</v>
      </c>
    </row>
    <row r="200" spans="1:15" ht="15.75" thickTop="1" x14ac:dyDescent="0.25">
      <c r="D200" s="288" t="s">
        <v>682</v>
      </c>
      <c r="E200" s="249">
        <f>AVERAGE(E6:E199)</f>
        <v>0.90953608247422635</v>
      </c>
      <c r="F200" s="249">
        <f t="shared" ref="F200" si="24">AVERAGE(F6:F199)</f>
        <v>0.78780993594219406</v>
      </c>
      <c r="G200" s="249">
        <f t="shared" ref="G200" si="25">AVERAGE(G6:G199)</f>
        <v>0.35728092783505155</v>
      </c>
      <c r="H200" s="249">
        <f t="shared" ref="H200" si="26">AVERAGE(H6:H199)</f>
        <v>0.653196881091618</v>
      </c>
      <c r="I200" s="249">
        <f t="shared" ref="I200" si="27">AVERAGE(I6:I199)</f>
        <v>0.78780993594219406</v>
      </c>
      <c r="J200" s="249">
        <f t="shared" ref="J200" si="28">AVERAGE(J6:J199)</f>
        <v>0.918723315630531</v>
      </c>
      <c r="K200" s="249">
        <f t="shared" ref="K200" si="29">AVERAGE(K6:K199)</f>
        <v>0.79576761206282198</v>
      </c>
      <c r="L200" s="249">
        <f t="shared" ref="L200" si="30">AVERAGE(L6:L199)</f>
        <v>0.35728092783505155</v>
      </c>
      <c r="M200" s="249">
        <f t="shared" ref="M200" si="31">AVERAGE(M6:M199)</f>
        <v>0.653196881091618</v>
      </c>
      <c r="N200" s="249">
        <f t="shared" ref="N200" si="32">AVERAGE(N6:N199)</f>
        <v>0.6845655870814068</v>
      </c>
    </row>
    <row r="201" spans="1:15" x14ac:dyDescent="0.25">
      <c r="D201" s="288" t="s">
        <v>605</v>
      </c>
      <c r="E201" s="249">
        <f>MEDIAN(E6:E199)</f>
        <v>0.94499999999999995</v>
      </c>
      <c r="F201" s="249">
        <f t="shared" ref="F201:G201" si="33">MEDIAN(F6:F199)</f>
        <v>0.81977777777777805</v>
      </c>
      <c r="G201" s="249">
        <f t="shared" si="33"/>
        <v>0.34375</v>
      </c>
      <c r="H201" s="249">
        <f t="shared" ref="H201:N201" si="34">MEDIAN(H6:H199)</f>
        <v>0.67</v>
      </c>
      <c r="I201" s="249">
        <f t="shared" si="34"/>
        <v>0.81977777777777805</v>
      </c>
      <c r="J201" s="249">
        <f t="shared" si="34"/>
        <v>0.95454545454545459</v>
      </c>
      <c r="K201" s="249">
        <f t="shared" si="34"/>
        <v>0.8280583613916952</v>
      </c>
      <c r="L201" s="249">
        <f t="shared" si="34"/>
        <v>0.34375</v>
      </c>
      <c r="M201" s="249">
        <f t="shared" si="34"/>
        <v>0.67</v>
      </c>
      <c r="N201" s="249">
        <f t="shared" si="34"/>
        <v>0.69153721353318132</v>
      </c>
    </row>
    <row r="202" spans="1:15" x14ac:dyDescent="0.25">
      <c r="D202" s="288" t="s">
        <v>681</v>
      </c>
      <c r="E202" s="249">
        <f>COUNT(E6:E199)</f>
        <v>194</v>
      </c>
      <c r="F202" s="249">
        <f t="shared" ref="F202:G202" si="35">COUNT(F6:F199)</f>
        <v>194</v>
      </c>
      <c r="G202" s="249">
        <f t="shared" si="35"/>
        <v>194</v>
      </c>
      <c r="H202" s="249">
        <f t="shared" ref="H202:N202" si="36">COUNT(H6:H199)</f>
        <v>171</v>
      </c>
      <c r="I202" s="249">
        <f t="shared" si="36"/>
        <v>194</v>
      </c>
      <c r="J202" s="249">
        <f t="shared" si="36"/>
        <v>194</v>
      </c>
      <c r="K202" s="249">
        <f t="shared" si="36"/>
        <v>194</v>
      </c>
      <c r="L202" s="249">
        <f t="shared" si="36"/>
        <v>194</v>
      </c>
      <c r="M202" s="249">
        <f t="shared" si="36"/>
        <v>171</v>
      </c>
      <c r="N202" s="249">
        <f t="shared" si="36"/>
        <v>194</v>
      </c>
    </row>
    <row r="203" spans="1:15" x14ac:dyDescent="0.25">
      <c r="D203" s="288" t="s">
        <v>909</v>
      </c>
      <c r="E203" s="249">
        <f>STDEV(E6:E199)</f>
        <v>9.8049851110079828E-2</v>
      </c>
      <c r="F203" s="249">
        <f t="shared" ref="F203:G203" si="37">STDEV(F6:F199)</f>
        <v>0.14893374845541088</v>
      </c>
      <c r="G203" s="249">
        <f t="shared" si="37"/>
        <v>0.27455537008149278</v>
      </c>
      <c r="H203" s="249">
        <f t="shared" ref="H203:N203" si="38">STDEV(H6:H199)</f>
        <v>0.29481496506147992</v>
      </c>
      <c r="I203" s="249">
        <f t="shared" si="38"/>
        <v>0.14893374845541088</v>
      </c>
      <c r="J203" s="249">
        <f t="shared" si="38"/>
        <v>9.9040253646552404E-2</v>
      </c>
      <c r="K203" s="249">
        <f t="shared" si="38"/>
        <v>0.15043812975294305</v>
      </c>
      <c r="L203" s="249">
        <f t="shared" si="38"/>
        <v>0.27455537008149278</v>
      </c>
      <c r="M203" s="249">
        <f t="shared" si="38"/>
        <v>0.29481496506147992</v>
      </c>
      <c r="N203" s="249">
        <f t="shared" si="38"/>
        <v>0.17870913908146555</v>
      </c>
    </row>
    <row r="204" spans="1:15" x14ac:dyDescent="0.25">
      <c r="D204" s="288" t="s">
        <v>427</v>
      </c>
      <c r="E204" s="249">
        <f>MAX(E6:E199)</f>
        <v>0.99</v>
      </c>
      <c r="F204" s="249">
        <f t="shared" ref="F204:G204" si="39">MAX(F6:F199)</f>
        <v>0.98999999999999977</v>
      </c>
      <c r="G204" s="249">
        <f t="shared" si="39"/>
        <v>1</v>
      </c>
      <c r="H204" s="249">
        <f t="shared" ref="H204:N204" si="40">MAX(H6:H199)</f>
        <v>1</v>
      </c>
      <c r="I204" s="249">
        <f t="shared" si="40"/>
        <v>0.98999999999999977</v>
      </c>
      <c r="J204" s="249">
        <f t="shared" si="40"/>
        <v>1</v>
      </c>
      <c r="K204" s="249">
        <f t="shared" si="40"/>
        <v>1</v>
      </c>
      <c r="L204" s="249">
        <f t="shared" si="40"/>
        <v>1</v>
      </c>
      <c r="M204" s="249">
        <f t="shared" si="40"/>
        <v>1</v>
      </c>
      <c r="N204" s="249">
        <f t="shared" si="40"/>
        <v>0.99999999999999989</v>
      </c>
    </row>
    <row r="205" spans="1:15" x14ac:dyDescent="0.25">
      <c r="D205" s="288" t="s">
        <v>908</v>
      </c>
      <c r="E205" s="249">
        <f>MIN(E6:E199)</f>
        <v>0.46</v>
      </c>
      <c r="F205" s="249">
        <f t="shared" ref="F205:G205" si="41">MIN(F6:F199)</f>
        <v>0.34920000000000001</v>
      </c>
      <c r="G205" s="249">
        <f t="shared" si="41"/>
        <v>0</v>
      </c>
      <c r="H205" s="249">
        <f t="shared" ref="H205:N205" si="42">MIN(H6:H199)</f>
        <v>0</v>
      </c>
      <c r="I205" s="249">
        <f t="shared" si="42"/>
        <v>0.34920000000000001</v>
      </c>
      <c r="J205" s="249">
        <f t="shared" si="42"/>
        <v>0.4646464646464647</v>
      </c>
      <c r="K205" s="249">
        <f t="shared" si="42"/>
        <v>0.35272727272727283</v>
      </c>
      <c r="L205" s="249">
        <f t="shared" si="42"/>
        <v>0</v>
      </c>
      <c r="M205" s="249">
        <f t="shared" si="42"/>
        <v>0</v>
      </c>
      <c r="N205" s="249">
        <f t="shared" si="42"/>
        <v>0.27361340679522506</v>
      </c>
    </row>
  </sheetData>
  <autoFilter ref="A4:O205">
    <sortState ref="A5:N199">
      <sortCondition ref="A4:A199"/>
    </sortState>
  </autoFilter>
  <sortState ref="A6:P199">
    <sortCondition descending="1" ref="N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H27" sqref="H27"/>
    </sheetView>
  </sheetViews>
  <sheetFormatPr defaultRowHeight="15" x14ac:dyDescent="0.25"/>
  <cols>
    <col min="1" max="1" width="34.42578125" customWidth="1"/>
    <col min="2" max="2" width="13.140625" bestFit="1" customWidth="1"/>
    <col min="3" max="3" width="12.28515625" bestFit="1" customWidth="1"/>
    <col min="4" max="4" width="12.42578125" bestFit="1" customWidth="1"/>
    <col min="5" max="5" width="15.85546875" bestFit="1" customWidth="1"/>
  </cols>
  <sheetData>
    <row r="1" spans="1:10" s="243" customFormat="1" x14ac:dyDescent="0.25">
      <c r="A1" s="243" t="s">
        <v>812</v>
      </c>
    </row>
    <row r="2" spans="1:10" s="243" customFormat="1" x14ac:dyDescent="0.25"/>
    <row r="3" spans="1:10" s="243" customFormat="1" x14ac:dyDescent="0.25">
      <c r="A3" s="135" t="s">
        <v>818</v>
      </c>
    </row>
    <row r="4" spans="1:10" s="243" customFormat="1" x14ac:dyDescent="0.25">
      <c r="A4" s="135" t="s">
        <v>814</v>
      </c>
    </row>
    <row r="5" spans="1:10" x14ac:dyDescent="0.25">
      <c r="A5" s="55" t="s">
        <v>804</v>
      </c>
      <c r="B5" s="55" t="s">
        <v>811</v>
      </c>
      <c r="C5" s="55" t="s">
        <v>805</v>
      </c>
      <c r="D5" s="55" t="s">
        <v>806</v>
      </c>
      <c r="E5" s="55" t="s">
        <v>807</v>
      </c>
    </row>
    <row r="6" spans="1:10" x14ac:dyDescent="0.25">
      <c r="A6" t="s">
        <v>808</v>
      </c>
      <c r="B6">
        <v>2.5372699999999999</v>
      </c>
      <c r="C6">
        <v>2.1635</v>
      </c>
      <c r="D6">
        <v>0.8458</v>
      </c>
      <c r="E6">
        <v>0.8458</v>
      </c>
    </row>
    <row r="7" spans="1:10" x14ac:dyDescent="0.25">
      <c r="A7" t="s">
        <v>809</v>
      </c>
      <c r="B7">
        <v>0.373776</v>
      </c>
      <c r="C7">
        <v>0.28482600000000002</v>
      </c>
      <c r="D7">
        <v>0.1246</v>
      </c>
      <c r="E7">
        <v>0.97040000000000004</v>
      </c>
      <c r="J7" s="243"/>
    </row>
    <row r="8" spans="1:10" x14ac:dyDescent="0.25">
      <c r="A8" t="s">
        <v>810</v>
      </c>
      <c r="B8">
        <v>8.8949799999999996E-2</v>
      </c>
      <c r="D8">
        <v>2.9600000000000001E-2</v>
      </c>
      <c r="E8">
        <v>1</v>
      </c>
      <c r="J8" s="243"/>
    </row>
    <row r="9" spans="1:10" x14ac:dyDescent="0.25">
      <c r="B9" t="s">
        <v>681</v>
      </c>
      <c r="C9">
        <v>193</v>
      </c>
      <c r="J9" s="243"/>
    </row>
    <row r="10" spans="1:10" x14ac:dyDescent="0.25">
      <c r="B10" t="s">
        <v>819</v>
      </c>
      <c r="C10">
        <v>1</v>
      </c>
      <c r="J10" s="243"/>
    </row>
    <row r="11" spans="1:10" x14ac:dyDescent="0.25">
      <c r="B11" t="s">
        <v>820</v>
      </c>
      <c r="C11">
        <v>3</v>
      </c>
      <c r="J11" s="243"/>
    </row>
    <row r="12" spans="1:10" s="243" customFormat="1" x14ac:dyDescent="0.25">
      <c r="B12" t="s">
        <v>821</v>
      </c>
      <c r="C12">
        <v>0.8458</v>
      </c>
    </row>
    <row r="13" spans="1:10" s="243" customFormat="1" x14ac:dyDescent="0.25"/>
    <row r="14" spans="1:10" x14ac:dyDescent="0.25">
      <c r="A14" s="135" t="s">
        <v>815</v>
      </c>
      <c r="J14" s="243"/>
    </row>
    <row r="15" spans="1:10" x14ac:dyDescent="0.25">
      <c r="J15" s="243"/>
    </row>
    <row r="16" spans="1:10" x14ac:dyDescent="0.25">
      <c r="A16" s="55" t="s">
        <v>817</v>
      </c>
      <c r="B16" s="55" t="s">
        <v>816</v>
      </c>
      <c r="C16" s="55" t="s">
        <v>813</v>
      </c>
      <c r="J16" s="243"/>
    </row>
    <row r="17" spans="1:10" x14ac:dyDescent="0.25">
      <c r="A17" s="243" t="s">
        <v>419</v>
      </c>
      <c r="B17">
        <v>0.53839999999999999</v>
      </c>
      <c r="C17">
        <v>0.2646</v>
      </c>
      <c r="J17" s="243"/>
    </row>
    <row r="18" spans="1:10" x14ac:dyDescent="0.25">
      <c r="A18" s="243" t="s">
        <v>410</v>
      </c>
      <c r="B18">
        <v>0.59909999999999997</v>
      </c>
      <c r="C18">
        <v>8.9450000000000002E-2</v>
      </c>
      <c r="J18" s="243"/>
    </row>
    <row r="19" spans="1:10" x14ac:dyDescent="0.25">
      <c r="A19" s="243" t="s">
        <v>409</v>
      </c>
      <c r="B19">
        <v>0.5927</v>
      </c>
      <c r="C19">
        <v>0.1086</v>
      </c>
      <c r="J19" s="243"/>
    </row>
    <row r="20" spans="1:10" x14ac:dyDescent="0.25">
      <c r="A20" s="243"/>
      <c r="J20" s="243"/>
    </row>
    <row r="21" spans="1:10" x14ac:dyDescent="0.25">
      <c r="A21" s="243"/>
      <c r="J21" s="243"/>
    </row>
    <row r="22" spans="1:10" x14ac:dyDescent="0.25">
      <c r="A22" s="243"/>
      <c r="J22" s="243"/>
    </row>
    <row r="23" spans="1:10" x14ac:dyDescent="0.25">
      <c r="A23" s="135" t="s">
        <v>822</v>
      </c>
      <c r="J23" s="243"/>
    </row>
    <row r="24" spans="1:10" x14ac:dyDescent="0.25">
      <c r="A24" s="135" t="s">
        <v>814</v>
      </c>
      <c r="J24" s="243"/>
    </row>
    <row r="25" spans="1:10" x14ac:dyDescent="0.25">
      <c r="A25" s="55" t="s">
        <v>804</v>
      </c>
      <c r="B25" s="55" t="s">
        <v>811</v>
      </c>
      <c r="C25" s="55" t="s">
        <v>805</v>
      </c>
      <c r="D25" s="55" t="s">
        <v>806</v>
      </c>
      <c r="E25" s="55" t="s">
        <v>807</v>
      </c>
    </row>
    <row r="26" spans="1:10" x14ac:dyDescent="0.25">
      <c r="A26" t="s">
        <v>808</v>
      </c>
      <c r="B26">
        <v>1.1315900000000001</v>
      </c>
      <c r="C26">
        <v>0.131546</v>
      </c>
      <c r="D26">
        <v>0.37719999999999998</v>
      </c>
      <c r="E26">
        <v>0.37719999999999998</v>
      </c>
    </row>
    <row r="27" spans="1:10" x14ac:dyDescent="0.25">
      <c r="A27" t="s">
        <v>809</v>
      </c>
      <c r="B27">
        <v>1.00004</v>
      </c>
      <c r="C27">
        <v>0.13167000000000001</v>
      </c>
      <c r="D27">
        <v>0.33329999999999999</v>
      </c>
      <c r="E27">
        <v>0.71050000000000002</v>
      </c>
    </row>
    <row r="28" spans="1:10" x14ac:dyDescent="0.25">
      <c r="A28" t="s">
        <v>810</v>
      </c>
      <c r="B28">
        <v>0.868371</v>
      </c>
      <c r="D28">
        <v>0.28949999999999998</v>
      </c>
      <c r="E28">
        <v>1</v>
      </c>
    </row>
    <row r="29" spans="1:10" x14ac:dyDescent="0.25">
      <c r="B29" s="243" t="s">
        <v>681</v>
      </c>
      <c r="C29" s="243">
        <v>193</v>
      </c>
    </row>
    <row r="30" spans="1:10" s="243" customFormat="1" x14ac:dyDescent="0.25">
      <c r="B30" s="243" t="s">
        <v>819</v>
      </c>
      <c r="C30" s="243">
        <v>2</v>
      </c>
    </row>
    <row r="31" spans="1:10" s="243" customFormat="1" x14ac:dyDescent="0.25">
      <c r="B31" s="243" t="s">
        <v>820</v>
      </c>
      <c r="C31" s="243">
        <v>3</v>
      </c>
    </row>
    <row r="32" spans="1:10" s="243" customFormat="1" x14ac:dyDescent="0.25">
      <c r="B32" s="243" t="s">
        <v>821</v>
      </c>
      <c r="C32" s="243">
        <v>0.71050000000000002</v>
      </c>
    </row>
    <row r="35" spans="1:4" x14ac:dyDescent="0.25">
      <c r="A35" s="135" t="s">
        <v>815</v>
      </c>
    </row>
    <row r="36" spans="1:4" x14ac:dyDescent="0.25">
      <c r="A36" s="55" t="s">
        <v>817</v>
      </c>
      <c r="B36" s="55" t="s">
        <v>816</v>
      </c>
      <c r="C36" s="55" t="s">
        <v>823</v>
      </c>
      <c r="D36" s="55" t="s">
        <v>813</v>
      </c>
    </row>
    <row r="37" spans="1:4" ht="52.5" customHeight="1" x14ac:dyDescent="0.25">
      <c r="A37" s="254" t="s">
        <v>825</v>
      </c>
      <c r="B37">
        <v>0.70720000000000005</v>
      </c>
      <c r="C37">
        <v>1E-4</v>
      </c>
      <c r="D37">
        <v>0.43409999999999999</v>
      </c>
    </row>
    <row r="38" spans="1:4" ht="42.75" customHeight="1" x14ac:dyDescent="0.25">
      <c r="A38" s="254" t="s">
        <v>429</v>
      </c>
      <c r="B38">
        <v>0.41880000000000001</v>
      </c>
      <c r="C38">
        <v>0.80559999999999998</v>
      </c>
      <c r="D38">
        <v>0.1525</v>
      </c>
    </row>
    <row r="39" spans="1:4" x14ac:dyDescent="0.25">
      <c r="A39" s="254" t="s">
        <v>824</v>
      </c>
      <c r="B39">
        <v>0.5696</v>
      </c>
      <c r="C39">
        <v>-0.59240000000000004</v>
      </c>
      <c r="D39">
        <v>0.28179999999999999</v>
      </c>
    </row>
    <row r="45" spans="1:4" x14ac:dyDescent="0.25">
      <c r="B45" s="243"/>
    </row>
    <row r="49" spans="2:2" x14ac:dyDescent="0.25">
      <c r="B49" s="243"/>
    </row>
    <row r="50" spans="2:2" x14ac:dyDescent="0.25">
      <c r="B50" s="243"/>
    </row>
    <row r="51" spans="2:2" x14ac:dyDescent="0.25">
      <c r="B51" s="243"/>
    </row>
    <row r="52" spans="2:2" x14ac:dyDescent="0.25">
      <c r="B52" s="24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showGridLines="0" workbookViewId="0">
      <pane ySplit="5" topLeftCell="A129" activePane="bottomLeft" state="frozen"/>
      <selection activeCell="B1" sqref="B1"/>
      <selection pane="bottomLeft" activeCell="G130" sqref="G130"/>
    </sheetView>
  </sheetViews>
  <sheetFormatPr defaultRowHeight="12.75" x14ac:dyDescent="0.2"/>
  <cols>
    <col min="1" max="1" width="3.7109375" style="138" hidden="1" customWidth="1"/>
    <col min="2" max="2" width="3.5703125" style="138" customWidth="1"/>
    <col min="3" max="3" width="4" style="138" customWidth="1"/>
    <col min="4" max="4" width="34.42578125" style="140" customWidth="1"/>
    <col min="5" max="5" width="5.28515625" style="142" customWidth="1"/>
    <col min="6" max="6" width="3.28515625" style="141" customWidth="1"/>
    <col min="7" max="7" width="23" style="140" customWidth="1"/>
    <col min="8" max="8" width="21.85546875" style="139" customWidth="1"/>
    <col min="9" max="9" width="20.28515625" style="138" customWidth="1"/>
    <col min="10" max="10" width="8.42578125" style="138" customWidth="1"/>
    <col min="11" max="16384" width="9.140625" style="138"/>
  </cols>
  <sheetData>
    <row r="1" spans="2:10" s="182" customFormat="1" ht="15.6" customHeight="1" x14ac:dyDescent="0.25">
      <c r="B1" s="188" t="s">
        <v>676</v>
      </c>
      <c r="C1" s="188"/>
      <c r="D1" s="187"/>
      <c r="E1" s="186"/>
      <c r="F1" s="185"/>
      <c r="G1" s="184"/>
      <c r="H1" s="183"/>
    </row>
    <row r="2" spans="2:10" ht="6" customHeight="1" x14ac:dyDescent="0.25">
      <c r="B2" s="181"/>
      <c r="C2" s="181"/>
      <c r="D2" s="180"/>
      <c r="G2" s="178"/>
      <c r="H2" s="177"/>
    </row>
    <row r="3" spans="2:10" s="140" customFormat="1" ht="9.9499999999999993" customHeight="1" x14ac:dyDescent="0.2">
      <c r="B3" s="178" t="s">
        <v>675</v>
      </c>
      <c r="C3" s="178"/>
      <c r="D3" s="178"/>
      <c r="E3" s="179" t="s">
        <v>674</v>
      </c>
      <c r="F3" s="141"/>
      <c r="G3" s="178"/>
      <c r="H3" s="177"/>
    </row>
    <row r="4" spans="2:10" s="140" customFormat="1" ht="9.9499999999999993" customHeight="1" x14ac:dyDescent="0.2">
      <c r="B4" s="178"/>
      <c r="C4" s="178"/>
      <c r="D4" s="178"/>
      <c r="E4" s="179"/>
      <c r="F4" s="141"/>
      <c r="G4" s="178"/>
      <c r="H4" s="177"/>
    </row>
    <row r="5" spans="2:10" s="143" customFormat="1" ht="9.9499999999999993" customHeight="1" x14ac:dyDescent="0.25">
      <c r="B5" s="174"/>
      <c r="C5" s="174"/>
      <c r="D5" s="174" t="s">
        <v>673</v>
      </c>
      <c r="E5" s="176" t="s">
        <v>393</v>
      </c>
      <c r="F5" s="152"/>
      <c r="G5" s="174" t="s">
        <v>672</v>
      </c>
      <c r="H5" s="175" t="s">
        <v>564</v>
      </c>
      <c r="I5" s="174" t="s">
        <v>671</v>
      </c>
      <c r="J5" s="174" t="s">
        <v>670</v>
      </c>
    </row>
    <row r="6" spans="2:10" s="143" customFormat="1" ht="5.0999999999999996" customHeight="1" x14ac:dyDescent="0.25">
      <c r="B6" s="172"/>
      <c r="C6" s="172"/>
      <c r="D6" s="172"/>
      <c r="E6" s="173"/>
      <c r="F6" s="145"/>
      <c r="G6" s="172"/>
      <c r="H6" s="171"/>
    </row>
    <row r="7" spans="2:10" s="155" customFormat="1" ht="11.25" customHeight="1" x14ac:dyDescent="0.25">
      <c r="B7" s="157">
        <v>1</v>
      </c>
      <c r="C7" s="149"/>
      <c r="D7" s="143" t="s">
        <v>196</v>
      </c>
      <c r="E7" s="143" t="s">
        <v>0</v>
      </c>
      <c r="F7" s="145"/>
      <c r="G7" s="143" t="s">
        <v>550</v>
      </c>
      <c r="H7" s="144" t="s">
        <v>437</v>
      </c>
      <c r="I7" s="143" t="s">
        <v>663</v>
      </c>
      <c r="J7" s="143" t="s">
        <v>662</v>
      </c>
    </row>
    <row r="8" spans="2:10" s="143" customFormat="1" ht="11.25" customHeight="1" x14ac:dyDescent="0.25">
      <c r="B8" s="168">
        <v>2</v>
      </c>
      <c r="C8" s="167"/>
      <c r="D8" s="143" t="s">
        <v>197</v>
      </c>
      <c r="E8" s="143" t="s">
        <v>2</v>
      </c>
      <c r="F8" s="145"/>
      <c r="G8" s="143" t="s">
        <v>508</v>
      </c>
      <c r="H8" s="144" t="s">
        <v>439</v>
      </c>
      <c r="I8" s="143" t="s">
        <v>665</v>
      </c>
      <c r="J8" s="143" t="s">
        <v>660</v>
      </c>
    </row>
    <row r="9" spans="2:10" s="143" customFormat="1" ht="11.25" customHeight="1" x14ac:dyDescent="0.25">
      <c r="B9" s="168">
        <v>3</v>
      </c>
      <c r="C9" s="167"/>
      <c r="D9" s="143" t="s">
        <v>198</v>
      </c>
      <c r="E9" s="143" t="s">
        <v>50</v>
      </c>
      <c r="F9" s="145"/>
      <c r="G9" s="143" t="s">
        <v>541</v>
      </c>
      <c r="H9" s="144" t="s">
        <v>439</v>
      </c>
      <c r="I9" s="143" t="s">
        <v>665</v>
      </c>
      <c r="J9" s="143" t="s">
        <v>660</v>
      </c>
    </row>
    <row r="10" spans="2:10" s="143" customFormat="1" ht="11.25" customHeight="1" x14ac:dyDescent="0.25">
      <c r="B10" s="157">
        <v>4</v>
      </c>
      <c r="C10" s="167"/>
      <c r="D10" s="143" t="s">
        <v>499</v>
      </c>
      <c r="E10" s="143" t="s">
        <v>443</v>
      </c>
      <c r="F10" s="145"/>
      <c r="G10" s="143" t="s">
        <v>506</v>
      </c>
      <c r="H10" s="144" t="s">
        <v>439</v>
      </c>
      <c r="I10" s="143" t="s">
        <v>664</v>
      </c>
      <c r="J10" s="143" t="s">
        <v>660</v>
      </c>
    </row>
    <row r="11" spans="2:10" s="143" customFormat="1" ht="11.25" customHeight="1" x14ac:dyDescent="0.25">
      <c r="B11" s="168">
        <v>5</v>
      </c>
      <c r="C11" s="167"/>
      <c r="D11" s="143" t="s">
        <v>199</v>
      </c>
      <c r="E11" s="143" t="s">
        <v>436</v>
      </c>
      <c r="F11" s="145"/>
      <c r="G11" s="143" t="s">
        <v>664</v>
      </c>
      <c r="H11" s="144" t="s">
        <v>435</v>
      </c>
      <c r="I11" s="143" t="s">
        <v>664</v>
      </c>
      <c r="J11" s="143" t="s">
        <v>660</v>
      </c>
    </row>
    <row r="12" spans="2:10" s="155" customFormat="1" ht="11.25" customHeight="1" x14ac:dyDescent="0.25">
      <c r="B12" s="168">
        <v>6</v>
      </c>
      <c r="C12" s="167"/>
      <c r="D12" s="143" t="s">
        <v>200</v>
      </c>
      <c r="E12" s="143" t="s">
        <v>1</v>
      </c>
      <c r="F12" s="145"/>
      <c r="G12" s="143" t="s">
        <v>551</v>
      </c>
      <c r="H12" s="144" t="s">
        <v>438</v>
      </c>
      <c r="I12" s="143" t="s">
        <v>663</v>
      </c>
      <c r="J12" s="143"/>
    </row>
    <row r="13" spans="2:10" s="155" customFormat="1" ht="11.25" customHeight="1" x14ac:dyDescent="0.25">
      <c r="B13" s="157">
        <v>7</v>
      </c>
      <c r="C13" s="167"/>
      <c r="D13" s="143" t="s">
        <v>201</v>
      </c>
      <c r="E13" s="143" t="s">
        <v>7</v>
      </c>
      <c r="F13" s="145"/>
      <c r="G13" s="143" t="s">
        <v>528</v>
      </c>
      <c r="H13" s="144" t="s">
        <v>439</v>
      </c>
      <c r="I13" s="143" t="s">
        <v>665</v>
      </c>
      <c r="J13" s="143" t="s">
        <v>660</v>
      </c>
    </row>
    <row r="14" spans="2:10" s="155" customFormat="1" ht="11.25" customHeight="1" x14ac:dyDescent="0.25">
      <c r="B14" s="168">
        <v>8</v>
      </c>
      <c r="C14" s="167"/>
      <c r="D14" s="143" t="s">
        <v>202</v>
      </c>
      <c r="E14" s="143" t="s">
        <v>5</v>
      </c>
      <c r="F14" s="145"/>
      <c r="G14" s="143" t="s">
        <v>528</v>
      </c>
      <c r="H14" s="144" t="s">
        <v>439</v>
      </c>
      <c r="I14" s="143" t="s">
        <v>665</v>
      </c>
      <c r="J14" s="143" t="s">
        <v>660</v>
      </c>
    </row>
    <row r="15" spans="2:10" s="155" customFormat="1" ht="11.25" customHeight="1" x14ac:dyDescent="0.25">
      <c r="B15" s="168">
        <v>9</v>
      </c>
      <c r="C15" s="167"/>
      <c r="D15" s="143" t="s">
        <v>203</v>
      </c>
      <c r="E15" s="143" t="s">
        <v>6</v>
      </c>
      <c r="F15" s="145"/>
      <c r="G15" s="143" t="s">
        <v>508</v>
      </c>
      <c r="H15" s="144" t="s">
        <v>438</v>
      </c>
      <c r="I15" s="143" t="s">
        <v>661</v>
      </c>
      <c r="J15" s="143" t="s">
        <v>660</v>
      </c>
    </row>
    <row r="16" spans="2:10" s="155" customFormat="1" ht="11.25" customHeight="1" x14ac:dyDescent="0.25">
      <c r="B16" s="157">
        <v>10</v>
      </c>
      <c r="C16" s="167"/>
      <c r="D16" s="143" t="s">
        <v>496</v>
      </c>
      <c r="E16" s="143" t="s">
        <v>434</v>
      </c>
      <c r="F16" s="145"/>
      <c r="G16" s="143" t="s">
        <v>664</v>
      </c>
      <c r="H16" s="144" t="s">
        <v>435</v>
      </c>
      <c r="I16" s="143" t="s">
        <v>664</v>
      </c>
      <c r="J16" s="143" t="s">
        <v>660</v>
      </c>
    </row>
    <row r="17" spans="2:10" s="155" customFormat="1" ht="11.25" customHeight="1" x14ac:dyDescent="0.25">
      <c r="B17" s="168">
        <v>11</v>
      </c>
      <c r="C17" s="167"/>
      <c r="D17" s="143" t="s">
        <v>204</v>
      </c>
      <c r="E17" s="143" t="s">
        <v>8</v>
      </c>
      <c r="F17" s="145"/>
      <c r="G17" s="143" t="s">
        <v>664</v>
      </c>
      <c r="H17" s="144" t="s">
        <v>444</v>
      </c>
      <c r="I17" s="143" t="s">
        <v>664</v>
      </c>
      <c r="J17" s="143" t="s">
        <v>660</v>
      </c>
    </row>
    <row r="18" spans="2:10" s="155" customFormat="1" ht="11.25" customHeight="1" x14ac:dyDescent="0.25">
      <c r="B18" s="168">
        <v>12</v>
      </c>
      <c r="C18" s="167"/>
      <c r="D18" s="143" t="s">
        <v>205</v>
      </c>
      <c r="E18" s="143" t="s">
        <v>9</v>
      </c>
      <c r="F18" s="145"/>
      <c r="G18" s="143" t="s">
        <v>664</v>
      </c>
      <c r="H18" s="144" t="s">
        <v>444</v>
      </c>
      <c r="I18" s="143" t="s">
        <v>664</v>
      </c>
      <c r="J18" s="143" t="s">
        <v>452</v>
      </c>
    </row>
    <row r="19" spans="2:10" s="155" customFormat="1" ht="11.25" customHeight="1" x14ac:dyDescent="0.25">
      <c r="B19" s="157">
        <v>13</v>
      </c>
      <c r="C19" s="167"/>
      <c r="D19" s="143" t="s">
        <v>206</v>
      </c>
      <c r="E19" s="143" t="s">
        <v>10</v>
      </c>
      <c r="F19" s="145"/>
      <c r="G19" s="143" t="s">
        <v>508</v>
      </c>
      <c r="H19" s="144" t="s">
        <v>439</v>
      </c>
      <c r="I19" s="170" t="s">
        <v>665</v>
      </c>
      <c r="J19" s="143" t="s">
        <v>660</v>
      </c>
    </row>
    <row r="20" spans="2:10" s="155" customFormat="1" ht="11.25" customHeight="1" x14ac:dyDescent="0.25">
      <c r="B20" s="168">
        <v>14</v>
      </c>
      <c r="C20" s="167"/>
      <c r="D20" s="143" t="s">
        <v>500</v>
      </c>
      <c r="E20" s="143" t="s">
        <v>18</v>
      </c>
      <c r="F20" s="145"/>
      <c r="G20" s="143" t="s">
        <v>664</v>
      </c>
      <c r="H20" s="144" t="s">
        <v>435</v>
      </c>
      <c r="I20" s="143" t="s">
        <v>664</v>
      </c>
      <c r="J20" s="143" t="s">
        <v>660</v>
      </c>
    </row>
    <row r="21" spans="2:10" s="155" customFormat="1" ht="11.25" customHeight="1" x14ac:dyDescent="0.25">
      <c r="B21" s="168">
        <v>15</v>
      </c>
      <c r="C21" s="167"/>
      <c r="D21" s="143" t="s">
        <v>208</v>
      </c>
      <c r="E21" s="143" t="s">
        <v>17</v>
      </c>
      <c r="F21" s="145"/>
      <c r="G21" s="143" t="s">
        <v>664</v>
      </c>
      <c r="H21" s="144" t="s">
        <v>435</v>
      </c>
      <c r="I21" s="143" t="s">
        <v>664</v>
      </c>
      <c r="J21" s="143"/>
    </row>
    <row r="22" spans="2:10" s="155" customFormat="1" ht="11.25" customHeight="1" x14ac:dyDescent="0.25">
      <c r="B22" s="157">
        <v>16</v>
      </c>
      <c r="C22" s="167"/>
      <c r="D22" s="143" t="s">
        <v>209</v>
      </c>
      <c r="E22" s="143" t="s">
        <v>15</v>
      </c>
      <c r="F22" s="145"/>
      <c r="G22" s="143" t="s">
        <v>550</v>
      </c>
      <c r="H22" s="144" t="s">
        <v>437</v>
      </c>
      <c r="I22" s="143" t="s">
        <v>663</v>
      </c>
      <c r="J22" s="143" t="s">
        <v>660</v>
      </c>
    </row>
    <row r="23" spans="2:10" s="155" customFormat="1" ht="11.25" customHeight="1" x14ac:dyDescent="0.25">
      <c r="B23" s="168">
        <v>17</v>
      </c>
      <c r="C23" s="167"/>
      <c r="D23" s="143" t="s">
        <v>210</v>
      </c>
      <c r="E23" s="143" t="s">
        <v>24</v>
      </c>
      <c r="F23" s="145"/>
      <c r="G23" s="143" t="s">
        <v>664</v>
      </c>
      <c r="H23" s="144" t="s">
        <v>435</v>
      </c>
      <c r="I23" s="143" t="s">
        <v>664</v>
      </c>
      <c r="J23" s="143" t="s">
        <v>660</v>
      </c>
    </row>
    <row r="24" spans="2:10" s="155" customFormat="1" ht="11.25" customHeight="1" x14ac:dyDescent="0.25">
      <c r="B24" s="168">
        <v>18</v>
      </c>
      <c r="C24" s="167"/>
      <c r="D24" s="143" t="s">
        <v>211</v>
      </c>
      <c r="E24" s="143" t="s">
        <v>20</v>
      </c>
      <c r="F24" s="145"/>
      <c r="G24" s="143" t="s">
        <v>508</v>
      </c>
      <c r="H24" s="144" t="s">
        <v>439</v>
      </c>
      <c r="I24" s="143" t="s">
        <v>665</v>
      </c>
      <c r="J24" s="143" t="s">
        <v>660</v>
      </c>
    </row>
    <row r="25" spans="2:10" s="155" customFormat="1" ht="11.25" customHeight="1" x14ac:dyDescent="0.25">
      <c r="B25" s="157">
        <v>19</v>
      </c>
      <c r="C25" s="167"/>
      <c r="D25" s="143" t="s">
        <v>212</v>
      </c>
      <c r="E25" s="143" t="s">
        <v>12</v>
      </c>
      <c r="F25" s="145"/>
      <c r="G25" s="143" t="s">
        <v>664</v>
      </c>
      <c r="H25" s="144" t="s">
        <v>444</v>
      </c>
      <c r="I25" s="143" t="s">
        <v>664</v>
      </c>
      <c r="J25" s="143" t="s">
        <v>452</v>
      </c>
    </row>
    <row r="26" spans="2:10" s="155" customFormat="1" ht="11.25" customHeight="1" x14ac:dyDescent="0.25">
      <c r="B26" s="168">
        <v>20</v>
      </c>
      <c r="C26" s="167"/>
      <c r="D26" s="143" t="s">
        <v>213</v>
      </c>
      <c r="E26" s="143" t="s">
        <v>21</v>
      </c>
      <c r="F26" s="145"/>
      <c r="G26" s="143" t="s">
        <v>528</v>
      </c>
      <c r="H26" s="144" t="s">
        <v>438</v>
      </c>
      <c r="I26" s="143" t="s">
        <v>665</v>
      </c>
      <c r="J26" s="143" t="s">
        <v>660</v>
      </c>
    </row>
    <row r="27" spans="2:10" s="155" customFormat="1" ht="11.25" customHeight="1" x14ac:dyDescent="0.25">
      <c r="B27" s="168">
        <v>21</v>
      </c>
      <c r="C27" s="167"/>
      <c r="D27" s="143" t="s">
        <v>214</v>
      </c>
      <c r="E27" s="143" t="s">
        <v>13</v>
      </c>
      <c r="F27" s="145"/>
      <c r="G27" s="143" t="s">
        <v>551</v>
      </c>
      <c r="H27" s="144" t="s">
        <v>437</v>
      </c>
      <c r="I27" s="143" t="s">
        <v>663</v>
      </c>
      <c r="J27" s="143" t="s">
        <v>662</v>
      </c>
    </row>
    <row r="28" spans="2:10" s="155" customFormat="1" ht="11.25" customHeight="1" x14ac:dyDescent="0.25">
      <c r="B28" s="157">
        <v>22</v>
      </c>
      <c r="C28" s="167"/>
      <c r="D28" s="143" t="s">
        <v>501</v>
      </c>
      <c r="E28" s="143" t="s">
        <v>445</v>
      </c>
      <c r="F28" s="145"/>
      <c r="G28" s="143" t="s">
        <v>664</v>
      </c>
      <c r="H28" s="144" t="s">
        <v>435</v>
      </c>
      <c r="I28" s="143" t="s">
        <v>664</v>
      </c>
      <c r="J28" s="143" t="s">
        <v>660</v>
      </c>
    </row>
    <row r="29" spans="2:10" s="155" customFormat="1" ht="11.25" customHeight="1" x14ac:dyDescent="0.25">
      <c r="B29" s="168">
        <v>23</v>
      </c>
      <c r="C29" s="167"/>
      <c r="D29" s="143" t="s">
        <v>215</v>
      </c>
      <c r="E29" s="143" t="s">
        <v>26</v>
      </c>
      <c r="F29" s="145"/>
      <c r="G29" s="143" t="s">
        <v>550</v>
      </c>
      <c r="H29" s="144" t="s">
        <v>438</v>
      </c>
      <c r="I29" s="143" t="s">
        <v>663</v>
      </c>
      <c r="J29" s="143" t="s">
        <v>660</v>
      </c>
    </row>
    <row r="30" spans="2:10" s="155" customFormat="1" ht="11.25" customHeight="1" x14ac:dyDescent="0.25">
      <c r="B30" s="168">
        <v>24</v>
      </c>
      <c r="C30" s="167"/>
      <c r="D30" s="143" t="s">
        <v>502</v>
      </c>
      <c r="E30" s="143" t="s">
        <v>22</v>
      </c>
      <c r="F30" s="145"/>
      <c r="G30" s="143" t="s">
        <v>528</v>
      </c>
      <c r="H30" s="144" t="s">
        <v>438</v>
      </c>
      <c r="I30" s="143" t="s">
        <v>661</v>
      </c>
      <c r="J30" s="143" t="s">
        <v>662</v>
      </c>
    </row>
    <row r="31" spans="2:10" s="155" customFormat="1" ht="11.25" customHeight="1" x14ac:dyDescent="0.25">
      <c r="B31" s="157">
        <v>25</v>
      </c>
      <c r="C31" s="167"/>
      <c r="D31" s="143" t="s">
        <v>217</v>
      </c>
      <c r="E31" s="143" t="s">
        <v>19</v>
      </c>
      <c r="F31" s="145"/>
      <c r="G31" s="143" t="s">
        <v>508</v>
      </c>
      <c r="H31" s="144" t="s">
        <v>439</v>
      </c>
      <c r="I31" s="143" t="s">
        <v>661</v>
      </c>
      <c r="J31" s="143" t="s">
        <v>660</v>
      </c>
    </row>
    <row r="32" spans="2:10" s="155" customFormat="1" ht="11.25" customHeight="1" x14ac:dyDescent="0.25">
      <c r="B32" s="168">
        <v>26</v>
      </c>
      <c r="C32" s="167"/>
      <c r="D32" s="143" t="s">
        <v>218</v>
      </c>
      <c r="E32" s="143" t="s">
        <v>27</v>
      </c>
      <c r="F32" s="145"/>
      <c r="G32" s="143" t="s">
        <v>551</v>
      </c>
      <c r="H32" s="144" t="s">
        <v>439</v>
      </c>
      <c r="I32" s="143" t="s">
        <v>665</v>
      </c>
      <c r="J32" s="143" t="s">
        <v>660</v>
      </c>
    </row>
    <row r="33" spans="2:10" s="155" customFormat="1" ht="11.25" customHeight="1" x14ac:dyDescent="0.25">
      <c r="B33" s="168">
        <v>27</v>
      </c>
      <c r="C33" s="167"/>
      <c r="D33" s="143" t="s">
        <v>219</v>
      </c>
      <c r="E33" s="143" t="s">
        <v>23</v>
      </c>
      <c r="F33" s="145"/>
      <c r="G33" s="143" t="s">
        <v>528</v>
      </c>
      <c r="H33" s="144" t="s">
        <v>439</v>
      </c>
      <c r="I33" s="143" t="s">
        <v>665</v>
      </c>
      <c r="J33" s="143" t="s">
        <v>660</v>
      </c>
    </row>
    <row r="34" spans="2:10" s="155" customFormat="1" ht="11.25" customHeight="1" x14ac:dyDescent="0.25">
      <c r="B34" s="157">
        <v>28</v>
      </c>
      <c r="C34" s="167"/>
      <c r="D34" s="143" t="s">
        <v>220</v>
      </c>
      <c r="E34" s="143" t="s">
        <v>25</v>
      </c>
      <c r="F34" s="145"/>
      <c r="G34" s="143" t="s">
        <v>664</v>
      </c>
      <c r="H34" s="144" t="s">
        <v>435</v>
      </c>
      <c r="I34" s="143" t="s">
        <v>664</v>
      </c>
      <c r="J34" s="143" t="s">
        <v>660</v>
      </c>
    </row>
    <row r="35" spans="2:10" s="155" customFormat="1" ht="11.25" customHeight="1" x14ac:dyDescent="0.25">
      <c r="B35" s="168">
        <v>29</v>
      </c>
      <c r="C35" s="167"/>
      <c r="D35" s="143" t="s">
        <v>221</v>
      </c>
      <c r="E35" s="143" t="s">
        <v>16</v>
      </c>
      <c r="F35" s="145"/>
      <c r="G35" s="143" t="s">
        <v>508</v>
      </c>
      <c r="H35" s="144" t="s">
        <v>439</v>
      </c>
      <c r="I35" s="143" t="s">
        <v>665</v>
      </c>
      <c r="J35" s="143" t="s">
        <v>660</v>
      </c>
    </row>
    <row r="36" spans="2:10" s="155" customFormat="1" ht="11.25" customHeight="1" x14ac:dyDescent="0.25">
      <c r="B36" s="168">
        <v>30</v>
      </c>
      <c r="C36" s="167"/>
      <c r="D36" s="143" t="s">
        <v>222</v>
      </c>
      <c r="E36" s="143" t="s">
        <v>14</v>
      </c>
      <c r="F36" s="145"/>
      <c r="G36" s="143" t="s">
        <v>551</v>
      </c>
      <c r="H36" s="144" t="s">
        <v>437</v>
      </c>
      <c r="I36" s="143" t="s">
        <v>663</v>
      </c>
      <c r="J36" s="143" t="s">
        <v>662</v>
      </c>
    </row>
    <row r="37" spans="2:10" s="155" customFormat="1" ht="11.25" customHeight="1" x14ac:dyDescent="0.25">
      <c r="B37" s="157">
        <v>31</v>
      </c>
      <c r="C37" s="167"/>
      <c r="D37" s="143" t="s">
        <v>223</v>
      </c>
      <c r="E37" s="143" t="s">
        <v>11</v>
      </c>
      <c r="F37" s="145"/>
      <c r="G37" s="143" t="s">
        <v>551</v>
      </c>
      <c r="H37" s="144" t="s">
        <v>437</v>
      </c>
      <c r="I37" s="143" t="s">
        <v>663</v>
      </c>
      <c r="J37" s="143" t="s">
        <v>662</v>
      </c>
    </row>
    <row r="38" spans="2:10" s="155" customFormat="1" ht="11.25" customHeight="1" x14ac:dyDescent="0.25">
      <c r="B38" s="168">
        <v>32</v>
      </c>
      <c r="C38" s="167"/>
      <c r="D38" s="143" t="s">
        <v>224</v>
      </c>
      <c r="E38" s="143" t="s">
        <v>91</v>
      </c>
      <c r="F38" s="145"/>
      <c r="G38" s="143" t="s">
        <v>506</v>
      </c>
      <c r="H38" s="144" t="s">
        <v>437</v>
      </c>
      <c r="I38" s="143" t="s">
        <v>663</v>
      </c>
      <c r="J38" s="143" t="s">
        <v>660</v>
      </c>
    </row>
    <row r="39" spans="2:10" s="155" customFormat="1" ht="11.25" customHeight="1" x14ac:dyDescent="0.25">
      <c r="B39" s="168">
        <v>33</v>
      </c>
      <c r="C39" s="167"/>
      <c r="D39" s="143" t="s">
        <v>225</v>
      </c>
      <c r="E39" s="143" t="s">
        <v>34</v>
      </c>
      <c r="F39" s="145"/>
      <c r="G39" s="143" t="s">
        <v>551</v>
      </c>
      <c r="H39" s="144" t="s">
        <v>438</v>
      </c>
      <c r="I39" s="143" t="s">
        <v>663</v>
      </c>
      <c r="J39" s="143" t="s">
        <v>662</v>
      </c>
    </row>
    <row r="40" spans="2:10" s="155" customFormat="1" ht="11.25" customHeight="1" x14ac:dyDescent="0.25">
      <c r="B40" s="157">
        <v>34</v>
      </c>
      <c r="C40" s="167"/>
      <c r="D40" s="143" t="s">
        <v>226</v>
      </c>
      <c r="E40" s="143" t="s">
        <v>29</v>
      </c>
      <c r="F40" s="145"/>
      <c r="G40" s="143" t="s">
        <v>664</v>
      </c>
      <c r="H40" s="144" t="s">
        <v>444</v>
      </c>
      <c r="I40" s="143" t="s">
        <v>664</v>
      </c>
      <c r="J40" s="143" t="s">
        <v>660</v>
      </c>
    </row>
    <row r="41" spans="2:10" s="155" customFormat="1" ht="11.25" customHeight="1" x14ac:dyDescent="0.25">
      <c r="B41" s="168">
        <v>35</v>
      </c>
      <c r="C41" s="167"/>
      <c r="D41" s="143" t="s">
        <v>227</v>
      </c>
      <c r="E41" s="143" t="s">
        <v>40</v>
      </c>
      <c r="F41" s="145"/>
      <c r="G41" s="143" t="s">
        <v>551</v>
      </c>
      <c r="H41" s="144" t="s">
        <v>438</v>
      </c>
      <c r="I41" s="143" t="s">
        <v>661</v>
      </c>
      <c r="J41" s="143" t="s">
        <v>660</v>
      </c>
    </row>
    <row r="42" spans="2:10" s="155" customFormat="1" ht="11.25" customHeight="1" x14ac:dyDescent="0.25">
      <c r="B42" s="168">
        <v>36</v>
      </c>
      <c r="C42" s="167"/>
      <c r="D42" s="143" t="s">
        <v>505</v>
      </c>
      <c r="E42" s="143" t="s">
        <v>447</v>
      </c>
      <c r="F42" s="145"/>
      <c r="G42" s="143" t="s">
        <v>664</v>
      </c>
      <c r="H42" s="144" t="s">
        <v>435</v>
      </c>
      <c r="I42" s="143" t="s">
        <v>664</v>
      </c>
      <c r="J42" s="143" t="s">
        <v>660</v>
      </c>
    </row>
    <row r="43" spans="2:10" s="155" customFormat="1" ht="11.25" customHeight="1" x14ac:dyDescent="0.25">
      <c r="B43" s="157">
        <v>37</v>
      </c>
      <c r="C43" s="167"/>
      <c r="D43" s="143" t="s">
        <v>228</v>
      </c>
      <c r="E43" s="143" t="s">
        <v>28</v>
      </c>
      <c r="F43" s="145"/>
      <c r="G43" s="143" t="s">
        <v>551</v>
      </c>
      <c r="H43" s="144" t="s">
        <v>437</v>
      </c>
      <c r="I43" s="143" t="s">
        <v>663</v>
      </c>
      <c r="J43" s="143" t="s">
        <v>662</v>
      </c>
    </row>
    <row r="44" spans="2:10" s="155" customFormat="1" ht="11.25" customHeight="1" x14ac:dyDescent="0.25">
      <c r="B44" s="168">
        <v>38</v>
      </c>
      <c r="C44" s="167"/>
      <c r="D44" s="143" t="s">
        <v>229</v>
      </c>
      <c r="E44" s="143" t="s">
        <v>167</v>
      </c>
      <c r="F44" s="145"/>
      <c r="G44" s="143" t="s">
        <v>551</v>
      </c>
      <c r="H44" s="144" t="s">
        <v>437</v>
      </c>
      <c r="I44" s="143" t="s">
        <v>663</v>
      </c>
      <c r="J44" s="143" t="s">
        <v>662</v>
      </c>
    </row>
    <row r="45" spans="2:10" s="155" customFormat="1" ht="11.25" customHeight="1" x14ac:dyDescent="0.25">
      <c r="B45" s="168">
        <v>39</v>
      </c>
      <c r="C45" s="167"/>
      <c r="D45" s="143" t="s">
        <v>503</v>
      </c>
      <c r="E45" s="143" t="s">
        <v>446</v>
      </c>
      <c r="F45" s="145"/>
      <c r="G45" s="143" t="s">
        <v>664</v>
      </c>
      <c r="H45" s="144" t="s">
        <v>435</v>
      </c>
      <c r="I45" s="143" t="s">
        <v>664</v>
      </c>
      <c r="J45" s="143" t="s">
        <v>660</v>
      </c>
    </row>
    <row r="46" spans="2:10" s="155" customFormat="1" ht="11.25" customHeight="1" x14ac:dyDescent="0.25">
      <c r="B46" s="157">
        <v>40</v>
      </c>
      <c r="C46" s="167"/>
      <c r="D46" s="143" t="s">
        <v>230</v>
      </c>
      <c r="E46" s="143" t="s">
        <v>31</v>
      </c>
      <c r="F46" s="145"/>
      <c r="G46" s="143" t="s">
        <v>528</v>
      </c>
      <c r="H46" s="144" t="s">
        <v>439</v>
      </c>
      <c r="I46" s="143" t="s">
        <v>665</v>
      </c>
      <c r="J46" s="143" t="s">
        <v>660</v>
      </c>
    </row>
    <row r="47" spans="2:10" s="155" customFormat="1" ht="11.25" customHeight="1" x14ac:dyDescent="0.25">
      <c r="B47" s="168">
        <v>41</v>
      </c>
      <c r="C47" s="167"/>
      <c r="D47" s="143" t="s">
        <v>231</v>
      </c>
      <c r="E47" s="143" t="s">
        <v>32</v>
      </c>
      <c r="F47" s="145"/>
      <c r="G47" s="143" t="s">
        <v>506</v>
      </c>
      <c r="H47" s="169" t="s">
        <v>439</v>
      </c>
      <c r="I47" s="143" t="s">
        <v>665</v>
      </c>
      <c r="J47" s="143" t="s">
        <v>660</v>
      </c>
    </row>
    <row r="48" spans="2:10" s="155" customFormat="1" ht="11.25" customHeight="1" x14ac:dyDescent="0.25">
      <c r="B48" s="168">
        <v>42</v>
      </c>
      <c r="C48" s="167"/>
      <c r="D48" s="143" t="s">
        <v>232</v>
      </c>
      <c r="E48" s="143" t="s">
        <v>38</v>
      </c>
      <c r="F48" s="145"/>
      <c r="G48" s="143" t="s">
        <v>528</v>
      </c>
      <c r="H48" s="144" t="s">
        <v>439</v>
      </c>
      <c r="I48" s="143" t="s">
        <v>665</v>
      </c>
      <c r="J48" s="143" t="s">
        <v>660</v>
      </c>
    </row>
    <row r="49" spans="2:10" s="155" customFormat="1" ht="11.25" customHeight="1" x14ac:dyDescent="0.25">
      <c r="B49" s="157">
        <v>43</v>
      </c>
      <c r="C49" s="167"/>
      <c r="D49" s="143" t="s">
        <v>233</v>
      </c>
      <c r="E49" s="143" t="s">
        <v>39</v>
      </c>
      <c r="F49" s="145"/>
      <c r="G49" s="143" t="s">
        <v>551</v>
      </c>
      <c r="H49" s="144" t="s">
        <v>437</v>
      </c>
      <c r="I49" s="143" t="s">
        <v>663</v>
      </c>
      <c r="J49" s="143" t="s">
        <v>662</v>
      </c>
    </row>
    <row r="50" spans="2:10" s="155" customFormat="1" ht="11.25" customHeight="1" x14ac:dyDescent="0.25">
      <c r="B50" s="168">
        <v>44</v>
      </c>
      <c r="C50" s="167"/>
      <c r="D50" s="143" t="s">
        <v>563</v>
      </c>
      <c r="E50" s="143" t="s">
        <v>493</v>
      </c>
      <c r="F50" s="145"/>
      <c r="G50" s="143" t="s">
        <v>551</v>
      </c>
      <c r="H50" s="144" t="s">
        <v>437</v>
      </c>
      <c r="I50" s="143" t="s">
        <v>663</v>
      </c>
      <c r="J50" s="143" t="s">
        <v>662</v>
      </c>
    </row>
    <row r="51" spans="2:10" s="155" customFormat="1" ht="11.25" customHeight="1" x14ac:dyDescent="0.25">
      <c r="B51" s="168">
        <v>45</v>
      </c>
      <c r="C51" s="167"/>
      <c r="D51" s="143" t="s">
        <v>504</v>
      </c>
      <c r="E51" s="143" t="s">
        <v>36</v>
      </c>
      <c r="F51" s="145"/>
      <c r="G51" s="143" t="s">
        <v>551</v>
      </c>
      <c r="H51" s="144" t="s">
        <v>438</v>
      </c>
      <c r="I51" s="143" t="s">
        <v>663</v>
      </c>
      <c r="J51" s="143" t="s">
        <v>662</v>
      </c>
    </row>
    <row r="52" spans="2:10" s="155" customFormat="1" ht="11.25" customHeight="1" x14ac:dyDescent="0.25">
      <c r="B52" s="157">
        <v>46</v>
      </c>
      <c r="C52" s="167"/>
      <c r="D52" s="143" t="s">
        <v>236</v>
      </c>
      <c r="E52" s="143" t="s">
        <v>41</v>
      </c>
      <c r="F52" s="145"/>
      <c r="G52" s="143" t="s">
        <v>528</v>
      </c>
      <c r="H52" s="144" t="s">
        <v>439</v>
      </c>
      <c r="I52" s="143" t="s">
        <v>665</v>
      </c>
      <c r="J52" s="143" t="s">
        <v>660</v>
      </c>
    </row>
    <row r="53" spans="2:10" s="155" customFormat="1" ht="11.25" customHeight="1" x14ac:dyDescent="0.25">
      <c r="B53" s="168">
        <v>47</v>
      </c>
      <c r="C53" s="167"/>
      <c r="D53" s="143" t="s">
        <v>241</v>
      </c>
      <c r="E53" s="143" t="s">
        <v>33</v>
      </c>
      <c r="F53" s="145"/>
      <c r="G53" s="143" t="s">
        <v>551</v>
      </c>
      <c r="H53" s="144" t="s">
        <v>438</v>
      </c>
      <c r="I53" s="143" t="s">
        <v>663</v>
      </c>
      <c r="J53" s="143" t="s">
        <v>662</v>
      </c>
    </row>
    <row r="54" spans="2:10" s="155" customFormat="1" ht="11.25" customHeight="1" x14ac:dyDescent="0.25">
      <c r="B54" s="168">
        <v>48</v>
      </c>
      <c r="C54" s="167"/>
      <c r="D54" s="143" t="s">
        <v>237</v>
      </c>
      <c r="E54" s="143" t="s">
        <v>74</v>
      </c>
      <c r="F54" s="145"/>
      <c r="G54" s="143" t="s">
        <v>664</v>
      </c>
      <c r="H54" s="144" t="s">
        <v>435</v>
      </c>
      <c r="I54" s="143" t="s">
        <v>665</v>
      </c>
      <c r="J54" s="143" t="s">
        <v>660</v>
      </c>
    </row>
    <row r="55" spans="2:10" s="155" customFormat="1" ht="11.25" customHeight="1" x14ac:dyDescent="0.25">
      <c r="B55" s="157">
        <v>49</v>
      </c>
      <c r="C55" s="167"/>
      <c r="D55" s="143" t="s">
        <v>238</v>
      </c>
      <c r="E55" s="143" t="s">
        <v>42</v>
      </c>
      <c r="F55" s="145"/>
      <c r="G55" s="143" t="s">
        <v>528</v>
      </c>
      <c r="H55" s="144" t="s">
        <v>439</v>
      </c>
      <c r="I55" s="143" t="s">
        <v>664</v>
      </c>
      <c r="J55" s="143" t="s">
        <v>660</v>
      </c>
    </row>
    <row r="56" spans="2:10" s="155" customFormat="1" ht="11.25" customHeight="1" x14ac:dyDescent="0.25">
      <c r="B56" s="168">
        <v>50</v>
      </c>
      <c r="C56" s="167"/>
      <c r="D56" s="143" t="s">
        <v>669</v>
      </c>
      <c r="E56" s="143" t="s">
        <v>575</v>
      </c>
      <c r="F56" s="145"/>
      <c r="G56" s="143" t="s">
        <v>664</v>
      </c>
      <c r="H56" s="169" t="s">
        <v>435</v>
      </c>
      <c r="I56" s="143" t="s">
        <v>664</v>
      </c>
      <c r="J56" s="143"/>
    </row>
    <row r="57" spans="2:10" s="155" customFormat="1" ht="11.25" customHeight="1" x14ac:dyDescent="0.25">
      <c r="B57" s="168">
        <v>51</v>
      </c>
      <c r="C57" s="167"/>
      <c r="D57" s="143" t="s">
        <v>239</v>
      </c>
      <c r="E57" s="143" t="s">
        <v>43</v>
      </c>
      <c r="F57" s="145"/>
      <c r="G57" s="143" t="s">
        <v>664</v>
      </c>
      <c r="H57" s="144" t="s">
        <v>435</v>
      </c>
      <c r="I57" s="143" t="s">
        <v>664</v>
      </c>
      <c r="J57" s="143" t="s">
        <v>452</v>
      </c>
    </row>
    <row r="58" spans="2:10" s="155" customFormat="1" ht="11.25" customHeight="1" x14ac:dyDescent="0.25">
      <c r="B58" s="157">
        <v>52</v>
      </c>
      <c r="C58" s="167"/>
      <c r="D58" s="143" t="s">
        <v>240</v>
      </c>
      <c r="E58" s="143" t="s">
        <v>44</v>
      </c>
      <c r="F58" s="145"/>
      <c r="G58" s="143" t="s">
        <v>664</v>
      </c>
      <c r="H58" s="144" t="s">
        <v>444</v>
      </c>
      <c r="I58" s="143" t="s">
        <v>664</v>
      </c>
      <c r="J58" s="143" t="s">
        <v>660</v>
      </c>
    </row>
    <row r="59" spans="2:10" s="155" customFormat="1" ht="11.25" customHeight="1" x14ac:dyDescent="0.25">
      <c r="B59" s="168">
        <v>53</v>
      </c>
      <c r="C59" s="167"/>
      <c r="D59" s="143" t="s">
        <v>244</v>
      </c>
      <c r="E59" s="143" t="s">
        <v>48</v>
      </c>
      <c r="F59" s="145"/>
      <c r="G59" s="143" t="s">
        <v>664</v>
      </c>
      <c r="H59" s="144" t="s">
        <v>444</v>
      </c>
      <c r="I59" s="143" t="s">
        <v>664</v>
      </c>
      <c r="J59" s="143" t="s">
        <v>660</v>
      </c>
    </row>
    <row r="60" spans="2:10" s="155" customFormat="1" ht="11.25" customHeight="1" x14ac:dyDescent="0.25">
      <c r="B60" s="168">
        <v>54</v>
      </c>
      <c r="C60" s="167"/>
      <c r="D60" s="143" t="s">
        <v>245</v>
      </c>
      <c r="E60" s="143" t="s">
        <v>46</v>
      </c>
      <c r="F60" s="145"/>
      <c r="G60" s="143" t="s">
        <v>541</v>
      </c>
      <c r="H60" s="144" t="s">
        <v>438</v>
      </c>
      <c r="I60" s="143" t="s">
        <v>663</v>
      </c>
      <c r="J60" s="143" t="s">
        <v>660</v>
      </c>
    </row>
    <row r="61" spans="2:10" s="155" customFormat="1" ht="11.25" customHeight="1" x14ac:dyDescent="0.25">
      <c r="B61" s="157">
        <v>55</v>
      </c>
      <c r="C61" s="167"/>
      <c r="D61" s="143" t="s">
        <v>246</v>
      </c>
      <c r="E61" s="143" t="s">
        <v>47</v>
      </c>
      <c r="F61" s="145"/>
      <c r="G61" s="143" t="s">
        <v>528</v>
      </c>
      <c r="H61" s="144" t="s">
        <v>439</v>
      </c>
      <c r="I61" s="143" t="s">
        <v>661</v>
      </c>
      <c r="J61" s="143" t="s">
        <v>660</v>
      </c>
    </row>
    <row r="62" spans="2:10" s="155" customFormat="1" ht="11.25" customHeight="1" x14ac:dyDescent="0.25">
      <c r="B62" s="168">
        <v>56</v>
      </c>
      <c r="C62" s="167"/>
      <c r="D62" s="143" t="s">
        <v>247</v>
      </c>
      <c r="E62" s="143" t="s">
        <v>49</v>
      </c>
      <c r="F62" s="145"/>
      <c r="G62" s="143" t="s">
        <v>528</v>
      </c>
      <c r="H62" s="144" t="s">
        <v>439</v>
      </c>
      <c r="I62" s="143" t="s">
        <v>665</v>
      </c>
      <c r="J62" s="143" t="s">
        <v>660</v>
      </c>
    </row>
    <row r="63" spans="2:10" s="155" customFormat="1" ht="11.25" customHeight="1" x14ac:dyDescent="0.25">
      <c r="B63" s="168">
        <v>57</v>
      </c>
      <c r="C63" s="167"/>
      <c r="D63" s="143" t="s">
        <v>248</v>
      </c>
      <c r="E63" s="143" t="s">
        <v>51</v>
      </c>
      <c r="F63" s="145"/>
      <c r="G63" s="143" t="s">
        <v>528</v>
      </c>
      <c r="H63" s="169" t="s">
        <v>439</v>
      </c>
      <c r="I63" s="143" t="s">
        <v>665</v>
      </c>
      <c r="J63" s="143" t="s">
        <v>660</v>
      </c>
    </row>
    <row r="64" spans="2:10" s="155" customFormat="1" ht="11.25" customHeight="1" x14ac:dyDescent="0.25">
      <c r="B64" s="157">
        <v>58</v>
      </c>
      <c r="C64" s="167"/>
      <c r="D64" s="143" t="s">
        <v>510</v>
      </c>
      <c r="E64" s="143" t="s">
        <v>52</v>
      </c>
      <c r="F64" s="145"/>
      <c r="G64" s="143" t="s">
        <v>541</v>
      </c>
      <c r="H64" s="144" t="s">
        <v>438</v>
      </c>
      <c r="I64" s="143" t="s">
        <v>665</v>
      </c>
      <c r="J64" s="143" t="s">
        <v>660</v>
      </c>
    </row>
    <row r="65" spans="2:10" s="155" customFormat="1" ht="11.25" customHeight="1" x14ac:dyDescent="0.25">
      <c r="B65" s="168">
        <v>59</v>
      </c>
      <c r="C65" s="167"/>
      <c r="D65" s="143" t="s">
        <v>250</v>
      </c>
      <c r="E65" s="143" t="s">
        <v>155</v>
      </c>
      <c r="F65" s="145"/>
      <c r="G65" s="143" t="s">
        <v>528</v>
      </c>
      <c r="H65" s="144" t="s">
        <v>438</v>
      </c>
      <c r="I65" s="143" t="s">
        <v>665</v>
      </c>
      <c r="J65" s="143" t="s">
        <v>660</v>
      </c>
    </row>
    <row r="66" spans="2:10" s="155" customFormat="1" ht="11.25" customHeight="1" x14ac:dyDescent="0.25">
      <c r="B66" s="168">
        <v>60</v>
      </c>
      <c r="C66" s="167"/>
      <c r="D66" s="143" t="s">
        <v>251</v>
      </c>
      <c r="E66" s="143" t="s">
        <v>68</v>
      </c>
      <c r="F66" s="145"/>
      <c r="G66" s="143" t="s">
        <v>664</v>
      </c>
      <c r="H66" s="144" t="s">
        <v>435</v>
      </c>
      <c r="I66" s="143" t="s">
        <v>665</v>
      </c>
      <c r="J66" s="143" t="s">
        <v>660</v>
      </c>
    </row>
    <row r="67" spans="2:10" s="143" customFormat="1" ht="11.25" customHeight="1" x14ac:dyDescent="0.25">
      <c r="B67" s="157">
        <v>61</v>
      </c>
      <c r="C67" s="167"/>
      <c r="D67" s="143" t="s">
        <v>252</v>
      </c>
      <c r="E67" s="143" t="s">
        <v>53</v>
      </c>
      <c r="F67" s="145"/>
      <c r="G67" s="143" t="s">
        <v>551</v>
      </c>
      <c r="H67" s="144" t="s">
        <v>437</v>
      </c>
      <c r="I67" s="143" t="s">
        <v>663</v>
      </c>
      <c r="J67" s="143" t="s">
        <v>662</v>
      </c>
    </row>
    <row r="68" spans="2:10" s="143" customFormat="1" ht="11.25" customHeight="1" x14ac:dyDescent="0.25">
      <c r="B68" s="168">
        <v>62</v>
      </c>
      <c r="C68" s="167"/>
      <c r="D68" s="143" t="s">
        <v>253</v>
      </c>
      <c r="E68" s="143" t="s">
        <v>55</v>
      </c>
      <c r="F68" s="145"/>
      <c r="G68" s="143" t="s">
        <v>664</v>
      </c>
      <c r="H68" s="169" t="s">
        <v>444</v>
      </c>
      <c r="I68" s="143" t="s">
        <v>664</v>
      </c>
      <c r="J68" s="170" t="s">
        <v>452</v>
      </c>
    </row>
    <row r="69" spans="2:10" s="143" customFormat="1" ht="11.25" customHeight="1" x14ac:dyDescent="0.25">
      <c r="B69" s="168">
        <v>63</v>
      </c>
      <c r="C69" s="167"/>
      <c r="D69" s="143" t="s">
        <v>254</v>
      </c>
      <c r="E69" s="143" t="s">
        <v>56</v>
      </c>
      <c r="F69" s="145"/>
      <c r="G69" s="143" t="s">
        <v>551</v>
      </c>
      <c r="H69" s="144" t="s">
        <v>437</v>
      </c>
      <c r="I69" s="143" t="s">
        <v>663</v>
      </c>
      <c r="J69" s="143" t="s">
        <v>662</v>
      </c>
    </row>
    <row r="70" spans="2:10" s="143" customFormat="1" ht="11.25" customHeight="1" x14ac:dyDescent="0.25">
      <c r="B70" s="157">
        <v>64</v>
      </c>
      <c r="C70" s="167"/>
      <c r="D70" s="143" t="s">
        <v>513</v>
      </c>
      <c r="E70" s="143" t="s">
        <v>454</v>
      </c>
      <c r="F70" s="145"/>
      <c r="G70" s="143" t="s">
        <v>664</v>
      </c>
      <c r="H70" s="144" t="s">
        <v>435</v>
      </c>
      <c r="I70" s="143" t="s">
        <v>664</v>
      </c>
      <c r="J70" s="143" t="s">
        <v>660</v>
      </c>
    </row>
    <row r="71" spans="2:10" s="143" customFormat="1" ht="11.25" customHeight="1" x14ac:dyDescent="0.25">
      <c r="B71" s="168">
        <v>65</v>
      </c>
      <c r="C71" s="167"/>
      <c r="D71" s="143" t="s">
        <v>255</v>
      </c>
      <c r="E71" s="143" t="s">
        <v>58</v>
      </c>
      <c r="F71" s="145"/>
      <c r="G71" s="143" t="s">
        <v>506</v>
      </c>
      <c r="H71" s="169" t="s">
        <v>438</v>
      </c>
      <c r="I71" s="143" t="s">
        <v>665</v>
      </c>
      <c r="J71" s="143" t="s">
        <v>660</v>
      </c>
    </row>
    <row r="72" spans="2:10" s="143" customFormat="1" ht="11.25" customHeight="1" x14ac:dyDescent="0.25">
      <c r="B72" s="168">
        <v>66</v>
      </c>
      <c r="C72" s="167"/>
      <c r="D72" s="143" t="s">
        <v>256</v>
      </c>
      <c r="E72" s="143" t="s">
        <v>57</v>
      </c>
      <c r="F72" s="145"/>
      <c r="G72" s="143" t="s">
        <v>664</v>
      </c>
      <c r="H72" s="144" t="s">
        <v>444</v>
      </c>
      <c r="I72" s="143" t="s">
        <v>664</v>
      </c>
      <c r="J72" s="143" t="s">
        <v>452</v>
      </c>
    </row>
    <row r="73" spans="2:10" s="143" customFormat="1" ht="11.25" customHeight="1" x14ac:dyDescent="0.25">
      <c r="B73" s="157">
        <v>67</v>
      </c>
      <c r="C73" s="167"/>
      <c r="D73" s="143" t="s">
        <v>257</v>
      </c>
      <c r="E73" s="143" t="s">
        <v>59</v>
      </c>
      <c r="F73" s="145"/>
      <c r="G73" s="143" t="s">
        <v>664</v>
      </c>
      <c r="H73" s="144" t="s">
        <v>444</v>
      </c>
      <c r="I73" s="143" t="s">
        <v>664</v>
      </c>
      <c r="J73" s="143" t="s">
        <v>452</v>
      </c>
    </row>
    <row r="74" spans="2:10" s="143" customFormat="1" ht="11.25" customHeight="1" x14ac:dyDescent="0.25">
      <c r="B74" s="168">
        <v>68</v>
      </c>
      <c r="C74" s="167"/>
      <c r="D74" s="143" t="s">
        <v>549</v>
      </c>
      <c r="E74" s="143" t="s">
        <v>482</v>
      </c>
      <c r="F74" s="145"/>
      <c r="G74" s="143" t="s">
        <v>664</v>
      </c>
      <c r="H74" s="144" t="s">
        <v>435</v>
      </c>
      <c r="I74" s="143" t="s">
        <v>664</v>
      </c>
      <c r="J74" s="143" t="s">
        <v>660</v>
      </c>
    </row>
    <row r="75" spans="2:10" s="143" customFormat="1" ht="11.25" customHeight="1" x14ac:dyDescent="0.25">
      <c r="B75" s="168">
        <v>69</v>
      </c>
      <c r="C75" s="167"/>
      <c r="D75" s="143" t="s">
        <v>258</v>
      </c>
      <c r="E75" s="143" t="s">
        <v>61</v>
      </c>
      <c r="F75" s="145"/>
      <c r="G75" s="143" t="s">
        <v>551</v>
      </c>
      <c r="H75" s="144" t="s">
        <v>439</v>
      </c>
      <c r="I75" s="143" t="s">
        <v>665</v>
      </c>
      <c r="J75" s="143" t="s">
        <v>660</v>
      </c>
    </row>
    <row r="76" spans="2:10" s="143" customFormat="1" ht="11.25" customHeight="1" x14ac:dyDescent="0.25">
      <c r="B76" s="157">
        <v>70</v>
      </c>
      <c r="C76" s="167"/>
      <c r="D76" s="143" t="s">
        <v>516</v>
      </c>
      <c r="E76" s="143" t="s">
        <v>66</v>
      </c>
      <c r="F76" s="145"/>
      <c r="G76" s="143" t="s">
        <v>551</v>
      </c>
      <c r="H76" s="144" t="s">
        <v>437</v>
      </c>
      <c r="I76" s="143" t="s">
        <v>663</v>
      </c>
      <c r="J76" s="143" t="s">
        <v>662</v>
      </c>
    </row>
    <row r="77" spans="2:10" s="143" customFormat="1" ht="11.25" customHeight="1" x14ac:dyDescent="0.25">
      <c r="B77" s="168">
        <v>71</v>
      </c>
      <c r="C77" s="167"/>
      <c r="D77" s="143" t="s">
        <v>260</v>
      </c>
      <c r="E77" s="143" t="s">
        <v>63</v>
      </c>
      <c r="F77" s="145"/>
      <c r="G77" s="143" t="s">
        <v>508</v>
      </c>
      <c r="H77" s="144" t="s">
        <v>438</v>
      </c>
      <c r="I77" s="143" t="s">
        <v>661</v>
      </c>
      <c r="J77" s="143" t="s">
        <v>660</v>
      </c>
    </row>
    <row r="78" spans="2:10" s="143" customFormat="1" ht="11.25" customHeight="1" x14ac:dyDescent="0.25">
      <c r="B78" s="168">
        <v>72</v>
      </c>
      <c r="C78" s="167"/>
      <c r="D78" s="143" t="s">
        <v>261</v>
      </c>
      <c r="E78" s="143" t="s">
        <v>45</v>
      </c>
      <c r="F78" s="145"/>
      <c r="G78" s="143" t="s">
        <v>664</v>
      </c>
      <c r="H78" s="144" t="s">
        <v>444</v>
      </c>
      <c r="I78" s="143" t="s">
        <v>664</v>
      </c>
      <c r="J78" s="143" t="s">
        <v>452</v>
      </c>
    </row>
    <row r="79" spans="2:10" s="143" customFormat="1" ht="11.25" customHeight="1" x14ac:dyDescent="0.25">
      <c r="B79" s="157">
        <v>73</v>
      </c>
      <c r="C79" s="167"/>
      <c r="D79" s="143" t="s">
        <v>262</v>
      </c>
      <c r="E79" s="143" t="s">
        <v>64</v>
      </c>
      <c r="F79" s="145"/>
      <c r="G79" s="143" t="s">
        <v>551</v>
      </c>
      <c r="H79" s="169" t="s">
        <v>438</v>
      </c>
      <c r="I79" s="143" t="s">
        <v>663</v>
      </c>
      <c r="J79" s="143" t="s">
        <v>662</v>
      </c>
    </row>
    <row r="80" spans="2:10" s="143" customFormat="1" ht="11.25" customHeight="1" x14ac:dyDescent="0.25">
      <c r="B80" s="168">
        <v>74</v>
      </c>
      <c r="C80" s="167"/>
      <c r="D80" s="143" t="s">
        <v>515</v>
      </c>
      <c r="E80" s="143" t="s">
        <v>455</v>
      </c>
      <c r="F80" s="145"/>
      <c r="G80" s="143" t="s">
        <v>664</v>
      </c>
      <c r="H80" s="144" t="s">
        <v>435</v>
      </c>
      <c r="I80" s="143" t="s">
        <v>664</v>
      </c>
    </row>
    <row r="81" spans="2:10" s="143" customFormat="1" ht="11.25" customHeight="1" x14ac:dyDescent="0.25">
      <c r="B81" s="168">
        <v>75</v>
      </c>
      <c r="C81" s="167"/>
      <c r="D81" s="143" t="s">
        <v>263</v>
      </c>
      <c r="E81" s="143" t="s">
        <v>69</v>
      </c>
      <c r="F81" s="145"/>
      <c r="G81" s="143" t="s">
        <v>664</v>
      </c>
      <c r="H81" s="144" t="s">
        <v>444</v>
      </c>
      <c r="I81" s="143" t="s">
        <v>664</v>
      </c>
      <c r="J81" s="143" t="s">
        <v>452</v>
      </c>
    </row>
    <row r="82" spans="2:10" s="143" customFormat="1" ht="11.25" customHeight="1" x14ac:dyDescent="0.25">
      <c r="B82" s="157">
        <v>76</v>
      </c>
      <c r="C82" s="167"/>
      <c r="D82" s="143" t="s">
        <v>517</v>
      </c>
      <c r="E82" s="143" t="s">
        <v>456</v>
      </c>
      <c r="F82" s="145"/>
      <c r="G82" s="143" t="s">
        <v>664</v>
      </c>
      <c r="H82" s="144" t="s">
        <v>435</v>
      </c>
      <c r="I82" s="143" t="s">
        <v>664</v>
      </c>
      <c r="J82" s="143" t="s">
        <v>660</v>
      </c>
    </row>
    <row r="83" spans="2:10" s="143" customFormat="1" ht="11.25" customHeight="1" x14ac:dyDescent="0.25">
      <c r="B83" s="168">
        <v>77</v>
      </c>
      <c r="C83" s="167"/>
      <c r="D83" s="143" t="s">
        <v>264</v>
      </c>
      <c r="E83" s="143" t="s">
        <v>70</v>
      </c>
      <c r="F83" s="145"/>
      <c r="G83" s="143" t="s">
        <v>528</v>
      </c>
      <c r="H83" s="144" t="s">
        <v>439</v>
      </c>
      <c r="I83" s="143" t="s">
        <v>661</v>
      </c>
      <c r="J83" s="143" t="s">
        <v>660</v>
      </c>
    </row>
    <row r="84" spans="2:10" s="143" customFormat="1" ht="11.25" customHeight="1" x14ac:dyDescent="0.25">
      <c r="B84" s="168">
        <v>78</v>
      </c>
      <c r="C84" s="167"/>
      <c r="D84" s="143" t="s">
        <v>518</v>
      </c>
      <c r="E84" s="143" t="s">
        <v>457</v>
      </c>
      <c r="F84" s="145"/>
      <c r="G84" s="143" t="s">
        <v>664</v>
      </c>
      <c r="H84" s="144" t="s">
        <v>435</v>
      </c>
      <c r="I84" s="143" t="s">
        <v>664</v>
      </c>
      <c r="J84" s="143" t="s">
        <v>660</v>
      </c>
    </row>
    <row r="85" spans="2:10" s="143" customFormat="1" ht="11.25" customHeight="1" x14ac:dyDescent="0.25">
      <c r="B85" s="157">
        <v>79</v>
      </c>
      <c r="C85" s="167"/>
      <c r="D85" s="143" t="s">
        <v>265</v>
      </c>
      <c r="E85" s="143" t="s">
        <v>71</v>
      </c>
      <c r="F85" s="145"/>
      <c r="G85" s="143" t="s">
        <v>528</v>
      </c>
      <c r="H85" s="144" t="s">
        <v>438</v>
      </c>
      <c r="I85" s="143" t="s">
        <v>665</v>
      </c>
      <c r="J85" s="143" t="s">
        <v>660</v>
      </c>
    </row>
    <row r="86" spans="2:10" s="143" customFormat="1" ht="11.25" customHeight="1" x14ac:dyDescent="0.25">
      <c r="B86" s="168">
        <v>80</v>
      </c>
      <c r="C86" s="167"/>
      <c r="D86" s="143" t="s">
        <v>266</v>
      </c>
      <c r="E86" s="143" t="s">
        <v>65</v>
      </c>
      <c r="F86" s="145"/>
      <c r="G86" s="143" t="s">
        <v>551</v>
      </c>
      <c r="H86" s="144" t="s">
        <v>437</v>
      </c>
      <c r="I86" s="143" t="s">
        <v>663</v>
      </c>
      <c r="J86" s="143" t="s">
        <v>662</v>
      </c>
    </row>
    <row r="87" spans="2:10" s="143" customFormat="1" ht="11.25" customHeight="1" x14ac:dyDescent="0.25">
      <c r="B87" s="168">
        <v>81</v>
      </c>
      <c r="C87" s="167"/>
      <c r="D87" s="143" t="s">
        <v>267</v>
      </c>
      <c r="E87" s="143" t="s">
        <v>67</v>
      </c>
      <c r="F87" s="145"/>
      <c r="G87" s="143" t="s">
        <v>551</v>
      </c>
      <c r="H87" s="144" t="s">
        <v>437</v>
      </c>
      <c r="I87" s="143" t="s">
        <v>663</v>
      </c>
      <c r="J87" s="143" t="s">
        <v>662</v>
      </c>
    </row>
    <row r="88" spans="2:10" s="143" customFormat="1" ht="11.25" customHeight="1" x14ac:dyDescent="0.25">
      <c r="B88" s="157">
        <v>82</v>
      </c>
      <c r="C88" s="167"/>
      <c r="D88" s="143" t="s">
        <v>268</v>
      </c>
      <c r="E88" s="143" t="s">
        <v>72</v>
      </c>
      <c r="F88" s="145"/>
      <c r="G88" s="143" t="s">
        <v>528</v>
      </c>
      <c r="H88" s="144" t="s">
        <v>438</v>
      </c>
      <c r="I88" s="143" t="s">
        <v>663</v>
      </c>
      <c r="J88" s="143" t="s">
        <v>662</v>
      </c>
    </row>
    <row r="89" spans="2:10" s="143" customFormat="1" ht="11.25" customHeight="1" x14ac:dyDescent="0.25">
      <c r="B89" s="168">
        <v>83</v>
      </c>
      <c r="C89" s="167"/>
      <c r="D89" s="143" t="s">
        <v>269</v>
      </c>
      <c r="E89" s="143" t="s">
        <v>75</v>
      </c>
      <c r="F89" s="145"/>
      <c r="G89" s="143" t="s">
        <v>528</v>
      </c>
      <c r="H89" s="144" t="s">
        <v>437</v>
      </c>
      <c r="I89" s="143" t="s">
        <v>663</v>
      </c>
      <c r="J89" s="143" t="s">
        <v>662</v>
      </c>
    </row>
    <row r="90" spans="2:10" s="143" customFormat="1" ht="11.25" customHeight="1" x14ac:dyDescent="0.25">
      <c r="B90" s="168">
        <v>84</v>
      </c>
      <c r="C90" s="167"/>
      <c r="D90" s="143" t="s">
        <v>270</v>
      </c>
      <c r="E90" s="143" t="s">
        <v>73</v>
      </c>
      <c r="F90" s="145"/>
      <c r="G90" s="143" t="s">
        <v>528</v>
      </c>
      <c r="H90" s="144" t="s">
        <v>438</v>
      </c>
      <c r="I90" s="143" t="s">
        <v>663</v>
      </c>
      <c r="J90" s="143" t="s">
        <v>662</v>
      </c>
    </row>
    <row r="91" spans="2:10" s="143" customFormat="1" ht="11.25" customHeight="1" x14ac:dyDescent="0.25">
      <c r="B91" s="157">
        <v>85</v>
      </c>
      <c r="C91" s="167"/>
      <c r="D91" s="143" t="s">
        <v>520</v>
      </c>
      <c r="E91" s="143" t="s">
        <v>459</v>
      </c>
      <c r="F91" s="145"/>
      <c r="G91" s="143" t="s">
        <v>664</v>
      </c>
      <c r="H91" s="144" t="s">
        <v>435</v>
      </c>
      <c r="I91" s="143" t="s">
        <v>664</v>
      </c>
      <c r="J91" s="143" t="s">
        <v>660</v>
      </c>
    </row>
    <row r="92" spans="2:10" s="143" customFormat="1" ht="11.25" customHeight="1" x14ac:dyDescent="0.25">
      <c r="B92" s="168">
        <v>86</v>
      </c>
      <c r="C92" s="167"/>
      <c r="D92" s="143" t="s">
        <v>271</v>
      </c>
      <c r="E92" s="143" t="s">
        <v>76</v>
      </c>
      <c r="F92" s="145"/>
      <c r="G92" s="143" t="s">
        <v>664</v>
      </c>
      <c r="H92" s="144" t="s">
        <v>444</v>
      </c>
      <c r="I92" s="143" t="s">
        <v>664</v>
      </c>
      <c r="J92" s="143" t="s">
        <v>660</v>
      </c>
    </row>
    <row r="93" spans="2:10" s="143" customFormat="1" ht="11.25" customHeight="1" x14ac:dyDescent="0.25">
      <c r="B93" s="168">
        <v>87</v>
      </c>
      <c r="C93" s="167"/>
      <c r="D93" s="143" t="s">
        <v>272</v>
      </c>
      <c r="E93" s="143" t="s">
        <v>82</v>
      </c>
      <c r="F93" s="145"/>
      <c r="G93" s="143" t="s">
        <v>664</v>
      </c>
      <c r="H93" s="144" t="s">
        <v>444</v>
      </c>
      <c r="I93" s="143" t="s">
        <v>664</v>
      </c>
      <c r="J93" s="143" t="s">
        <v>660</v>
      </c>
    </row>
    <row r="94" spans="2:10" s="143" customFormat="1" ht="11.25" customHeight="1" x14ac:dyDescent="0.25">
      <c r="B94" s="157">
        <v>88</v>
      </c>
      <c r="C94" s="167"/>
      <c r="D94" s="143" t="s">
        <v>273</v>
      </c>
      <c r="E94" s="143" t="s">
        <v>78</v>
      </c>
      <c r="F94" s="145"/>
      <c r="G94" s="143" t="s">
        <v>550</v>
      </c>
      <c r="H94" s="144" t="s">
        <v>438</v>
      </c>
      <c r="I94" s="143" t="s">
        <v>661</v>
      </c>
      <c r="J94" s="143" t="s">
        <v>660</v>
      </c>
    </row>
    <row r="95" spans="2:10" s="143" customFormat="1" ht="11.25" customHeight="1" x14ac:dyDescent="0.25">
      <c r="B95" s="168">
        <v>89</v>
      </c>
      <c r="C95" s="167"/>
      <c r="D95" s="143" t="s">
        <v>274</v>
      </c>
      <c r="E95" s="143" t="s">
        <v>77</v>
      </c>
      <c r="F95" s="145"/>
      <c r="G95" s="143" t="s">
        <v>506</v>
      </c>
      <c r="H95" s="144" t="s">
        <v>438</v>
      </c>
      <c r="I95" s="143" t="s">
        <v>665</v>
      </c>
      <c r="J95" s="143" t="s">
        <v>660</v>
      </c>
    </row>
    <row r="96" spans="2:10" s="143" customFormat="1" ht="11.25" customHeight="1" x14ac:dyDescent="0.25">
      <c r="B96" s="168">
        <v>90</v>
      </c>
      <c r="C96" s="167"/>
      <c r="D96" s="143" t="s">
        <v>523</v>
      </c>
      <c r="E96" s="143" t="s">
        <v>80</v>
      </c>
      <c r="F96" s="145"/>
      <c r="G96" s="143" t="s">
        <v>541</v>
      </c>
      <c r="H96" s="144" t="s">
        <v>439</v>
      </c>
      <c r="I96" s="143" t="s">
        <v>665</v>
      </c>
      <c r="J96" s="143" t="s">
        <v>660</v>
      </c>
    </row>
    <row r="97" spans="2:10" s="143" customFormat="1" ht="11.25" customHeight="1" x14ac:dyDescent="0.25">
      <c r="B97" s="157">
        <v>91</v>
      </c>
      <c r="C97" s="167"/>
      <c r="D97" s="143" t="s">
        <v>276</v>
      </c>
      <c r="E97" s="143" t="s">
        <v>81</v>
      </c>
      <c r="F97" s="145"/>
      <c r="G97" s="143" t="s">
        <v>541</v>
      </c>
      <c r="H97" s="144" t="s">
        <v>438</v>
      </c>
      <c r="I97" s="143" t="s">
        <v>665</v>
      </c>
      <c r="J97" s="143" t="s">
        <v>660</v>
      </c>
    </row>
    <row r="98" spans="2:10" s="143" customFormat="1" ht="11.25" customHeight="1" x14ac:dyDescent="0.25">
      <c r="B98" s="168">
        <v>92</v>
      </c>
      <c r="C98" s="167"/>
      <c r="D98" s="143" t="s">
        <v>277</v>
      </c>
      <c r="E98" s="143" t="s">
        <v>79</v>
      </c>
      <c r="F98" s="145"/>
      <c r="G98" s="143" t="s">
        <v>664</v>
      </c>
      <c r="H98" s="144" t="s">
        <v>444</v>
      </c>
      <c r="I98" s="143" t="s">
        <v>664</v>
      </c>
      <c r="J98" s="143" t="s">
        <v>452</v>
      </c>
    </row>
    <row r="99" spans="2:10" s="143" customFormat="1" ht="11.25" customHeight="1" x14ac:dyDescent="0.25">
      <c r="B99" s="168">
        <v>93</v>
      </c>
      <c r="C99" s="167"/>
      <c r="D99" s="143" t="s">
        <v>522</v>
      </c>
      <c r="E99" s="143" t="s">
        <v>461</v>
      </c>
      <c r="F99" s="145"/>
      <c r="G99" s="143" t="s">
        <v>664</v>
      </c>
      <c r="H99" s="144" t="s">
        <v>435</v>
      </c>
      <c r="I99" s="143" t="s">
        <v>664</v>
      </c>
      <c r="J99" s="143" t="s">
        <v>660</v>
      </c>
    </row>
    <row r="100" spans="2:10" s="143" customFormat="1" ht="11.25" customHeight="1" x14ac:dyDescent="0.25">
      <c r="B100" s="157">
        <v>94</v>
      </c>
      <c r="C100" s="167"/>
      <c r="D100" s="143" t="s">
        <v>278</v>
      </c>
      <c r="E100" s="143" t="s">
        <v>83</v>
      </c>
      <c r="F100" s="145"/>
      <c r="G100" s="143" t="s">
        <v>664</v>
      </c>
      <c r="H100" s="169" t="s">
        <v>444</v>
      </c>
      <c r="I100" s="143" t="s">
        <v>664</v>
      </c>
      <c r="J100" s="143" t="s">
        <v>660</v>
      </c>
    </row>
    <row r="101" spans="2:10" s="143" customFormat="1" ht="11.25" customHeight="1" x14ac:dyDescent="0.25">
      <c r="B101" s="168">
        <v>95</v>
      </c>
      <c r="C101" s="167"/>
      <c r="D101" s="143" t="s">
        <v>279</v>
      </c>
      <c r="E101" s="143" t="s">
        <v>84</v>
      </c>
      <c r="F101" s="145"/>
      <c r="G101" s="143" t="s">
        <v>664</v>
      </c>
      <c r="H101" s="144" t="s">
        <v>444</v>
      </c>
      <c r="I101" s="143" t="s">
        <v>664</v>
      </c>
      <c r="J101" s="143" t="s">
        <v>452</v>
      </c>
    </row>
    <row r="102" spans="2:10" s="143" customFormat="1" ht="11.25" customHeight="1" x14ac:dyDescent="0.25">
      <c r="B102" s="168">
        <v>96</v>
      </c>
      <c r="C102" s="167"/>
      <c r="D102" s="143" t="s">
        <v>280</v>
      </c>
      <c r="E102" s="143" t="s">
        <v>85</v>
      </c>
      <c r="F102" s="145"/>
      <c r="G102" s="143" t="s">
        <v>528</v>
      </c>
      <c r="H102" s="144" t="s">
        <v>439</v>
      </c>
      <c r="I102" s="143" t="s">
        <v>665</v>
      </c>
      <c r="J102" s="143" t="s">
        <v>660</v>
      </c>
    </row>
    <row r="103" spans="2:10" s="143" customFormat="1" ht="11.25" customHeight="1" x14ac:dyDescent="0.25">
      <c r="B103" s="157">
        <v>97</v>
      </c>
      <c r="C103" s="167"/>
      <c r="D103" s="143" t="s">
        <v>281</v>
      </c>
      <c r="E103" s="143" t="s">
        <v>87</v>
      </c>
      <c r="F103" s="145"/>
      <c r="G103" s="143" t="s">
        <v>664</v>
      </c>
      <c r="H103" s="144" t="s">
        <v>444</v>
      </c>
      <c r="I103" s="143" t="s">
        <v>664</v>
      </c>
      <c r="J103" s="143" t="s">
        <v>660</v>
      </c>
    </row>
    <row r="104" spans="2:10" s="143" customFormat="1" ht="11.25" customHeight="1" x14ac:dyDescent="0.25">
      <c r="B104" s="168">
        <v>98</v>
      </c>
      <c r="C104" s="167"/>
      <c r="D104" s="143" t="s">
        <v>282</v>
      </c>
      <c r="E104" s="143" t="s">
        <v>86</v>
      </c>
      <c r="F104" s="145"/>
      <c r="G104" s="143" t="s">
        <v>541</v>
      </c>
      <c r="H104" s="169" t="s">
        <v>439</v>
      </c>
      <c r="I104" s="143" t="s">
        <v>665</v>
      </c>
      <c r="J104" s="143" t="s">
        <v>660</v>
      </c>
    </row>
    <row r="105" spans="2:10" s="143" customFormat="1" ht="11.25" customHeight="1" x14ac:dyDescent="0.25">
      <c r="B105" s="168">
        <v>99</v>
      </c>
      <c r="C105" s="167"/>
      <c r="D105" s="143" t="s">
        <v>283</v>
      </c>
      <c r="E105" s="143" t="s">
        <v>88</v>
      </c>
      <c r="F105" s="145"/>
      <c r="G105" s="143" t="s">
        <v>508</v>
      </c>
      <c r="H105" s="144" t="s">
        <v>439</v>
      </c>
      <c r="I105" s="143" t="s">
        <v>665</v>
      </c>
      <c r="J105" s="143" t="s">
        <v>660</v>
      </c>
    </row>
    <row r="106" spans="2:10" s="143" customFormat="1" ht="11.25" customHeight="1" x14ac:dyDescent="0.25">
      <c r="B106" s="157">
        <v>100</v>
      </c>
      <c r="C106" s="167"/>
      <c r="D106" s="143" t="s">
        <v>284</v>
      </c>
      <c r="E106" s="143" t="s">
        <v>89</v>
      </c>
      <c r="F106" s="145"/>
      <c r="G106" s="143" t="s">
        <v>551</v>
      </c>
      <c r="H106" s="144" t="s">
        <v>437</v>
      </c>
      <c r="I106" s="143" t="s">
        <v>663</v>
      </c>
    </row>
    <row r="107" spans="2:10" s="143" customFormat="1" ht="11.25" customHeight="1" x14ac:dyDescent="0.25">
      <c r="B107" s="168">
        <v>101</v>
      </c>
      <c r="C107" s="167"/>
      <c r="D107" s="143" t="s">
        <v>285</v>
      </c>
      <c r="E107" s="143" t="s">
        <v>92</v>
      </c>
      <c r="F107" s="145"/>
      <c r="G107" s="143" t="s">
        <v>506</v>
      </c>
      <c r="H107" s="144" t="s">
        <v>438</v>
      </c>
      <c r="I107" s="143" t="s">
        <v>663</v>
      </c>
      <c r="J107" s="143" t="s">
        <v>660</v>
      </c>
    </row>
    <row r="108" spans="2:10" s="143" customFormat="1" ht="11.25" customHeight="1" x14ac:dyDescent="0.25">
      <c r="B108" s="168">
        <v>102</v>
      </c>
      <c r="C108" s="167"/>
      <c r="D108" s="143" t="s">
        <v>548</v>
      </c>
      <c r="E108" s="143" t="s">
        <v>142</v>
      </c>
      <c r="F108" s="145"/>
      <c r="G108" s="143" t="s">
        <v>506</v>
      </c>
      <c r="H108" s="144" t="s">
        <v>437</v>
      </c>
      <c r="I108" s="143" t="s">
        <v>664</v>
      </c>
      <c r="J108" s="143" t="s">
        <v>660</v>
      </c>
    </row>
    <row r="109" spans="2:10" s="143" customFormat="1" ht="11.25" customHeight="1" x14ac:dyDescent="0.25">
      <c r="B109" s="157">
        <v>103</v>
      </c>
      <c r="C109" s="167"/>
      <c r="D109" s="143" t="s">
        <v>526</v>
      </c>
      <c r="E109" s="143" t="s">
        <v>94</v>
      </c>
      <c r="F109" s="145"/>
      <c r="G109" s="143" t="s">
        <v>664</v>
      </c>
      <c r="H109" s="144" t="s">
        <v>444</v>
      </c>
      <c r="I109" s="143" t="s">
        <v>665</v>
      </c>
      <c r="J109" s="143" t="s">
        <v>660</v>
      </c>
    </row>
    <row r="110" spans="2:10" s="143" customFormat="1" ht="11.25" customHeight="1" x14ac:dyDescent="0.25">
      <c r="B110" s="168">
        <v>104</v>
      </c>
      <c r="C110" s="167"/>
      <c r="D110" s="143" t="s">
        <v>527</v>
      </c>
      <c r="E110" s="143" t="s">
        <v>462</v>
      </c>
      <c r="F110" s="145"/>
      <c r="G110" s="143" t="s">
        <v>508</v>
      </c>
      <c r="H110" s="144" t="s">
        <v>438</v>
      </c>
      <c r="I110" s="143" t="s">
        <v>663</v>
      </c>
    </row>
    <row r="111" spans="2:10" s="143" customFormat="1" ht="11.25" customHeight="1" x14ac:dyDescent="0.25">
      <c r="B111" s="168">
        <v>105</v>
      </c>
      <c r="C111" s="167"/>
      <c r="D111" s="143" t="s">
        <v>286</v>
      </c>
      <c r="E111" s="143" t="s">
        <v>95</v>
      </c>
      <c r="F111" s="145"/>
      <c r="G111" s="143" t="s">
        <v>664</v>
      </c>
      <c r="H111" s="144" t="s">
        <v>435</v>
      </c>
      <c r="I111" s="143" t="s">
        <v>664</v>
      </c>
      <c r="J111" s="143" t="s">
        <v>660</v>
      </c>
    </row>
    <row r="112" spans="2:10" s="143" customFormat="1" ht="11.25" customHeight="1" x14ac:dyDescent="0.25">
      <c r="B112" s="157">
        <v>106</v>
      </c>
      <c r="C112" s="167"/>
      <c r="D112" s="143" t="s">
        <v>524</v>
      </c>
      <c r="E112" s="143" t="s">
        <v>90</v>
      </c>
      <c r="F112" s="145"/>
      <c r="G112" s="143" t="s">
        <v>508</v>
      </c>
      <c r="H112" s="144" t="s">
        <v>437</v>
      </c>
      <c r="I112" s="143" t="s">
        <v>663</v>
      </c>
      <c r="J112" s="143" t="s">
        <v>662</v>
      </c>
    </row>
    <row r="113" spans="2:10" s="143" customFormat="1" ht="11.25" customHeight="1" x14ac:dyDescent="0.25">
      <c r="B113" s="168">
        <v>107</v>
      </c>
      <c r="C113" s="167"/>
      <c r="D113" s="143" t="s">
        <v>529</v>
      </c>
      <c r="E113" s="143" t="s">
        <v>96</v>
      </c>
      <c r="F113" s="145"/>
      <c r="G113" s="143" t="s">
        <v>506</v>
      </c>
      <c r="H113" s="169" t="s">
        <v>438</v>
      </c>
      <c r="I113" s="143" t="s">
        <v>663</v>
      </c>
    </row>
    <row r="114" spans="2:10" s="143" customFormat="1" ht="11.25" customHeight="1" x14ac:dyDescent="0.25">
      <c r="B114" s="168">
        <v>108</v>
      </c>
      <c r="C114" s="167"/>
      <c r="D114" s="143" t="s">
        <v>289</v>
      </c>
      <c r="E114" s="143" t="s">
        <v>105</v>
      </c>
      <c r="F114" s="145"/>
      <c r="G114" s="170" t="s">
        <v>508</v>
      </c>
      <c r="H114" s="169" t="s">
        <v>439</v>
      </c>
      <c r="I114" s="143" t="s">
        <v>664</v>
      </c>
      <c r="J114" s="143" t="s">
        <v>660</v>
      </c>
    </row>
    <row r="115" spans="2:10" s="143" customFormat="1" ht="11.25" customHeight="1" x14ac:dyDescent="0.25">
      <c r="B115" s="157">
        <v>109</v>
      </c>
      <c r="C115" s="167"/>
      <c r="D115" s="143" t="s">
        <v>290</v>
      </c>
      <c r="E115" s="143" t="s">
        <v>97</v>
      </c>
      <c r="F115" s="145"/>
      <c r="G115" s="143" t="s">
        <v>541</v>
      </c>
      <c r="H115" s="144" t="s">
        <v>439</v>
      </c>
      <c r="I115" s="143" t="s">
        <v>665</v>
      </c>
      <c r="J115" s="143" t="s">
        <v>660</v>
      </c>
    </row>
    <row r="116" spans="2:10" s="143" customFormat="1" ht="11.25" customHeight="1" x14ac:dyDescent="0.25">
      <c r="B116" s="168">
        <v>110</v>
      </c>
      <c r="C116" s="167"/>
      <c r="D116" s="143" t="s">
        <v>291</v>
      </c>
      <c r="E116" s="143" t="s">
        <v>102</v>
      </c>
      <c r="F116" s="145"/>
      <c r="G116" s="143" t="s">
        <v>551</v>
      </c>
      <c r="H116" s="144" t="s">
        <v>438</v>
      </c>
      <c r="I116" s="143" t="s">
        <v>663</v>
      </c>
      <c r="J116" s="143" t="s">
        <v>660</v>
      </c>
    </row>
    <row r="117" spans="2:10" s="143" customFormat="1" ht="11.25" customHeight="1" x14ac:dyDescent="0.25">
      <c r="B117" s="168">
        <v>111</v>
      </c>
      <c r="C117" s="167"/>
      <c r="D117" s="143" t="s">
        <v>292</v>
      </c>
      <c r="E117" s="143" t="s">
        <v>98</v>
      </c>
      <c r="F117" s="145"/>
      <c r="G117" s="143" t="s">
        <v>551</v>
      </c>
      <c r="H117" s="144" t="s">
        <v>437</v>
      </c>
      <c r="I117" s="143" t="s">
        <v>663</v>
      </c>
      <c r="J117" s="143" t="s">
        <v>662</v>
      </c>
    </row>
    <row r="118" spans="2:10" s="143" customFormat="1" ht="11.25" customHeight="1" x14ac:dyDescent="0.25">
      <c r="B118" s="157">
        <v>112</v>
      </c>
      <c r="C118" s="167"/>
      <c r="D118" s="143" t="s">
        <v>530</v>
      </c>
      <c r="E118" s="143" t="s">
        <v>99</v>
      </c>
      <c r="F118" s="145"/>
      <c r="G118" s="143" t="s">
        <v>541</v>
      </c>
      <c r="H118" s="144" t="s">
        <v>439</v>
      </c>
      <c r="I118" s="143" t="s">
        <v>665</v>
      </c>
      <c r="J118" s="143" t="s">
        <v>660</v>
      </c>
    </row>
    <row r="119" spans="2:10" s="143" customFormat="1" ht="11.25" customHeight="1" x14ac:dyDescent="0.25">
      <c r="B119" s="168">
        <v>113</v>
      </c>
      <c r="C119" s="167"/>
      <c r="D119" s="143" t="s">
        <v>534</v>
      </c>
      <c r="E119" s="143" t="s">
        <v>467</v>
      </c>
      <c r="F119" s="145"/>
      <c r="G119" s="143" t="s">
        <v>664</v>
      </c>
      <c r="H119" s="144" t="s">
        <v>435</v>
      </c>
      <c r="I119" s="143" t="s">
        <v>664</v>
      </c>
      <c r="J119" s="143" t="s">
        <v>660</v>
      </c>
    </row>
    <row r="120" spans="2:10" s="143" customFormat="1" ht="11.25" customHeight="1" x14ac:dyDescent="0.25">
      <c r="B120" s="168">
        <v>114</v>
      </c>
      <c r="C120" s="167"/>
      <c r="D120" s="143" t="s">
        <v>294</v>
      </c>
      <c r="E120" s="143" t="s">
        <v>103</v>
      </c>
      <c r="F120" s="145"/>
      <c r="G120" s="143" t="s">
        <v>508</v>
      </c>
      <c r="H120" s="144" t="s">
        <v>439</v>
      </c>
      <c r="I120" s="143" t="s">
        <v>664</v>
      </c>
      <c r="J120" s="143" t="s">
        <v>660</v>
      </c>
    </row>
    <row r="121" spans="2:10" s="143" customFormat="1" ht="11.25" customHeight="1" x14ac:dyDescent="0.25">
      <c r="B121" s="157">
        <v>115</v>
      </c>
      <c r="C121" s="167"/>
      <c r="D121" s="143" t="s">
        <v>295</v>
      </c>
      <c r="E121" s="143" t="s">
        <v>104</v>
      </c>
      <c r="F121" s="145"/>
      <c r="G121" s="143" t="s">
        <v>664</v>
      </c>
      <c r="H121" s="144" t="s">
        <v>444</v>
      </c>
      <c r="I121" s="143" t="s">
        <v>664</v>
      </c>
      <c r="J121" s="143" t="s">
        <v>452</v>
      </c>
    </row>
    <row r="122" spans="2:10" s="143" customFormat="1" ht="11.25" customHeight="1" x14ac:dyDescent="0.25">
      <c r="B122" s="168">
        <v>116</v>
      </c>
      <c r="C122" s="167"/>
      <c r="D122" s="143" t="s">
        <v>536</v>
      </c>
      <c r="E122" s="143" t="s">
        <v>470</v>
      </c>
      <c r="F122" s="145"/>
      <c r="G122" s="143" t="s">
        <v>664</v>
      </c>
      <c r="H122" s="144" t="s">
        <v>435</v>
      </c>
      <c r="I122" s="143" t="s">
        <v>664</v>
      </c>
      <c r="J122" s="143" t="s">
        <v>660</v>
      </c>
    </row>
    <row r="123" spans="2:10" s="143" customFormat="1" ht="11.25" customHeight="1" x14ac:dyDescent="0.25">
      <c r="B123" s="168">
        <v>117</v>
      </c>
      <c r="C123" s="167"/>
      <c r="D123" s="143" t="s">
        <v>540</v>
      </c>
      <c r="E123" s="143" t="s">
        <v>113</v>
      </c>
      <c r="F123" s="145"/>
      <c r="G123" s="143" t="s">
        <v>508</v>
      </c>
      <c r="H123" s="144" t="s">
        <v>439</v>
      </c>
      <c r="I123" s="143" t="s">
        <v>665</v>
      </c>
      <c r="J123" s="143" t="s">
        <v>660</v>
      </c>
    </row>
    <row r="124" spans="2:10" s="143" customFormat="1" ht="11.25" customHeight="1" x14ac:dyDescent="0.25">
      <c r="B124" s="157">
        <v>118</v>
      </c>
      <c r="C124" s="167"/>
      <c r="D124" s="143" t="s">
        <v>296</v>
      </c>
      <c r="E124" s="143" t="s">
        <v>109</v>
      </c>
      <c r="F124" s="145"/>
      <c r="G124" s="143" t="s">
        <v>551</v>
      </c>
      <c r="H124" s="144" t="s">
        <v>437</v>
      </c>
      <c r="I124" s="143" t="s">
        <v>663</v>
      </c>
      <c r="J124" s="143" t="s">
        <v>662</v>
      </c>
    </row>
    <row r="125" spans="2:10" s="143" customFormat="1" ht="11.25" customHeight="1" x14ac:dyDescent="0.25">
      <c r="B125" s="168">
        <v>119</v>
      </c>
      <c r="C125" s="167"/>
      <c r="D125" s="143" t="s">
        <v>297</v>
      </c>
      <c r="E125" s="143" t="s">
        <v>122</v>
      </c>
      <c r="F125" s="145"/>
      <c r="G125" s="143" t="s">
        <v>551</v>
      </c>
      <c r="H125" s="144" t="s">
        <v>437</v>
      </c>
      <c r="I125" s="143" t="s">
        <v>663</v>
      </c>
      <c r="J125" s="143" t="s">
        <v>662</v>
      </c>
    </row>
    <row r="126" spans="2:10" s="143" customFormat="1" ht="11.25" customHeight="1" x14ac:dyDescent="0.25">
      <c r="B126" s="168">
        <v>120</v>
      </c>
      <c r="C126" s="167"/>
      <c r="D126" s="143" t="s">
        <v>298</v>
      </c>
      <c r="E126" s="143" t="s">
        <v>123</v>
      </c>
      <c r="F126" s="145"/>
      <c r="G126" s="143" t="s">
        <v>506</v>
      </c>
      <c r="H126" s="144" t="s">
        <v>439</v>
      </c>
      <c r="I126" s="143" t="s">
        <v>665</v>
      </c>
      <c r="J126" s="143" t="s">
        <v>660</v>
      </c>
    </row>
    <row r="127" spans="2:10" s="143" customFormat="1" ht="11.25" customHeight="1" x14ac:dyDescent="0.25">
      <c r="B127" s="157">
        <v>121</v>
      </c>
      <c r="C127" s="167"/>
      <c r="D127" s="143" t="s">
        <v>299</v>
      </c>
      <c r="E127" s="143" t="s">
        <v>110</v>
      </c>
      <c r="F127" s="145"/>
      <c r="G127" s="143" t="s">
        <v>550</v>
      </c>
      <c r="H127" s="169" t="s">
        <v>439</v>
      </c>
      <c r="I127" s="143" t="s">
        <v>663</v>
      </c>
    </row>
    <row r="128" spans="2:10" s="143" customFormat="1" ht="11.25" customHeight="1" x14ac:dyDescent="0.25">
      <c r="B128" s="168">
        <v>122</v>
      </c>
      <c r="C128" s="167"/>
      <c r="D128" s="143" t="s">
        <v>300</v>
      </c>
      <c r="E128" s="143" t="s">
        <v>114</v>
      </c>
      <c r="F128" s="145"/>
      <c r="G128" s="143" t="s">
        <v>551</v>
      </c>
      <c r="H128" s="144" t="s">
        <v>437</v>
      </c>
      <c r="I128" s="143" t="s">
        <v>663</v>
      </c>
      <c r="J128" s="143" t="s">
        <v>662</v>
      </c>
    </row>
    <row r="129" spans="2:12" s="143" customFormat="1" ht="11.25" customHeight="1" x14ac:dyDescent="0.25">
      <c r="B129" s="168">
        <v>123</v>
      </c>
      <c r="C129" s="167"/>
      <c r="D129" s="143" t="s">
        <v>301</v>
      </c>
      <c r="E129" s="143" t="s">
        <v>115</v>
      </c>
      <c r="F129" s="145"/>
      <c r="G129" s="143" t="s">
        <v>664</v>
      </c>
      <c r="H129" s="144" t="s">
        <v>435</v>
      </c>
      <c r="I129" s="143" t="s">
        <v>664</v>
      </c>
      <c r="J129" s="143" t="s">
        <v>452</v>
      </c>
    </row>
    <row r="130" spans="2:12" s="143" customFormat="1" ht="11.25" customHeight="1" x14ac:dyDescent="0.25">
      <c r="B130" s="157">
        <v>124</v>
      </c>
      <c r="C130" s="167"/>
      <c r="D130" s="143" t="s">
        <v>302</v>
      </c>
      <c r="E130" s="143" t="s">
        <v>112</v>
      </c>
      <c r="F130" s="145"/>
      <c r="G130" s="143" t="s">
        <v>506</v>
      </c>
      <c r="H130" s="144" t="s">
        <v>438</v>
      </c>
      <c r="I130" s="170" t="s">
        <v>663</v>
      </c>
      <c r="J130" s="143" t="s">
        <v>660</v>
      </c>
    </row>
    <row r="131" spans="2:12" s="143" customFormat="1" ht="11.25" customHeight="1" x14ac:dyDescent="0.25">
      <c r="B131" s="168">
        <v>125</v>
      </c>
      <c r="C131" s="167"/>
      <c r="D131" s="143" t="s">
        <v>303</v>
      </c>
      <c r="E131" s="143" t="s">
        <v>120</v>
      </c>
      <c r="F131" s="145"/>
      <c r="G131" s="143" t="s">
        <v>551</v>
      </c>
      <c r="H131" s="169" t="s">
        <v>438</v>
      </c>
      <c r="I131" s="143" t="s">
        <v>663</v>
      </c>
      <c r="J131" s="143" t="s">
        <v>662</v>
      </c>
    </row>
    <row r="132" spans="2:12" s="143" customFormat="1" ht="11.25" customHeight="1" x14ac:dyDescent="0.25">
      <c r="B132" s="168">
        <v>126</v>
      </c>
      <c r="C132" s="167"/>
      <c r="D132" s="143" t="s">
        <v>304</v>
      </c>
      <c r="E132" s="143" t="s">
        <v>121</v>
      </c>
      <c r="F132" s="145"/>
      <c r="G132" s="143" t="s">
        <v>551</v>
      </c>
      <c r="H132" s="144" t="s">
        <v>439</v>
      </c>
      <c r="I132" s="143" t="s">
        <v>665</v>
      </c>
      <c r="J132" s="143" t="s">
        <v>660</v>
      </c>
    </row>
    <row r="133" spans="2:12" s="143" customFormat="1" ht="11.25" customHeight="1" x14ac:dyDescent="0.25">
      <c r="B133" s="157">
        <v>127</v>
      </c>
      <c r="C133" s="167"/>
      <c r="D133" s="143" t="s">
        <v>543</v>
      </c>
      <c r="E133" s="143" t="s">
        <v>475</v>
      </c>
      <c r="F133" s="145"/>
      <c r="G133" s="143" t="s">
        <v>551</v>
      </c>
      <c r="H133" s="144" t="s">
        <v>439</v>
      </c>
      <c r="I133" s="143" t="s">
        <v>664</v>
      </c>
      <c r="J133" s="143" t="s">
        <v>660</v>
      </c>
    </row>
    <row r="134" spans="2:12" s="143" customFormat="1" ht="11.25" customHeight="1" x14ac:dyDescent="0.25">
      <c r="B134" s="168">
        <v>128</v>
      </c>
      <c r="C134" s="167"/>
      <c r="D134" s="143" t="s">
        <v>305</v>
      </c>
      <c r="E134" s="143" t="s">
        <v>111</v>
      </c>
      <c r="F134" s="145"/>
      <c r="G134" s="143" t="s">
        <v>528</v>
      </c>
      <c r="H134" s="144" t="s">
        <v>439</v>
      </c>
      <c r="I134" s="143" t="s">
        <v>665</v>
      </c>
      <c r="J134" s="143" t="s">
        <v>660</v>
      </c>
    </row>
    <row r="135" spans="2:12" s="143" customFormat="1" ht="11.25" customHeight="1" x14ac:dyDescent="0.25">
      <c r="B135" s="168">
        <v>129</v>
      </c>
      <c r="C135" s="167"/>
      <c r="D135" s="143" t="s">
        <v>514</v>
      </c>
      <c r="E135" s="143" t="s">
        <v>60</v>
      </c>
      <c r="F135" s="145"/>
      <c r="G135" s="143" t="s">
        <v>506</v>
      </c>
      <c r="H135" s="144" t="s">
        <v>438</v>
      </c>
      <c r="I135" s="170" t="s">
        <v>663</v>
      </c>
      <c r="J135" s="143" t="s">
        <v>660</v>
      </c>
    </row>
    <row r="136" spans="2:12" s="143" customFormat="1" ht="11.25" customHeight="1" x14ac:dyDescent="0.25">
      <c r="B136" s="157">
        <v>130</v>
      </c>
      <c r="C136" s="167"/>
      <c r="D136" s="143" t="s">
        <v>537</v>
      </c>
      <c r="E136" s="143" t="s">
        <v>108</v>
      </c>
      <c r="F136" s="145"/>
      <c r="G136" s="143" t="s">
        <v>508</v>
      </c>
      <c r="H136" s="144" t="s">
        <v>438</v>
      </c>
      <c r="I136" s="143" t="s">
        <v>663</v>
      </c>
      <c r="J136" s="143" t="s">
        <v>660</v>
      </c>
    </row>
    <row r="137" spans="2:12" s="143" customFormat="1" ht="11.25" customHeight="1" x14ac:dyDescent="0.25">
      <c r="B137" s="168">
        <v>131</v>
      </c>
      <c r="C137" s="167"/>
      <c r="D137" s="143" t="s">
        <v>307</v>
      </c>
      <c r="E137" s="143" t="s">
        <v>107</v>
      </c>
      <c r="F137" s="145"/>
      <c r="G137" s="143" t="s">
        <v>664</v>
      </c>
      <c r="H137" s="144" t="s">
        <v>435</v>
      </c>
      <c r="I137" s="143" t="s">
        <v>664</v>
      </c>
      <c r="J137" s="143" t="s">
        <v>660</v>
      </c>
    </row>
    <row r="138" spans="2:12" s="143" customFormat="1" ht="11.25" customHeight="1" x14ac:dyDescent="0.25">
      <c r="B138" s="168">
        <v>132</v>
      </c>
      <c r="C138" s="167"/>
      <c r="D138" s="143" t="s">
        <v>308</v>
      </c>
      <c r="E138" s="143" t="s">
        <v>118</v>
      </c>
      <c r="F138" s="145"/>
      <c r="G138" s="143" t="s">
        <v>506</v>
      </c>
      <c r="H138" s="144" t="s">
        <v>438</v>
      </c>
      <c r="I138" s="143" t="s">
        <v>663</v>
      </c>
      <c r="J138" s="143" t="s">
        <v>660</v>
      </c>
    </row>
    <row r="139" spans="2:12" s="143" customFormat="1" ht="11.25" customHeight="1" x14ac:dyDescent="0.25">
      <c r="B139" s="157">
        <v>133</v>
      </c>
      <c r="C139" s="167"/>
      <c r="D139" s="143" t="s">
        <v>309</v>
      </c>
      <c r="E139" s="143" t="s">
        <v>117</v>
      </c>
      <c r="F139" s="145"/>
      <c r="G139" s="143" t="s">
        <v>508</v>
      </c>
      <c r="H139" s="144" t="s">
        <v>439</v>
      </c>
      <c r="I139" s="143" t="s">
        <v>665</v>
      </c>
      <c r="J139" s="143" t="s">
        <v>660</v>
      </c>
      <c r="K139" s="155"/>
      <c r="L139" s="155"/>
    </row>
    <row r="140" spans="2:12" s="143" customFormat="1" ht="11.25" customHeight="1" x14ac:dyDescent="0.25">
      <c r="B140" s="168">
        <v>134</v>
      </c>
      <c r="C140" s="167"/>
      <c r="D140" s="143" t="s">
        <v>310</v>
      </c>
      <c r="E140" s="143" t="s">
        <v>106</v>
      </c>
      <c r="F140" s="145"/>
      <c r="G140" s="143" t="s">
        <v>541</v>
      </c>
      <c r="H140" s="144" t="s">
        <v>438</v>
      </c>
      <c r="I140" s="143" t="s">
        <v>665</v>
      </c>
      <c r="J140" s="143" t="s">
        <v>660</v>
      </c>
    </row>
    <row r="141" spans="2:12" s="143" customFormat="1" ht="11.25" customHeight="1" x14ac:dyDescent="0.25">
      <c r="B141" s="168">
        <v>135</v>
      </c>
      <c r="C141" s="167"/>
      <c r="D141" s="143" t="s">
        <v>311</v>
      </c>
      <c r="E141" s="143" t="s">
        <v>119</v>
      </c>
      <c r="F141" s="145"/>
      <c r="G141" s="143" t="s">
        <v>551</v>
      </c>
      <c r="H141" s="144" t="s">
        <v>437</v>
      </c>
      <c r="I141" s="143" t="s">
        <v>663</v>
      </c>
      <c r="J141" s="143" t="s">
        <v>662</v>
      </c>
    </row>
    <row r="142" spans="2:12" s="143" customFormat="1" ht="11.25" customHeight="1" x14ac:dyDescent="0.25">
      <c r="B142" s="157">
        <v>136</v>
      </c>
      <c r="C142" s="167"/>
      <c r="D142" s="143" t="s">
        <v>312</v>
      </c>
      <c r="E142" s="143" t="s">
        <v>116</v>
      </c>
      <c r="F142" s="145"/>
      <c r="G142" s="143" t="s">
        <v>506</v>
      </c>
      <c r="H142" s="144" t="s">
        <v>437</v>
      </c>
      <c r="I142" s="143" t="s">
        <v>663</v>
      </c>
    </row>
    <row r="143" spans="2:12" s="143" customFormat="1" ht="11.25" customHeight="1" x14ac:dyDescent="0.25">
      <c r="B143" s="168">
        <v>137</v>
      </c>
      <c r="C143" s="167"/>
      <c r="D143" s="143" t="s">
        <v>313</v>
      </c>
      <c r="E143" s="143" t="s">
        <v>124</v>
      </c>
      <c r="F143" s="145"/>
      <c r="G143" s="143" t="s">
        <v>551</v>
      </c>
      <c r="H143" s="144" t="s">
        <v>439</v>
      </c>
      <c r="I143" s="143" t="s">
        <v>665</v>
      </c>
      <c r="J143" s="143" t="s">
        <v>660</v>
      </c>
    </row>
    <row r="144" spans="2:12" s="143" customFormat="1" ht="11.25" customHeight="1" x14ac:dyDescent="0.25">
      <c r="B144" s="168">
        <v>138</v>
      </c>
      <c r="C144" s="167"/>
      <c r="D144" s="143" t="s">
        <v>315</v>
      </c>
      <c r="E144" s="143" t="s">
        <v>131</v>
      </c>
      <c r="F144" s="145"/>
      <c r="G144" s="143" t="s">
        <v>550</v>
      </c>
      <c r="H144" s="144" t="s">
        <v>437</v>
      </c>
      <c r="I144" s="143" t="s">
        <v>663</v>
      </c>
    </row>
    <row r="145" spans="2:12" s="143" customFormat="1" ht="11.25" customHeight="1" x14ac:dyDescent="0.25">
      <c r="B145" s="157">
        <v>139</v>
      </c>
      <c r="C145" s="167"/>
      <c r="D145" s="143" t="s">
        <v>316</v>
      </c>
      <c r="E145" s="143" t="s">
        <v>129</v>
      </c>
      <c r="F145" s="145"/>
      <c r="G145" s="143" t="s">
        <v>664</v>
      </c>
      <c r="H145" s="144" t="s">
        <v>444</v>
      </c>
      <c r="I145" s="143" t="s">
        <v>664</v>
      </c>
      <c r="J145" s="143" t="s">
        <v>452</v>
      </c>
    </row>
    <row r="146" spans="2:12" s="143" customFormat="1" ht="11.25" customHeight="1" x14ac:dyDescent="0.25">
      <c r="B146" s="168">
        <v>140</v>
      </c>
      <c r="C146" s="167"/>
      <c r="D146" s="143" t="s">
        <v>545</v>
      </c>
      <c r="E146" s="143" t="s">
        <v>477</v>
      </c>
      <c r="F146" s="145"/>
      <c r="G146" s="143" t="s">
        <v>664</v>
      </c>
      <c r="H146" s="144" t="s">
        <v>435</v>
      </c>
      <c r="I146" s="143" t="s">
        <v>664</v>
      </c>
      <c r="J146" s="143" t="s">
        <v>660</v>
      </c>
    </row>
    <row r="147" spans="2:12" s="143" customFormat="1" ht="11.25" customHeight="1" x14ac:dyDescent="0.25">
      <c r="B147" s="168">
        <v>141</v>
      </c>
      <c r="C147" s="167"/>
      <c r="D147" s="143" t="s">
        <v>317</v>
      </c>
      <c r="E147" s="143" t="s">
        <v>133</v>
      </c>
      <c r="F147" s="145"/>
      <c r="G147" s="143" t="s">
        <v>664</v>
      </c>
      <c r="H147" s="144" t="s">
        <v>444</v>
      </c>
      <c r="I147" s="143" t="s">
        <v>664</v>
      </c>
      <c r="J147" s="143" t="s">
        <v>660</v>
      </c>
    </row>
    <row r="148" spans="2:12" s="143" customFormat="1" ht="11.25" customHeight="1" x14ac:dyDescent="0.25">
      <c r="B148" s="157">
        <v>142</v>
      </c>
      <c r="C148" s="167"/>
      <c r="D148" s="143" t="s">
        <v>318</v>
      </c>
      <c r="E148" s="143" t="s">
        <v>127</v>
      </c>
      <c r="F148" s="145"/>
      <c r="G148" s="143" t="s">
        <v>528</v>
      </c>
      <c r="H148" s="144" t="s">
        <v>438</v>
      </c>
      <c r="I148" s="143" t="s">
        <v>663</v>
      </c>
      <c r="J148" s="143" t="s">
        <v>662</v>
      </c>
    </row>
    <row r="149" spans="2:12" s="143" customFormat="1" ht="11.25" customHeight="1" x14ac:dyDescent="0.25">
      <c r="B149" s="168">
        <v>143</v>
      </c>
      <c r="C149" s="167"/>
      <c r="D149" s="143" t="s">
        <v>319</v>
      </c>
      <c r="E149" s="143" t="s">
        <v>125</v>
      </c>
      <c r="F149" s="145"/>
      <c r="G149" s="143" t="s">
        <v>551</v>
      </c>
      <c r="H149" s="144" t="s">
        <v>437</v>
      </c>
      <c r="I149" s="143" t="s">
        <v>663</v>
      </c>
      <c r="J149" s="143" t="s">
        <v>662</v>
      </c>
    </row>
    <row r="150" spans="2:12" s="143" customFormat="1" ht="11.25" customHeight="1" x14ac:dyDescent="0.25">
      <c r="B150" s="168">
        <v>144</v>
      </c>
      <c r="C150" s="167"/>
      <c r="D150" s="143" t="s">
        <v>320</v>
      </c>
      <c r="E150" s="143" t="s">
        <v>126</v>
      </c>
      <c r="F150" s="145"/>
      <c r="G150" s="143" t="s">
        <v>551</v>
      </c>
      <c r="H150" s="144" t="s">
        <v>438</v>
      </c>
      <c r="I150" s="143" t="s">
        <v>663</v>
      </c>
      <c r="J150" s="143" t="s">
        <v>660</v>
      </c>
    </row>
    <row r="151" spans="2:12" s="143" customFormat="1" ht="11.25" customHeight="1" x14ac:dyDescent="0.25">
      <c r="B151" s="157">
        <v>145</v>
      </c>
      <c r="C151" s="167"/>
      <c r="D151" s="143" t="s">
        <v>542</v>
      </c>
      <c r="E151" s="143" t="s">
        <v>474</v>
      </c>
      <c r="F151" s="145"/>
      <c r="G151" s="143" t="s">
        <v>664</v>
      </c>
      <c r="H151" s="144" t="s">
        <v>435</v>
      </c>
      <c r="I151" s="143" t="s">
        <v>664</v>
      </c>
      <c r="J151" s="143" t="s">
        <v>660</v>
      </c>
    </row>
    <row r="152" spans="2:12" s="143" customFormat="1" ht="11.25" customHeight="1" x14ac:dyDescent="0.25">
      <c r="B152" s="168">
        <v>146</v>
      </c>
      <c r="C152" s="167"/>
      <c r="D152" s="143" t="s">
        <v>322</v>
      </c>
      <c r="E152" s="143" t="s">
        <v>130</v>
      </c>
      <c r="F152" s="145"/>
      <c r="G152" s="143" t="s">
        <v>664</v>
      </c>
      <c r="H152" s="144" t="s">
        <v>444</v>
      </c>
      <c r="I152" s="143" t="s">
        <v>664</v>
      </c>
      <c r="J152" s="143" t="s">
        <v>660</v>
      </c>
    </row>
    <row r="153" spans="2:12" s="143" customFormat="1" ht="11.25" customHeight="1" x14ac:dyDescent="0.25">
      <c r="B153" s="168">
        <v>147</v>
      </c>
      <c r="C153" s="167"/>
      <c r="D153" s="143" t="s">
        <v>323</v>
      </c>
      <c r="E153" s="143" t="s">
        <v>134</v>
      </c>
      <c r="F153" s="145"/>
      <c r="G153" s="143" t="s">
        <v>664</v>
      </c>
      <c r="H153" s="144" t="s">
        <v>435</v>
      </c>
      <c r="I153" s="143" t="s">
        <v>664</v>
      </c>
      <c r="J153" s="143" t="s">
        <v>660</v>
      </c>
    </row>
    <row r="154" spans="2:12" s="143" customFormat="1" ht="11.25" customHeight="1" x14ac:dyDescent="0.25">
      <c r="B154" s="157">
        <v>148</v>
      </c>
      <c r="C154" s="167"/>
      <c r="D154" s="143" t="s">
        <v>324</v>
      </c>
      <c r="E154" s="143" t="s">
        <v>135</v>
      </c>
      <c r="F154" s="145"/>
      <c r="G154" s="143" t="s">
        <v>550</v>
      </c>
      <c r="H154" s="144" t="s">
        <v>438</v>
      </c>
      <c r="I154" s="143" t="s">
        <v>661</v>
      </c>
      <c r="J154" s="143" t="s">
        <v>660</v>
      </c>
      <c r="K154" s="155"/>
      <c r="L154" s="155"/>
    </row>
    <row r="155" spans="2:12" s="143" customFormat="1" ht="11.25" customHeight="1" x14ac:dyDescent="0.25">
      <c r="B155" s="168">
        <v>149</v>
      </c>
      <c r="C155" s="167"/>
      <c r="D155" s="143" t="s">
        <v>325</v>
      </c>
      <c r="E155" s="143" t="s">
        <v>139</v>
      </c>
      <c r="F155" s="145"/>
      <c r="G155" s="143" t="s">
        <v>506</v>
      </c>
      <c r="H155" s="144" t="s">
        <v>439</v>
      </c>
      <c r="I155" s="143" t="s">
        <v>665</v>
      </c>
      <c r="J155" s="143" t="s">
        <v>660</v>
      </c>
      <c r="K155" s="155"/>
      <c r="L155" s="155"/>
    </row>
    <row r="156" spans="2:12" s="143" customFormat="1" ht="11.25" customHeight="1" x14ac:dyDescent="0.25">
      <c r="B156" s="168">
        <v>150</v>
      </c>
      <c r="C156" s="167"/>
      <c r="D156" s="143" t="s">
        <v>326</v>
      </c>
      <c r="E156" s="143" t="s">
        <v>136</v>
      </c>
      <c r="F156" s="145"/>
      <c r="G156" s="143" t="s">
        <v>528</v>
      </c>
      <c r="H156" s="144" t="s">
        <v>439</v>
      </c>
      <c r="I156" s="143" t="s">
        <v>665</v>
      </c>
      <c r="J156" s="143" t="s">
        <v>660</v>
      </c>
      <c r="K156" s="155"/>
      <c r="L156" s="155"/>
    </row>
    <row r="157" spans="2:12" s="143" customFormat="1" ht="11.25" customHeight="1" x14ac:dyDescent="0.25">
      <c r="B157" s="157">
        <v>151</v>
      </c>
      <c r="C157" s="167"/>
      <c r="D157" s="143" t="s">
        <v>327</v>
      </c>
      <c r="E157" s="143" t="s">
        <v>140</v>
      </c>
      <c r="F157" s="145"/>
      <c r="G157" s="143" t="s">
        <v>506</v>
      </c>
      <c r="H157" s="144" t="s">
        <v>438</v>
      </c>
      <c r="I157" s="143" t="s">
        <v>661</v>
      </c>
      <c r="J157" s="143" t="s">
        <v>660</v>
      </c>
      <c r="K157" s="155"/>
      <c r="L157" s="155"/>
    </row>
    <row r="158" spans="2:12" s="143" customFormat="1" ht="11.25" customHeight="1" x14ac:dyDescent="0.25">
      <c r="B158" s="168">
        <v>152</v>
      </c>
      <c r="C158" s="167"/>
      <c r="D158" s="143" t="s">
        <v>328</v>
      </c>
      <c r="E158" s="143" t="s">
        <v>144</v>
      </c>
      <c r="F158" s="145"/>
      <c r="G158" s="143" t="s">
        <v>528</v>
      </c>
      <c r="H158" s="144" t="s">
        <v>438</v>
      </c>
      <c r="I158" s="143" t="s">
        <v>665</v>
      </c>
      <c r="J158" s="143" t="s">
        <v>660</v>
      </c>
      <c r="K158" s="155"/>
      <c r="L158" s="155"/>
    </row>
    <row r="159" spans="2:12" s="143" customFormat="1" ht="11.25" customHeight="1" x14ac:dyDescent="0.25">
      <c r="B159" s="168">
        <v>153</v>
      </c>
      <c r="C159" s="167"/>
      <c r="D159" s="143" t="s">
        <v>329</v>
      </c>
      <c r="E159" s="143" t="s">
        <v>137</v>
      </c>
      <c r="F159" s="145"/>
      <c r="G159" s="143" t="s">
        <v>528</v>
      </c>
      <c r="H159" s="144" t="s">
        <v>439</v>
      </c>
      <c r="I159" s="143" t="s">
        <v>665</v>
      </c>
      <c r="J159" s="143" t="s">
        <v>660</v>
      </c>
      <c r="K159" s="155"/>
      <c r="L159" s="155"/>
    </row>
    <row r="160" spans="2:12" s="143" customFormat="1" ht="11.25" customHeight="1" x14ac:dyDescent="0.25">
      <c r="B160" s="157">
        <v>154</v>
      </c>
      <c r="C160" s="167"/>
      <c r="D160" s="143" t="s">
        <v>330</v>
      </c>
      <c r="E160" s="143" t="s">
        <v>138</v>
      </c>
      <c r="F160" s="145"/>
      <c r="G160" s="143" t="s">
        <v>506</v>
      </c>
      <c r="H160" s="144" t="s">
        <v>438</v>
      </c>
      <c r="I160" s="143" t="s">
        <v>665</v>
      </c>
      <c r="J160" s="143" t="s">
        <v>660</v>
      </c>
      <c r="K160" s="155"/>
      <c r="L160" s="155"/>
    </row>
    <row r="161" spans="2:12" s="143" customFormat="1" ht="11.25" customHeight="1" x14ac:dyDescent="0.25">
      <c r="B161" s="168">
        <v>155</v>
      </c>
      <c r="C161" s="167"/>
      <c r="D161" s="143" t="s">
        <v>331</v>
      </c>
      <c r="E161" s="143" t="s">
        <v>141</v>
      </c>
      <c r="F161" s="145"/>
      <c r="G161" s="143" t="s">
        <v>664</v>
      </c>
      <c r="H161" s="144" t="s">
        <v>444</v>
      </c>
      <c r="I161" s="143" t="s">
        <v>665</v>
      </c>
      <c r="J161" s="143" t="s">
        <v>660</v>
      </c>
      <c r="K161" s="155"/>
      <c r="L161" s="155"/>
    </row>
    <row r="162" spans="2:12" s="143" customFormat="1" ht="11.25" customHeight="1" x14ac:dyDescent="0.25">
      <c r="B162" s="168">
        <v>156</v>
      </c>
      <c r="C162" s="167"/>
      <c r="D162" s="143" t="s">
        <v>332</v>
      </c>
      <c r="E162" s="143" t="s">
        <v>143</v>
      </c>
      <c r="F162" s="145"/>
      <c r="G162" s="143" t="s">
        <v>664</v>
      </c>
      <c r="H162" s="144" t="s">
        <v>444</v>
      </c>
      <c r="I162" s="143" t="s">
        <v>664</v>
      </c>
      <c r="J162" s="143" t="s">
        <v>452</v>
      </c>
      <c r="K162" s="155"/>
      <c r="L162" s="155"/>
    </row>
    <row r="163" spans="2:12" s="143" customFormat="1" ht="11.25" customHeight="1" x14ac:dyDescent="0.25">
      <c r="B163" s="157">
        <v>157</v>
      </c>
      <c r="C163" s="167"/>
      <c r="D163" s="143" t="s">
        <v>547</v>
      </c>
      <c r="E163" s="143" t="s">
        <v>481</v>
      </c>
      <c r="F163" s="145"/>
      <c r="G163" s="143" t="s">
        <v>664</v>
      </c>
      <c r="H163" s="144" t="s">
        <v>435</v>
      </c>
      <c r="I163" s="143" t="s">
        <v>664</v>
      </c>
      <c r="J163" s="143" t="s">
        <v>660</v>
      </c>
      <c r="K163" s="155"/>
      <c r="L163" s="155"/>
    </row>
    <row r="164" spans="2:12" s="143" customFormat="1" ht="11.25" customHeight="1" x14ac:dyDescent="0.25">
      <c r="B164" s="168">
        <v>158</v>
      </c>
      <c r="C164" s="167"/>
      <c r="D164" s="143" t="s">
        <v>333</v>
      </c>
      <c r="E164" s="143" t="s">
        <v>145</v>
      </c>
      <c r="F164" s="145"/>
      <c r="G164" s="143" t="s">
        <v>664</v>
      </c>
      <c r="H164" s="144" t="s">
        <v>435</v>
      </c>
      <c r="I164" s="143" t="s">
        <v>664</v>
      </c>
      <c r="J164" s="143" t="s">
        <v>660</v>
      </c>
      <c r="K164" s="155"/>
      <c r="L164" s="155"/>
    </row>
    <row r="165" spans="2:12" s="143" customFormat="1" ht="11.25" customHeight="1" x14ac:dyDescent="0.25">
      <c r="B165" s="168">
        <v>159</v>
      </c>
      <c r="C165" s="167"/>
      <c r="D165" s="143" t="s">
        <v>336</v>
      </c>
      <c r="E165" s="143" t="s">
        <v>483</v>
      </c>
      <c r="F165" s="145"/>
      <c r="G165" s="143" t="s">
        <v>508</v>
      </c>
      <c r="H165" s="144" t="s">
        <v>439</v>
      </c>
      <c r="I165" s="143" t="s">
        <v>665</v>
      </c>
      <c r="J165" s="143" t="s">
        <v>660</v>
      </c>
      <c r="K165" s="155"/>
      <c r="L165" s="155"/>
    </row>
    <row r="166" spans="2:12" s="143" customFormat="1" ht="11.25" customHeight="1" x14ac:dyDescent="0.25">
      <c r="B166" s="157">
        <v>160</v>
      </c>
      <c r="C166" s="167"/>
      <c r="D166" s="143" t="s">
        <v>337</v>
      </c>
      <c r="E166" s="143" t="s">
        <v>147</v>
      </c>
      <c r="F166" s="145"/>
      <c r="G166" s="143" t="s">
        <v>508</v>
      </c>
      <c r="H166" s="144" t="s">
        <v>439</v>
      </c>
      <c r="I166" s="143" t="s">
        <v>665</v>
      </c>
      <c r="J166" s="143" t="s">
        <v>660</v>
      </c>
      <c r="K166" s="155"/>
      <c r="L166" s="155"/>
    </row>
    <row r="167" spans="2:12" s="143" customFormat="1" ht="11.25" customHeight="1" x14ac:dyDescent="0.25">
      <c r="B167" s="168">
        <v>161</v>
      </c>
      <c r="C167" s="167"/>
      <c r="D167" s="143" t="s">
        <v>338</v>
      </c>
      <c r="E167" s="143" t="s">
        <v>148</v>
      </c>
      <c r="F167" s="145"/>
      <c r="G167" s="143" t="s">
        <v>551</v>
      </c>
      <c r="H167" s="144" t="s">
        <v>437</v>
      </c>
      <c r="I167" s="143" t="s">
        <v>663</v>
      </c>
      <c r="J167" s="143" t="s">
        <v>662</v>
      </c>
      <c r="K167" s="155"/>
      <c r="L167" s="155"/>
    </row>
    <row r="168" spans="2:12" s="143" customFormat="1" ht="11.25" customHeight="1" x14ac:dyDescent="0.25">
      <c r="B168" s="168">
        <v>162</v>
      </c>
      <c r="C168" s="167"/>
      <c r="D168" s="143" t="s">
        <v>342</v>
      </c>
      <c r="E168" s="143" t="s">
        <v>188</v>
      </c>
      <c r="F168" s="145"/>
      <c r="G168" s="143" t="s">
        <v>506</v>
      </c>
      <c r="H168" s="144" t="s">
        <v>438</v>
      </c>
      <c r="I168" s="143" t="s">
        <v>663</v>
      </c>
      <c r="J168" s="143" t="s">
        <v>660</v>
      </c>
      <c r="K168" s="155"/>
      <c r="L168" s="155"/>
    </row>
    <row r="169" spans="2:12" s="143" customFormat="1" ht="11.25" customHeight="1" x14ac:dyDescent="0.25">
      <c r="B169" s="157">
        <v>163</v>
      </c>
      <c r="C169" s="167"/>
      <c r="D169" s="143" t="s">
        <v>343</v>
      </c>
      <c r="E169" s="143" t="s">
        <v>156</v>
      </c>
      <c r="F169" s="145"/>
      <c r="G169" s="143" t="s">
        <v>664</v>
      </c>
      <c r="H169" s="144" t="s">
        <v>435</v>
      </c>
      <c r="I169" s="143" t="s">
        <v>664</v>
      </c>
      <c r="J169" s="143" t="s">
        <v>660</v>
      </c>
      <c r="K169" s="155"/>
      <c r="L169" s="155"/>
    </row>
    <row r="170" spans="2:12" s="143" customFormat="1" ht="11.25" customHeight="1" x14ac:dyDescent="0.25">
      <c r="B170" s="168">
        <v>164</v>
      </c>
      <c r="C170" s="167"/>
      <c r="D170" s="143" t="s">
        <v>553</v>
      </c>
      <c r="E170" s="143" t="s">
        <v>159</v>
      </c>
      <c r="F170" s="145"/>
      <c r="G170" s="143" t="s">
        <v>551</v>
      </c>
      <c r="H170" s="144" t="s">
        <v>438</v>
      </c>
      <c r="I170" s="143" t="s">
        <v>663</v>
      </c>
      <c r="J170" s="143" t="s">
        <v>662</v>
      </c>
      <c r="K170" s="155"/>
      <c r="L170" s="155"/>
    </row>
    <row r="171" spans="2:12" s="143" customFormat="1" ht="11.25" customHeight="1" x14ac:dyDescent="0.25">
      <c r="B171" s="168">
        <v>165</v>
      </c>
      <c r="C171" s="167"/>
      <c r="D171" s="143" t="s">
        <v>345</v>
      </c>
      <c r="E171" s="143" t="s">
        <v>149</v>
      </c>
      <c r="F171" s="145"/>
      <c r="G171" s="143" t="s">
        <v>664</v>
      </c>
      <c r="H171" s="144" t="s">
        <v>435</v>
      </c>
      <c r="I171" s="143" t="s">
        <v>664</v>
      </c>
      <c r="J171" s="143" t="s">
        <v>660</v>
      </c>
      <c r="K171" s="155"/>
      <c r="L171" s="155"/>
    </row>
    <row r="172" spans="2:12" s="143" customFormat="1" ht="11.25" customHeight="1" x14ac:dyDescent="0.25">
      <c r="B172" s="157">
        <v>166</v>
      </c>
      <c r="C172" s="167"/>
      <c r="D172" s="143" t="s">
        <v>346</v>
      </c>
      <c r="E172" s="143" t="s">
        <v>151</v>
      </c>
      <c r="F172" s="145"/>
      <c r="G172" s="143" t="s">
        <v>551</v>
      </c>
      <c r="H172" s="144" t="s">
        <v>438</v>
      </c>
      <c r="I172" s="143" t="s">
        <v>663</v>
      </c>
      <c r="J172" s="143" t="s">
        <v>662</v>
      </c>
      <c r="K172" s="155"/>
      <c r="L172" s="155"/>
    </row>
    <row r="173" spans="2:12" s="143" customFormat="1" ht="11.25" customHeight="1" x14ac:dyDescent="0.25">
      <c r="B173" s="168">
        <v>167</v>
      </c>
      <c r="C173" s="167"/>
      <c r="D173" s="143" t="s">
        <v>347</v>
      </c>
      <c r="E173" s="143" t="s">
        <v>158</v>
      </c>
      <c r="F173" s="145"/>
      <c r="G173" s="143" t="s">
        <v>508</v>
      </c>
      <c r="H173" s="144" t="s">
        <v>439</v>
      </c>
      <c r="I173" s="143" t="s">
        <v>665</v>
      </c>
      <c r="J173" s="143" t="s">
        <v>660</v>
      </c>
      <c r="K173" s="155"/>
      <c r="L173" s="155"/>
    </row>
    <row r="174" spans="2:12" s="143" customFormat="1" ht="11.25" customHeight="1" x14ac:dyDescent="0.25">
      <c r="B174" s="168">
        <v>168</v>
      </c>
      <c r="C174" s="167"/>
      <c r="D174" s="143" t="s">
        <v>348</v>
      </c>
      <c r="E174" s="143" t="s">
        <v>165</v>
      </c>
      <c r="F174" s="145"/>
      <c r="G174" s="143" t="s">
        <v>551</v>
      </c>
      <c r="H174" s="144" t="s">
        <v>439</v>
      </c>
      <c r="I174" s="143" t="s">
        <v>665</v>
      </c>
      <c r="J174" s="143" t="s">
        <v>660</v>
      </c>
      <c r="K174" s="155"/>
      <c r="L174" s="155"/>
    </row>
    <row r="175" spans="2:12" s="143" customFormat="1" ht="11.25" customHeight="1" x14ac:dyDescent="0.25">
      <c r="B175" s="157">
        <v>169</v>
      </c>
      <c r="C175" s="167"/>
      <c r="D175" s="143" t="s">
        <v>349</v>
      </c>
      <c r="E175" s="143" t="s">
        <v>154</v>
      </c>
      <c r="F175" s="145"/>
      <c r="G175" s="143" t="s">
        <v>551</v>
      </c>
      <c r="H175" s="144" t="s">
        <v>437</v>
      </c>
      <c r="I175" s="143" t="s">
        <v>663</v>
      </c>
      <c r="J175" s="143" t="s">
        <v>662</v>
      </c>
      <c r="K175" s="155"/>
      <c r="L175" s="155"/>
    </row>
    <row r="176" spans="2:12" s="143" customFormat="1" ht="11.25" customHeight="1" x14ac:dyDescent="0.25">
      <c r="B176" s="168">
        <v>170</v>
      </c>
      <c r="C176" s="167"/>
      <c r="D176" s="143" t="s">
        <v>350</v>
      </c>
      <c r="E176" s="143" t="s">
        <v>152</v>
      </c>
      <c r="F176" s="145"/>
      <c r="G176" s="143" t="s">
        <v>664</v>
      </c>
      <c r="H176" s="144" t="s">
        <v>435</v>
      </c>
      <c r="I176" s="143" t="s">
        <v>664</v>
      </c>
      <c r="J176" s="143" t="s">
        <v>660</v>
      </c>
      <c r="K176" s="155"/>
      <c r="L176" s="155"/>
    </row>
    <row r="177" spans="2:12" s="143" customFormat="1" ht="11.25" customHeight="1" x14ac:dyDescent="0.25">
      <c r="B177" s="168">
        <v>171</v>
      </c>
      <c r="C177" s="167"/>
      <c r="D177" s="143" t="s">
        <v>668</v>
      </c>
      <c r="E177" s="143" t="s">
        <v>576</v>
      </c>
      <c r="F177" s="145"/>
      <c r="G177" s="143" t="s">
        <v>664</v>
      </c>
      <c r="H177" s="169" t="s">
        <v>435</v>
      </c>
      <c r="I177" s="143" t="s">
        <v>664</v>
      </c>
      <c r="K177" s="155"/>
      <c r="L177" s="155"/>
    </row>
    <row r="178" spans="2:12" s="143" customFormat="1" ht="11.25" customHeight="1" x14ac:dyDescent="0.25">
      <c r="B178" s="157">
        <v>172</v>
      </c>
      <c r="C178" s="167"/>
      <c r="D178" s="143" t="s">
        <v>554</v>
      </c>
      <c r="E178" s="143" t="s">
        <v>161</v>
      </c>
      <c r="F178" s="145"/>
      <c r="G178" s="143" t="s">
        <v>664</v>
      </c>
      <c r="H178" s="144" t="s">
        <v>444</v>
      </c>
      <c r="I178" s="143" t="s">
        <v>664</v>
      </c>
      <c r="J178" s="143" t="s">
        <v>452</v>
      </c>
      <c r="K178" s="155"/>
      <c r="L178" s="155"/>
    </row>
    <row r="179" spans="2:12" s="143" customFormat="1" ht="11.25" customHeight="1" x14ac:dyDescent="0.25">
      <c r="B179" s="168">
        <v>173</v>
      </c>
      <c r="C179" s="167"/>
      <c r="D179" s="143" t="s">
        <v>352</v>
      </c>
      <c r="E179" s="143" t="s">
        <v>162</v>
      </c>
      <c r="F179" s="145"/>
      <c r="G179" s="143" t="s">
        <v>664</v>
      </c>
      <c r="H179" s="169" t="s">
        <v>444</v>
      </c>
      <c r="I179" s="143" t="s">
        <v>664</v>
      </c>
      <c r="J179" s="143" t="s">
        <v>452</v>
      </c>
      <c r="K179" s="155"/>
      <c r="L179" s="155"/>
    </row>
    <row r="180" spans="2:12" s="143" customFormat="1" ht="11.25" customHeight="1" x14ac:dyDescent="0.25">
      <c r="B180" s="168">
        <v>174</v>
      </c>
      <c r="C180" s="167"/>
      <c r="D180" s="143" t="s">
        <v>353</v>
      </c>
      <c r="E180" s="143" t="s">
        <v>153</v>
      </c>
      <c r="F180" s="145"/>
      <c r="G180" s="143" t="s">
        <v>506</v>
      </c>
      <c r="H180" s="169" t="s">
        <v>438</v>
      </c>
      <c r="I180" s="143" t="s">
        <v>663</v>
      </c>
      <c r="J180" s="143" t="s">
        <v>660</v>
      </c>
      <c r="K180" s="155"/>
      <c r="L180" s="155"/>
    </row>
    <row r="181" spans="2:12" s="143" customFormat="1" ht="11.25" customHeight="1" x14ac:dyDescent="0.25">
      <c r="B181" s="157">
        <v>175</v>
      </c>
      <c r="C181" s="167"/>
      <c r="D181" s="143" t="s">
        <v>354</v>
      </c>
      <c r="E181" s="143" t="s">
        <v>157</v>
      </c>
      <c r="F181" s="145"/>
      <c r="G181" s="143" t="s">
        <v>551</v>
      </c>
      <c r="H181" s="144" t="s">
        <v>437</v>
      </c>
      <c r="I181" s="143" t="s">
        <v>663</v>
      </c>
      <c r="J181" s="143" t="s">
        <v>662</v>
      </c>
      <c r="K181" s="155"/>
      <c r="L181" s="155"/>
    </row>
    <row r="182" spans="2:12" s="143" customFormat="1" ht="11.25" customHeight="1" x14ac:dyDescent="0.25">
      <c r="B182" s="168">
        <v>176</v>
      </c>
      <c r="C182" s="167"/>
      <c r="D182" s="143" t="s">
        <v>355</v>
      </c>
      <c r="E182" s="143" t="s">
        <v>190</v>
      </c>
      <c r="F182" s="145"/>
      <c r="G182" s="143" t="s">
        <v>551</v>
      </c>
      <c r="H182" s="144" t="s">
        <v>439</v>
      </c>
      <c r="I182" s="143" t="s">
        <v>665</v>
      </c>
      <c r="J182" s="143" t="s">
        <v>660</v>
      </c>
      <c r="K182" s="155"/>
      <c r="L182" s="155"/>
    </row>
    <row r="183" spans="2:12" s="143" customFormat="1" ht="11.25" customHeight="1" x14ac:dyDescent="0.25">
      <c r="B183" s="168">
        <v>177</v>
      </c>
      <c r="C183" s="167"/>
      <c r="D183" s="143" t="s">
        <v>667</v>
      </c>
      <c r="E183" s="143" t="s">
        <v>577</v>
      </c>
      <c r="F183" s="145"/>
      <c r="G183" s="170" t="s">
        <v>551</v>
      </c>
      <c r="H183" s="169" t="s">
        <v>438</v>
      </c>
      <c r="I183" s="143" t="s">
        <v>664</v>
      </c>
      <c r="K183" s="155"/>
      <c r="L183" s="155"/>
    </row>
    <row r="184" spans="2:12" s="143" customFormat="1" ht="11.25" customHeight="1" x14ac:dyDescent="0.25">
      <c r="B184" s="157">
        <v>178</v>
      </c>
      <c r="C184" s="167"/>
      <c r="D184" s="143" t="s">
        <v>356</v>
      </c>
      <c r="E184" s="143" t="s">
        <v>54</v>
      </c>
      <c r="F184" s="145"/>
      <c r="G184" s="143" t="s">
        <v>664</v>
      </c>
      <c r="H184" s="144" t="s">
        <v>444</v>
      </c>
      <c r="I184" s="143" t="s">
        <v>664</v>
      </c>
      <c r="J184" s="143" t="s">
        <v>452</v>
      </c>
      <c r="K184" s="155"/>
      <c r="L184" s="155"/>
    </row>
    <row r="185" spans="2:12" s="143" customFormat="1" ht="11.25" customHeight="1" x14ac:dyDescent="0.25">
      <c r="B185" s="168">
        <v>179</v>
      </c>
      <c r="C185" s="167"/>
      <c r="D185" s="143" t="s">
        <v>357</v>
      </c>
      <c r="E185" s="143" t="s">
        <v>101</v>
      </c>
      <c r="F185" s="145"/>
      <c r="G185" s="143" t="s">
        <v>550</v>
      </c>
      <c r="H185" s="144" t="s">
        <v>438</v>
      </c>
      <c r="I185" s="170" t="s">
        <v>661</v>
      </c>
      <c r="J185" s="143" t="s">
        <v>660</v>
      </c>
      <c r="K185" s="155"/>
      <c r="L185" s="155"/>
    </row>
    <row r="186" spans="2:12" s="143" customFormat="1" ht="11.25" customHeight="1" x14ac:dyDescent="0.25">
      <c r="B186" s="168">
        <v>180</v>
      </c>
      <c r="C186" s="167"/>
      <c r="D186" s="143" t="s">
        <v>525</v>
      </c>
      <c r="E186" s="143" t="s">
        <v>93</v>
      </c>
      <c r="F186" s="145"/>
      <c r="G186" s="143" t="s">
        <v>528</v>
      </c>
      <c r="H186" s="144" t="s">
        <v>439</v>
      </c>
      <c r="I186" s="143" t="s">
        <v>665</v>
      </c>
      <c r="J186" s="143" t="s">
        <v>660</v>
      </c>
      <c r="K186" s="155"/>
      <c r="L186" s="155"/>
    </row>
    <row r="187" spans="2:12" s="143" customFormat="1" ht="11.25" customHeight="1" x14ac:dyDescent="0.25">
      <c r="B187" s="157">
        <v>181</v>
      </c>
      <c r="C187" s="167"/>
      <c r="D187" s="143" t="s">
        <v>531</v>
      </c>
      <c r="E187" s="143" t="s">
        <v>100</v>
      </c>
      <c r="F187" s="145"/>
      <c r="G187" s="143" t="s">
        <v>528</v>
      </c>
      <c r="H187" s="144" t="s">
        <v>439</v>
      </c>
      <c r="I187" s="143" t="s">
        <v>661</v>
      </c>
      <c r="J187" s="143" t="s">
        <v>660</v>
      </c>
      <c r="K187" s="155"/>
      <c r="L187" s="155"/>
    </row>
    <row r="188" spans="2:12" s="155" customFormat="1" ht="11.25" customHeight="1" x14ac:dyDescent="0.25">
      <c r="B188" s="168">
        <v>182</v>
      </c>
      <c r="C188" s="167"/>
      <c r="D188" s="143" t="s">
        <v>666</v>
      </c>
      <c r="E188" s="143" t="s">
        <v>578</v>
      </c>
      <c r="F188" s="145"/>
      <c r="G188" s="143" t="s">
        <v>664</v>
      </c>
      <c r="H188" s="169" t="s">
        <v>435</v>
      </c>
      <c r="I188" s="143" t="s">
        <v>664</v>
      </c>
      <c r="J188" s="143"/>
    </row>
    <row r="189" spans="2:12" s="143" customFormat="1" ht="11.25" customHeight="1" x14ac:dyDescent="0.25">
      <c r="B189" s="168">
        <v>183</v>
      </c>
      <c r="C189" s="167"/>
      <c r="D189" s="143" t="s">
        <v>556</v>
      </c>
      <c r="E189" s="143" t="s">
        <v>184</v>
      </c>
      <c r="F189" s="145"/>
      <c r="G189" s="143" t="s">
        <v>528</v>
      </c>
      <c r="H189" s="144" t="s">
        <v>439</v>
      </c>
      <c r="I189" s="143" t="s">
        <v>661</v>
      </c>
      <c r="J189" s="143" t="s">
        <v>660</v>
      </c>
      <c r="K189" s="155"/>
      <c r="L189" s="155"/>
    </row>
    <row r="190" spans="2:12" s="143" customFormat="1" ht="11.25" customHeight="1" x14ac:dyDescent="0.25">
      <c r="B190" s="157">
        <v>184</v>
      </c>
      <c r="C190" s="167"/>
      <c r="D190" s="143" t="s">
        <v>358</v>
      </c>
      <c r="E190" s="143" t="s">
        <v>150</v>
      </c>
      <c r="F190" s="145"/>
      <c r="G190" s="143" t="s">
        <v>551</v>
      </c>
      <c r="H190" s="144" t="s">
        <v>438</v>
      </c>
      <c r="I190" s="143" t="s">
        <v>663</v>
      </c>
      <c r="J190" s="143" t="s">
        <v>662</v>
      </c>
      <c r="K190" s="155"/>
      <c r="L190" s="155"/>
    </row>
    <row r="191" spans="2:12" s="143" customFormat="1" ht="11.25" customHeight="1" x14ac:dyDescent="0.25">
      <c r="B191" s="168">
        <v>185</v>
      </c>
      <c r="C191" s="167"/>
      <c r="D191" s="143" t="s">
        <v>359</v>
      </c>
      <c r="E191" s="143" t="s">
        <v>160</v>
      </c>
      <c r="F191" s="145"/>
      <c r="G191" s="143" t="s">
        <v>528</v>
      </c>
      <c r="H191" s="144" t="s">
        <v>439</v>
      </c>
      <c r="I191" s="143" t="s">
        <v>665</v>
      </c>
      <c r="J191" s="143" t="s">
        <v>660</v>
      </c>
      <c r="K191" s="155"/>
      <c r="L191" s="155"/>
    </row>
    <row r="192" spans="2:12" s="143" customFormat="1" ht="11.25" customHeight="1" x14ac:dyDescent="0.25">
      <c r="B192" s="168">
        <v>186</v>
      </c>
      <c r="C192" s="167"/>
      <c r="D192" s="143" t="s">
        <v>360</v>
      </c>
      <c r="E192" s="143" t="s">
        <v>164</v>
      </c>
      <c r="F192" s="145"/>
      <c r="G192" s="143" t="s">
        <v>551</v>
      </c>
      <c r="H192" s="144" t="s">
        <v>438</v>
      </c>
      <c r="I192" s="143" t="s">
        <v>665</v>
      </c>
      <c r="J192" s="143" t="s">
        <v>660</v>
      </c>
      <c r="K192" s="155"/>
      <c r="L192" s="155"/>
    </row>
    <row r="193" spans="2:12" s="143" customFormat="1" ht="11.25" customHeight="1" x14ac:dyDescent="0.25">
      <c r="B193" s="157">
        <v>187</v>
      </c>
      <c r="C193" s="167"/>
      <c r="D193" s="143" t="s">
        <v>361</v>
      </c>
      <c r="E193" s="143" t="s">
        <v>163</v>
      </c>
      <c r="F193" s="145"/>
      <c r="G193" s="143" t="s">
        <v>664</v>
      </c>
      <c r="H193" s="144" t="s">
        <v>444</v>
      </c>
      <c r="I193" s="143" t="s">
        <v>664</v>
      </c>
      <c r="J193" s="143" t="s">
        <v>660</v>
      </c>
      <c r="K193" s="155"/>
      <c r="L193" s="155"/>
    </row>
    <row r="194" spans="2:12" s="143" customFormat="1" ht="11.25" customHeight="1" x14ac:dyDescent="0.25">
      <c r="B194" s="168">
        <v>188</v>
      </c>
      <c r="C194" s="167"/>
      <c r="D194" s="143" t="s">
        <v>362</v>
      </c>
      <c r="E194" s="143" t="s">
        <v>30</v>
      </c>
      <c r="F194" s="145"/>
      <c r="G194" s="143" t="s">
        <v>664</v>
      </c>
      <c r="H194" s="144" t="s">
        <v>444</v>
      </c>
      <c r="I194" s="143" t="s">
        <v>664</v>
      </c>
      <c r="J194" s="143" t="s">
        <v>660</v>
      </c>
      <c r="K194" s="155"/>
      <c r="L194" s="155"/>
    </row>
    <row r="195" spans="2:12" s="143" customFormat="1" ht="11.25" customHeight="1" x14ac:dyDescent="0.25">
      <c r="B195" s="168">
        <v>189</v>
      </c>
      <c r="C195" s="167"/>
      <c r="D195" s="143" t="s">
        <v>363</v>
      </c>
      <c r="E195" s="143" t="s">
        <v>166</v>
      </c>
      <c r="F195" s="145"/>
      <c r="G195" s="143" t="s">
        <v>541</v>
      </c>
      <c r="H195" s="144" t="s">
        <v>438</v>
      </c>
      <c r="I195" s="143" t="s">
        <v>665</v>
      </c>
      <c r="J195" s="143" t="s">
        <v>660</v>
      </c>
      <c r="K195" s="155"/>
      <c r="L195" s="155"/>
    </row>
    <row r="196" spans="2:12" s="143" customFormat="1" ht="11.25" customHeight="1" x14ac:dyDescent="0.25">
      <c r="B196" s="157">
        <v>190</v>
      </c>
      <c r="C196" s="167"/>
      <c r="D196" s="143" t="s">
        <v>364</v>
      </c>
      <c r="E196" s="143" t="s">
        <v>170</v>
      </c>
      <c r="F196" s="145"/>
      <c r="G196" s="143" t="s">
        <v>508</v>
      </c>
      <c r="H196" s="144" t="s">
        <v>437</v>
      </c>
      <c r="I196" s="143" t="s">
        <v>663</v>
      </c>
      <c r="J196" s="143" t="s">
        <v>660</v>
      </c>
      <c r="K196" s="155"/>
      <c r="L196" s="155"/>
    </row>
    <row r="197" spans="2:12" s="143" customFormat="1" ht="11.25" customHeight="1" x14ac:dyDescent="0.25">
      <c r="B197" s="168">
        <v>191</v>
      </c>
      <c r="C197" s="167"/>
      <c r="D197" s="143" t="s">
        <v>417</v>
      </c>
      <c r="E197" s="143" t="s">
        <v>178</v>
      </c>
      <c r="F197" s="145"/>
      <c r="G197" s="143" t="s">
        <v>551</v>
      </c>
      <c r="H197" s="144" t="s">
        <v>437</v>
      </c>
      <c r="I197" s="143" t="s">
        <v>663</v>
      </c>
      <c r="J197" s="143" t="s">
        <v>662</v>
      </c>
      <c r="K197" s="155"/>
      <c r="L197" s="155"/>
    </row>
    <row r="198" spans="2:12" s="143" customFormat="1" ht="11.25" customHeight="1" x14ac:dyDescent="0.25">
      <c r="B198" s="168">
        <v>192</v>
      </c>
      <c r="C198" s="167"/>
      <c r="D198" s="143" t="s">
        <v>365</v>
      </c>
      <c r="E198" s="143" t="s">
        <v>169</v>
      </c>
      <c r="F198" s="145"/>
      <c r="G198" s="143" t="s">
        <v>506</v>
      </c>
      <c r="H198" s="169" t="s">
        <v>439</v>
      </c>
      <c r="I198" s="143" t="s">
        <v>665</v>
      </c>
      <c r="J198" s="143" t="s">
        <v>660</v>
      </c>
      <c r="K198" s="155"/>
      <c r="L198" s="155"/>
    </row>
    <row r="199" spans="2:12" s="155" customFormat="1" ht="11.25" customHeight="1" x14ac:dyDescent="0.25">
      <c r="B199" s="157">
        <v>193</v>
      </c>
      <c r="C199" s="167"/>
      <c r="D199" s="143" t="s">
        <v>367</v>
      </c>
      <c r="E199" s="143" t="s">
        <v>488</v>
      </c>
      <c r="F199" s="145"/>
      <c r="G199" s="143" t="s">
        <v>506</v>
      </c>
      <c r="H199" s="144" t="s">
        <v>438</v>
      </c>
      <c r="I199" s="143" t="s">
        <v>663</v>
      </c>
      <c r="J199" s="143"/>
    </row>
    <row r="200" spans="2:12" s="143" customFormat="1" ht="11.25" customHeight="1" x14ac:dyDescent="0.25">
      <c r="B200" s="168">
        <v>194</v>
      </c>
      <c r="C200" s="167"/>
      <c r="D200" s="143" t="s">
        <v>368</v>
      </c>
      <c r="E200" s="143" t="s">
        <v>168</v>
      </c>
      <c r="F200" s="145"/>
      <c r="G200" s="143" t="s">
        <v>551</v>
      </c>
      <c r="H200" s="144" t="s">
        <v>437</v>
      </c>
      <c r="I200" s="143" t="s">
        <v>663</v>
      </c>
      <c r="J200" s="143" t="s">
        <v>662</v>
      </c>
      <c r="K200" s="155"/>
      <c r="L200" s="155"/>
    </row>
    <row r="201" spans="2:12" s="143" customFormat="1" ht="11.25" customHeight="1" x14ac:dyDescent="0.25">
      <c r="B201" s="168">
        <v>195</v>
      </c>
      <c r="C201" s="167"/>
      <c r="D201" s="143" t="s">
        <v>369</v>
      </c>
      <c r="E201" s="143" t="s">
        <v>173</v>
      </c>
      <c r="F201" s="145"/>
      <c r="G201" s="143" t="s">
        <v>506</v>
      </c>
      <c r="H201" s="144" t="s">
        <v>438</v>
      </c>
      <c r="I201" s="143" t="s">
        <v>663</v>
      </c>
      <c r="J201" s="143" t="s">
        <v>660</v>
      </c>
      <c r="K201" s="155"/>
      <c r="L201" s="155"/>
    </row>
    <row r="202" spans="2:12" s="143" customFormat="1" ht="11.25" customHeight="1" x14ac:dyDescent="0.25">
      <c r="B202" s="157">
        <v>196</v>
      </c>
      <c r="C202" s="167"/>
      <c r="D202" s="143" t="s">
        <v>370</v>
      </c>
      <c r="E202" s="143" t="s">
        <v>174</v>
      </c>
      <c r="F202" s="145"/>
      <c r="G202" s="143" t="s">
        <v>664</v>
      </c>
      <c r="H202" s="144" t="s">
        <v>435</v>
      </c>
      <c r="I202" s="143" t="s">
        <v>665</v>
      </c>
      <c r="J202" s="143" t="s">
        <v>660</v>
      </c>
      <c r="K202" s="155"/>
      <c r="L202" s="155"/>
    </row>
    <row r="203" spans="2:12" s="143" customFormat="1" ht="11.25" customHeight="1" x14ac:dyDescent="0.25">
      <c r="B203" s="168">
        <v>197</v>
      </c>
      <c r="C203" s="167"/>
      <c r="D203" s="143" t="s">
        <v>371</v>
      </c>
      <c r="E203" s="143" t="s">
        <v>175</v>
      </c>
      <c r="F203" s="145"/>
      <c r="G203" s="143" t="s">
        <v>541</v>
      </c>
      <c r="H203" s="169" t="s">
        <v>439</v>
      </c>
      <c r="I203" s="143" t="s">
        <v>665</v>
      </c>
      <c r="J203" s="143" t="s">
        <v>660</v>
      </c>
      <c r="K203" s="155"/>
      <c r="L203" s="155"/>
    </row>
    <row r="204" spans="2:12" s="143" customFormat="1" ht="11.25" customHeight="1" x14ac:dyDescent="0.25">
      <c r="B204" s="168">
        <v>198</v>
      </c>
      <c r="C204" s="167"/>
      <c r="D204" s="143" t="s">
        <v>372</v>
      </c>
      <c r="E204" s="143" t="s">
        <v>176</v>
      </c>
      <c r="F204" s="145"/>
      <c r="G204" s="143" t="s">
        <v>508</v>
      </c>
      <c r="H204" s="144" t="s">
        <v>439</v>
      </c>
      <c r="I204" s="143" t="s">
        <v>665</v>
      </c>
      <c r="J204" s="143" t="s">
        <v>660</v>
      </c>
      <c r="K204" s="155"/>
      <c r="L204" s="155"/>
    </row>
    <row r="205" spans="2:12" s="143" customFormat="1" ht="11.25" customHeight="1" x14ac:dyDescent="0.25">
      <c r="B205" s="157">
        <v>199</v>
      </c>
      <c r="C205" s="167"/>
      <c r="D205" s="143" t="s">
        <v>373</v>
      </c>
      <c r="E205" s="143" t="s">
        <v>171</v>
      </c>
      <c r="F205" s="145"/>
      <c r="G205" s="143" t="s">
        <v>508</v>
      </c>
      <c r="H205" s="144" t="s">
        <v>438</v>
      </c>
      <c r="I205" s="143" t="s">
        <v>665</v>
      </c>
      <c r="J205" s="143" t="s">
        <v>660</v>
      </c>
      <c r="K205" s="155"/>
      <c r="L205" s="155"/>
    </row>
    <row r="206" spans="2:12" s="143" customFormat="1" ht="11.25" customHeight="1" x14ac:dyDescent="0.25">
      <c r="B206" s="168">
        <v>200</v>
      </c>
      <c r="C206" s="167"/>
      <c r="D206" s="143" t="s">
        <v>555</v>
      </c>
      <c r="E206" s="143" t="s">
        <v>487</v>
      </c>
      <c r="F206" s="145"/>
      <c r="G206" s="143" t="s">
        <v>664</v>
      </c>
      <c r="H206" s="144" t="s">
        <v>435</v>
      </c>
      <c r="I206" s="143" t="s">
        <v>664</v>
      </c>
      <c r="K206" s="155"/>
      <c r="L206" s="155"/>
    </row>
    <row r="207" spans="2:12" s="143" customFormat="1" ht="11.25" customHeight="1" x14ac:dyDescent="0.25">
      <c r="B207" s="168">
        <v>201</v>
      </c>
      <c r="C207" s="167"/>
      <c r="D207" s="143" t="s">
        <v>374</v>
      </c>
      <c r="E207" s="143" t="s">
        <v>177</v>
      </c>
      <c r="F207" s="145"/>
      <c r="G207" s="143" t="s">
        <v>506</v>
      </c>
      <c r="H207" s="144" t="s">
        <v>438</v>
      </c>
      <c r="I207" s="169" t="s">
        <v>663</v>
      </c>
      <c r="K207" s="155"/>
      <c r="L207" s="155"/>
    </row>
    <row r="208" spans="2:12" s="143" customFormat="1" ht="11.25" customHeight="1" x14ac:dyDescent="0.25">
      <c r="B208" s="157">
        <v>202</v>
      </c>
      <c r="C208" s="167"/>
      <c r="D208" s="143" t="s">
        <v>375</v>
      </c>
      <c r="E208" s="143" t="s">
        <v>179</v>
      </c>
      <c r="F208" s="145"/>
      <c r="G208" s="143" t="s">
        <v>551</v>
      </c>
      <c r="H208" s="144" t="s">
        <v>437</v>
      </c>
      <c r="I208" s="143" t="s">
        <v>663</v>
      </c>
      <c r="J208" s="143" t="s">
        <v>662</v>
      </c>
      <c r="K208" s="155"/>
      <c r="L208" s="155"/>
    </row>
    <row r="209" spans="2:12" s="143" customFormat="1" ht="11.25" customHeight="1" x14ac:dyDescent="0.25">
      <c r="B209" s="168">
        <v>203</v>
      </c>
      <c r="C209" s="167"/>
      <c r="D209" s="143" t="s">
        <v>376</v>
      </c>
      <c r="E209" s="143" t="s">
        <v>180</v>
      </c>
      <c r="F209" s="145"/>
      <c r="G209" s="143" t="s">
        <v>508</v>
      </c>
      <c r="H209" s="144" t="s">
        <v>438</v>
      </c>
      <c r="I209" s="143" t="s">
        <v>665</v>
      </c>
      <c r="J209" s="143" t="s">
        <v>660</v>
      </c>
      <c r="K209" s="155"/>
      <c r="L209" s="155"/>
    </row>
    <row r="210" spans="2:12" s="143" customFormat="1" ht="11.25" customHeight="1" x14ac:dyDescent="0.25">
      <c r="B210" s="168">
        <v>204</v>
      </c>
      <c r="C210" s="167"/>
      <c r="D210" s="143" t="s">
        <v>377</v>
      </c>
      <c r="E210" s="143" t="s">
        <v>4</v>
      </c>
      <c r="F210" s="145"/>
      <c r="G210" s="143" t="s">
        <v>664</v>
      </c>
      <c r="H210" s="144" t="s">
        <v>435</v>
      </c>
      <c r="I210" s="143" t="s">
        <v>664</v>
      </c>
      <c r="J210" s="143" t="s">
        <v>660</v>
      </c>
      <c r="K210" s="155"/>
      <c r="L210" s="155"/>
    </row>
    <row r="211" spans="2:12" s="143" customFormat="1" ht="11.25" customHeight="1" x14ac:dyDescent="0.25">
      <c r="B211" s="157">
        <v>205</v>
      </c>
      <c r="C211" s="167"/>
      <c r="D211" s="143" t="s">
        <v>378</v>
      </c>
      <c r="E211" s="143" t="s">
        <v>62</v>
      </c>
      <c r="F211" s="145"/>
      <c r="G211" s="143" t="s">
        <v>664</v>
      </c>
      <c r="H211" s="144" t="s">
        <v>444</v>
      </c>
      <c r="I211" s="143" t="s">
        <v>664</v>
      </c>
      <c r="J211" s="143" t="s">
        <v>660</v>
      </c>
      <c r="K211" s="155"/>
      <c r="L211" s="155"/>
    </row>
    <row r="212" spans="2:12" s="143" customFormat="1" ht="11.25" customHeight="1" x14ac:dyDescent="0.25">
      <c r="B212" s="168">
        <v>206</v>
      </c>
      <c r="C212" s="167"/>
      <c r="D212" s="143" t="s">
        <v>394</v>
      </c>
      <c r="E212" s="143" t="s">
        <v>182</v>
      </c>
      <c r="F212" s="145"/>
      <c r="G212" s="143" t="s">
        <v>664</v>
      </c>
      <c r="H212" s="144" t="s">
        <v>444</v>
      </c>
      <c r="I212" s="143" t="s">
        <v>664</v>
      </c>
      <c r="J212" s="143" t="s">
        <v>660</v>
      </c>
      <c r="K212" s="155"/>
      <c r="L212" s="155"/>
    </row>
    <row r="213" spans="2:12" s="143" customFormat="1" ht="11.25" customHeight="1" x14ac:dyDescent="0.25">
      <c r="B213" s="168">
        <v>207</v>
      </c>
      <c r="C213" s="167"/>
      <c r="D213" s="143" t="s">
        <v>380</v>
      </c>
      <c r="E213" s="143" t="s">
        <v>181</v>
      </c>
      <c r="F213" s="145"/>
      <c r="G213" s="143" t="s">
        <v>528</v>
      </c>
      <c r="H213" s="144" t="s">
        <v>439</v>
      </c>
      <c r="I213" s="143" t="s">
        <v>665</v>
      </c>
      <c r="J213" s="143" t="s">
        <v>660</v>
      </c>
      <c r="K213" s="155"/>
      <c r="L213" s="155"/>
    </row>
    <row r="214" spans="2:12" s="143" customFormat="1" ht="11.25" customHeight="1" x14ac:dyDescent="0.25">
      <c r="B214" s="157">
        <v>208</v>
      </c>
      <c r="C214" s="167"/>
      <c r="D214" s="143" t="s">
        <v>381</v>
      </c>
      <c r="E214" s="143" t="s">
        <v>183</v>
      </c>
      <c r="F214" s="145"/>
      <c r="G214" s="143" t="s">
        <v>508</v>
      </c>
      <c r="H214" s="144" t="s">
        <v>438</v>
      </c>
      <c r="I214" s="143" t="s">
        <v>661</v>
      </c>
      <c r="J214" s="143" t="s">
        <v>660</v>
      </c>
      <c r="K214" s="155"/>
      <c r="L214" s="155"/>
    </row>
    <row r="215" spans="2:12" s="143" customFormat="1" ht="11.25" customHeight="1" x14ac:dyDescent="0.25">
      <c r="B215" s="168">
        <v>209</v>
      </c>
      <c r="C215" s="167"/>
      <c r="D215" s="143" t="s">
        <v>382</v>
      </c>
      <c r="E215" s="143" t="s">
        <v>187</v>
      </c>
      <c r="F215" s="145"/>
      <c r="G215" s="143" t="s">
        <v>506</v>
      </c>
      <c r="H215" s="144" t="s">
        <v>438</v>
      </c>
      <c r="I215" s="143" t="s">
        <v>663</v>
      </c>
      <c r="J215" s="143" t="s">
        <v>660</v>
      </c>
      <c r="K215" s="155"/>
      <c r="L215" s="155"/>
    </row>
    <row r="216" spans="2:12" s="143" customFormat="1" ht="11.25" customHeight="1" x14ac:dyDescent="0.25">
      <c r="B216" s="168">
        <v>210</v>
      </c>
      <c r="C216" s="167"/>
      <c r="D216" s="143" t="s">
        <v>557</v>
      </c>
      <c r="E216" s="143" t="s">
        <v>185</v>
      </c>
      <c r="F216" s="145"/>
      <c r="G216" s="143" t="s">
        <v>528</v>
      </c>
      <c r="H216" s="144" t="s">
        <v>439</v>
      </c>
      <c r="I216" s="143" t="s">
        <v>665</v>
      </c>
      <c r="J216" s="143" t="s">
        <v>660</v>
      </c>
      <c r="K216" s="155"/>
      <c r="L216" s="155"/>
    </row>
    <row r="217" spans="2:12" s="143" customFormat="1" ht="11.25" customHeight="1" x14ac:dyDescent="0.25">
      <c r="B217" s="157">
        <v>211</v>
      </c>
      <c r="C217" s="167"/>
      <c r="D217" s="143" t="s">
        <v>559</v>
      </c>
      <c r="E217" s="143" t="s">
        <v>186</v>
      </c>
      <c r="F217" s="145"/>
      <c r="G217" s="143" t="s">
        <v>506</v>
      </c>
      <c r="H217" s="144" t="s">
        <v>438</v>
      </c>
      <c r="I217" s="143" t="s">
        <v>661</v>
      </c>
      <c r="K217" s="155"/>
      <c r="L217" s="155"/>
    </row>
    <row r="218" spans="2:12" s="143" customFormat="1" ht="11.25" customHeight="1" x14ac:dyDescent="0.25">
      <c r="B218" s="168">
        <v>212</v>
      </c>
      <c r="C218" s="167"/>
      <c r="D218" s="143" t="s">
        <v>558</v>
      </c>
      <c r="E218" s="143" t="s">
        <v>490</v>
      </c>
      <c r="F218" s="145"/>
      <c r="G218" s="143" t="s">
        <v>664</v>
      </c>
      <c r="H218" s="144" t="s">
        <v>435</v>
      </c>
      <c r="I218" s="143" t="s">
        <v>664</v>
      </c>
      <c r="J218" s="143" t="s">
        <v>660</v>
      </c>
      <c r="K218" s="155"/>
      <c r="L218" s="155"/>
    </row>
    <row r="219" spans="2:12" s="143" customFormat="1" ht="11.25" customHeight="1" x14ac:dyDescent="0.25">
      <c r="B219" s="168">
        <v>213</v>
      </c>
      <c r="C219" s="167"/>
      <c r="D219" s="143" t="s">
        <v>560</v>
      </c>
      <c r="E219" s="143" t="s">
        <v>491</v>
      </c>
      <c r="F219" s="145"/>
      <c r="G219" s="143" t="s">
        <v>541</v>
      </c>
      <c r="H219" s="144" t="s">
        <v>438</v>
      </c>
      <c r="I219" s="143" t="s">
        <v>664</v>
      </c>
      <c r="J219" s="143" t="s">
        <v>660</v>
      </c>
      <c r="K219" s="155"/>
      <c r="L219" s="155"/>
    </row>
    <row r="220" spans="2:12" s="143" customFormat="1" ht="11.25" customHeight="1" x14ac:dyDescent="0.25">
      <c r="B220" s="157">
        <v>214</v>
      </c>
      <c r="C220" s="167"/>
      <c r="D220" s="143" t="s">
        <v>562</v>
      </c>
      <c r="E220" s="143" t="s">
        <v>189</v>
      </c>
      <c r="F220" s="145"/>
      <c r="G220" s="143" t="s">
        <v>541</v>
      </c>
      <c r="H220" s="144" t="s">
        <v>438</v>
      </c>
      <c r="I220" s="143" t="s">
        <v>663</v>
      </c>
      <c r="K220" s="155"/>
      <c r="L220" s="155"/>
    </row>
    <row r="221" spans="2:12" s="143" customFormat="1" ht="11.25" customHeight="1" x14ac:dyDescent="0.25">
      <c r="B221" s="168">
        <v>215</v>
      </c>
      <c r="C221" s="167"/>
      <c r="D221" s="143" t="s">
        <v>386</v>
      </c>
      <c r="E221" s="143" t="s">
        <v>191</v>
      </c>
      <c r="F221" s="145"/>
      <c r="G221" s="143" t="s">
        <v>551</v>
      </c>
      <c r="H221" s="169" t="s">
        <v>438</v>
      </c>
      <c r="I221" s="143" t="s">
        <v>663</v>
      </c>
      <c r="J221" s="143" t="s">
        <v>662</v>
      </c>
      <c r="K221" s="155"/>
      <c r="L221" s="155"/>
    </row>
    <row r="222" spans="2:12" s="143" customFormat="1" ht="11.25" customHeight="1" x14ac:dyDescent="0.25">
      <c r="B222" s="168">
        <v>216</v>
      </c>
      <c r="C222" s="167"/>
      <c r="D222" s="143" t="s">
        <v>387</v>
      </c>
      <c r="E222" s="143" t="s">
        <v>192</v>
      </c>
      <c r="F222" s="145"/>
      <c r="G222" s="143" t="s">
        <v>551</v>
      </c>
      <c r="H222" s="144" t="s">
        <v>437</v>
      </c>
      <c r="I222" s="143" t="s">
        <v>661</v>
      </c>
      <c r="J222" s="143" t="s">
        <v>660</v>
      </c>
      <c r="K222" s="155"/>
      <c r="L222" s="155"/>
    </row>
    <row r="223" spans="2:12" s="143" customFormat="1" ht="3" customHeight="1" x14ac:dyDescent="0.25">
      <c r="B223" s="149"/>
      <c r="C223" s="149"/>
      <c r="F223" s="145"/>
      <c r="H223" s="144"/>
      <c r="I223" s="145"/>
      <c r="J223" s="145"/>
      <c r="K223" s="155"/>
      <c r="L223" s="155"/>
    </row>
    <row r="224" spans="2:12" s="159" customFormat="1" ht="11.1" customHeight="1" x14ac:dyDescent="0.2">
      <c r="B224" s="166">
        <v>1</v>
      </c>
      <c r="C224" s="165"/>
      <c r="D224" s="165" t="s">
        <v>561</v>
      </c>
      <c r="E224" s="164" t="s">
        <v>492</v>
      </c>
      <c r="F224" s="163"/>
      <c r="G224" s="162"/>
      <c r="H224" s="161"/>
      <c r="I224" s="160"/>
      <c r="J224" s="160"/>
    </row>
    <row r="225" spans="2:10" s="155" customFormat="1" ht="2.1" customHeight="1" x14ac:dyDescent="0.25">
      <c r="B225" s="157"/>
      <c r="C225" s="149"/>
      <c r="D225" s="143"/>
      <c r="E225" s="143"/>
      <c r="F225" s="145"/>
      <c r="G225" s="143"/>
      <c r="H225" s="144"/>
      <c r="I225" s="145"/>
      <c r="J225" s="145"/>
    </row>
    <row r="226" spans="2:10" s="155" customFormat="1" ht="9.9499999999999993" customHeight="1" x14ac:dyDescent="0.25">
      <c r="B226" s="157">
        <v>2</v>
      </c>
      <c r="C226" s="149"/>
      <c r="D226" s="143" t="s">
        <v>437</v>
      </c>
      <c r="E226" s="143" t="s">
        <v>466</v>
      </c>
      <c r="F226" s="145"/>
      <c r="G226" s="143"/>
      <c r="H226" s="144"/>
      <c r="I226" s="145"/>
      <c r="J226" s="145"/>
    </row>
    <row r="227" spans="2:10" s="155" customFormat="1" ht="9.9499999999999993" customHeight="1" x14ac:dyDescent="0.25">
      <c r="B227" s="157">
        <v>3</v>
      </c>
      <c r="C227" s="149"/>
      <c r="D227" s="143" t="s">
        <v>539</v>
      </c>
      <c r="E227" s="143" t="s">
        <v>472</v>
      </c>
      <c r="F227" s="145"/>
      <c r="G227" s="143"/>
      <c r="H227" s="144"/>
      <c r="I227" s="145"/>
      <c r="J227" s="145"/>
    </row>
    <row r="228" spans="2:10" s="155" customFormat="1" ht="9.9499999999999993" customHeight="1" x14ac:dyDescent="0.25">
      <c r="B228" s="157">
        <v>4</v>
      </c>
      <c r="C228" s="156"/>
      <c r="D228" s="143" t="s">
        <v>659</v>
      </c>
      <c r="E228" s="143" t="s">
        <v>468</v>
      </c>
      <c r="F228" s="145"/>
      <c r="G228" s="143"/>
      <c r="H228" s="144"/>
      <c r="I228" s="145"/>
      <c r="J228" s="145"/>
    </row>
    <row r="229" spans="2:10" s="155" customFormat="1" ht="9.9499999999999993" customHeight="1" x14ac:dyDescent="0.25">
      <c r="B229" s="157">
        <v>5</v>
      </c>
      <c r="C229" s="149"/>
      <c r="D229" s="143" t="s">
        <v>658</v>
      </c>
      <c r="E229" s="143" t="s">
        <v>489</v>
      </c>
      <c r="F229" s="145"/>
      <c r="G229" s="143"/>
      <c r="H229" s="144"/>
      <c r="I229" s="145"/>
      <c r="J229" s="145"/>
    </row>
    <row r="230" spans="2:10" s="155" customFormat="1" ht="9.9499999999999993" customHeight="1" x14ac:dyDescent="0.25">
      <c r="B230" s="157">
        <v>6</v>
      </c>
      <c r="C230" s="149"/>
      <c r="D230" s="143" t="s">
        <v>535</v>
      </c>
      <c r="E230" s="143" t="s">
        <v>469</v>
      </c>
      <c r="F230" s="145"/>
      <c r="G230" s="143"/>
      <c r="H230" s="144"/>
      <c r="I230" s="145"/>
      <c r="J230" s="145"/>
    </row>
    <row r="231" spans="2:10" s="155" customFormat="1" ht="9.9499999999999993" customHeight="1" x14ac:dyDescent="0.25">
      <c r="B231" s="157">
        <v>7</v>
      </c>
      <c r="C231" s="156"/>
      <c r="D231" s="143" t="s">
        <v>657</v>
      </c>
      <c r="E231" s="143" t="s">
        <v>448</v>
      </c>
      <c r="F231" s="145"/>
      <c r="G231" s="143"/>
      <c r="H231" s="144"/>
      <c r="I231" s="145"/>
      <c r="J231" s="145"/>
    </row>
    <row r="232" spans="2:10" s="155" customFormat="1" ht="9.9499999999999993" customHeight="1" x14ac:dyDescent="0.25">
      <c r="B232" s="157">
        <v>8</v>
      </c>
      <c r="C232" s="149"/>
      <c r="D232" s="143" t="s">
        <v>656</v>
      </c>
      <c r="E232" s="143" t="s">
        <v>450</v>
      </c>
      <c r="F232" s="145"/>
      <c r="G232" s="143"/>
      <c r="H232" s="144"/>
      <c r="I232" s="145"/>
      <c r="J232" s="145"/>
    </row>
    <row r="233" spans="2:10" s="155" customFormat="1" ht="9.9499999999999993" customHeight="1" x14ac:dyDescent="0.25">
      <c r="B233" s="157">
        <v>9</v>
      </c>
      <c r="C233" s="149"/>
      <c r="D233" s="143" t="s">
        <v>655</v>
      </c>
      <c r="E233" s="143" t="s">
        <v>463</v>
      </c>
      <c r="F233" s="145"/>
      <c r="G233" s="143"/>
      <c r="H233" s="144"/>
      <c r="I233" s="145"/>
      <c r="J233" s="145"/>
    </row>
    <row r="234" spans="2:10" s="155" customFormat="1" ht="9.9499999999999993" customHeight="1" x14ac:dyDescent="0.25">
      <c r="B234" s="157">
        <v>10</v>
      </c>
      <c r="C234" s="156"/>
      <c r="D234" s="143" t="s">
        <v>654</v>
      </c>
      <c r="E234" s="143" t="s">
        <v>473</v>
      </c>
      <c r="F234" s="145"/>
      <c r="G234" s="143"/>
      <c r="H234" s="144"/>
      <c r="I234" s="145"/>
      <c r="J234" s="145"/>
    </row>
    <row r="235" spans="2:10" s="155" customFormat="1" ht="9.9499999999999993" customHeight="1" x14ac:dyDescent="0.25">
      <c r="B235" s="157">
        <v>11</v>
      </c>
      <c r="C235" s="156"/>
      <c r="D235" s="143" t="s">
        <v>653</v>
      </c>
      <c r="E235" s="143" t="s">
        <v>484</v>
      </c>
      <c r="F235" s="145"/>
      <c r="G235" s="143"/>
      <c r="H235" s="144"/>
      <c r="I235" s="145"/>
      <c r="J235" s="145"/>
    </row>
    <row r="236" spans="2:10" s="155" customFormat="1" ht="9.9499999999999993" customHeight="1" x14ac:dyDescent="0.25">
      <c r="B236" s="157">
        <v>12</v>
      </c>
      <c r="C236" s="156"/>
      <c r="D236" s="143" t="s">
        <v>652</v>
      </c>
      <c r="E236" s="143" t="s">
        <v>485</v>
      </c>
      <c r="F236" s="145"/>
      <c r="G236" s="143"/>
      <c r="H236" s="144"/>
      <c r="I236" s="145"/>
      <c r="J236" s="145"/>
    </row>
    <row r="237" spans="2:10" s="155" customFormat="1" ht="9.9499999999999993" customHeight="1" x14ac:dyDescent="0.25">
      <c r="B237" s="157">
        <v>13</v>
      </c>
      <c r="C237" s="156"/>
      <c r="D237" s="143" t="s">
        <v>519</v>
      </c>
      <c r="E237" s="143" t="s">
        <v>458</v>
      </c>
      <c r="F237" s="145"/>
      <c r="G237" s="143"/>
      <c r="H237" s="144"/>
      <c r="I237" s="145"/>
      <c r="J237" s="145"/>
    </row>
    <row r="238" spans="2:10" s="155" customFormat="1" ht="9.9499999999999993" customHeight="1" x14ac:dyDescent="0.25">
      <c r="B238" s="157">
        <v>14</v>
      </c>
      <c r="C238" s="156"/>
      <c r="D238" s="143" t="s">
        <v>651</v>
      </c>
      <c r="E238" s="143" t="s">
        <v>452</v>
      </c>
      <c r="F238" s="145"/>
      <c r="G238" s="143"/>
      <c r="H238" s="144"/>
      <c r="I238" s="145"/>
      <c r="J238" s="145"/>
    </row>
    <row r="239" spans="2:10" s="155" customFormat="1" ht="9.9499999999999993" customHeight="1" x14ac:dyDescent="0.25">
      <c r="B239" s="157">
        <v>15</v>
      </c>
      <c r="C239" s="156"/>
      <c r="D239" s="143" t="s">
        <v>650</v>
      </c>
      <c r="E239" s="143" t="s">
        <v>479</v>
      </c>
      <c r="F239" s="145"/>
      <c r="G239" s="143"/>
      <c r="H239" s="144"/>
      <c r="I239" s="145"/>
      <c r="J239" s="145"/>
    </row>
    <row r="240" spans="2:10" s="155" customFormat="1" ht="9.9499999999999993" customHeight="1" x14ac:dyDescent="0.25">
      <c r="B240" s="157">
        <v>16</v>
      </c>
      <c r="C240" s="156"/>
      <c r="D240" s="143" t="s">
        <v>649</v>
      </c>
      <c r="E240" s="143" t="s">
        <v>478</v>
      </c>
      <c r="F240" s="145"/>
      <c r="G240" s="143"/>
      <c r="H240" s="144"/>
      <c r="I240" s="145"/>
      <c r="J240" s="145"/>
    </row>
    <row r="241" spans="2:10" s="155" customFormat="1" ht="9.9499999999999993" customHeight="1" x14ac:dyDescent="0.25">
      <c r="B241" s="157">
        <v>17</v>
      </c>
      <c r="C241" s="156"/>
      <c r="D241" s="143" t="s">
        <v>648</v>
      </c>
      <c r="E241" s="143" t="s">
        <v>441</v>
      </c>
      <c r="F241" s="145"/>
      <c r="G241" s="143"/>
      <c r="H241" s="144"/>
      <c r="I241" s="145"/>
      <c r="J241" s="145"/>
    </row>
    <row r="242" spans="2:10" s="155" customFormat="1" ht="9.9499999999999993" customHeight="1" x14ac:dyDescent="0.25">
      <c r="B242" s="157">
        <v>18</v>
      </c>
      <c r="C242" s="156"/>
      <c r="D242" s="143" t="s">
        <v>507</v>
      </c>
      <c r="E242" s="143" t="s">
        <v>449</v>
      </c>
      <c r="F242" s="145"/>
      <c r="G242" s="143"/>
      <c r="H242" s="144"/>
      <c r="I242" s="145"/>
      <c r="J242" s="145"/>
    </row>
    <row r="243" spans="2:10" s="155" customFormat="1" ht="9.9499999999999993" customHeight="1" x14ac:dyDescent="0.25">
      <c r="B243" s="157">
        <v>19</v>
      </c>
      <c r="C243" s="156"/>
      <c r="D243" s="143" t="s">
        <v>509</v>
      </c>
      <c r="E243" s="143" t="s">
        <v>451</v>
      </c>
      <c r="F243" s="145"/>
      <c r="G243" s="143"/>
      <c r="H243" s="144"/>
      <c r="I243" s="145"/>
      <c r="J243" s="145"/>
    </row>
    <row r="244" spans="2:10" s="155" customFormat="1" ht="9.9499999999999993" customHeight="1" x14ac:dyDescent="0.25">
      <c r="B244" s="157">
        <v>20</v>
      </c>
      <c r="C244" s="156"/>
      <c r="D244" s="143" t="s">
        <v>512</v>
      </c>
      <c r="E244" s="143" t="s">
        <v>453</v>
      </c>
      <c r="F244" s="145"/>
      <c r="G244" s="143"/>
      <c r="H244" s="144"/>
      <c r="I244" s="145"/>
      <c r="J244" s="145"/>
    </row>
    <row r="245" spans="2:10" s="155" customFormat="1" ht="9.9499999999999993" customHeight="1" x14ac:dyDescent="0.25">
      <c r="B245" s="157">
        <v>21</v>
      </c>
      <c r="C245" s="156"/>
      <c r="D245" s="143" t="s">
        <v>521</v>
      </c>
      <c r="E245" s="143" t="s">
        <v>460</v>
      </c>
      <c r="F245" s="145"/>
      <c r="G245" s="143"/>
      <c r="H245" s="144"/>
      <c r="I245" s="145"/>
      <c r="J245" s="145"/>
    </row>
    <row r="246" spans="2:10" s="155" customFormat="1" ht="9.9499999999999993" customHeight="1" x14ac:dyDescent="0.25">
      <c r="B246" s="157">
        <v>22</v>
      </c>
      <c r="C246" s="156"/>
      <c r="D246" s="143" t="s">
        <v>647</v>
      </c>
      <c r="E246" s="143" t="s">
        <v>464</v>
      </c>
      <c r="F246" s="145"/>
      <c r="G246" s="143"/>
      <c r="H246" s="144"/>
      <c r="I246" s="145"/>
      <c r="J246" s="145"/>
    </row>
    <row r="247" spans="2:10" s="155" customFormat="1" ht="9.9499999999999993" customHeight="1" x14ac:dyDescent="0.25">
      <c r="B247" s="157">
        <v>23</v>
      </c>
      <c r="C247" s="156"/>
      <c r="D247" s="143" t="s">
        <v>533</v>
      </c>
      <c r="E247" s="158" t="s">
        <v>465</v>
      </c>
      <c r="F247" s="145"/>
      <c r="G247" s="143"/>
      <c r="H247" s="144"/>
      <c r="I247" s="145"/>
      <c r="J247" s="145"/>
    </row>
    <row r="248" spans="2:10" s="155" customFormat="1" ht="9.9499999999999993" customHeight="1" x14ac:dyDescent="0.25">
      <c r="B248" s="157">
        <v>24</v>
      </c>
      <c r="C248" s="156"/>
      <c r="D248" s="143" t="s">
        <v>538</v>
      </c>
      <c r="E248" s="143" t="s">
        <v>471</v>
      </c>
      <c r="F248" s="145"/>
      <c r="G248" s="143"/>
      <c r="H248" s="144"/>
      <c r="I248" s="145"/>
      <c r="J248" s="145"/>
    </row>
    <row r="249" spans="2:10" s="155" customFormat="1" ht="9.9499999999999993" customHeight="1" x14ac:dyDescent="0.25">
      <c r="B249" s="157">
        <v>25</v>
      </c>
      <c r="C249" s="156"/>
      <c r="D249" s="143" t="s">
        <v>544</v>
      </c>
      <c r="E249" s="143" t="s">
        <v>476</v>
      </c>
      <c r="F249" s="145"/>
      <c r="G249" s="143"/>
      <c r="H249" s="144"/>
      <c r="I249" s="145"/>
      <c r="J249" s="145"/>
    </row>
    <row r="250" spans="2:10" s="155" customFormat="1" ht="9.9499999999999993" customHeight="1" x14ac:dyDescent="0.25">
      <c r="B250" s="157">
        <v>26</v>
      </c>
      <c r="C250" s="156"/>
      <c r="D250" s="143" t="s">
        <v>546</v>
      </c>
      <c r="E250" s="143" t="s">
        <v>480</v>
      </c>
      <c r="F250" s="145"/>
      <c r="G250" s="143"/>
      <c r="H250" s="144"/>
      <c r="I250" s="145"/>
      <c r="J250" s="145"/>
    </row>
    <row r="251" spans="2:10" s="143" customFormat="1" ht="9.9499999999999993" customHeight="1" x14ac:dyDescent="0.25">
      <c r="B251" s="154">
        <v>27</v>
      </c>
      <c r="C251" s="153"/>
      <c r="D251" s="150" t="s">
        <v>552</v>
      </c>
      <c r="E251" s="150" t="s">
        <v>486</v>
      </c>
      <c r="F251" s="152"/>
      <c r="G251" s="150"/>
      <c r="H251" s="151"/>
      <c r="I251" s="150"/>
      <c r="J251" s="150"/>
    </row>
    <row r="252" spans="2:10" s="143" customFormat="1" ht="7.5" customHeight="1" x14ac:dyDescent="0.25">
      <c r="B252" s="149"/>
      <c r="C252" s="149"/>
      <c r="D252" s="148"/>
      <c r="F252" s="145"/>
      <c r="G252" s="148"/>
      <c r="H252" s="147"/>
    </row>
    <row r="253" spans="2:10" s="143" customFormat="1" ht="9.9499999999999993" customHeight="1" x14ac:dyDescent="0.25">
      <c r="B253" s="143" t="s">
        <v>646</v>
      </c>
      <c r="F253" s="145"/>
      <c r="H253" s="144"/>
    </row>
    <row r="254" spans="2:10" s="143" customFormat="1" ht="9.9499999999999993" customHeight="1" x14ac:dyDescent="0.25">
      <c r="B254" s="143" t="s">
        <v>645</v>
      </c>
      <c r="F254" s="145"/>
      <c r="H254" s="144"/>
    </row>
    <row r="255" spans="2:10" s="143" customFormat="1" ht="9.9499999999999993" customHeight="1" x14ac:dyDescent="0.25">
      <c r="B255" s="143" t="s">
        <v>644</v>
      </c>
      <c r="F255" s="145"/>
      <c r="H255" s="144"/>
    </row>
    <row r="256" spans="2:10" s="143" customFormat="1" ht="9.9499999999999993" customHeight="1" x14ac:dyDescent="0.25">
      <c r="F256" s="145"/>
      <c r="H256" s="144"/>
    </row>
    <row r="257" spans="2:8" s="143" customFormat="1" ht="9.9499999999999993" customHeight="1" x14ac:dyDescent="0.25">
      <c r="B257" s="143" t="s">
        <v>643</v>
      </c>
      <c r="F257" s="145"/>
      <c r="H257" s="144"/>
    </row>
    <row r="258" spans="2:8" s="143" customFormat="1" ht="9.9499999999999993" customHeight="1" x14ac:dyDescent="0.25">
      <c r="B258" s="143" t="s">
        <v>642</v>
      </c>
      <c r="F258" s="145"/>
      <c r="H258" s="144"/>
    </row>
    <row r="259" spans="2:8" s="143" customFormat="1" ht="9.9499999999999993" customHeight="1" x14ac:dyDescent="0.25">
      <c r="B259" s="143" t="s">
        <v>641</v>
      </c>
      <c r="F259" s="145"/>
      <c r="H259" s="144"/>
    </row>
    <row r="260" spans="2:8" s="143" customFormat="1" ht="9.9499999999999993" customHeight="1" x14ac:dyDescent="0.25">
      <c r="F260" s="145"/>
      <c r="H260" s="144"/>
    </row>
    <row r="261" spans="2:8" s="143" customFormat="1" ht="9.9499999999999993" customHeight="1" x14ac:dyDescent="0.25">
      <c r="B261" s="146" t="s">
        <v>640</v>
      </c>
      <c r="F261" s="145"/>
      <c r="H261" s="144"/>
    </row>
    <row r="262" spans="2:8" s="143" customFormat="1" ht="9.9499999999999993" customHeight="1" x14ac:dyDescent="0.25">
      <c r="B262" s="144" t="s">
        <v>639</v>
      </c>
      <c r="F262" s="145"/>
      <c r="H262" s="144"/>
    </row>
    <row r="263" spans="2:8" s="143" customFormat="1" ht="9.9499999999999993" customHeight="1" x14ac:dyDescent="0.25">
      <c r="B263" s="144" t="s">
        <v>638</v>
      </c>
      <c r="F263" s="145"/>
      <c r="H263" s="144"/>
    </row>
    <row r="264" spans="2:8" s="143" customFormat="1" ht="9.9499999999999993" customHeight="1" x14ac:dyDescent="0.25">
      <c r="B264" s="144"/>
      <c r="F264" s="145"/>
      <c r="H264" s="144"/>
    </row>
    <row r="265" spans="2:8" s="143" customFormat="1" ht="9.9499999999999993" customHeight="1" x14ac:dyDescent="0.25">
      <c r="B265" s="143" t="s">
        <v>637</v>
      </c>
      <c r="F265" s="145"/>
      <c r="H265" s="144"/>
    </row>
    <row r="266" spans="2:8" s="143" customFormat="1" ht="9.9499999999999993" customHeight="1" x14ac:dyDescent="0.25">
      <c r="B266" s="143" t="s">
        <v>636</v>
      </c>
      <c r="F266" s="145"/>
      <c r="H266" s="144"/>
    </row>
    <row r="267" spans="2:8" s="143" customFormat="1" ht="4.5" customHeight="1" x14ac:dyDescent="0.25">
      <c r="F267" s="145"/>
      <c r="H267" s="144"/>
    </row>
    <row r="268" spans="2:8" s="143" customFormat="1" ht="9.9499999999999993" customHeight="1" x14ac:dyDescent="0.25">
      <c r="B268" s="143" t="s">
        <v>635</v>
      </c>
      <c r="F268" s="145"/>
      <c r="H268" s="144"/>
    </row>
    <row r="269" spans="2:8" s="143" customFormat="1" ht="9.9499999999999993" customHeight="1" x14ac:dyDescent="0.25">
      <c r="B269" s="143" t="s">
        <v>634</v>
      </c>
      <c r="F269" s="145"/>
      <c r="H269" s="144"/>
    </row>
    <row r="270" spans="2:8" s="143" customFormat="1" ht="4.5" customHeight="1" x14ac:dyDescent="0.25">
      <c r="F270" s="145"/>
      <c r="H270" s="144"/>
    </row>
    <row r="271" spans="2:8" x14ac:dyDescent="0.2">
      <c r="B271" s="143" t="s">
        <v>633</v>
      </c>
    </row>
  </sheetData>
  <printOptions horizontalCentered="1" gridLinesSet="0"/>
  <pageMargins left="0.5" right="0.5" top="0.65" bottom="0.45" header="0.5" footer="0.3"/>
  <pageSetup orientation="landscape" horizontalDpi="4294967292" verticalDpi="4294967292" r:id="rId1"/>
  <headerFooter alignWithMargins="0">
    <oddFooter>&amp;R&amp;8&amp;P</oddFooter>
  </headerFooter>
  <rowBreaks count="6" manualBreakCount="6">
    <brk id="45" max="65535" man="1"/>
    <brk id="85" max="65535" man="1"/>
    <brk id="125" max="65535" man="1"/>
    <brk id="165" max="65535" man="1"/>
    <brk id="205" max="65535" man="1"/>
    <brk id="25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7"/>
  <sheetViews>
    <sheetView workbookViewId="0">
      <selection activeCell="I24" sqref="I24"/>
    </sheetView>
  </sheetViews>
  <sheetFormatPr defaultColWidth="9.140625" defaultRowHeight="16.5" x14ac:dyDescent="0.3"/>
  <cols>
    <col min="1" max="1" width="9.140625" style="8"/>
    <col min="2" max="2" width="46.42578125" style="8" bestFit="1" customWidth="1"/>
    <col min="3" max="3" width="5.7109375" style="8" bestFit="1" customWidth="1"/>
    <col min="4" max="4" width="12" style="8" customWidth="1"/>
    <col min="5" max="5" width="14.28515625" style="8" bestFit="1" customWidth="1"/>
    <col min="6" max="6" width="16.42578125" style="8" bestFit="1" customWidth="1"/>
    <col min="7" max="8" width="12" style="8" bestFit="1" customWidth="1"/>
    <col min="9" max="16384" width="9.140625" style="8"/>
  </cols>
  <sheetData>
    <row r="1" spans="2:10" ht="43.5" customHeight="1" x14ac:dyDescent="0.3">
      <c r="B1" s="9" t="s">
        <v>193</v>
      </c>
      <c r="C1" s="9" t="s">
        <v>392</v>
      </c>
      <c r="D1" s="9" t="s">
        <v>419</v>
      </c>
      <c r="E1" s="9" t="s">
        <v>411</v>
      </c>
      <c r="F1" s="9" t="s">
        <v>424</v>
      </c>
      <c r="G1" s="9" t="s">
        <v>414</v>
      </c>
      <c r="H1" s="9" t="s">
        <v>415</v>
      </c>
    </row>
    <row r="2" spans="2:10" x14ac:dyDescent="0.3">
      <c r="B2" s="10" t="str">
        <f>VLOOKUP(C2,'Country code'!$B$2:$C$194,2,FALSE)</f>
        <v>Afghanistan</v>
      </c>
      <c r="C2" s="10" t="s">
        <v>0</v>
      </c>
      <c r="D2" s="10"/>
      <c r="E2" s="15">
        <v>0.30322579999999999</v>
      </c>
      <c r="F2" s="8">
        <v>31</v>
      </c>
      <c r="G2" s="8">
        <v>0</v>
      </c>
      <c r="H2" s="12">
        <v>0</v>
      </c>
      <c r="J2" s="11"/>
    </row>
    <row r="3" spans="2:10" x14ac:dyDescent="0.3">
      <c r="B3" s="10" t="str">
        <f>VLOOKUP(C3,'Country code'!$B$2:$C$194,2,FALSE)</f>
        <v>Angola</v>
      </c>
      <c r="C3" s="10" t="s">
        <v>1</v>
      </c>
      <c r="D3" s="10"/>
      <c r="E3" s="15">
        <v>0.35464289999999998</v>
      </c>
      <c r="F3" s="8">
        <v>28</v>
      </c>
      <c r="G3" s="8">
        <v>1</v>
      </c>
      <c r="H3" s="12">
        <v>3.5714299999999997E-2</v>
      </c>
      <c r="J3" s="13"/>
    </row>
    <row r="4" spans="2:10" x14ac:dyDescent="0.3">
      <c r="B4" s="10" t="str">
        <f>VLOOKUP(C4,'Country code'!$B$2:$C$194,2,FALSE)</f>
        <v>Albania</v>
      </c>
      <c r="C4" s="10" t="s">
        <v>2</v>
      </c>
      <c r="D4" s="10"/>
      <c r="E4" s="15">
        <v>0.95935490000000001</v>
      </c>
      <c r="F4" s="8">
        <v>31</v>
      </c>
      <c r="G4" s="8">
        <v>30</v>
      </c>
      <c r="H4" s="12">
        <v>0.96774190000000004</v>
      </c>
      <c r="J4" s="13"/>
    </row>
    <row r="5" spans="2:10" x14ac:dyDescent="0.3">
      <c r="B5" s="10" t="str">
        <f>VLOOKUP(C5,'Country code'!$B$2:$C$194,2,FALSE)</f>
        <v>Andorra</v>
      </c>
      <c r="C5" s="10" t="s">
        <v>3</v>
      </c>
      <c r="D5" s="10"/>
      <c r="E5" s="15">
        <v>0.95857139999999996</v>
      </c>
      <c r="F5" s="8">
        <v>14</v>
      </c>
      <c r="G5" s="8">
        <v>14</v>
      </c>
      <c r="H5" s="12">
        <v>1</v>
      </c>
      <c r="J5" s="13"/>
    </row>
    <row r="6" spans="2:10" x14ac:dyDescent="0.3">
      <c r="B6" s="10" t="str">
        <f>VLOOKUP(C6,'Country code'!$B$2:$C$194,2,FALSE)</f>
        <v>United Arab Emirates</v>
      </c>
      <c r="C6" s="10" t="s">
        <v>4</v>
      </c>
      <c r="D6" s="10"/>
      <c r="E6" s="15">
        <v>0.81645160000000006</v>
      </c>
      <c r="F6" s="8">
        <v>31</v>
      </c>
      <c r="G6" s="8">
        <v>21</v>
      </c>
      <c r="H6" s="12">
        <v>0.6774194</v>
      </c>
      <c r="J6" s="13"/>
    </row>
    <row r="7" spans="2:10" x14ac:dyDescent="0.3">
      <c r="B7" s="10" t="str">
        <f>VLOOKUP(C7,'Country code'!$B$2:$C$194,2,FALSE)</f>
        <v>Argentina</v>
      </c>
      <c r="C7" s="10" t="s">
        <v>5</v>
      </c>
      <c r="D7" s="10"/>
      <c r="E7" s="15">
        <v>0.79935489999999998</v>
      </c>
      <c r="F7" s="8">
        <v>31</v>
      </c>
      <c r="G7" s="8">
        <v>13</v>
      </c>
      <c r="H7" s="12">
        <v>0.41935480000000003</v>
      </c>
      <c r="J7" s="13"/>
    </row>
    <row r="8" spans="2:10" x14ac:dyDescent="0.3">
      <c r="B8" s="10" t="str">
        <f>VLOOKUP(C8,'Country code'!$B$2:$C$194,2,FALSE)</f>
        <v>Armenia</v>
      </c>
      <c r="C8" s="10" t="s">
        <v>6</v>
      </c>
      <c r="D8" s="10"/>
      <c r="E8" s="15">
        <v>0.89894739999999995</v>
      </c>
      <c r="F8" s="8">
        <v>19</v>
      </c>
      <c r="G8" s="8">
        <v>18</v>
      </c>
      <c r="H8" s="12">
        <v>0.9473684</v>
      </c>
      <c r="J8" s="13"/>
    </row>
    <row r="9" spans="2:10" x14ac:dyDescent="0.3">
      <c r="B9" s="10" t="str">
        <f>VLOOKUP(C9,'Country code'!$B$2:$C$194,2,FALSE)</f>
        <v>Antigua and Barbuda</v>
      </c>
      <c r="C9" s="10" t="s">
        <v>7</v>
      </c>
      <c r="D9" s="10"/>
      <c r="E9" s="15">
        <v>0.95419359999999998</v>
      </c>
      <c r="F9" s="8">
        <v>31</v>
      </c>
      <c r="G9" s="8">
        <v>28</v>
      </c>
      <c r="H9" s="12">
        <v>0.90322579999999997</v>
      </c>
      <c r="J9" s="13"/>
    </row>
    <row r="10" spans="2:10" x14ac:dyDescent="0.3">
      <c r="B10" s="10" t="str">
        <f>VLOOKUP(C10,'Country code'!$B$2:$C$194,2,FALSE)</f>
        <v>Australia</v>
      </c>
      <c r="C10" s="10" t="s">
        <v>8</v>
      </c>
      <c r="D10" s="10"/>
      <c r="E10" s="15">
        <v>0.81612899999999999</v>
      </c>
      <c r="F10" s="8">
        <v>31</v>
      </c>
      <c r="G10" s="8">
        <v>21</v>
      </c>
      <c r="H10" s="12">
        <v>0.6774194</v>
      </c>
      <c r="J10" s="13"/>
    </row>
    <row r="11" spans="2:10" x14ac:dyDescent="0.3">
      <c r="B11" s="10" t="str">
        <f>VLOOKUP(C11,'Country code'!$B$2:$C$194,2,FALSE)</f>
        <v>Austria</v>
      </c>
      <c r="C11" s="10" t="s">
        <v>9</v>
      </c>
      <c r="D11" s="10"/>
      <c r="E11" s="15">
        <v>0.86903229999999998</v>
      </c>
      <c r="F11" s="8">
        <v>31</v>
      </c>
      <c r="G11" s="8">
        <v>20</v>
      </c>
      <c r="H11" s="12">
        <v>0.64516130000000005</v>
      </c>
      <c r="J11" s="13"/>
    </row>
    <row r="12" spans="2:10" x14ac:dyDescent="0.3">
      <c r="B12" s="10" t="str">
        <f>VLOOKUP(C12,'Country code'!$B$2:$C$194,2,FALSE)</f>
        <v>Azerbaijan</v>
      </c>
      <c r="C12" s="10" t="s">
        <v>10</v>
      </c>
      <c r="D12" s="10"/>
      <c r="E12" s="15">
        <v>0.72263160000000004</v>
      </c>
      <c r="F12" s="8">
        <v>19</v>
      </c>
      <c r="G12" s="8">
        <v>0</v>
      </c>
      <c r="H12" s="12">
        <v>0</v>
      </c>
      <c r="J12" s="13"/>
    </row>
    <row r="13" spans="2:10" x14ac:dyDescent="0.3">
      <c r="B13" s="10" t="str">
        <f>VLOOKUP(C13,'Country code'!$B$2:$C$194,2,FALSE)</f>
        <v>Burundi</v>
      </c>
      <c r="C13" s="10" t="s">
        <v>11</v>
      </c>
      <c r="D13" s="10"/>
      <c r="E13" s="15">
        <v>0.70733329999999994</v>
      </c>
      <c r="F13" s="8">
        <v>30</v>
      </c>
      <c r="G13" s="8">
        <v>7</v>
      </c>
      <c r="H13" s="12">
        <v>0.23333329999999999</v>
      </c>
      <c r="J13" s="13"/>
    </row>
    <row r="14" spans="2:10" x14ac:dyDescent="0.3">
      <c r="B14" s="10" t="str">
        <f>VLOOKUP(C14,'Country code'!$B$2:$C$194,2,FALSE)</f>
        <v>Belgium</v>
      </c>
      <c r="C14" s="10" t="s">
        <v>12</v>
      </c>
      <c r="D14" s="10"/>
      <c r="E14" s="15">
        <v>0.94064510000000001</v>
      </c>
      <c r="F14" s="8">
        <v>31</v>
      </c>
      <c r="G14" s="8">
        <v>29</v>
      </c>
      <c r="H14" s="12">
        <v>0.93548390000000003</v>
      </c>
      <c r="J14" s="13"/>
    </row>
    <row r="15" spans="2:10" x14ac:dyDescent="0.3">
      <c r="B15" s="10" t="str">
        <f>VLOOKUP(C15,'Country code'!$B$2:$C$194,2,FALSE)</f>
        <v>Benin</v>
      </c>
      <c r="C15" s="10" t="s">
        <v>13</v>
      </c>
      <c r="D15" s="10"/>
      <c r="E15" s="15">
        <v>0.65230770000000005</v>
      </c>
      <c r="F15" s="8">
        <v>26</v>
      </c>
      <c r="G15" s="8">
        <v>0</v>
      </c>
      <c r="H15" s="12">
        <v>0</v>
      </c>
      <c r="J15" s="13"/>
    </row>
    <row r="16" spans="2:10" x14ac:dyDescent="0.3">
      <c r="B16" s="10" t="str">
        <f>VLOOKUP(C16,'Country code'!$B$2:$C$194,2,FALSE)</f>
        <v>Burkina Faso</v>
      </c>
      <c r="C16" s="10" t="s">
        <v>14</v>
      </c>
      <c r="D16" s="10"/>
      <c r="E16" s="15">
        <v>0.56307689999999999</v>
      </c>
      <c r="F16" s="8">
        <v>26</v>
      </c>
      <c r="G16" s="8">
        <v>4</v>
      </c>
      <c r="H16" s="12">
        <v>0.15384619999999999</v>
      </c>
      <c r="J16" s="13"/>
    </row>
    <row r="17" spans="2:10" x14ac:dyDescent="0.3">
      <c r="B17" s="10" t="str">
        <f>VLOOKUP(C17,'Country code'!$B$2:$C$194,2,FALSE)</f>
        <v>Bangladesh</v>
      </c>
      <c r="C17" s="10" t="s">
        <v>15</v>
      </c>
      <c r="D17" s="10"/>
      <c r="E17" s="15">
        <v>0.61</v>
      </c>
      <c r="F17" s="8">
        <v>30</v>
      </c>
      <c r="G17" s="8">
        <v>9</v>
      </c>
      <c r="H17" s="12">
        <v>0.3</v>
      </c>
      <c r="J17" s="13"/>
    </row>
    <row r="18" spans="2:10" x14ac:dyDescent="0.3">
      <c r="B18" s="10" t="str">
        <f>VLOOKUP(C18,'Country code'!$B$2:$C$194,2,FALSE)</f>
        <v>Bulgaria</v>
      </c>
      <c r="C18" s="10" t="s">
        <v>16</v>
      </c>
      <c r="D18" s="10"/>
      <c r="E18" s="15">
        <v>0.9651613</v>
      </c>
      <c r="F18" s="8">
        <v>31</v>
      </c>
      <c r="G18" s="8">
        <v>31</v>
      </c>
      <c r="H18" s="12">
        <v>1</v>
      </c>
      <c r="J18" s="13"/>
    </row>
    <row r="19" spans="2:10" x14ac:dyDescent="0.3">
      <c r="B19" s="10" t="str">
        <f>VLOOKUP(C19,'Country code'!$B$2:$C$194,2,FALSE)</f>
        <v>Bahrain</v>
      </c>
      <c r="C19" s="10" t="s">
        <v>17</v>
      </c>
      <c r="D19" s="10"/>
      <c r="E19" s="15">
        <v>0.93612899999999999</v>
      </c>
      <c r="F19" s="8">
        <v>31</v>
      </c>
      <c r="G19" s="8">
        <v>27</v>
      </c>
      <c r="H19" s="12">
        <v>0.87096770000000001</v>
      </c>
      <c r="J19" s="13"/>
    </row>
    <row r="20" spans="2:10" x14ac:dyDescent="0.3">
      <c r="B20" s="10" t="str">
        <f>VLOOKUP(C20,'Country code'!$B$2:$C$194,2,FALSE)</f>
        <v>Bahamas</v>
      </c>
      <c r="C20" s="10" t="s">
        <v>18</v>
      </c>
      <c r="D20" s="10"/>
      <c r="E20" s="15">
        <v>0.85483869999999995</v>
      </c>
      <c r="F20" s="8">
        <v>31</v>
      </c>
      <c r="G20" s="8">
        <v>25</v>
      </c>
      <c r="H20" s="12">
        <v>0.80645160000000005</v>
      </c>
      <c r="J20" s="13"/>
    </row>
    <row r="21" spans="2:10" x14ac:dyDescent="0.3">
      <c r="B21" s="10" t="str">
        <f>VLOOKUP(C21,'Country code'!$B$2:$C$194,2,FALSE)</f>
        <v>Bosnia and Herzegovina</v>
      </c>
      <c r="C21" s="10" t="s">
        <v>19</v>
      </c>
      <c r="D21" s="10"/>
      <c r="E21" s="15">
        <v>0.80578950000000005</v>
      </c>
      <c r="F21" s="8">
        <v>19</v>
      </c>
      <c r="G21" s="8">
        <v>11</v>
      </c>
      <c r="H21" s="12">
        <v>0.5789474</v>
      </c>
      <c r="J21" s="13"/>
    </row>
    <row r="22" spans="2:10" x14ac:dyDescent="0.3">
      <c r="B22" s="10" t="str">
        <f>VLOOKUP(C22,'Country code'!$B$2:$C$194,2,FALSE)</f>
        <v>Belarus</v>
      </c>
      <c r="C22" s="10" t="s">
        <v>20</v>
      </c>
      <c r="D22" s="10"/>
      <c r="E22" s="15">
        <v>0.94368419999999997</v>
      </c>
      <c r="F22" s="8">
        <v>19</v>
      </c>
      <c r="G22" s="8">
        <v>18</v>
      </c>
      <c r="H22" s="12">
        <v>0.9473684</v>
      </c>
      <c r="J22" s="13"/>
    </row>
    <row r="23" spans="2:10" x14ac:dyDescent="0.3">
      <c r="B23" s="10" t="str">
        <f>VLOOKUP(C23,'Country code'!$B$2:$C$194,2,FALSE)</f>
        <v>Belize</v>
      </c>
      <c r="C23" s="10" t="s">
        <v>21</v>
      </c>
      <c r="D23" s="10"/>
      <c r="E23" s="15">
        <v>0.81387100000000001</v>
      </c>
      <c r="F23" s="8">
        <v>31</v>
      </c>
      <c r="G23" s="8">
        <v>19</v>
      </c>
      <c r="H23" s="12">
        <v>0.61290319999999998</v>
      </c>
      <c r="J23" s="13"/>
    </row>
    <row r="24" spans="2:10" x14ac:dyDescent="0.3">
      <c r="B24" s="10" t="str">
        <f>VLOOKUP(C24,'Country code'!$B$2:$C$194,2,FALSE)</f>
        <v>Bolivia (Plurinational State of)</v>
      </c>
      <c r="C24" s="10" t="s">
        <v>22</v>
      </c>
      <c r="D24" s="10"/>
      <c r="E24" s="15">
        <v>0.54677419999999999</v>
      </c>
      <c r="F24" s="8">
        <v>31</v>
      </c>
      <c r="G24" s="8">
        <v>3</v>
      </c>
      <c r="H24" s="12">
        <v>9.6774200000000005E-2</v>
      </c>
      <c r="J24" s="13"/>
    </row>
    <row r="25" spans="2:10" x14ac:dyDescent="0.3">
      <c r="B25" s="10" t="str">
        <f>VLOOKUP(C25,'Country code'!$B$2:$C$194,2,FALSE)</f>
        <v>Brazil</v>
      </c>
      <c r="C25" s="10" t="s">
        <v>23</v>
      </c>
      <c r="D25" s="10"/>
      <c r="E25" s="15">
        <v>0.78225809999999996</v>
      </c>
      <c r="F25" s="8">
        <v>31</v>
      </c>
      <c r="G25" s="8">
        <v>13</v>
      </c>
      <c r="H25" s="12">
        <v>0.41935480000000003</v>
      </c>
      <c r="J25" s="13"/>
    </row>
    <row r="26" spans="2:10" x14ac:dyDescent="0.3">
      <c r="B26" s="10" t="str">
        <f>VLOOKUP(C26,'Country code'!$B$2:$C$194,2,FALSE)</f>
        <v>Barbados</v>
      </c>
      <c r="C26" s="10" t="s">
        <v>24</v>
      </c>
      <c r="D26" s="10"/>
      <c r="E26" s="15">
        <v>0.83838710000000005</v>
      </c>
      <c r="F26" s="8">
        <v>31</v>
      </c>
      <c r="G26" s="8">
        <v>18</v>
      </c>
      <c r="H26" s="12">
        <v>0.58064510000000003</v>
      </c>
      <c r="J26" s="13"/>
    </row>
    <row r="27" spans="2:10" x14ac:dyDescent="0.3">
      <c r="B27" s="10" t="str">
        <f>VLOOKUP(C27,'Country code'!$B$2:$C$194,2,FALSE)</f>
        <v>Brunei Darussalam</v>
      </c>
      <c r="C27" s="10" t="s">
        <v>25</v>
      </c>
      <c r="D27" s="10"/>
      <c r="E27" s="15">
        <v>0.94387100000000002</v>
      </c>
      <c r="F27" s="8">
        <v>31</v>
      </c>
      <c r="G27" s="8">
        <v>31</v>
      </c>
      <c r="H27" s="12">
        <v>1</v>
      </c>
      <c r="J27" s="13"/>
    </row>
    <row r="28" spans="2:10" x14ac:dyDescent="0.3">
      <c r="B28" s="10" t="str">
        <f>VLOOKUP(C28,'Country code'!$B$2:$C$194,2,FALSE)</f>
        <v>Bhutan</v>
      </c>
      <c r="C28" s="10" t="s">
        <v>26</v>
      </c>
      <c r="D28" s="10"/>
      <c r="E28" s="15">
        <v>0.73258060000000003</v>
      </c>
      <c r="F28" s="8">
        <v>31</v>
      </c>
      <c r="G28" s="8">
        <v>20</v>
      </c>
      <c r="H28" s="12">
        <v>0.64516130000000005</v>
      </c>
      <c r="J28" s="13"/>
    </row>
    <row r="29" spans="2:10" x14ac:dyDescent="0.3">
      <c r="B29" s="10" t="str">
        <f>VLOOKUP(C29,'Country code'!$B$2:$C$194,2,FALSE)</f>
        <v>Botswana</v>
      </c>
      <c r="C29" s="10" t="s">
        <v>27</v>
      </c>
      <c r="D29" s="10"/>
      <c r="E29" s="15">
        <v>0.91580640000000002</v>
      </c>
      <c r="F29" s="8">
        <v>31</v>
      </c>
      <c r="G29" s="8">
        <v>25</v>
      </c>
      <c r="H29" s="12">
        <v>0.80645160000000005</v>
      </c>
      <c r="J29" s="13"/>
    </row>
    <row r="30" spans="2:10" x14ac:dyDescent="0.3">
      <c r="B30" s="10" t="str">
        <f>VLOOKUP(C30,'Country code'!$B$2:$C$194,2,FALSE)</f>
        <v>Central African Republic</v>
      </c>
      <c r="C30" s="10" t="s">
        <v>28</v>
      </c>
      <c r="D30" s="10"/>
      <c r="E30" s="15">
        <v>0.41516129999999996</v>
      </c>
      <c r="F30" s="8">
        <v>31</v>
      </c>
      <c r="G30" s="8">
        <v>0</v>
      </c>
      <c r="H30" s="12">
        <v>0</v>
      </c>
      <c r="J30" s="13"/>
    </row>
    <row r="31" spans="2:10" x14ac:dyDescent="0.3">
      <c r="B31" s="10" t="str">
        <f>VLOOKUP(C31,'Country code'!$B$2:$C$194,2,FALSE)</f>
        <v>Canada</v>
      </c>
      <c r="C31" s="10" t="s">
        <v>29</v>
      </c>
      <c r="D31" s="10"/>
      <c r="E31" s="15">
        <v>0.88916659999999992</v>
      </c>
      <c r="F31" s="8">
        <v>24</v>
      </c>
      <c r="G31" s="8">
        <v>21</v>
      </c>
      <c r="H31" s="12">
        <v>0.875</v>
      </c>
      <c r="J31" s="13"/>
    </row>
    <row r="32" spans="2:10" x14ac:dyDescent="0.3">
      <c r="B32" s="10" t="str">
        <f>VLOOKUP(C32,'Country code'!$B$2:$C$194,2,FALSE)</f>
        <v>Switzerland</v>
      </c>
      <c r="C32" s="10" t="s">
        <v>30</v>
      </c>
      <c r="D32" s="10"/>
      <c r="E32" s="15">
        <v>0.91079999999999994</v>
      </c>
      <c r="F32" s="8">
        <v>25</v>
      </c>
      <c r="G32" s="8">
        <v>25</v>
      </c>
      <c r="H32" s="12">
        <v>1</v>
      </c>
      <c r="J32" s="13"/>
    </row>
    <row r="33" spans="2:10" x14ac:dyDescent="0.3">
      <c r="B33" s="10" t="str">
        <f>VLOOKUP(C33,'Country code'!$B$2:$C$194,2,FALSE)</f>
        <v>Chile</v>
      </c>
      <c r="C33" s="10" t="s">
        <v>31</v>
      </c>
      <c r="D33" s="10"/>
      <c r="E33" s="15">
        <v>0.93903229999999993</v>
      </c>
      <c r="F33" s="8">
        <v>31</v>
      </c>
      <c r="G33" s="8">
        <v>31</v>
      </c>
      <c r="H33" s="12">
        <v>1</v>
      </c>
      <c r="J33" s="13"/>
    </row>
    <row r="34" spans="2:10" x14ac:dyDescent="0.3">
      <c r="B34" s="10" t="str">
        <f>VLOOKUP(C34,'Country code'!$B$2:$C$194,2,FALSE)</f>
        <v>China</v>
      </c>
      <c r="C34" s="10" t="s">
        <v>32</v>
      </c>
      <c r="D34" s="10"/>
      <c r="E34" s="15">
        <v>0.8646429000000001</v>
      </c>
      <c r="F34" s="8">
        <v>28</v>
      </c>
      <c r="G34" s="8">
        <v>19</v>
      </c>
      <c r="H34" s="12">
        <v>0.67857140000000005</v>
      </c>
      <c r="J34" s="13"/>
    </row>
    <row r="35" spans="2:10" x14ac:dyDescent="0.3">
      <c r="B35" s="10" t="str">
        <f>VLOOKUP(C35,'Country code'!$B$2:$C$194,2,FALSE)</f>
        <v>Côte d'Ivoire</v>
      </c>
      <c r="C35" s="10" t="s">
        <v>33</v>
      </c>
      <c r="D35" s="10"/>
      <c r="E35" s="15">
        <v>0.55518520000000005</v>
      </c>
      <c r="F35" s="8">
        <v>27</v>
      </c>
      <c r="G35" s="8">
        <v>1</v>
      </c>
      <c r="H35" s="12">
        <v>3.7037E-2</v>
      </c>
      <c r="J35" s="13"/>
    </row>
    <row r="36" spans="2:10" x14ac:dyDescent="0.3">
      <c r="B36" s="10" t="str">
        <f>VLOOKUP(C36,'Country code'!$B$2:$C$194,2,FALSE)</f>
        <v>Cameroon</v>
      </c>
      <c r="C36" s="10" t="s">
        <v>34</v>
      </c>
      <c r="D36" s="10"/>
      <c r="E36" s="15">
        <v>0.52666670000000004</v>
      </c>
      <c r="F36" s="8">
        <v>30</v>
      </c>
      <c r="G36" s="8">
        <v>0</v>
      </c>
      <c r="H36" s="12">
        <v>0</v>
      </c>
      <c r="J36" s="13"/>
    </row>
    <row r="37" spans="2:10" x14ac:dyDescent="0.3">
      <c r="B37" s="10" t="str">
        <f>VLOOKUP(C37,'Country code'!$B$2:$C$194,2,FALSE)</f>
        <v>Democratic Republic of the Congo</v>
      </c>
      <c r="C37" s="10" t="s">
        <v>35</v>
      </c>
      <c r="D37" s="10"/>
      <c r="E37" s="15">
        <v>0.36666670000000001</v>
      </c>
      <c r="F37" s="8">
        <v>30</v>
      </c>
      <c r="G37" s="8">
        <v>0</v>
      </c>
      <c r="H37" s="12">
        <v>0</v>
      </c>
      <c r="J37" s="13"/>
    </row>
    <row r="38" spans="2:10" x14ac:dyDescent="0.3">
      <c r="B38" s="10" t="str">
        <f>VLOOKUP(C38,'Country code'!$B$2:$C$194,2,FALSE)</f>
        <v>Congo</v>
      </c>
      <c r="C38" s="10" t="s">
        <v>36</v>
      </c>
      <c r="D38" s="10"/>
      <c r="E38" s="15">
        <v>0.57999999999999996</v>
      </c>
      <c r="F38" s="8">
        <v>31</v>
      </c>
      <c r="G38" s="8">
        <v>3</v>
      </c>
      <c r="H38" s="12">
        <v>9.6774200000000005E-2</v>
      </c>
      <c r="J38" s="13"/>
    </row>
    <row r="39" spans="2:10" x14ac:dyDescent="0.3">
      <c r="B39" s="10" t="str">
        <f>VLOOKUP(C39,'Country code'!$B$2:$C$194,2,FALSE)</f>
        <v>Cook Islands</v>
      </c>
      <c r="C39" s="10" t="s">
        <v>37</v>
      </c>
      <c r="D39" s="10"/>
      <c r="E39" s="15">
        <v>0.84580640000000007</v>
      </c>
      <c r="F39" s="8">
        <v>31</v>
      </c>
      <c r="G39" s="8">
        <v>22</v>
      </c>
      <c r="H39" s="12">
        <v>0.70967740000000001</v>
      </c>
      <c r="J39" s="13"/>
    </row>
    <row r="40" spans="2:10" x14ac:dyDescent="0.3">
      <c r="B40" s="10" t="str">
        <f>VLOOKUP(C40,'Country code'!$B$2:$C$194,2,FALSE)</f>
        <v>Colombia</v>
      </c>
      <c r="C40" s="10" t="s">
        <v>38</v>
      </c>
      <c r="D40" s="10"/>
      <c r="E40" s="15">
        <v>0.73387100000000005</v>
      </c>
      <c r="F40" s="8">
        <v>31</v>
      </c>
      <c r="G40" s="8">
        <v>12</v>
      </c>
      <c r="H40" s="12">
        <v>0.38709680000000002</v>
      </c>
      <c r="J40" s="13"/>
    </row>
    <row r="41" spans="2:10" x14ac:dyDescent="0.3">
      <c r="B41" s="10" t="str">
        <f>VLOOKUP(C41,'Country code'!$B$2:$C$194,2,FALSE)</f>
        <v>Comoros</v>
      </c>
      <c r="C41" s="10" t="s">
        <v>39</v>
      </c>
      <c r="D41" s="10"/>
      <c r="E41" s="15">
        <v>0.6766665999999999</v>
      </c>
      <c r="F41" s="8">
        <v>27</v>
      </c>
      <c r="G41" s="8">
        <v>2</v>
      </c>
      <c r="H41" s="12">
        <v>7.4074100000000004E-2</v>
      </c>
      <c r="J41" s="13"/>
    </row>
    <row r="42" spans="2:10" x14ac:dyDescent="0.3">
      <c r="B42" s="10" t="str">
        <f>VLOOKUP(C42,'Country code'!$B$2:$C$194,2,FALSE)</f>
        <v>Cape Verde</v>
      </c>
      <c r="C42" s="10" t="s">
        <v>40</v>
      </c>
      <c r="D42" s="10"/>
      <c r="E42" s="15">
        <v>0.83892860000000002</v>
      </c>
      <c r="F42" s="8">
        <v>28</v>
      </c>
      <c r="G42" s="8">
        <v>24</v>
      </c>
      <c r="H42" s="12">
        <v>0.85714290000000004</v>
      </c>
      <c r="J42" s="13"/>
    </row>
    <row r="43" spans="2:10" x14ac:dyDescent="0.3">
      <c r="B43" s="10" t="str">
        <f>VLOOKUP(C43,'Country code'!$B$2:$C$194,2,FALSE)</f>
        <v>Costa Rica</v>
      </c>
      <c r="C43" s="10" t="s">
        <v>41</v>
      </c>
      <c r="D43" s="10"/>
      <c r="E43" s="15">
        <v>0.88612899999999994</v>
      </c>
      <c r="F43" s="8">
        <v>31</v>
      </c>
      <c r="G43" s="8">
        <v>30</v>
      </c>
      <c r="H43" s="12">
        <v>0.96774190000000004</v>
      </c>
      <c r="J43" s="13"/>
    </row>
    <row r="44" spans="2:10" x14ac:dyDescent="0.3">
      <c r="B44" s="10" t="str">
        <f>VLOOKUP(C44,'Country code'!$B$2:$C$194,2,FALSE)</f>
        <v>Cuba</v>
      </c>
      <c r="C44" s="10" t="s">
        <v>42</v>
      </c>
      <c r="D44" s="10"/>
      <c r="E44" s="15">
        <v>0.92516130000000008</v>
      </c>
      <c r="F44" s="8">
        <v>31</v>
      </c>
      <c r="G44" s="8">
        <v>28</v>
      </c>
      <c r="H44" s="12">
        <v>0.90322579999999997</v>
      </c>
      <c r="J44" s="13"/>
    </row>
    <row r="45" spans="2:10" x14ac:dyDescent="0.3">
      <c r="B45" s="10" t="str">
        <f>VLOOKUP(C45,'Country code'!$B$2:$C$194,2,FALSE)</f>
        <v>Cyprus</v>
      </c>
      <c r="C45" s="10" t="s">
        <v>43</v>
      </c>
      <c r="D45" s="10"/>
      <c r="E45" s="15">
        <v>0.85193550000000007</v>
      </c>
      <c r="F45" s="8">
        <v>31</v>
      </c>
      <c r="G45" s="8">
        <v>25</v>
      </c>
      <c r="H45" s="12">
        <v>0.80645160000000005</v>
      </c>
      <c r="J45" s="13"/>
    </row>
    <row r="46" spans="2:10" x14ac:dyDescent="0.3">
      <c r="B46" s="10" t="str">
        <f>VLOOKUP(C46,'Country code'!$B$2:$C$194,2,FALSE)</f>
        <v>Czech Republic</v>
      </c>
      <c r="C46" s="10" t="s">
        <v>44</v>
      </c>
      <c r="D46" s="10"/>
      <c r="E46" s="15">
        <v>0.98</v>
      </c>
      <c r="F46" s="8">
        <v>18</v>
      </c>
      <c r="G46" s="8">
        <v>18</v>
      </c>
      <c r="H46" s="12">
        <v>1</v>
      </c>
      <c r="J46" s="13"/>
    </row>
    <row r="47" spans="2:10" x14ac:dyDescent="0.3">
      <c r="B47" s="10" t="str">
        <f>VLOOKUP(C47,'Country code'!$B$2:$C$194,2,FALSE)</f>
        <v>Germany</v>
      </c>
      <c r="C47" s="10" t="s">
        <v>45</v>
      </c>
      <c r="D47" s="10"/>
      <c r="E47" s="15">
        <v>0.87466669999999991</v>
      </c>
      <c r="F47" s="8">
        <v>30</v>
      </c>
      <c r="G47" s="8">
        <v>20</v>
      </c>
      <c r="H47" s="12">
        <v>0.66666669999999995</v>
      </c>
      <c r="J47" s="13"/>
    </row>
    <row r="48" spans="2:10" x14ac:dyDescent="0.3">
      <c r="B48" s="10" t="str">
        <f>VLOOKUP(C48,'Country code'!$B$2:$C$194,2,FALSE)</f>
        <v>Djibouti</v>
      </c>
      <c r="C48" s="10" t="s">
        <v>46</v>
      </c>
      <c r="D48" s="10"/>
      <c r="E48" s="15">
        <v>0.50517239999999997</v>
      </c>
      <c r="F48" s="8">
        <v>29</v>
      </c>
      <c r="G48" s="8">
        <v>5</v>
      </c>
      <c r="H48" s="12">
        <v>0.17241380000000001</v>
      </c>
      <c r="J48" s="13"/>
    </row>
    <row r="49" spans="2:10" x14ac:dyDescent="0.3">
      <c r="B49" s="10" t="str">
        <f>VLOOKUP(C49,'Country code'!$B$2:$C$194,2,FALSE)</f>
        <v>Dominica</v>
      </c>
      <c r="C49" s="10" t="s">
        <v>47</v>
      </c>
      <c r="D49" s="10"/>
      <c r="E49" s="15">
        <v>0.95290319999999995</v>
      </c>
      <c r="F49" s="8">
        <v>31</v>
      </c>
      <c r="G49" s="8">
        <v>29</v>
      </c>
      <c r="H49" s="12">
        <v>0.93548390000000003</v>
      </c>
      <c r="J49" s="13"/>
    </row>
    <row r="50" spans="2:10" x14ac:dyDescent="0.3">
      <c r="B50" s="10" t="str">
        <f>VLOOKUP(C50,'Country code'!$B$2:$C$194,2,FALSE)</f>
        <v>Denmark</v>
      </c>
      <c r="C50" s="10" t="s">
        <v>48</v>
      </c>
      <c r="D50" s="10"/>
      <c r="E50" s="15">
        <v>0.90516130000000006</v>
      </c>
      <c r="F50" s="8">
        <v>31</v>
      </c>
      <c r="G50" s="8">
        <v>30</v>
      </c>
      <c r="H50" s="12">
        <v>0.96774190000000004</v>
      </c>
      <c r="J50" s="13"/>
    </row>
    <row r="51" spans="2:10" x14ac:dyDescent="0.3">
      <c r="B51" s="10" t="str">
        <f>VLOOKUP(C51,'Country code'!$B$2:$C$194,2,FALSE)</f>
        <v>Dominican Republic</v>
      </c>
      <c r="C51" s="10" t="s">
        <v>49</v>
      </c>
      <c r="D51" s="10"/>
      <c r="E51" s="15">
        <v>0.68612899999999999</v>
      </c>
      <c r="F51" s="8">
        <v>31</v>
      </c>
      <c r="G51" s="8">
        <v>5</v>
      </c>
      <c r="H51" s="12">
        <v>0.1612903</v>
      </c>
      <c r="J51" s="13"/>
    </row>
    <row r="52" spans="2:10" x14ac:dyDescent="0.3">
      <c r="B52" s="10" t="str">
        <f>VLOOKUP(C52,'Country code'!$B$2:$C$194,2,FALSE)</f>
        <v>Algeria</v>
      </c>
      <c r="C52" s="10" t="s">
        <v>50</v>
      </c>
      <c r="D52" s="10"/>
      <c r="E52" s="15">
        <v>0.87</v>
      </c>
      <c r="F52" s="8">
        <v>26</v>
      </c>
      <c r="G52" s="8">
        <v>22</v>
      </c>
      <c r="H52" s="12">
        <v>0.84615390000000001</v>
      </c>
      <c r="J52" s="13"/>
    </row>
    <row r="53" spans="2:10" x14ac:dyDescent="0.3">
      <c r="B53" s="10" t="str">
        <f>VLOOKUP(C53,'Country code'!$B$2:$C$194,2,FALSE)</f>
        <v>Ecuador</v>
      </c>
      <c r="C53" s="10" t="s">
        <v>51</v>
      </c>
      <c r="D53" s="10"/>
      <c r="E53" s="15">
        <v>0.71709680000000009</v>
      </c>
      <c r="F53" s="8">
        <v>31</v>
      </c>
      <c r="G53" s="8">
        <v>14</v>
      </c>
      <c r="H53" s="12">
        <v>0.45161289999999998</v>
      </c>
      <c r="J53" s="13"/>
    </row>
    <row r="54" spans="2:10" x14ac:dyDescent="0.3">
      <c r="B54" s="10" t="str">
        <f>VLOOKUP(C54,'Country code'!$B$2:$C$194,2,FALSE)</f>
        <v>Egypt</v>
      </c>
      <c r="C54" s="10" t="s">
        <v>52</v>
      </c>
      <c r="D54" s="10"/>
      <c r="E54" s="15">
        <v>0.85645160000000009</v>
      </c>
      <c r="F54" s="8">
        <v>31</v>
      </c>
      <c r="G54" s="8">
        <v>19</v>
      </c>
      <c r="H54" s="12">
        <v>0.61290319999999998</v>
      </c>
      <c r="J54" s="13"/>
    </row>
    <row r="55" spans="2:10" x14ac:dyDescent="0.3">
      <c r="B55" s="10" t="str">
        <f>VLOOKUP(C55,'Country code'!$B$2:$C$194,2,FALSE)</f>
        <v>Eritrea</v>
      </c>
      <c r="C55" s="10" t="s">
        <v>53</v>
      </c>
      <c r="D55" s="10"/>
      <c r="E55" s="15">
        <v>0.82888890000000004</v>
      </c>
      <c r="F55" s="8">
        <v>18</v>
      </c>
      <c r="G55" s="8">
        <v>12</v>
      </c>
      <c r="H55" s="12">
        <v>0.66666669999999995</v>
      </c>
      <c r="J55" s="13"/>
    </row>
    <row r="56" spans="2:10" x14ac:dyDescent="0.3">
      <c r="B56" s="10" t="str">
        <f>VLOOKUP(C56,'Country code'!$B$2:$C$194,2,FALSE)</f>
        <v>Spain</v>
      </c>
      <c r="C56" s="10" t="s">
        <v>54</v>
      </c>
      <c r="D56" s="10"/>
      <c r="E56" s="15">
        <v>0.92</v>
      </c>
      <c r="F56" s="8">
        <v>27</v>
      </c>
      <c r="G56" s="8">
        <v>24</v>
      </c>
      <c r="H56" s="12">
        <v>0.88888889999999998</v>
      </c>
      <c r="J56" s="13"/>
    </row>
    <row r="57" spans="2:10" x14ac:dyDescent="0.3">
      <c r="B57" s="10" t="str">
        <f>VLOOKUP(C57,'Country code'!$B$2:$C$194,2,FALSE)</f>
        <v>Estonia</v>
      </c>
      <c r="C57" s="10" t="s">
        <v>55</v>
      </c>
      <c r="D57" s="10"/>
      <c r="E57" s="15">
        <v>0.90111109999999994</v>
      </c>
      <c r="F57" s="8">
        <v>18</v>
      </c>
      <c r="G57" s="8">
        <v>15</v>
      </c>
      <c r="H57" s="12">
        <v>0.83333330000000005</v>
      </c>
      <c r="J57" s="13"/>
    </row>
    <row r="58" spans="2:10" x14ac:dyDescent="0.3">
      <c r="B58" s="10" t="str">
        <f>VLOOKUP(C58,'Country code'!$B$2:$C$194,2,FALSE)</f>
        <v>Ethiopia</v>
      </c>
      <c r="C58" s="10" t="s">
        <v>56</v>
      </c>
      <c r="D58" s="10"/>
      <c r="E58" s="15">
        <v>0.42966670000000001</v>
      </c>
      <c r="F58" s="8">
        <v>30</v>
      </c>
      <c r="G58" s="8">
        <v>1</v>
      </c>
      <c r="H58" s="12">
        <v>3.3333300000000003E-2</v>
      </c>
      <c r="J58" s="13"/>
    </row>
    <row r="59" spans="2:10" x14ac:dyDescent="0.3">
      <c r="B59" s="10" t="str">
        <f>VLOOKUP(C59,'Country code'!$B$2:$C$194,2,FALSE)</f>
        <v>Finland</v>
      </c>
      <c r="C59" s="10" t="s">
        <v>57</v>
      </c>
      <c r="D59" s="10"/>
      <c r="E59" s="15">
        <v>0.96935490000000002</v>
      </c>
      <c r="F59" s="8">
        <v>31</v>
      </c>
      <c r="G59" s="8">
        <v>31</v>
      </c>
      <c r="H59" s="12">
        <v>1</v>
      </c>
      <c r="J59" s="13"/>
    </row>
    <row r="60" spans="2:10" x14ac:dyDescent="0.3">
      <c r="B60" s="10" t="str">
        <f>VLOOKUP(C60,'Country code'!$B$2:$C$194,2,FALSE)</f>
        <v>Fiji</v>
      </c>
      <c r="C60" s="10" t="s">
        <v>58</v>
      </c>
      <c r="D60" s="10"/>
      <c r="E60" s="15">
        <v>0.89645160000000002</v>
      </c>
      <c r="F60" s="8">
        <v>31</v>
      </c>
      <c r="G60" s="8">
        <v>24</v>
      </c>
      <c r="H60" s="12">
        <v>0.77419349999999998</v>
      </c>
      <c r="J60" s="13"/>
    </row>
    <row r="61" spans="2:10" x14ac:dyDescent="0.3">
      <c r="B61" s="10" t="str">
        <f>VLOOKUP(C61,'Country code'!$B$2:$C$194,2,FALSE)</f>
        <v>France</v>
      </c>
      <c r="C61" s="10" t="s">
        <v>59</v>
      </c>
      <c r="D61" s="10"/>
      <c r="E61" s="15">
        <v>0.93935489999999999</v>
      </c>
      <c r="F61" s="8">
        <v>31</v>
      </c>
      <c r="G61" s="8">
        <v>28</v>
      </c>
      <c r="H61" s="12">
        <v>0.90322579999999997</v>
      </c>
      <c r="J61" s="13"/>
    </row>
    <row r="62" spans="2:10" x14ac:dyDescent="0.3">
      <c r="B62" s="10" t="str">
        <f>VLOOKUP(C62,'Country code'!$B$2:$C$194,2,FALSE)</f>
        <v>Micronesia (Federated States of)</v>
      </c>
      <c r="C62" s="10" t="s">
        <v>60</v>
      </c>
      <c r="D62" s="10"/>
      <c r="E62" s="15">
        <v>0.81625000000000003</v>
      </c>
      <c r="F62" s="8">
        <v>24</v>
      </c>
      <c r="G62" s="8">
        <v>10</v>
      </c>
      <c r="H62" s="12">
        <v>0.4166667</v>
      </c>
      <c r="J62" s="13"/>
    </row>
    <row r="63" spans="2:10" x14ac:dyDescent="0.3">
      <c r="B63" s="10" t="str">
        <f>VLOOKUP(C63,'Country code'!$B$2:$C$194,2,FALSE)</f>
        <v>Gabon</v>
      </c>
      <c r="C63" s="10" t="s">
        <v>61</v>
      </c>
      <c r="D63" s="10"/>
      <c r="E63" s="15">
        <v>0.53392859999999998</v>
      </c>
      <c r="F63" s="8">
        <v>28</v>
      </c>
      <c r="G63" s="8">
        <v>0</v>
      </c>
      <c r="H63" s="12">
        <v>0</v>
      </c>
      <c r="J63" s="13"/>
    </row>
    <row r="64" spans="2:10" x14ac:dyDescent="0.3">
      <c r="B64" s="10" t="str">
        <f>VLOOKUP(C64,'Country code'!$B$2:$C$194,2,FALSE)</f>
        <v>United Kingdom</v>
      </c>
      <c r="C64" s="10" t="s">
        <v>62</v>
      </c>
      <c r="D64" s="10"/>
      <c r="E64" s="15">
        <v>0.82161289999999998</v>
      </c>
      <c r="F64" s="8">
        <v>31</v>
      </c>
      <c r="G64" s="8">
        <v>20</v>
      </c>
      <c r="H64" s="12">
        <v>0.64516130000000005</v>
      </c>
      <c r="J64" s="13"/>
    </row>
    <row r="65" spans="2:10" x14ac:dyDescent="0.3">
      <c r="B65" s="10" t="str">
        <f>VLOOKUP(C65,'Country code'!$B$2:$C$194,2,FALSE)</f>
        <v>Georgia</v>
      </c>
      <c r="C65" s="10" t="s">
        <v>63</v>
      </c>
      <c r="D65" s="10"/>
      <c r="E65" s="15">
        <v>0.79894739999999997</v>
      </c>
      <c r="F65" s="8">
        <v>19</v>
      </c>
      <c r="G65" s="8">
        <v>6</v>
      </c>
      <c r="H65" s="12">
        <v>0.3157895</v>
      </c>
      <c r="J65" s="13"/>
    </row>
    <row r="66" spans="2:10" x14ac:dyDescent="0.3">
      <c r="B66" s="10" t="str">
        <f>VLOOKUP(C66,'Country code'!$B$2:$C$194,2,FALSE)</f>
        <v>Ghana</v>
      </c>
      <c r="C66" s="10" t="s">
        <v>64</v>
      </c>
      <c r="D66" s="10"/>
      <c r="E66" s="15">
        <v>0.62709680000000001</v>
      </c>
      <c r="F66" s="8">
        <v>31</v>
      </c>
      <c r="G66" s="8">
        <v>6</v>
      </c>
      <c r="H66" s="12">
        <v>0.19354840000000001</v>
      </c>
      <c r="J66" s="13"/>
    </row>
    <row r="67" spans="2:10" x14ac:dyDescent="0.3">
      <c r="B67" s="10" t="str">
        <f>VLOOKUP(C67,'Country code'!$B$2:$C$194,2,FALSE)</f>
        <v>Guinea</v>
      </c>
      <c r="C67" s="10" t="s">
        <v>65</v>
      </c>
      <c r="D67" s="10"/>
      <c r="E67" s="15">
        <v>0.41206899999999996</v>
      </c>
      <c r="F67" s="8">
        <v>29</v>
      </c>
      <c r="G67" s="8">
        <v>0</v>
      </c>
      <c r="H67" s="12">
        <v>0</v>
      </c>
      <c r="J67" s="13"/>
    </row>
    <row r="68" spans="2:10" x14ac:dyDescent="0.3">
      <c r="B68" s="10" t="str">
        <f>VLOOKUP(C68,'Country code'!$B$2:$C$194,2,FALSE)</f>
        <v>Gambia</v>
      </c>
      <c r="C68" s="10" t="s">
        <v>66</v>
      </c>
      <c r="D68" s="10"/>
      <c r="E68" s="15">
        <v>0.86580639999999998</v>
      </c>
      <c r="F68" s="8">
        <v>31</v>
      </c>
      <c r="G68" s="8">
        <v>23</v>
      </c>
      <c r="H68" s="12">
        <v>0.74193549999999997</v>
      </c>
      <c r="J68" s="13"/>
    </row>
    <row r="69" spans="2:10" x14ac:dyDescent="0.3">
      <c r="B69" s="10" t="str">
        <f>VLOOKUP(C69,'Country code'!$B$2:$C$194,2,FALSE)</f>
        <v>Guinea-Bissau</v>
      </c>
      <c r="C69" s="10" t="s">
        <v>67</v>
      </c>
      <c r="D69" s="10"/>
      <c r="E69" s="15">
        <v>0.5621429</v>
      </c>
      <c r="F69" s="8">
        <v>28</v>
      </c>
      <c r="G69" s="8">
        <v>0</v>
      </c>
      <c r="H69" s="12">
        <v>0</v>
      </c>
      <c r="J69" s="13"/>
    </row>
    <row r="70" spans="2:10" x14ac:dyDescent="0.3">
      <c r="B70" s="10" t="str">
        <f>VLOOKUP(C70,'Country code'!$B$2:$C$194,2,FALSE)</f>
        <v>Equatorial Guinea</v>
      </c>
      <c r="C70" s="10" t="s">
        <v>68</v>
      </c>
      <c r="D70" s="10"/>
      <c r="E70" s="15">
        <v>0.45500000000000002</v>
      </c>
      <c r="F70" s="8">
        <v>26</v>
      </c>
      <c r="G70" s="8">
        <v>0</v>
      </c>
      <c r="H70" s="12">
        <v>0</v>
      </c>
      <c r="J70" s="13"/>
    </row>
    <row r="71" spans="2:10" x14ac:dyDescent="0.3">
      <c r="B71" s="10" t="str">
        <f>VLOOKUP(C71,'Country code'!$B$2:$C$194,2,FALSE)</f>
        <v>Greece</v>
      </c>
      <c r="C71" s="10" t="s">
        <v>69</v>
      </c>
      <c r="D71" s="10"/>
      <c r="E71" s="15">
        <v>0.85161289999999989</v>
      </c>
      <c r="F71" s="8">
        <v>31</v>
      </c>
      <c r="G71" s="8">
        <v>21</v>
      </c>
      <c r="H71" s="12">
        <v>0.6774194</v>
      </c>
      <c r="J71" s="13"/>
    </row>
    <row r="72" spans="2:10" x14ac:dyDescent="0.3">
      <c r="B72" s="10" t="str">
        <f>VLOOKUP(C72,'Country code'!$B$2:$C$194,2,FALSE)</f>
        <v>Grenada</v>
      </c>
      <c r="C72" s="10" t="s">
        <v>70</v>
      </c>
      <c r="D72" s="10"/>
      <c r="E72" s="15">
        <v>0.83903229999999995</v>
      </c>
      <c r="F72" s="8">
        <v>31</v>
      </c>
      <c r="G72" s="8">
        <v>20</v>
      </c>
      <c r="H72" s="12">
        <v>0.64516130000000005</v>
      </c>
      <c r="J72" s="13"/>
    </row>
    <row r="73" spans="2:10" x14ac:dyDescent="0.3">
      <c r="B73" s="10" t="str">
        <f>VLOOKUP(C73,'Country code'!$B$2:$C$194,2,FALSE)</f>
        <v>Guatemala</v>
      </c>
      <c r="C73" s="10" t="s">
        <v>71</v>
      </c>
      <c r="D73" s="10"/>
      <c r="E73" s="15">
        <v>0.66387099999999999</v>
      </c>
      <c r="F73" s="8">
        <v>31</v>
      </c>
      <c r="G73" s="8">
        <v>7</v>
      </c>
      <c r="H73" s="12">
        <v>0.22580639999999999</v>
      </c>
      <c r="J73" s="13"/>
    </row>
    <row r="74" spans="2:10" x14ac:dyDescent="0.3">
      <c r="B74" s="10" t="str">
        <f>VLOOKUP(C74,'Country code'!$B$2:$C$194,2,FALSE)</f>
        <v>Guyana</v>
      </c>
      <c r="C74" s="10" t="s">
        <v>72</v>
      </c>
      <c r="D74" s="10"/>
      <c r="E74" s="15">
        <v>0.79838710000000002</v>
      </c>
      <c r="F74" s="8">
        <v>31</v>
      </c>
      <c r="G74" s="8">
        <v>16</v>
      </c>
      <c r="H74" s="12">
        <v>0.51612899999999995</v>
      </c>
      <c r="J74" s="13"/>
    </row>
    <row r="75" spans="2:10" x14ac:dyDescent="0.3">
      <c r="B75" s="10" t="str">
        <f>VLOOKUP(C75,'Country code'!$B$2:$C$194,2,FALSE)</f>
        <v>Honduras</v>
      </c>
      <c r="C75" s="10" t="s">
        <v>73</v>
      </c>
      <c r="D75" s="10"/>
      <c r="E75" s="15">
        <v>0.81258059999999999</v>
      </c>
      <c r="F75" s="8">
        <v>31</v>
      </c>
      <c r="G75" s="8">
        <v>21</v>
      </c>
      <c r="H75" s="12">
        <v>0.6774194</v>
      </c>
      <c r="J75" s="13"/>
    </row>
    <row r="76" spans="2:10" x14ac:dyDescent="0.3">
      <c r="B76" s="10" t="str">
        <f>VLOOKUP(C76,'Country code'!$B$2:$C$194,2,FALSE)</f>
        <v>Croatia</v>
      </c>
      <c r="C76" s="10" t="s">
        <v>74</v>
      </c>
      <c r="D76" s="10"/>
      <c r="E76" s="15">
        <v>0.92736839999999998</v>
      </c>
      <c r="F76" s="8">
        <v>19</v>
      </c>
      <c r="G76" s="8">
        <v>18</v>
      </c>
      <c r="H76" s="12">
        <v>0.9473684</v>
      </c>
      <c r="J76" s="13"/>
    </row>
    <row r="77" spans="2:10" x14ac:dyDescent="0.3">
      <c r="B77" s="10" t="str">
        <f>VLOOKUP(C77,'Country code'!$B$2:$C$194,2,FALSE)</f>
        <v>Haiti</v>
      </c>
      <c r="C77" s="10" t="s">
        <v>75</v>
      </c>
      <c r="D77" s="10"/>
      <c r="E77" s="15">
        <v>0.40451610000000005</v>
      </c>
      <c r="F77" s="8">
        <v>31</v>
      </c>
      <c r="G77" s="8">
        <v>0</v>
      </c>
      <c r="H77" s="12">
        <v>0</v>
      </c>
      <c r="J77" s="13"/>
    </row>
    <row r="78" spans="2:10" x14ac:dyDescent="0.3">
      <c r="B78" s="10" t="str">
        <f>VLOOKUP(C78,'Country code'!$B$2:$C$194,2,FALSE)</f>
        <v>Hungary</v>
      </c>
      <c r="C78" s="10" t="s">
        <v>76</v>
      </c>
      <c r="D78" s="10"/>
      <c r="E78" s="15">
        <v>0.99</v>
      </c>
      <c r="F78" s="8">
        <v>31</v>
      </c>
      <c r="G78" s="8">
        <v>31</v>
      </c>
      <c r="H78" s="12">
        <v>1</v>
      </c>
      <c r="J78" s="13"/>
    </row>
    <row r="79" spans="2:10" x14ac:dyDescent="0.3">
      <c r="B79" s="10" t="str">
        <f>VLOOKUP(C79,'Country code'!$B$2:$C$194,2,FALSE)</f>
        <v>Indonesia</v>
      </c>
      <c r="C79" s="10" t="s">
        <v>77</v>
      </c>
      <c r="D79" s="10"/>
      <c r="E79" s="15">
        <v>0.58499999999999996</v>
      </c>
      <c r="F79" s="8">
        <v>30</v>
      </c>
      <c r="G79" s="8">
        <v>0</v>
      </c>
      <c r="H79" s="12">
        <v>0</v>
      </c>
      <c r="J79" s="13"/>
    </row>
    <row r="80" spans="2:10" x14ac:dyDescent="0.3">
      <c r="B80" s="10" t="str">
        <f>VLOOKUP(C80,'Country code'!$B$2:$C$194,2,FALSE)</f>
        <v>India</v>
      </c>
      <c r="C80" s="10" t="s">
        <v>78</v>
      </c>
      <c r="D80" s="10"/>
      <c r="E80" s="15">
        <v>0.50838709999999998</v>
      </c>
      <c r="F80" s="8">
        <v>31</v>
      </c>
      <c r="G80" s="8">
        <v>0</v>
      </c>
      <c r="H80" s="12">
        <v>0</v>
      </c>
      <c r="J80" s="13"/>
    </row>
    <row r="81" spans="2:10" x14ac:dyDescent="0.3">
      <c r="B81" s="10" t="str">
        <f>VLOOKUP(C81,'Country code'!$B$2:$C$194,2,FALSE)</f>
        <v>Ireland</v>
      </c>
      <c r="C81" s="10" t="s">
        <v>79</v>
      </c>
      <c r="D81" s="10"/>
      <c r="E81" s="15">
        <v>0.69580640000000005</v>
      </c>
      <c r="F81" s="8">
        <v>31</v>
      </c>
      <c r="G81" s="8">
        <v>10</v>
      </c>
      <c r="H81" s="12">
        <v>0.3225806</v>
      </c>
      <c r="J81" s="13"/>
    </row>
    <row r="82" spans="2:10" x14ac:dyDescent="0.3">
      <c r="B82" s="10" t="str">
        <f>VLOOKUP(C82,'Country code'!$B$2:$C$194,2,FALSE)</f>
        <v>Iran (Islamic Republic of)</v>
      </c>
      <c r="C82" s="10" t="s">
        <v>80</v>
      </c>
      <c r="D82" s="10"/>
      <c r="E82" s="15">
        <v>0.82193550000000004</v>
      </c>
      <c r="F82" s="8">
        <v>31</v>
      </c>
      <c r="G82" s="8">
        <v>22</v>
      </c>
      <c r="H82" s="12">
        <v>0.70967740000000001</v>
      </c>
      <c r="J82" s="13"/>
    </row>
    <row r="83" spans="2:10" x14ac:dyDescent="0.3">
      <c r="B83" s="10" t="str">
        <f>VLOOKUP(C83,'Country code'!$B$2:$C$194,2,FALSE)</f>
        <v>Iraq</v>
      </c>
      <c r="C83" s="10" t="s">
        <v>81</v>
      </c>
      <c r="D83" s="10"/>
      <c r="E83" s="15">
        <v>0.66645160000000003</v>
      </c>
      <c r="F83" s="8">
        <v>31</v>
      </c>
      <c r="G83" s="8">
        <v>5</v>
      </c>
      <c r="H83" s="12">
        <v>0.1612903</v>
      </c>
      <c r="J83" s="13"/>
    </row>
    <row r="84" spans="2:10" x14ac:dyDescent="0.3">
      <c r="B84" s="10" t="str">
        <f>VLOOKUP(C84,'Country code'!$B$2:$C$194,2,FALSE)</f>
        <v>Iceland</v>
      </c>
      <c r="C84" s="10" t="s">
        <v>82</v>
      </c>
      <c r="D84" s="10"/>
      <c r="E84" s="15">
        <v>0.97838710000000007</v>
      </c>
      <c r="F84" s="8">
        <v>31</v>
      </c>
      <c r="G84" s="8">
        <v>31</v>
      </c>
      <c r="H84" s="12">
        <v>1</v>
      </c>
      <c r="J84" s="13"/>
    </row>
    <row r="85" spans="2:10" x14ac:dyDescent="0.3">
      <c r="B85" s="10" t="str">
        <f>VLOOKUP(C85,'Country code'!$B$2:$C$194,2,FALSE)</f>
        <v>Israel</v>
      </c>
      <c r="C85" s="10" t="s">
        <v>83</v>
      </c>
      <c r="D85" s="10"/>
      <c r="E85" s="15">
        <v>0.93483869999999991</v>
      </c>
      <c r="F85" s="8">
        <v>31</v>
      </c>
      <c r="G85" s="8">
        <v>30</v>
      </c>
      <c r="H85" s="12">
        <v>0.96774190000000004</v>
      </c>
      <c r="J85" s="13"/>
    </row>
    <row r="86" spans="2:10" x14ac:dyDescent="0.3">
      <c r="B86" s="10" t="str">
        <f>VLOOKUP(C86,'Country code'!$B$2:$C$194,2,FALSE)</f>
        <v>Italy</v>
      </c>
      <c r="C86" s="10" t="s">
        <v>84</v>
      </c>
      <c r="D86" s="10"/>
      <c r="E86" s="15">
        <v>0.87259259999999994</v>
      </c>
      <c r="F86" s="8">
        <v>27</v>
      </c>
      <c r="G86" s="8">
        <v>24</v>
      </c>
      <c r="H86" s="12">
        <v>0.88888889999999998</v>
      </c>
      <c r="J86" s="13"/>
    </row>
    <row r="87" spans="2:10" x14ac:dyDescent="0.3">
      <c r="B87" s="10" t="str">
        <f>VLOOKUP(C87,'Country code'!$B$2:$C$194,2,FALSE)</f>
        <v>Jamaica</v>
      </c>
      <c r="C87" s="10" t="s">
        <v>85</v>
      </c>
      <c r="D87" s="10"/>
      <c r="E87" s="15">
        <v>0.82193550000000004</v>
      </c>
      <c r="F87" s="8">
        <v>31</v>
      </c>
      <c r="G87" s="8">
        <v>21</v>
      </c>
      <c r="H87" s="12">
        <v>0.6774194</v>
      </c>
      <c r="J87" s="13"/>
    </row>
    <row r="88" spans="2:10" x14ac:dyDescent="0.3">
      <c r="B88" s="10" t="str">
        <f>VLOOKUP(C88,'Country code'!$B$2:$C$194,2,FALSE)</f>
        <v>Jordan</v>
      </c>
      <c r="C88" s="10" t="s">
        <v>86</v>
      </c>
      <c r="D88" s="10"/>
      <c r="E88" s="15">
        <v>0.89967740000000007</v>
      </c>
      <c r="F88" s="8">
        <v>31</v>
      </c>
      <c r="G88" s="8">
        <v>26</v>
      </c>
      <c r="H88" s="12">
        <v>0.8387097</v>
      </c>
      <c r="J88" s="13"/>
    </row>
    <row r="89" spans="2:10" x14ac:dyDescent="0.3">
      <c r="B89" s="10" t="str">
        <f>VLOOKUP(C89,'Country code'!$B$2:$C$194,2,FALSE)</f>
        <v>Japan</v>
      </c>
      <c r="C89" s="10" t="s">
        <v>87</v>
      </c>
      <c r="D89" s="10"/>
      <c r="E89" s="15">
        <v>0.86935490000000004</v>
      </c>
      <c r="F89" s="8">
        <v>31</v>
      </c>
      <c r="G89" s="8">
        <v>19</v>
      </c>
      <c r="H89" s="12">
        <v>0.61290319999999998</v>
      </c>
      <c r="J89" s="13"/>
    </row>
    <row r="90" spans="2:10" x14ac:dyDescent="0.3">
      <c r="B90" s="10" t="str">
        <f>VLOOKUP(C90,'Country code'!$B$2:$C$194,2,FALSE)</f>
        <v>Kazakhstan</v>
      </c>
      <c r="C90" s="10" t="s">
        <v>88</v>
      </c>
      <c r="D90" s="10"/>
      <c r="E90" s="15">
        <v>0.93105260000000001</v>
      </c>
      <c r="F90" s="8">
        <v>19</v>
      </c>
      <c r="G90" s="8">
        <v>15</v>
      </c>
      <c r="H90" s="12">
        <v>0.78947369999999994</v>
      </c>
      <c r="J90" s="13"/>
    </row>
    <row r="91" spans="2:10" x14ac:dyDescent="0.3">
      <c r="B91" s="10" t="str">
        <f>VLOOKUP(C91,'Country code'!$B$2:$C$194,2,FALSE)</f>
        <v>Kenya</v>
      </c>
      <c r="C91" s="10" t="s">
        <v>89</v>
      </c>
      <c r="D91" s="10"/>
      <c r="E91" s="15">
        <v>0.80629630000000008</v>
      </c>
      <c r="F91" s="8">
        <v>27</v>
      </c>
      <c r="G91" s="8">
        <v>7</v>
      </c>
      <c r="H91" s="12">
        <v>0.25925930000000003</v>
      </c>
      <c r="J91" s="13"/>
    </row>
    <row r="92" spans="2:10" x14ac:dyDescent="0.3">
      <c r="B92" s="10" t="str">
        <f>VLOOKUP(C92,'Country code'!$B$2:$C$194,2,FALSE)</f>
        <v>Kyrgyzstan</v>
      </c>
      <c r="C92" s="10" t="s">
        <v>90</v>
      </c>
      <c r="D92" s="10"/>
      <c r="E92" s="15">
        <v>0.93578950000000005</v>
      </c>
      <c r="F92" s="8">
        <v>19</v>
      </c>
      <c r="G92" s="8">
        <v>16</v>
      </c>
      <c r="H92" s="12">
        <v>0.84210529999999995</v>
      </c>
      <c r="J92" s="13"/>
    </row>
    <row r="93" spans="2:10" x14ac:dyDescent="0.3">
      <c r="B93" s="10" t="str">
        <f>VLOOKUP(C93,'Country code'!$B$2:$C$194,2,FALSE)</f>
        <v>Cambodia</v>
      </c>
      <c r="C93" s="10" t="s">
        <v>91</v>
      </c>
      <c r="D93" s="10"/>
      <c r="E93" s="15">
        <v>0.54148150000000006</v>
      </c>
      <c r="F93" s="8">
        <v>27</v>
      </c>
      <c r="G93" s="8">
        <v>4</v>
      </c>
      <c r="H93" s="12">
        <v>0.1481481</v>
      </c>
      <c r="J93" s="13"/>
    </row>
    <row r="94" spans="2:10" x14ac:dyDescent="0.3">
      <c r="B94" s="10" t="str">
        <f>VLOOKUP(C94,'Country code'!$B$2:$C$194,2,FALSE)</f>
        <v>Kiribati</v>
      </c>
      <c r="C94" s="10" t="s">
        <v>92</v>
      </c>
      <c r="D94" s="10"/>
      <c r="E94" s="15">
        <v>0.69548389999999993</v>
      </c>
      <c r="F94" s="8">
        <v>31</v>
      </c>
      <c r="G94" s="8">
        <v>11</v>
      </c>
      <c r="H94" s="12">
        <v>0.35483870000000001</v>
      </c>
      <c r="J94" s="13"/>
    </row>
    <row r="95" spans="2:10" x14ac:dyDescent="0.3">
      <c r="B95" s="10" t="str">
        <f>VLOOKUP(C95,'Country code'!$B$2:$C$194,2,FALSE)</f>
        <v>Saint Kitts and Nevis</v>
      </c>
      <c r="C95" s="10" t="s">
        <v>93</v>
      </c>
      <c r="D95" s="10"/>
      <c r="E95" s="15">
        <v>0.94903229999999994</v>
      </c>
      <c r="F95" s="8">
        <v>31</v>
      </c>
      <c r="G95" s="8">
        <v>29</v>
      </c>
      <c r="H95" s="12">
        <v>0.93548390000000003</v>
      </c>
      <c r="J95" s="13"/>
    </row>
    <row r="96" spans="2:10" x14ac:dyDescent="0.3">
      <c r="B96" s="10" t="str">
        <f>VLOOKUP(C96,'Country code'!$B$2:$C$194,2,FALSE)</f>
        <v>Republic of Korea</v>
      </c>
      <c r="C96" s="10" t="s">
        <v>94</v>
      </c>
      <c r="D96" s="10"/>
      <c r="E96" s="15">
        <v>0.8376667000000001</v>
      </c>
      <c r="F96" s="8">
        <v>30</v>
      </c>
      <c r="G96" s="8">
        <v>17</v>
      </c>
      <c r="H96" s="12">
        <v>0.56666669999999997</v>
      </c>
      <c r="J96" s="13"/>
    </row>
    <row r="97" spans="2:10" x14ac:dyDescent="0.3">
      <c r="B97" s="10" t="str">
        <f>VLOOKUP(C97,'Country code'!$B$2:$C$194,2,FALSE)</f>
        <v>Kuwait</v>
      </c>
      <c r="C97" s="10" t="s">
        <v>95</v>
      </c>
      <c r="D97" s="10"/>
      <c r="E97" s="15">
        <v>0.92645160000000004</v>
      </c>
      <c r="F97" s="8">
        <v>31</v>
      </c>
      <c r="G97" s="8">
        <v>26</v>
      </c>
      <c r="H97" s="12">
        <v>0.8387097</v>
      </c>
      <c r="J97" s="13"/>
    </row>
    <row r="98" spans="2:10" x14ac:dyDescent="0.3">
      <c r="B98" s="10" t="str">
        <f>VLOOKUP(C98,'Country code'!$B$2:$C$194,2,FALSE)</f>
        <v>Lao People's Democratic Republic</v>
      </c>
      <c r="C98" s="10" t="s">
        <v>96</v>
      </c>
      <c r="D98" s="10"/>
      <c r="E98" s="15">
        <v>0.37166670000000002</v>
      </c>
      <c r="F98" s="8">
        <v>30</v>
      </c>
      <c r="G98" s="8">
        <v>0</v>
      </c>
      <c r="H98" s="12">
        <v>0</v>
      </c>
      <c r="J98" s="13"/>
    </row>
    <row r="99" spans="2:10" x14ac:dyDescent="0.3">
      <c r="B99" s="10" t="str">
        <f>VLOOKUP(C99,'Country code'!$B$2:$C$194,2,FALSE)</f>
        <v>Lebanon</v>
      </c>
      <c r="C99" s="10" t="s">
        <v>97</v>
      </c>
      <c r="D99" s="10"/>
      <c r="E99" s="15">
        <v>0.65833340000000007</v>
      </c>
      <c r="F99" s="8">
        <v>30</v>
      </c>
      <c r="G99" s="8">
        <v>9</v>
      </c>
      <c r="H99" s="12">
        <v>0.3</v>
      </c>
      <c r="J99" s="13"/>
    </row>
    <row r="100" spans="2:10" x14ac:dyDescent="0.3">
      <c r="B100" s="10" t="str">
        <f>VLOOKUP(C100,'Country code'!$B$2:$C$194,2,FALSE)</f>
        <v>Liberia</v>
      </c>
      <c r="C100" s="10" t="s">
        <v>98</v>
      </c>
      <c r="D100" s="10"/>
      <c r="E100" s="15">
        <v>0.51249999999999996</v>
      </c>
      <c r="F100" s="8">
        <v>12</v>
      </c>
      <c r="G100" s="8">
        <v>0</v>
      </c>
      <c r="H100" s="12">
        <v>0</v>
      </c>
      <c r="J100" s="13"/>
    </row>
    <row r="101" spans="2:10" x14ac:dyDescent="0.3">
      <c r="B101" s="10" t="str">
        <f>VLOOKUP(C101,'Country code'!$B$2:$C$194,2,FALSE)</f>
        <v>Libyan Arab Jamahiriya</v>
      </c>
      <c r="C101" s="10" t="s">
        <v>99</v>
      </c>
      <c r="D101" s="10"/>
      <c r="E101" s="15">
        <v>0.89161289999999993</v>
      </c>
      <c r="F101" s="8">
        <v>31</v>
      </c>
      <c r="G101" s="8">
        <v>21</v>
      </c>
      <c r="H101" s="12">
        <v>0.6774194</v>
      </c>
      <c r="J101" s="13"/>
    </row>
    <row r="102" spans="2:10" x14ac:dyDescent="0.3">
      <c r="B102" s="10" t="str">
        <f>VLOOKUP(C102,'Country code'!$B$2:$C$194,2,FALSE)</f>
        <v>Saint Lucia</v>
      </c>
      <c r="C102" s="10" t="s">
        <v>100</v>
      </c>
      <c r="D102" s="10"/>
      <c r="E102" s="15">
        <v>0.87290319999999999</v>
      </c>
      <c r="F102" s="8">
        <v>31</v>
      </c>
      <c r="G102" s="8">
        <v>22</v>
      </c>
      <c r="H102" s="12">
        <v>0.70967740000000001</v>
      </c>
      <c r="J102" s="13"/>
    </row>
    <row r="103" spans="2:10" x14ac:dyDescent="0.3">
      <c r="B103" s="10" t="str">
        <f>VLOOKUP(C103,'Country code'!$B$2:$C$194,2,FALSE)</f>
        <v>Sri Lanka</v>
      </c>
      <c r="C103" s="10" t="s">
        <v>101</v>
      </c>
      <c r="D103" s="10"/>
      <c r="E103" s="15">
        <v>0.85903229999999997</v>
      </c>
      <c r="F103" s="8">
        <v>31</v>
      </c>
      <c r="G103" s="8">
        <v>22</v>
      </c>
      <c r="H103" s="12">
        <v>0.70967740000000001</v>
      </c>
      <c r="J103" s="13"/>
    </row>
    <row r="104" spans="2:10" x14ac:dyDescent="0.3">
      <c r="B104" s="10" t="str">
        <f>VLOOKUP(C104,'Country code'!$B$2:$C$194,2,FALSE)</f>
        <v>Lesotho</v>
      </c>
      <c r="C104" s="10" t="s">
        <v>102</v>
      </c>
      <c r="D104" s="10"/>
      <c r="E104" s="15">
        <v>0.80903229999999993</v>
      </c>
      <c r="F104" s="8">
        <v>31</v>
      </c>
      <c r="G104" s="8">
        <v>12</v>
      </c>
      <c r="H104" s="12">
        <v>0.38709680000000002</v>
      </c>
      <c r="J104" s="13"/>
    </row>
    <row r="105" spans="2:10" x14ac:dyDescent="0.3">
      <c r="B105" s="10" t="str">
        <f>VLOOKUP(C105,'Country code'!$B$2:$C$194,2,FALSE)</f>
        <v>Lithuania</v>
      </c>
      <c r="C105" s="10" t="s">
        <v>103</v>
      </c>
      <c r="D105" s="10"/>
      <c r="E105" s="15">
        <v>0.91842100000000004</v>
      </c>
      <c r="F105" s="8">
        <v>19</v>
      </c>
      <c r="G105" s="8">
        <v>16</v>
      </c>
      <c r="H105" s="12">
        <v>0.84210529999999995</v>
      </c>
      <c r="J105" s="13"/>
    </row>
    <row r="106" spans="2:10" x14ac:dyDescent="0.3">
      <c r="B106" s="10" t="str">
        <f>VLOOKUP(C106,'Country code'!$B$2:$C$194,2,FALSE)</f>
        <v>Luxembourg</v>
      </c>
      <c r="C106" s="10" t="s">
        <v>104</v>
      </c>
      <c r="D106" s="10"/>
      <c r="E106" s="15">
        <v>0.93500000000000005</v>
      </c>
      <c r="F106" s="8">
        <v>28</v>
      </c>
      <c r="G106" s="8">
        <v>25</v>
      </c>
      <c r="H106" s="12">
        <v>0.89285709999999996</v>
      </c>
      <c r="J106" s="13"/>
    </row>
    <row r="107" spans="2:10" x14ac:dyDescent="0.3">
      <c r="B107" s="10" t="str">
        <f>VLOOKUP(C107,'Country code'!$B$2:$C$194,2,FALSE)</f>
        <v>Latvia</v>
      </c>
      <c r="C107" s="10" t="s">
        <v>105</v>
      </c>
      <c r="D107" s="10"/>
      <c r="E107" s="15">
        <v>0.94684209999999991</v>
      </c>
      <c r="F107" s="8">
        <v>19</v>
      </c>
      <c r="G107" s="8">
        <v>18</v>
      </c>
      <c r="H107" s="12">
        <v>0.9473684</v>
      </c>
      <c r="J107" s="13"/>
    </row>
    <row r="108" spans="2:10" x14ac:dyDescent="0.3">
      <c r="B108" s="10" t="str">
        <f>VLOOKUP(C108,'Country code'!$B$2:$C$194,2,FALSE)</f>
        <v>Morocco</v>
      </c>
      <c r="C108" s="10" t="s">
        <v>106</v>
      </c>
      <c r="D108" s="10"/>
      <c r="E108" s="15">
        <v>0.8358620000000001</v>
      </c>
      <c r="F108" s="8">
        <v>29</v>
      </c>
      <c r="G108" s="8">
        <v>20</v>
      </c>
      <c r="H108" s="12">
        <v>0.68965520000000002</v>
      </c>
      <c r="J108" s="13"/>
    </row>
    <row r="109" spans="2:10" x14ac:dyDescent="0.3">
      <c r="B109" s="10" t="str">
        <f>VLOOKUP(C109,'Country code'!$B$2:$C$194,2,FALSE)</f>
        <v>Monaco</v>
      </c>
      <c r="C109" s="10" t="s">
        <v>107</v>
      </c>
      <c r="D109" s="10"/>
      <c r="E109" s="15">
        <v>0.98913039999999997</v>
      </c>
      <c r="F109" s="8">
        <v>23</v>
      </c>
      <c r="G109" s="8">
        <v>23</v>
      </c>
      <c r="H109" s="12">
        <v>1</v>
      </c>
      <c r="J109" s="13"/>
    </row>
    <row r="110" spans="2:10" x14ac:dyDescent="0.3">
      <c r="B110" s="10" t="str">
        <f>VLOOKUP(C110,'Country code'!$B$2:$C$194,2,FALSE)</f>
        <v>Republic of Moldova</v>
      </c>
      <c r="C110" s="10" t="s">
        <v>108</v>
      </c>
      <c r="D110" s="10"/>
      <c r="E110" s="15">
        <v>0.93157899999999993</v>
      </c>
      <c r="F110" s="8">
        <v>19</v>
      </c>
      <c r="G110" s="8">
        <v>17</v>
      </c>
      <c r="H110" s="12">
        <v>0.8947368</v>
      </c>
      <c r="J110" s="13"/>
    </row>
    <row r="111" spans="2:10" x14ac:dyDescent="0.3">
      <c r="B111" s="10" t="str">
        <f>VLOOKUP(C111,'Country code'!$B$2:$C$194,2,FALSE)</f>
        <v>Madagascar</v>
      </c>
      <c r="C111" s="10" t="s">
        <v>109</v>
      </c>
      <c r="D111" s="10"/>
      <c r="E111" s="15">
        <v>0.54413789999999995</v>
      </c>
      <c r="F111" s="8">
        <v>29</v>
      </c>
      <c r="G111" s="8">
        <v>0</v>
      </c>
      <c r="H111" s="12">
        <v>0</v>
      </c>
      <c r="J111" s="13"/>
    </row>
    <row r="112" spans="2:10" x14ac:dyDescent="0.3">
      <c r="B112" s="10" t="str">
        <f>VLOOKUP(C112,'Country code'!$B$2:$C$194,2,FALSE)</f>
        <v>Maldives</v>
      </c>
      <c r="C112" s="10" t="s">
        <v>110</v>
      </c>
      <c r="D112" s="10"/>
      <c r="E112" s="15">
        <v>0.76258060000000005</v>
      </c>
      <c r="F112" s="8">
        <v>31</v>
      </c>
      <c r="G112" s="8">
        <v>23</v>
      </c>
      <c r="H112" s="12">
        <v>0.74193549999999997</v>
      </c>
      <c r="J112" s="13"/>
    </row>
    <row r="113" spans="2:10" x14ac:dyDescent="0.3">
      <c r="B113" s="10" t="str">
        <f>VLOOKUP(C113,'Country code'!$B$2:$C$194,2,FALSE)</f>
        <v>Mexico</v>
      </c>
      <c r="C113" s="10" t="s">
        <v>111</v>
      </c>
      <c r="D113" s="10"/>
      <c r="E113" s="15">
        <v>0.78774189999999999</v>
      </c>
      <c r="F113" s="8">
        <v>31</v>
      </c>
      <c r="G113" s="8">
        <v>19</v>
      </c>
      <c r="H113" s="12">
        <v>0.61290319999999998</v>
      </c>
      <c r="J113" s="13"/>
    </row>
    <row r="114" spans="2:10" x14ac:dyDescent="0.3">
      <c r="B114" s="10" t="str">
        <f>VLOOKUP(C114,'Country code'!$B$2:$C$194,2,FALSE)</f>
        <v>Marshall Islands</v>
      </c>
      <c r="C114" s="10" t="s">
        <v>112</v>
      </c>
      <c r="D114" s="10"/>
      <c r="E114" s="15">
        <v>0.76434780000000002</v>
      </c>
      <c r="F114" s="8">
        <v>23</v>
      </c>
      <c r="G114" s="8">
        <v>8</v>
      </c>
      <c r="H114" s="12">
        <v>0.34782610000000003</v>
      </c>
      <c r="J114" s="13"/>
    </row>
    <row r="115" spans="2:10" x14ac:dyDescent="0.3">
      <c r="B115" s="10" t="str">
        <f>VLOOKUP(C115,'Country code'!$B$2:$C$194,2,FALSE)</f>
        <v>The former Yugoslav Republic of Macedonia</v>
      </c>
      <c r="C115" s="10" t="s">
        <v>113</v>
      </c>
      <c r="D115" s="10"/>
      <c r="E115" s="15">
        <v>0.94166659999999991</v>
      </c>
      <c r="F115" s="8">
        <v>18</v>
      </c>
      <c r="G115" s="8">
        <v>18</v>
      </c>
      <c r="H115" s="12">
        <v>1</v>
      </c>
      <c r="J115" s="13"/>
    </row>
    <row r="116" spans="2:10" x14ac:dyDescent="0.3">
      <c r="B116" s="10" t="str">
        <f>VLOOKUP(C116,'Country code'!$B$2:$C$194,2,FALSE)</f>
        <v>Mali</v>
      </c>
      <c r="C116" s="10" t="s">
        <v>114</v>
      </c>
      <c r="D116" s="10"/>
      <c r="E116" s="15">
        <v>0.48</v>
      </c>
      <c r="F116" s="8">
        <v>26</v>
      </c>
      <c r="G116" s="8">
        <v>0</v>
      </c>
      <c r="H116" s="12">
        <v>0</v>
      </c>
      <c r="J116" s="13"/>
    </row>
    <row r="117" spans="2:10" x14ac:dyDescent="0.3">
      <c r="B117" s="10" t="str">
        <f>VLOOKUP(C117,'Country code'!$B$2:$C$194,2,FALSE)</f>
        <v>Malta</v>
      </c>
      <c r="C117" s="10" t="s">
        <v>115</v>
      </c>
      <c r="D117" s="10"/>
      <c r="E117" s="15">
        <v>0.8133334000000001</v>
      </c>
      <c r="F117" s="8">
        <v>27</v>
      </c>
      <c r="G117" s="8">
        <v>17</v>
      </c>
      <c r="H117" s="12">
        <v>0.62962960000000001</v>
      </c>
      <c r="J117" s="13"/>
    </row>
    <row r="118" spans="2:10" x14ac:dyDescent="0.3">
      <c r="B118" s="10" t="str">
        <f>VLOOKUP(C118,'Country code'!$B$2:$C$194,2,FALSE)</f>
        <v>Myanmar</v>
      </c>
      <c r="C118" s="10" t="s">
        <v>116</v>
      </c>
      <c r="D118" s="10"/>
      <c r="E118" s="15">
        <v>0.60645159999999998</v>
      </c>
      <c r="F118" s="8">
        <v>31</v>
      </c>
      <c r="G118" s="8">
        <v>8</v>
      </c>
      <c r="H118" s="12">
        <v>0.25806449999999997</v>
      </c>
      <c r="J118" s="13"/>
    </row>
    <row r="119" spans="2:10" x14ac:dyDescent="0.3">
      <c r="B119" s="10" t="str">
        <f>VLOOKUP(C119,'Country code'!$B$2:$C$194,2,FALSE)</f>
        <v>Montenegro</v>
      </c>
      <c r="C119" s="10" t="s">
        <v>117</v>
      </c>
      <c r="D119" s="10"/>
      <c r="E119" s="15">
        <v>0.92599999999999993</v>
      </c>
      <c r="F119" s="8">
        <v>5</v>
      </c>
      <c r="G119" s="8">
        <v>5</v>
      </c>
      <c r="H119" s="12">
        <v>1</v>
      </c>
      <c r="J119" s="13"/>
    </row>
    <row r="120" spans="2:10" x14ac:dyDescent="0.3">
      <c r="B120" s="10" t="str">
        <f>VLOOKUP(C120,'Country code'!$B$2:$C$194,2,FALSE)</f>
        <v>Mongolia</v>
      </c>
      <c r="C120" s="10" t="s">
        <v>118</v>
      </c>
      <c r="D120" s="10"/>
      <c r="E120" s="15">
        <v>0.87225809999999993</v>
      </c>
      <c r="F120" s="8">
        <v>31</v>
      </c>
      <c r="G120" s="8">
        <v>16</v>
      </c>
      <c r="H120" s="12">
        <v>0.51612899999999995</v>
      </c>
      <c r="J120" s="13"/>
    </row>
    <row r="121" spans="2:10" x14ac:dyDescent="0.3">
      <c r="B121" s="10" t="str">
        <f>VLOOKUP(C121,'Country code'!$B$2:$C$194,2,FALSE)</f>
        <v>Mozambique</v>
      </c>
      <c r="C121" s="10" t="s">
        <v>119</v>
      </c>
      <c r="D121" s="10"/>
      <c r="E121" s="15">
        <v>0.58266669999999998</v>
      </c>
      <c r="F121" s="8">
        <v>30</v>
      </c>
      <c r="G121" s="8">
        <v>0</v>
      </c>
      <c r="H121" s="12">
        <v>0</v>
      </c>
      <c r="J121" s="13"/>
    </row>
    <row r="122" spans="2:10" x14ac:dyDescent="0.3">
      <c r="B122" s="10" t="str">
        <f>VLOOKUP(C122,'Country code'!$B$2:$C$194,2,FALSE)</f>
        <v>Mauritania</v>
      </c>
      <c r="C122" s="10" t="s">
        <v>120</v>
      </c>
      <c r="D122" s="10"/>
      <c r="E122" s="15">
        <v>0.46200000000000002</v>
      </c>
      <c r="F122" s="8">
        <v>30</v>
      </c>
      <c r="G122" s="8">
        <v>0</v>
      </c>
      <c r="H122" s="12">
        <v>0</v>
      </c>
      <c r="J122" s="13"/>
    </row>
    <row r="123" spans="2:10" x14ac:dyDescent="0.3">
      <c r="B123" s="10" t="str">
        <f>VLOOKUP(C123,'Country code'!$B$2:$C$194,2,FALSE)</f>
        <v>Mauritius</v>
      </c>
      <c r="C123" s="10" t="s">
        <v>121</v>
      </c>
      <c r="D123" s="10"/>
      <c r="E123" s="15">
        <v>0.90354839999999992</v>
      </c>
      <c r="F123" s="8">
        <v>31</v>
      </c>
      <c r="G123" s="8">
        <v>29</v>
      </c>
      <c r="H123" s="12">
        <v>0.93548390000000003</v>
      </c>
      <c r="J123" s="13"/>
    </row>
    <row r="124" spans="2:10" x14ac:dyDescent="0.3">
      <c r="B124" s="10" t="str">
        <f>VLOOKUP(C124,'Country code'!$B$2:$C$194,2,FALSE)</f>
        <v>Malawi</v>
      </c>
      <c r="C124" s="10" t="s">
        <v>122</v>
      </c>
      <c r="D124" s="10"/>
      <c r="E124" s="15">
        <v>0.81129040000000008</v>
      </c>
      <c r="F124" s="8">
        <v>31</v>
      </c>
      <c r="G124" s="8">
        <v>18</v>
      </c>
      <c r="H124" s="12">
        <v>0.58064510000000003</v>
      </c>
      <c r="J124" s="13"/>
    </row>
    <row r="125" spans="2:10" x14ac:dyDescent="0.3">
      <c r="B125" s="10" t="str">
        <f>VLOOKUP(C125,'Country code'!$B$2:$C$194,2,FALSE)</f>
        <v>Malaysia</v>
      </c>
      <c r="C125" s="10" t="s">
        <v>123</v>
      </c>
      <c r="D125" s="10"/>
      <c r="E125" s="15">
        <v>0.84709680000000009</v>
      </c>
      <c r="F125" s="8">
        <v>31</v>
      </c>
      <c r="G125" s="8">
        <v>21</v>
      </c>
      <c r="H125" s="12">
        <v>0.6774194</v>
      </c>
      <c r="J125" s="13"/>
    </row>
    <row r="126" spans="2:10" x14ac:dyDescent="0.3">
      <c r="B126" s="10" t="str">
        <f>VLOOKUP(C126,'Country code'!$B$2:$C$194,2,FALSE)</f>
        <v>Namibia</v>
      </c>
      <c r="C126" s="10" t="s">
        <v>124</v>
      </c>
      <c r="D126" s="10"/>
      <c r="E126" s="15">
        <v>0.77400000000000002</v>
      </c>
      <c r="F126" s="8">
        <v>20</v>
      </c>
      <c r="G126" s="8">
        <v>3</v>
      </c>
      <c r="H126" s="12">
        <v>0.15</v>
      </c>
      <c r="J126" s="13"/>
    </row>
    <row r="127" spans="2:10" x14ac:dyDescent="0.3">
      <c r="B127" s="10" t="str">
        <f>VLOOKUP(C127,'Country code'!$B$2:$C$194,2,FALSE)</f>
        <v>Niger</v>
      </c>
      <c r="C127" s="10" t="s">
        <v>125</v>
      </c>
      <c r="D127" s="10"/>
      <c r="E127" s="15">
        <v>0.28233330000000001</v>
      </c>
      <c r="F127" s="8">
        <v>30</v>
      </c>
      <c r="G127" s="8">
        <v>0</v>
      </c>
      <c r="H127" s="12">
        <v>0</v>
      </c>
      <c r="J127" s="13"/>
    </row>
    <row r="128" spans="2:10" x14ac:dyDescent="0.3">
      <c r="B128" s="10" t="str">
        <f>VLOOKUP(C128,'Country code'!$B$2:$C$194,2,FALSE)</f>
        <v>Nigeria</v>
      </c>
      <c r="C128" s="10" t="s">
        <v>126</v>
      </c>
      <c r="D128" s="10"/>
      <c r="E128" s="15">
        <v>0.35555559999999997</v>
      </c>
      <c r="F128" s="8">
        <v>27</v>
      </c>
      <c r="G128" s="8">
        <v>0</v>
      </c>
      <c r="H128" s="12">
        <v>0</v>
      </c>
      <c r="J128" s="13"/>
    </row>
    <row r="129" spans="2:10" x14ac:dyDescent="0.3">
      <c r="B129" s="10" t="str">
        <f>VLOOKUP(C129,'Country code'!$B$2:$C$194,2,FALSE)</f>
        <v>Nicaragua</v>
      </c>
      <c r="C129" s="10" t="s">
        <v>127</v>
      </c>
      <c r="D129" s="10"/>
      <c r="E129" s="15">
        <v>0.68774190000000002</v>
      </c>
      <c r="F129" s="8">
        <v>31</v>
      </c>
      <c r="G129" s="8">
        <v>9</v>
      </c>
      <c r="H129" s="12">
        <v>0.29032259999999999</v>
      </c>
      <c r="J129" s="13"/>
    </row>
    <row r="130" spans="2:10" x14ac:dyDescent="0.3">
      <c r="B130" s="10" t="str">
        <f>VLOOKUP(C130,'Country code'!$B$2:$C$194,2,FALSE)</f>
        <v>Niue</v>
      </c>
      <c r="C130" s="10" t="s">
        <v>128</v>
      </c>
      <c r="D130" s="10"/>
      <c r="E130" s="15">
        <v>0.8409677000000001</v>
      </c>
      <c r="F130" s="8">
        <v>31</v>
      </c>
      <c r="G130" s="8">
        <v>23</v>
      </c>
      <c r="H130" s="12">
        <v>0.74193549999999997</v>
      </c>
      <c r="J130" s="13"/>
    </row>
    <row r="131" spans="2:10" x14ac:dyDescent="0.3">
      <c r="B131" s="10" t="str">
        <f>VLOOKUP(C131,'Country code'!$B$2:$C$194,2,FALSE)</f>
        <v>Netherlands</v>
      </c>
      <c r="C131" s="10" t="s">
        <v>129</v>
      </c>
      <c r="D131" s="10"/>
      <c r="E131" s="15">
        <v>0.96870959999999995</v>
      </c>
      <c r="F131" s="8">
        <v>31</v>
      </c>
      <c r="G131" s="8">
        <v>31</v>
      </c>
      <c r="H131" s="12">
        <v>1</v>
      </c>
      <c r="J131" s="13"/>
    </row>
    <row r="132" spans="2:10" x14ac:dyDescent="0.3">
      <c r="B132" s="10" t="str">
        <f>VLOOKUP(C132,'Country code'!$B$2:$C$194,2,FALSE)</f>
        <v>Norway</v>
      </c>
      <c r="C132" s="10" t="s">
        <v>130</v>
      </c>
      <c r="D132" s="10"/>
      <c r="E132" s="15">
        <v>0.91035709999999992</v>
      </c>
      <c r="F132" s="8">
        <v>28</v>
      </c>
      <c r="G132" s="8">
        <v>24</v>
      </c>
      <c r="H132" s="12">
        <v>0.85714290000000004</v>
      </c>
      <c r="J132" s="13"/>
    </row>
    <row r="133" spans="2:10" x14ac:dyDescent="0.3">
      <c r="B133" s="10" t="str">
        <f>VLOOKUP(C133,'Country code'!$B$2:$C$194,2,FALSE)</f>
        <v>Nepal</v>
      </c>
      <c r="C133" s="10" t="s">
        <v>131</v>
      </c>
      <c r="D133" s="10"/>
      <c r="E133" s="15">
        <v>0.57483870000000004</v>
      </c>
      <c r="F133" s="8">
        <v>31</v>
      </c>
      <c r="G133" s="8">
        <v>4</v>
      </c>
      <c r="H133" s="12">
        <v>0.12903229999999999</v>
      </c>
      <c r="J133" s="13"/>
    </row>
    <row r="134" spans="2:10" x14ac:dyDescent="0.3">
      <c r="B134" s="10" t="str">
        <f>VLOOKUP(C134,'Country code'!$B$2:$C$194,2,FALSE)</f>
        <v>Nauru</v>
      </c>
      <c r="C134" s="10" t="s">
        <v>132</v>
      </c>
      <c r="D134" s="10"/>
      <c r="E134" s="15">
        <v>0.7214815</v>
      </c>
      <c r="F134" s="8">
        <v>27</v>
      </c>
      <c r="G134" s="8">
        <v>5</v>
      </c>
      <c r="H134" s="12">
        <v>0.18518519999999999</v>
      </c>
      <c r="J134" s="13"/>
    </row>
    <row r="135" spans="2:10" x14ac:dyDescent="0.3">
      <c r="B135" s="10" t="str">
        <f>VLOOKUP(C135,'Country code'!$B$2:$C$194,2,FALSE)</f>
        <v>New Zealand</v>
      </c>
      <c r="C135" s="10" t="s">
        <v>133</v>
      </c>
      <c r="D135" s="10"/>
      <c r="E135" s="15">
        <v>0.83064510000000003</v>
      </c>
      <c r="F135" s="8">
        <v>31</v>
      </c>
      <c r="G135" s="8">
        <v>16</v>
      </c>
      <c r="H135" s="12">
        <v>0.51612899999999995</v>
      </c>
      <c r="J135" s="13"/>
    </row>
    <row r="136" spans="2:10" x14ac:dyDescent="0.3">
      <c r="B136" s="10" t="str">
        <f>VLOOKUP(C136,'Country code'!$B$2:$C$194,2,FALSE)</f>
        <v>Oman</v>
      </c>
      <c r="C136" s="10" t="s">
        <v>134</v>
      </c>
      <c r="D136" s="10"/>
      <c r="E136" s="15">
        <v>0.84645160000000008</v>
      </c>
      <c r="F136" s="8">
        <v>31</v>
      </c>
      <c r="G136" s="8">
        <v>24</v>
      </c>
      <c r="H136" s="12">
        <v>0.77419349999999998</v>
      </c>
      <c r="J136" s="13"/>
    </row>
    <row r="137" spans="2:10" x14ac:dyDescent="0.3">
      <c r="B137" s="10" t="str">
        <f>VLOOKUP(C137,'Country code'!$B$2:$C$194,2,FALSE)</f>
        <v>Pakistan</v>
      </c>
      <c r="C137" s="10" t="s">
        <v>135</v>
      </c>
      <c r="D137" s="10"/>
      <c r="E137" s="15">
        <v>0.49548389999999998</v>
      </c>
      <c r="F137" s="8">
        <v>31</v>
      </c>
      <c r="G137" s="8">
        <v>2</v>
      </c>
      <c r="H137" s="12">
        <v>6.4516100000000007E-2</v>
      </c>
      <c r="J137" s="13"/>
    </row>
    <row r="138" spans="2:10" x14ac:dyDescent="0.3">
      <c r="B138" s="10" t="str">
        <f>VLOOKUP(C138,'Country code'!$B$2:$C$194,2,FALSE)</f>
        <v>Panama</v>
      </c>
      <c r="C138" s="10" t="s">
        <v>136</v>
      </c>
      <c r="D138" s="10"/>
      <c r="E138" s="15">
        <v>0.82451609999999997</v>
      </c>
      <c r="F138" s="8">
        <v>31</v>
      </c>
      <c r="G138" s="8">
        <v>17</v>
      </c>
      <c r="H138" s="12">
        <v>0.54838710000000002</v>
      </c>
      <c r="J138" s="13"/>
    </row>
    <row r="139" spans="2:10" x14ac:dyDescent="0.3">
      <c r="B139" s="10" t="str">
        <f>VLOOKUP(C139,'Country code'!$B$2:$C$194,2,FALSE)</f>
        <v>Peru</v>
      </c>
      <c r="C139" s="10" t="s">
        <v>137</v>
      </c>
      <c r="D139" s="10"/>
      <c r="E139" s="15">
        <v>0.73193550000000007</v>
      </c>
      <c r="F139" s="8">
        <v>31</v>
      </c>
      <c r="G139" s="8">
        <v>18</v>
      </c>
      <c r="H139" s="12">
        <v>0.58064510000000003</v>
      </c>
      <c r="J139" s="13"/>
    </row>
    <row r="140" spans="2:10" x14ac:dyDescent="0.3">
      <c r="B140" s="10" t="str">
        <f>VLOOKUP(C140,'Country code'!$B$2:$C$194,2,FALSE)</f>
        <v>Philippines</v>
      </c>
      <c r="C140" s="10" t="s">
        <v>138</v>
      </c>
      <c r="D140" s="10"/>
      <c r="E140" s="15">
        <v>0.76064509999999996</v>
      </c>
      <c r="F140" s="8">
        <v>31</v>
      </c>
      <c r="G140" s="8">
        <v>10</v>
      </c>
      <c r="H140" s="12">
        <v>0.3225806</v>
      </c>
      <c r="J140" s="13"/>
    </row>
    <row r="141" spans="2:10" x14ac:dyDescent="0.3">
      <c r="B141" s="10" t="str">
        <f>VLOOKUP(C141,'Country code'!$B$2:$C$194,2,FALSE)</f>
        <v>Palau</v>
      </c>
      <c r="C141" s="10" t="s">
        <v>139</v>
      </c>
      <c r="D141" s="10"/>
      <c r="E141" s="15">
        <v>0.90079999999999993</v>
      </c>
      <c r="F141" s="8">
        <v>25</v>
      </c>
      <c r="G141" s="8">
        <v>20</v>
      </c>
      <c r="H141" s="12">
        <v>0.8</v>
      </c>
      <c r="J141" s="13"/>
    </row>
    <row r="142" spans="2:10" x14ac:dyDescent="0.3">
      <c r="B142" s="10" t="str">
        <f>VLOOKUP(C142,'Country code'!$B$2:$C$194,2,FALSE)</f>
        <v>Papua New Guinea</v>
      </c>
      <c r="C142" s="10" t="s">
        <v>140</v>
      </c>
      <c r="D142" s="10"/>
      <c r="E142" s="15">
        <v>0.52774189999999999</v>
      </c>
      <c r="F142" s="8">
        <v>31</v>
      </c>
      <c r="G142" s="8">
        <v>0</v>
      </c>
      <c r="H142" s="12">
        <v>0</v>
      </c>
      <c r="J142" s="13"/>
    </row>
    <row r="143" spans="2:10" x14ac:dyDescent="0.3">
      <c r="B143" s="10" t="str">
        <f>VLOOKUP(C143,'Country code'!$B$2:$C$194,2,FALSE)</f>
        <v>Poland</v>
      </c>
      <c r="C143" s="10" t="s">
        <v>141</v>
      </c>
      <c r="D143" s="10"/>
      <c r="E143" s="15">
        <v>0.96935490000000002</v>
      </c>
      <c r="F143" s="8">
        <v>31</v>
      </c>
      <c r="G143" s="8">
        <v>31</v>
      </c>
      <c r="H143" s="12">
        <v>1</v>
      </c>
      <c r="J143" s="13"/>
    </row>
    <row r="144" spans="2:10" x14ac:dyDescent="0.3">
      <c r="B144" s="10" t="str">
        <f>VLOOKUP(C144,'Country code'!$B$2:$C$194,2,FALSE)</f>
        <v>Democratic People's Republic of Korea</v>
      </c>
      <c r="C144" s="10" t="s">
        <v>142</v>
      </c>
      <c r="D144" s="10"/>
      <c r="E144" s="15">
        <v>0.71419359999999998</v>
      </c>
      <c r="F144" s="8">
        <v>31</v>
      </c>
      <c r="G144" s="8">
        <v>12</v>
      </c>
      <c r="H144" s="12">
        <v>0.38709680000000002</v>
      </c>
      <c r="J144" s="13"/>
    </row>
    <row r="145" spans="2:10" x14ac:dyDescent="0.3">
      <c r="B145" s="10" t="str">
        <f>VLOOKUP(C145,'Country code'!$B$2:$C$194,2,FALSE)</f>
        <v>Portugal</v>
      </c>
      <c r="C145" s="10" t="s">
        <v>143</v>
      </c>
      <c r="D145" s="10"/>
      <c r="E145" s="15">
        <v>0.9019355</v>
      </c>
      <c r="F145" s="8">
        <v>31</v>
      </c>
      <c r="G145" s="8">
        <v>22</v>
      </c>
      <c r="H145" s="12">
        <v>0.70967740000000001</v>
      </c>
      <c r="J145" s="13"/>
    </row>
    <row r="146" spans="2:10" x14ac:dyDescent="0.3">
      <c r="B146" s="10" t="str">
        <f>VLOOKUP(C146,'Country code'!$B$2:$C$194,2,FALSE)</f>
        <v>Paraguay</v>
      </c>
      <c r="C146" s="10" t="s">
        <v>144</v>
      </c>
      <c r="D146" s="10"/>
      <c r="E146" s="15">
        <v>0.70419359999999998</v>
      </c>
      <c r="F146" s="8">
        <v>31</v>
      </c>
      <c r="G146" s="8">
        <v>11</v>
      </c>
      <c r="H146" s="12">
        <v>0.35483870000000001</v>
      </c>
      <c r="J146" s="13"/>
    </row>
    <row r="147" spans="2:10" x14ac:dyDescent="0.3">
      <c r="B147" s="10" t="str">
        <f>VLOOKUP(C147,'Country code'!$B$2:$C$194,2,FALSE)</f>
        <v>Qatar</v>
      </c>
      <c r="C147" s="10" t="s">
        <v>145</v>
      </c>
      <c r="D147" s="10"/>
      <c r="E147" s="15">
        <v>0.82290319999999995</v>
      </c>
      <c r="F147" s="8">
        <v>31</v>
      </c>
      <c r="G147" s="8">
        <v>19</v>
      </c>
      <c r="H147" s="12">
        <v>0.61290319999999998</v>
      </c>
      <c r="J147" s="13"/>
    </row>
    <row r="148" spans="2:10" x14ac:dyDescent="0.3">
      <c r="B148" s="10" t="str">
        <f>VLOOKUP(C148,'Country code'!$B$2:$C$194,2,FALSE)</f>
        <v>Romania</v>
      </c>
      <c r="C148" s="10" t="s">
        <v>146</v>
      </c>
      <c r="D148" s="10"/>
      <c r="E148" s="15">
        <v>0.96461540000000001</v>
      </c>
      <c r="F148" s="8">
        <v>26</v>
      </c>
      <c r="G148" s="8">
        <v>26</v>
      </c>
      <c r="H148" s="12">
        <v>1</v>
      </c>
      <c r="J148" s="13"/>
    </row>
    <row r="149" spans="2:10" x14ac:dyDescent="0.3">
      <c r="B149" s="10" t="str">
        <f>VLOOKUP(C149,'Country code'!$B$2:$C$194,2,FALSE)</f>
        <v>Russian Federation</v>
      </c>
      <c r="C149" s="10" t="s">
        <v>147</v>
      </c>
      <c r="D149" s="10"/>
      <c r="E149" s="15">
        <v>0.91842100000000004</v>
      </c>
      <c r="F149" s="8">
        <v>19</v>
      </c>
      <c r="G149" s="8">
        <v>15</v>
      </c>
      <c r="H149" s="12">
        <v>0.78947369999999994</v>
      </c>
      <c r="J149" s="13"/>
    </row>
    <row r="150" spans="2:10" x14ac:dyDescent="0.3">
      <c r="B150" s="10" t="str">
        <f>VLOOKUP(C150,'Country code'!$B$2:$C$194,2,FALSE)</f>
        <v>Rwanda</v>
      </c>
      <c r="C150" s="10" t="s">
        <v>148</v>
      </c>
      <c r="D150" s="10"/>
      <c r="E150" s="15">
        <v>0.7763333</v>
      </c>
      <c r="F150" s="8">
        <v>30</v>
      </c>
      <c r="G150" s="8">
        <v>15</v>
      </c>
      <c r="H150" s="12">
        <v>0.5</v>
      </c>
      <c r="J150" s="13"/>
    </row>
    <row r="151" spans="2:10" x14ac:dyDescent="0.3">
      <c r="B151" s="10" t="str">
        <f>VLOOKUP(C151,'Country code'!$B$2:$C$194,2,FALSE)</f>
        <v>Saudi Arabia</v>
      </c>
      <c r="C151" s="10" t="s">
        <v>149</v>
      </c>
      <c r="D151" s="10"/>
      <c r="E151" s="15">
        <v>0.88096770000000002</v>
      </c>
      <c r="F151" s="8">
        <v>31</v>
      </c>
      <c r="G151" s="8">
        <v>25</v>
      </c>
      <c r="H151" s="12">
        <v>0.80645160000000005</v>
      </c>
      <c r="J151" s="13"/>
    </row>
    <row r="152" spans="2:10" x14ac:dyDescent="0.3">
      <c r="B152" s="10" t="str">
        <f>VLOOKUP(C152,'Country code'!$B$2:$C$194,2,FALSE)</f>
        <v>Sudan</v>
      </c>
      <c r="C152" s="10" t="s">
        <v>150</v>
      </c>
      <c r="D152" s="10"/>
      <c r="E152" s="15">
        <v>0.49096780000000001</v>
      </c>
      <c r="F152" s="8">
        <v>31</v>
      </c>
      <c r="G152" s="8">
        <v>2</v>
      </c>
      <c r="H152" s="12">
        <v>6.4516100000000007E-2</v>
      </c>
      <c r="J152" s="13"/>
    </row>
    <row r="153" spans="2:10" x14ac:dyDescent="0.3">
      <c r="B153" s="10" t="str">
        <f>VLOOKUP(C153,'Country code'!$B$2:$C$194,2,FALSE)</f>
        <v>Senegal</v>
      </c>
      <c r="C153" s="10" t="s">
        <v>151</v>
      </c>
      <c r="D153" s="10"/>
      <c r="E153" s="15">
        <v>0.66239999999999999</v>
      </c>
      <c r="F153" s="8">
        <v>25</v>
      </c>
      <c r="G153" s="8">
        <v>5</v>
      </c>
      <c r="H153" s="12">
        <v>0.2</v>
      </c>
      <c r="J153" s="13"/>
    </row>
    <row r="154" spans="2:10" x14ac:dyDescent="0.3">
      <c r="B154" s="10" t="str">
        <f>VLOOKUP(C154,'Country code'!$B$2:$C$194,2,FALSE)</f>
        <v>Singapore</v>
      </c>
      <c r="C154" s="10" t="s">
        <v>152</v>
      </c>
      <c r="D154" s="10"/>
      <c r="E154" s="15">
        <v>0.92129040000000006</v>
      </c>
      <c r="F154" s="8">
        <v>31</v>
      </c>
      <c r="G154" s="8">
        <v>26</v>
      </c>
      <c r="H154" s="12">
        <v>0.8387097</v>
      </c>
      <c r="J154" s="13"/>
    </row>
    <row r="155" spans="2:10" x14ac:dyDescent="0.3">
      <c r="B155" s="10" t="str">
        <f>VLOOKUP(C155,'Country code'!$B$2:$C$194,2,FALSE)</f>
        <v>Solomon Islands</v>
      </c>
      <c r="C155" s="10" t="s">
        <v>153</v>
      </c>
      <c r="D155" s="10"/>
      <c r="E155" s="15">
        <v>0.66322579999999998</v>
      </c>
      <c r="F155" s="8">
        <v>31</v>
      </c>
      <c r="G155" s="8">
        <v>2</v>
      </c>
      <c r="H155" s="12">
        <v>6.4516100000000007E-2</v>
      </c>
      <c r="J155" s="13"/>
    </row>
    <row r="156" spans="2:10" x14ac:dyDescent="0.3">
      <c r="B156" s="10" t="str">
        <f>VLOOKUP(C156,'Country code'!$B$2:$C$194,2,FALSE)</f>
        <v>Sierra Leone</v>
      </c>
      <c r="C156" s="10" t="s">
        <v>154</v>
      </c>
      <c r="D156" s="10"/>
      <c r="E156" s="15">
        <v>0.63500000000000001</v>
      </c>
      <c r="F156" s="8">
        <v>12</v>
      </c>
      <c r="G156" s="8">
        <v>2</v>
      </c>
      <c r="H156" s="12">
        <v>0.1666667</v>
      </c>
      <c r="J156" s="13"/>
    </row>
    <row r="157" spans="2:10" x14ac:dyDescent="0.3">
      <c r="B157" s="10" t="str">
        <f>VLOOKUP(C157,'Country code'!$B$2:$C$194,2,FALSE)</f>
        <v>El Salvador</v>
      </c>
      <c r="C157" s="10" t="s">
        <v>155</v>
      </c>
      <c r="D157" s="10"/>
      <c r="E157" s="15">
        <v>0.75516130000000004</v>
      </c>
      <c r="F157" s="8">
        <v>31</v>
      </c>
      <c r="G157" s="8">
        <v>16</v>
      </c>
      <c r="H157" s="12">
        <v>0.51612899999999995</v>
      </c>
      <c r="J157" s="13"/>
    </row>
    <row r="158" spans="2:10" x14ac:dyDescent="0.3">
      <c r="B158" s="10" t="str">
        <f>VLOOKUP(C158,'Country code'!$B$2:$C$194,2,FALSE)</f>
        <v>San Marino</v>
      </c>
      <c r="C158" s="10" t="s">
        <v>156</v>
      </c>
      <c r="D158" s="10"/>
      <c r="E158" s="15">
        <v>0.96678569999999997</v>
      </c>
      <c r="F158" s="8">
        <v>28</v>
      </c>
      <c r="G158" s="8">
        <v>28</v>
      </c>
      <c r="H158" s="12">
        <v>1</v>
      </c>
      <c r="J158" s="13"/>
    </row>
    <row r="159" spans="2:10" x14ac:dyDescent="0.3">
      <c r="B159" s="10" t="str">
        <f>VLOOKUP(C159,'Country code'!$B$2:$C$194,2,FALSE)</f>
        <v>Somalia</v>
      </c>
      <c r="C159" s="10" t="s">
        <v>157</v>
      </c>
      <c r="D159" s="10"/>
      <c r="E159" s="15">
        <v>0.25366669999999997</v>
      </c>
      <c r="F159" s="8">
        <v>30</v>
      </c>
      <c r="G159" s="8">
        <v>0</v>
      </c>
      <c r="H159" s="12">
        <v>0</v>
      </c>
      <c r="J159" s="13"/>
    </row>
    <row r="160" spans="2:10" x14ac:dyDescent="0.3">
      <c r="B160" s="10" t="str">
        <f>VLOOKUP(C160,'Country code'!$B$2:$C$194,2,FALSE)</f>
        <v>Serbia</v>
      </c>
      <c r="C160" s="10" t="s">
        <v>158</v>
      </c>
      <c r="D160" s="10"/>
      <c r="E160" s="15">
        <v>0.91473690000000007</v>
      </c>
      <c r="F160" s="8">
        <v>19</v>
      </c>
      <c r="G160" s="8">
        <v>18</v>
      </c>
      <c r="H160" s="12">
        <v>0.9473684</v>
      </c>
      <c r="J160" s="13"/>
    </row>
    <row r="161" spans="2:10" x14ac:dyDescent="0.3">
      <c r="B161" s="10" t="str">
        <f>VLOOKUP(C161,'Country code'!$B$2:$C$194,2,FALSE)</f>
        <v>Sao Tome and Principe</v>
      </c>
      <c r="C161" s="10" t="s">
        <v>159</v>
      </c>
      <c r="D161" s="10"/>
      <c r="E161" s="15">
        <v>0.75966669999999992</v>
      </c>
      <c r="F161" s="8">
        <v>30</v>
      </c>
      <c r="G161" s="8">
        <v>12</v>
      </c>
      <c r="H161" s="12">
        <v>0.4</v>
      </c>
      <c r="J161" s="13"/>
    </row>
    <row r="162" spans="2:10" x14ac:dyDescent="0.3">
      <c r="B162" s="10" t="str">
        <f>VLOOKUP(C162,'Country code'!$B$2:$C$194,2,FALSE)</f>
        <v>Suriname</v>
      </c>
      <c r="C162" s="10" t="s">
        <v>160</v>
      </c>
      <c r="D162" s="10"/>
      <c r="E162" s="15">
        <v>0.75451610000000002</v>
      </c>
      <c r="F162" s="8">
        <v>31</v>
      </c>
      <c r="G162" s="8">
        <v>8</v>
      </c>
      <c r="H162" s="12">
        <v>0.25806449999999997</v>
      </c>
      <c r="J162" s="13"/>
    </row>
    <row r="163" spans="2:10" x14ac:dyDescent="0.3">
      <c r="B163" s="10" t="str">
        <f>VLOOKUP(C163,'Country code'!$B$2:$C$194,2,FALSE)</f>
        <v>Slovakia</v>
      </c>
      <c r="C163" s="10" t="s">
        <v>161</v>
      </c>
      <c r="D163" s="10"/>
      <c r="E163" s="15">
        <v>0.99</v>
      </c>
      <c r="F163" s="8">
        <v>17</v>
      </c>
      <c r="G163" s="8">
        <v>17</v>
      </c>
      <c r="H163" s="12">
        <v>1</v>
      </c>
      <c r="J163" s="13"/>
    </row>
    <row r="164" spans="2:10" x14ac:dyDescent="0.3">
      <c r="B164" s="10" t="str">
        <f>VLOOKUP(C164,'Country code'!$B$2:$C$194,2,FALSE)</f>
        <v>Slovenia</v>
      </c>
      <c r="C164" s="10" t="s">
        <v>162</v>
      </c>
      <c r="D164" s="10"/>
      <c r="E164" s="15">
        <v>0.95263160000000002</v>
      </c>
      <c r="F164" s="8">
        <v>19</v>
      </c>
      <c r="G164" s="8">
        <v>19</v>
      </c>
      <c r="H164" s="12">
        <v>1</v>
      </c>
      <c r="J164" s="13"/>
    </row>
    <row r="165" spans="2:10" x14ac:dyDescent="0.3">
      <c r="B165" s="10" t="str">
        <f>VLOOKUP(C165,'Country code'!$B$2:$C$194,2,FALSE)</f>
        <v>Sweden</v>
      </c>
      <c r="C165" s="10" t="s">
        <v>163</v>
      </c>
      <c r="D165" s="10"/>
      <c r="E165" s="15">
        <v>0.98806450000000001</v>
      </c>
      <c r="F165" s="8">
        <v>31</v>
      </c>
      <c r="G165" s="8">
        <v>31</v>
      </c>
      <c r="H165" s="12">
        <v>1</v>
      </c>
      <c r="J165" s="13"/>
    </row>
    <row r="166" spans="2:10" x14ac:dyDescent="0.3">
      <c r="B166" s="10" t="str">
        <f>VLOOKUP(C166,'Country code'!$B$2:$C$194,2,FALSE)</f>
        <v>Swaziland</v>
      </c>
      <c r="C166" s="10" t="s">
        <v>164</v>
      </c>
      <c r="D166" s="10"/>
      <c r="E166" s="15">
        <v>0.80833340000000009</v>
      </c>
      <c r="F166" s="8">
        <v>30</v>
      </c>
      <c r="G166" s="8">
        <v>19</v>
      </c>
      <c r="H166" s="12">
        <v>0.63333329999999999</v>
      </c>
      <c r="J166" s="13"/>
    </row>
    <row r="167" spans="2:10" x14ac:dyDescent="0.3">
      <c r="B167" s="10" t="str">
        <f>VLOOKUP(C167,'Country code'!$B$2:$C$194,2,FALSE)</f>
        <v>Seychelles</v>
      </c>
      <c r="C167" s="10" t="s">
        <v>165</v>
      </c>
      <c r="D167" s="10"/>
      <c r="E167" s="15">
        <v>0.92733329999999992</v>
      </c>
      <c r="F167" s="8">
        <v>30</v>
      </c>
      <c r="G167" s="8">
        <v>28</v>
      </c>
      <c r="H167" s="12">
        <v>0.93333330000000003</v>
      </c>
      <c r="J167" s="13"/>
    </row>
    <row r="168" spans="2:10" x14ac:dyDescent="0.3">
      <c r="B168" s="10" t="str">
        <f>VLOOKUP(C168,'Country code'!$B$2:$C$194,2,FALSE)</f>
        <v>Syrian Arab Republic</v>
      </c>
      <c r="C168" s="10" t="s">
        <v>166</v>
      </c>
      <c r="D168" s="10"/>
      <c r="E168" s="15">
        <v>0.70193550000000005</v>
      </c>
      <c r="F168" s="8">
        <v>31</v>
      </c>
      <c r="G168" s="8">
        <v>12</v>
      </c>
      <c r="H168" s="12">
        <v>0.38709680000000002</v>
      </c>
      <c r="J168" s="13"/>
    </row>
    <row r="169" spans="2:10" x14ac:dyDescent="0.3">
      <c r="B169" s="10" t="str">
        <f>VLOOKUP(C169,'Country code'!$B$2:$C$194,2,FALSE)</f>
        <v>Chad</v>
      </c>
      <c r="C169" s="10" t="s">
        <v>167</v>
      </c>
      <c r="D169" s="10"/>
      <c r="E169" s="15">
        <v>0.24428569999999999</v>
      </c>
      <c r="F169" s="8">
        <v>28</v>
      </c>
      <c r="G169" s="8">
        <v>0</v>
      </c>
      <c r="H169" s="12">
        <v>0</v>
      </c>
      <c r="J169" s="13"/>
    </row>
    <row r="170" spans="2:10" x14ac:dyDescent="0.3">
      <c r="B170" s="10" t="str">
        <f>VLOOKUP(C170,'Country code'!$B$2:$C$194,2,FALSE)</f>
        <v>Togo</v>
      </c>
      <c r="C170" s="10" t="s">
        <v>168</v>
      </c>
      <c r="D170" s="10"/>
      <c r="E170" s="15">
        <v>0.57966669999999998</v>
      </c>
      <c r="F170" s="8">
        <v>30</v>
      </c>
      <c r="G170" s="8">
        <v>5</v>
      </c>
      <c r="H170" s="12">
        <v>0.1666667</v>
      </c>
      <c r="J170" s="13"/>
    </row>
    <row r="171" spans="2:10" x14ac:dyDescent="0.3">
      <c r="B171" s="10" t="str">
        <f>VLOOKUP(C171,'Country code'!$B$2:$C$194,2,FALSE)</f>
        <v>Thailand</v>
      </c>
      <c r="C171" s="10" t="s">
        <v>169</v>
      </c>
      <c r="D171" s="10"/>
      <c r="E171" s="15">
        <v>0.84580640000000007</v>
      </c>
      <c r="F171" s="8">
        <v>31</v>
      </c>
      <c r="G171" s="8">
        <v>21</v>
      </c>
      <c r="H171" s="12">
        <v>0.6774194</v>
      </c>
      <c r="J171" s="13"/>
    </row>
    <row r="172" spans="2:10" x14ac:dyDescent="0.3">
      <c r="B172" s="10" t="str">
        <f>VLOOKUP(C172,'Country code'!$B$2:$C$194,2,FALSE)</f>
        <v>Tajikistan</v>
      </c>
      <c r="C172" s="10" t="s">
        <v>170</v>
      </c>
      <c r="D172" s="10"/>
      <c r="E172" s="15">
        <v>0.82263160000000002</v>
      </c>
      <c r="F172" s="8">
        <v>19</v>
      </c>
      <c r="G172" s="8">
        <v>8</v>
      </c>
      <c r="H172" s="12">
        <v>0.4210526</v>
      </c>
      <c r="J172" s="13"/>
    </row>
    <row r="173" spans="2:10" x14ac:dyDescent="0.3">
      <c r="B173" s="10" t="str">
        <f>VLOOKUP(C173,'Country code'!$B$2:$C$194,2,FALSE)</f>
        <v>Turkmenistan</v>
      </c>
      <c r="C173" s="10" t="s">
        <v>171</v>
      </c>
      <c r="D173" s="10"/>
      <c r="E173" s="15">
        <v>0.93947360000000002</v>
      </c>
      <c r="F173" s="8">
        <v>19</v>
      </c>
      <c r="G173" s="8">
        <v>16</v>
      </c>
      <c r="H173" s="12">
        <v>0.84210529999999995</v>
      </c>
      <c r="J173" s="13"/>
    </row>
    <row r="174" spans="2:10" x14ac:dyDescent="0.3">
      <c r="B174" s="10" t="str">
        <f>VLOOKUP(C174,'Country code'!$B$2:$C$194,2,FALSE)</f>
        <v>Timor-Leste</v>
      </c>
      <c r="C174" s="10" t="s">
        <v>172</v>
      </c>
      <c r="D174" s="10"/>
      <c r="E174" s="15">
        <v>0.64111109999999993</v>
      </c>
      <c r="F174" s="8">
        <v>9</v>
      </c>
      <c r="G174" s="8">
        <v>0</v>
      </c>
      <c r="H174" s="12">
        <v>0</v>
      </c>
      <c r="J174" s="13"/>
    </row>
    <row r="175" spans="2:10" x14ac:dyDescent="0.3">
      <c r="B175" s="10" t="str">
        <f>VLOOKUP(C175,'Country code'!$B$2:$C$194,2,FALSE)</f>
        <v>Tonga</v>
      </c>
      <c r="C175" s="10" t="s">
        <v>173</v>
      </c>
      <c r="D175" s="10"/>
      <c r="E175" s="15">
        <v>0.87451610000000002</v>
      </c>
      <c r="F175" s="8">
        <v>31</v>
      </c>
      <c r="G175" s="8">
        <v>25</v>
      </c>
      <c r="H175" s="12">
        <v>0.80645160000000005</v>
      </c>
      <c r="J175" s="13"/>
    </row>
    <row r="176" spans="2:10" x14ac:dyDescent="0.3">
      <c r="B176" s="10" t="str">
        <f>VLOOKUP(C176,'Country code'!$B$2:$C$194,2,FALSE)</f>
        <v>Trinidad and Tobago</v>
      </c>
      <c r="C176" s="10" t="s">
        <v>174</v>
      </c>
      <c r="D176" s="10"/>
      <c r="E176" s="15">
        <v>0.81387100000000001</v>
      </c>
      <c r="F176" s="8">
        <v>31</v>
      </c>
      <c r="G176" s="8">
        <v>18</v>
      </c>
      <c r="H176" s="12">
        <v>0.58064510000000003</v>
      </c>
      <c r="J176" s="13"/>
    </row>
    <row r="177" spans="2:10" x14ac:dyDescent="0.3">
      <c r="B177" s="10" t="str">
        <f>VLOOKUP(C177,'Country code'!$B$2:$C$194,2,FALSE)</f>
        <v>Tunisia</v>
      </c>
      <c r="C177" s="10" t="s">
        <v>175</v>
      </c>
      <c r="D177" s="10"/>
      <c r="E177" s="15">
        <v>0.91428569999999998</v>
      </c>
      <c r="F177" s="8">
        <v>28</v>
      </c>
      <c r="G177" s="8">
        <v>23</v>
      </c>
      <c r="H177" s="12">
        <v>0.82142859999999995</v>
      </c>
      <c r="J177" s="13"/>
    </row>
    <row r="178" spans="2:10" x14ac:dyDescent="0.3">
      <c r="B178" s="10" t="str">
        <f>VLOOKUP(C178,'Country code'!$B$2:$C$194,2,FALSE)</f>
        <v>Turkey</v>
      </c>
      <c r="C178" s="10" t="s">
        <v>176</v>
      </c>
      <c r="D178" s="10"/>
      <c r="E178" s="15">
        <v>0.76419360000000003</v>
      </c>
      <c r="F178" s="8">
        <v>31</v>
      </c>
      <c r="G178" s="8">
        <v>12</v>
      </c>
      <c r="H178" s="12">
        <v>0.38709680000000002</v>
      </c>
      <c r="J178" s="13"/>
    </row>
    <row r="179" spans="2:10" x14ac:dyDescent="0.3">
      <c r="B179" s="10" t="str">
        <f>VLOOKUP(C179,'Country code'!$B$2:$C$194,2,FALSE)</f>
        <v>Tuvalu</v>
      </c>
      <c r="C179" s="10" t="s">
        <v>177</v>
      </c>
      <c r="D179" s="10"/>
      <c r="E179" s="15">
        <v>0.8132258</v>
      </c>
      <c r="F179" s="8">
        <v>31</v>
      </c>
      <c r="G179" s="8">
        <v>17</v>
      </c>
      <c r="H179" s="12">
        <v>0.54838710000000002</v>
      </c>
      <c r="J179" s="13"/>
    </row>
    <row r="180" spans="2:10" x14ac:dyDescent="0.3">
      <c r="B180" s="10" t="str">
        <f>VLOOKUP(C180,'Country code'!$B$2:$C$194,2,FALSE)</f>
        <v>United Republic of Tanzania</v>
      </c>
      <c r="C180" s="10" t="s">
        <v>178</v>
      </c>
      <c r="D180" s="10"/>
      <c r="E180" s="15">
        <v>0.78451610000000005</v>
      </c>
      <c r="F180" s="8">
        <v>31</v>
      </c>
      <c r="G180" s="8">
        <v>10</v>
      </c>
      <c r="H180" s="12">
        <v>0.3225806</v>
      </c>
      <c r="J180" s="13"/>
    </row>
    <row r="181" spans="2:10" x14ac:dyDescent="0.3">
      <c r="B181" s="10" t="str">
        <f>VLOOKUP(C181,'Country code'!$B$2:$C$194,2,FALSE)</f>
        <v>Uganda</v>
      </c>
      <c r="C181" s="10" t="s">
        <v>179</v>
      </c>
      <c r="D181" s="10"/>
      <c r="E181" s="15">
        <v>0.46100000000000002</v>
      </c>
      <c r="F181" s="8">
        <v>30</v>
      </c>
      <c r="G181" s="8">
        <v>0</v>
      </c>
      <c r="H181" s="12">
        <v>0</v>
      </c>
      <c r="J181" s="13"/>
    </row>
    <row r="182" spans="2:10" x14ac:dyDescent="0.3">
      <c r="B182" s="10" t="str">
        <f>VLOOKUP(C182,'Country code'!$B$2:$C$194,2,FALSE)</f>
        <v>Ukraine</v>
      </c>
      <c r="C182" s="10" t="s">
        <v>180</v>
      </c>
      <c r="D182" s="10"/>
      <c r="E182" s="15">
        <v>0.96105260000000003</v>
      </c>
      <c r="F182" s="8">
        <v>19</v>
      </c>
      <c r="G182" s="8">
        <v>19</v>
      </c>
      <c r="H182" s="12">
        <v>1</v>
      </c>
      <c r="J182" s="13"/>
    </row>
    <row r="183" spans="2:10" x14ac:dyDescent="0.3">
      <c r="B183" s="10" t="str">
        <f>VLOOKUP(C183,'Country code'!$B$2:$C$194,2,FALSE)</f>
        <v>Uruguay</v>
      </c>
      <c r="C183" s="10" t="s">
        <v>181</v>
      </c>
      <c r="D183" s="10"/>
      <c r="E183" s="15">
        <v>0.85774190000000006</v>
      </c>
      <c r="F183" s="8">
        <v>31</v>
      </c>
      <c r="G183" s="8">
        <v>23</v>
      </c>
      <c r="H183" s="12">
        <v>0.74193549999999997</v>
      </c>
      <c r="J183" s="13"/>
    </row>
    <row r="184" spans="2:10" x14ac:dyDescent="0.3">
      <c r="B184" s="10" t="str">
        <f>VLOOKUP(C184,'Country code'!$B$2:$C$194,2,FALSE)</f>
        <v>United States</v>
      </c>
      <c r="C184" s="10" t="s">
        <v>182</v>
      </c>
      <c r="D184" s="10"/>
      <c r="E184" s="15">
        <v>0.94419359999999997</v>
      </c>
      <c r="F184" s="8">
        <v>31</v>
      </c>
      <c r="G184" s="8">
        <v>30</v>
      </c>
      <c r="H184" s="12">
        <v>0.96774190000000004</v>
      </c>
      <c r="J184" s="13"/>
    </row>
    <row r="185" spans="2:10" x14ac:dyDescent="0.3">
      <c r="B185" s="10" t="str">
        <f>VLOOKUP(C185,'Country code'!$B$2:$C$194,2,FALSE)</f>
        <v>Uzbekistan</v>
      </c>
      <c r="C185" s="10" t="s">
        <v>183</v>
      </c>
      <c r="D185" s="10"/>
      <c r="E185" s="15">
        <v>0.9252631</v>
      </c>
      <c r="F185" s="8">
        <v>19</v>
      </c>
      <c r="G185" s="8">
        <v>17</v>
      </c>
      <c r="H185" s="12">
        <v>0.8947368</v>
      </c>
      <c r="J185" s="13"/>
    </row>
    <row r="186" spans="2:10" x14ac:dyDescent="0.3">
      <c r="B186" s="10" t="str">
        <f>VLOOKUP(C186,'Country code'!$B$2:$C$194,2,FALSE)</f>
        <v>Saint Vincent and the Grenadines</v>
      </c>
      <c r="C186" s="10" t="s">
        <v>184</v>
      </c>
      <c r="D186" s="10"/>
      <c r="E186" s="15">
        <v>0.91516130000000007</v>
      </c>
      <c r="F186" s="8">
        <v>31</v>
      </c>
      <c r="G186" s="8">
        <v>27</v>
      </c>
      <c r="H186" s="12">
        <v>0.87096770000000001</v>
      </c>
      <c r="J186" s="13"/>
    </row>
    <row r="187" spans="2:10" x14ac:dyDescent="0.3">
      <c r="B187" s="10" t="str">
        <f>VLOOKUP(C187,'Country code'!$B$2:$C$194,2,FALSE)</f>
        <v>Venezuela (Bolivarian Republic of)</v>
      </c>
      <c r="C187" s="10" t="s">
        <v>185</v>
      </c>
      <c r="D187" s="10"/>
      <c r="E187" s="15">
        <v>0.63</v>
      </c>
      <c r="F187" s="8">
        <v>31</v>
      </c>
      <c r="G187" s="8">
        <v>2</v>
      </c>
      <c r="H187" s="12">
        <v>6.4516100000000007E-2</v>
      </c>
      <c r="J187" s="13"/>
    </row>
    <row r="188" spans="2:10" x14ac:dyDescent="0.3">
      <c r="B188" s="10" t="str">
        <f>VLOOKUP(C188,'Country code'!$B$2:$C$194,2,FALSE)</f>
        <v>Viet Nam</v>
      </c>
      <c r="C188" s="10" t="s">
        <v>186</v>
      </c>
      <c r="D188" s="10"/>
      <c r="E188" s="15">
        <v>0.80178569999999993</v>
      </c>
      <c r="F188" s="8">
        <v>28</v>
      </c>
      <c r="G188" s="8">
        <v>21</v>
      </c>
      <c r="H188" s="12">
        <v>0.75</v>
      </c>
      <c r="J188" s="13"/>
    </row>
    <row r="189" spans="2:10" x14ac:dyDescent="0.3">
      <c r="B189" s="10" t="str">
        <f>VLOOKUP(C189,'Country code'!$B$2:$C$194,2,FALSE)</f>
        <v>Vanuatu</v>
      </c>
      <c r="C189" s="10" t="s">
        <v>187</v>
      </c>
      <c r="D189" s="10"/>
      <c r="E189" s="15">
        <v>0.62793100000000002</v>
      </c>
      <c r="F189" s="8">
        <v>29</v>
      </c>
      <c r="G189" s="8">
        <v>1</v>
      </c>
      <c r="H189" s="12">
        <v>3.4482800000000001E-2</v>
      </c>
      <c r="J189" s="13"/>
    </row>
    <row r="190" spans="2:10" x14ac:dyDescent="0.3">
      <c r="B190" s="10" t="str">
        <f>VLOOKUP(C190,'Country code'!$B$2:$C$194,2,FALSE)</f>
        <v>Samoa</v>
      </c>
      <c r="C190" s="10" t="s">
        <v>188</v>
      </c>
      <c r="D190" s="10"/>
      <c r="E190" s="15">
        <v>0.82967740000000001</v>
      </c>
      <c r="F190" s="8">
        <v>31</v>
      </c>
      <c r="G190" s="8">
        <v>21</v>
      </c>
      <c r="H190" s="12">
        <v>0.6774194</v>
      </c>
      <c r="J190" s="13"/>
    </row>
    <row r="191" spans="2:10" x14ac:dyDescent="0.3">
      <c r="B191" s="10" t="str">
        <f>VLOOKUP(C191,'Country code'!$B$2:$C$194,2,FALSE)</f>
        <v>Yemen</v>
      </c>
      <c r="C191" s="10" t="s">
        <v>189</v>
      </c>
      <c r="D191" s="10"/>
      <c r="E191" s="15">
        <v>0.50838709999999998</v>
      </c>
      <c r="F191" s="8">
        <v>31</v>
      </c>
      <c r="G191" s="8">
        <v>6</v>
      </c>
      <c r="H191" s="12">
        <v>0.19354840000000001</v>
      </c>
      <c r="J191" s="13"/>
    </row>
    <row r="192" spans="2:10" x14ac:dyDescent="0.3">
      <c r="B192" s="10" t="str">
        <f>VLOOKUP(C192,'Country code'!$B$2:$C$194,2,FALSE)</f>
        <v>South Africa</v>
      </c>
      <c r="C192" s="10" t="s">
        <v>190</v>
      </c>
      <c r="D192" s="10"/>
      <c r="E192" s="15">
        <v>0.71321430000000008</v>
      </c>
      <c r="F192" s="8">
        <v>28</v>
      </c>
      <c r="G192" s="8">
        <v>0</v>
      </c>
      <c r="H192" s="12">
        <v>0</v>
      </c>
      <c r="J192" s="13"/>
    </row>
    <row r="193" spans="2:11" x14ac:dyDescent="0.3">
      <c r="B193" s="10" t="str">
        <f>VLOOKUP(C193,'Country code'!$B$2:$C$194,2,FALSE)</f>
        <v>Zambia</v>
      </c>
      <c r="C193" s="10" t="s">
        <v>191</v>
      </c>
      <c r="D193" s="10"/>
      <c r="E193" s="15">
        <v>0.80035709999999993</v>
      </c>
      <c r="F193" s="8">
        <v>28</v>
      </c>
      <c r="G193" s="8">
        <v>6</v>
      </c>
      <c r="H193" s="12">
        <v>0.2142857</v>
      </c>
      <c r="J193" s="13"/>
    </row>
    <row r="194" spans="2:11" x14ac:dyDescent="0.3">
      <c r="B194" s="10" t="str">
        <f>VLOOKUP(C194,'Country code'!$B$2:$C$194,2,FALSE)</f>
        <v>Zimbabwe</v>
      </c>
      <c r="C194" s="10" t="s">
        <v>192</v>
      </c>
      <c r="D194" s="10"/>
      <c r="E194" s="15">
        <v>0.752</v>
      </c>
      <c r="F194" s="8">
        <v>30</v>
      </c>
      <c r="G194" s="8">
        <v>10</v>
      </c>
      <c r="H194" s="12">
        <v>0.3333333</v>
      </c>
      <c r="J194" s="13"/>
    </row>
    <row r="197" spans="2:11" x14ac:dyDescent="0.3">
      <c r="K197" s="8" t="s">
        <v>423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P241"/>
  <sheetViews>
    <sheetView workbookViewId="0"/>
  </sheetViews>
  <sheetFormatPr defaultColWidth="11.42578125" defaultRowHeight="15" x14ac:dyDescent="0.25"/>
  <cols>
    <col min="1" max="1" width="17.7109375" bestFit="1" customWidth="1"/>
    <col min="2" max="2" width="10" customWidth="1"/>
    <col min="3" max="3" width="37.7109375" bestFit="1" customWidth="1"/>
    <col min="5" max="5" width="21.5703125" bestFit="1" customWidth="1"/>
    <col min="6" max="6" width="9.7109375" bestFit="1" customWidth="1"/>
    <col min="7" max="7" width="12.7109375" bestFit="1" customWidth="1"/>
    <col min="12" max="12" width="41.85546875" bestFit="1" customWidth="1"/>
  </cols>
  <sheetData>
    <row r="1" spans="1:16" ht="44.25" customHeight="1" x14ac:dyDescent="0.25">
      <c r="A1" s="82" t="s">
        <v>494</v>
      </c>
      <c r="B1" s="83" t="s">
        <v>195</v>
      </c>
      <c r="C1" s="83" t="s">
        <v>194</v>
      </c>
      <c r="D1" s="83" t="s">
        <v>195</v>
      </c>
      <c r="E1" s="84" t="s">
        <v>580</v>
      </c>
      <c r="F1" s="84" t="s">
        <v>433</v>
      </c>
      <c r="H1" s="2" t="s">
        <v>398</v>
      </c>
      <c r="I1" s="2" t="s">
        <v>402</v>
      </c>
      <c r="L1" s="53" t="s">
        <v>495</v>
      </c>
      <c r="M1" s="53" t="s">
        <v>422</v>
      </c>
      <c r="N1" s="53" t="s">
        <v>432</v>
      </c>
      <c r="O1" s="53" t="s">
        <v>433</v>
      </c>
      <c r="P1" s="53" t="s">
        <v>495</v>
      </c>
    </row>
    <row r="2" spans="1:16" ht="17.25" customHeight="1" x14ac:dyDescent="0.25">
      <c r="A2" s="49" t="s">
        <v>0</v>
      </c>
      <c r="B2" s="1" t="s">
        <v>0</v>
      </c>
      <c r="C2" s="1" t="s">
        <v>196</v>
      </c>
      <c r="D2" s="1" t="s">
        <v>0</v>
      </c>
      <c r="E2" s="1" t="str">
        <f>VLOOKUP(D2,$M$2:$O$241,2,FALSE)</f>
        <v>Low income</v>
      </c>
      <c r="F2" s="1">
        <f>VLOOKUP(D2,$M$2:$O$241,3,FALSE)</f>
        <v>1</v>
      </c>
      <c r="G2" s="1"/>
      <c r="H2">
        <v>0</v>
      </c>
      <c r="I2" t="s">
        <v>389</v>
      </c>
      <c r="L2" t="s">
        <v>496</v>
      </c>
      <c r="M2" t="s">
        <v>434</v>
      </c>
      <c r="N2" t="s">
        <v>435</v>
      </c>
      <c r="O2">
        <v>4</v>
      </c>
      <c r="P2" t="s">
        <v>496</v>
      </c>
    </row>
    <row r="3" spans="1:16" ht="15" customHeight="1" x14ac:dyDescent="0.25">
      <c r="A3" s="49" t="s">
        <v>2</v>
      </c>
      <c r="B3" s="1" t="s">
        <v>2</v>
      </c>
      <c r="C3" s="1" t="s">
        <v>197</v>
      </c>
      <c r="D3" s="1" t="s">
        <v>2</v>
      </c>
      <c r="E3" s="1" t="str">
        <f>VLOOKUP(D3,$M$2:$O$241,2,FALSE)</f>
        <v>Upper middle income</v>
      </c>
      <c r="F3" s="1">
        <f>VLOOKUP(D3,$M$2:$O$241,3,FALSE)</f>
        <v>3</v>
      </c>
      <c r="G3" s="1"/>
      <c r="H3">
        <v>1</v>
      </c>
      <c r="I3" t="s">
        <v>390</v>
      </c>
      <c r="L3" t="s">
        <v>199</v>
      </c>
      <c r="M3" t="s">
        <v>436</v>
      </c>
      <c r="N3" t="s">
        <v>435</v>
      </c>
      <c r="O3">
        <v>4</v>
      </c>
      <c r="P3" t="s">
        <v>199</v>
      </c>
    </row>
    <row r="4" spans="1:16" ht="15" customHeight="1" x14ac:dyDescent="0.25">
      <c r="A4" s="49" t="s">
        <v>50</v>
      </c>
      <c r="B4" s="1" t="s">
        <v>50</v>
      </c>
      <c r="C4" s="1" t="s">
        <v>198</v>
      </c>
      <c r="D4" s="1" t="s">
        <v>50</v>
      </c>
      <c r="E4" s="1" t="str">
        <f>VLOOKUP(D4,$M$2:$O$241,2,FALSE)</f>
        <v>Upper middle income</v>
      </c>
      <c r="F4" s="1">
        <f>VLOOKUP(D4,$M$2:$O$241,3,FALSE)</f>
        <v>3</v>
      </c>
      <c r="G4" s="1"/>
      <c r="H4" s="2">
        <v>2</v>
      </c>
      <c r="I4" s="2" t="s">
        <v>391</v>
      </c>
      <c r="L4" t="s">
        <v>196</v>
      </c>
      <c r="M4" t="s">
        <v>0</v>
      </c>
      <c r="N4" t="s">
        <v>437</v>
      </c>
      <c r="O4">
        <v>1</v>
      </c>
      <c r="P4" t="s">
        <v>196</v>
      </c>
    </row>
    <row r="5" spans="1:16" x14ac:dyDescent="0.25">
      <c r="A5" s="50" t="s">
        <v>436</v>
      </c>
      <c r="B5" s="51" t="s">
        <v>3</v>
      </c>
      <c r="C5" s="51" t="s">
        <v>199</v>
      </c>
      <c r="D5" s="51" t="s">
        <v>3</v>
      </c>
      <c r="E5" t="s">
        <v>435</v>
      </c>
      <c r="F5" s="1">
        <v>4</v>
      </c>
      <c r="G5" s="1"/>
      <c r="L5" t="s">
        <v>200</v>
      </c>
      <c r="M5" t="s">
        <v>1</v>
      </c>
      <c r="N5" t="s">
        <v>438</v>
      </c>
      <c r="O5">
        <v>2</v>
      </c>
      <c r="P5" t="s">
        <v>200</v>
      </c>
    </row>
    <row r="6" spans="1:16" x14ac:dyDescent="0.25">
      <c r="A6" s="49" t="s">
        <v>1</v>
      </c>
      <c r="B6" s="1" t="s">
        <v>1</v>
      </c>
      <c r="C6" s="1" t="s">
        <v>200</v>
      </c>
      <c r="D6" s="1" t="s">
        <v>1</v>
      </c>
      <c r="E6" s="1" t="str">
        <f t="shared" ref="E6:E48" si="0">VLOOKUP(D6,$M$2:$O$241,2,FALSE)</f>
        <v>Lower middle income</v>
      </c>
      <c r="F6" s="1">
        <f t="shared" ref="F6:F48" si="1">VLOOKUP(D6,$M$2:$O$241,3,FALSE)</f>
        <v>2</v>
      </c>
      <c r="G6" s="1"/>
      <c r="L6" t="s">
        <v>197</v>
      </c>
      <c r="M6" t="s">
        <v>2</v>
      </c>
      <c r="N6" t="s">
        <v>439</v>
      </c>
      <c r="O6">
        <v>3</v>
      </c>
      <c r="P6" t="s">
        <v>197</v>
      </c>
    </row>
    <row r="7" spans="1:16" x14ac:dyDescent="0.25">
      <c r="A7" s="49" t="s">
        <v>7</v>
      </c>
      <c r="B7" s="1" t="s">
        <v>7</v>
      </c>
      <c r="C7" s="1" t="s">
        <v>201</v>
      </c>
      <c r="D7" s="1" t="s">
        <v>7</v>
      </c>
      <c r="E7" s="1" t="str">
        <f t="shared" si="0"/>
        <v>Upper middle income</v>
      </c>
      <c r="F7" s="1">
        <f t="shared" si="1"/>
        <v>3</v>
      </c>
      <c r="G7" s="1"/>
      <c r="L7" t="s">
        <v>497</v>
      </c>
      <c r="M7" t="s">
        <v>440</v>
      </c>
      <c r="N7" t="s">
        <v>435</v>
      </c>
      <c r="O7">
        <v>4</v>
      </c>
      <c r="P7" t="s">
        <v>497</v>
      </c>
    </row>
    <row r="8" spans="1:16" x14ac:dyDescent="0.25">
      <c r="A8" s="49" t="s">
        <v>5</v>
      </c>
      <c r="B8" s="1" t="s">
        <v>5</v>
      </c>
      <c r="C8" s="1" t="s">
        <v>202</v>
      </c>
      <c r="D8" s="1" t="s">
        <v>5</v>
      </c>
      <c r="E8" s="1" t="str">
        <f t="shared" si="0"/>
        <v>Upper middle income</v>
      </c>
      <c r="F8" s="1">
        <f t="shared" si="1"/>
        <v>3</v>
      </c>
      <c r="G8" s="1"/>
      <c r="L8" t="s">
        <v>498</v>
      </c>
      <c r="M8" t="s">
        <v>441</v>
      </c>
      <c r="N8" t="s">
        <v>442</v>
      </c>
      <c r="P8" t="s">
        <v>498</v>
      </c>
    </row>
    <row r="9" spans="1:16" x14ac:dyDescent="0.25">
      <c r="A9" s="49" t="s">
        <v>6</v>
      </c>
      <c r="B9" s="1" t="s">
        <v>6</v>
      </c>
      <c r="C9" s="1" t="s">
        <v>203</v>
      </c>
      <c r="D9" s="1" t="s">
        <v>6</v>
      </c>
      <c r="E9" s="1" t="str">
        <f t="shared" si="0"/>
        <v>Lower middle income</v>
      </c>
      <c r="F9" s="1">
        <f t="shared" si="1"/>
        <v>2</v>
      </c>
      <c r="G9" s="1"/>
      <c r="L9" t="s">
        <v>377</v>
      </c>
      <c r="M9" t="s">
        <v>4</v>
      </c>
      <c r="N9" t="s">
        <v>435</v>
      </c>
      <c r="O9">
        <v>4</v>
      </c>
      <c r="P9" t="s">
        <v>377</v>
      </c>
    </row>
    <row r="10" spans="1:16" x14ac:dyDescent="0.25">
      <c r="A10" s="49" t="s">
        <v>8</v>
      </c>
      <c r="B10" s="1" t="s">
        <v>8</v>
      </c>
      <c r="C10" s="1" t="s">
        <v>204</v>
      </c>
      <c r="D10" s="1" t="s">
        <v>8</v>
      </c>
      <c r="E10" s="1" t="str">
        <f t="shared" si="0"/>
        <v>High income: OECD</v>
      </c>
      <c r="F10" s="1">
        <f t="shared" si="1"/>
        <v>4</v>
      </c>
      <c r="G10" s="1"/>
      <c r="I10" s="54"/>
      <c r="L10" t="s">
        <v>202</v>
      </c>
      <c r="M10" t="s">
        <v>5</v>
      </c>
      <c r="N10" t="s">
        <v>439</v>
      </c>
      <c r="O10">
        <v>3</v>
      </c>
      <c r="P10" t="s">
        <v>202</v>
      </c>
    </row>
    <row r="11" spans="1:16" x14ac:dyDescent="0.25">
      <c r="A11" s="49" t="s">
        <v>9</v>
      </c>
      <c r="B11" s="1" t="s">
        <v>9</v>
      </c>
      <c r="C11" s="1" t="s">
        <v>205</v>
      </c>
      <c r="D11" s="1" t="s">
        <v>9</v>
      </c>
      <c r="E11" s="1" t="str">
        <f t="shared" si="0"/>
        <v>High income: OECD</v>
      </c>
      <c r="F11" s="1">
        <f t="shared" si="1"/>
        <v>4</v>
      </c>
      <c r="G11" s="1"/>
      <c r="L11" t="s">
        <v>203</v>
      </c>
      <c r="M11" t="s">
        <v>6</v>
      </c>
      <c r="N11" t="s">
        <v>438</v>
      </c>
      <c r="O11">
        <v>2</v>
      </c>
      <c r="P11" t="s">
        <v>203</v>
      </c>
    </row>
    <row r="12" spans="1:16" x14ac:dyDescent="0.25">
      <c r="A12" s="49" t="s">
        <v>10</v>
      </c>
      <c r="B12" s="1" t="s">
        <v>10</v>
      </c>
      <c r="C12" s="1" t="s">
        <v>206</v>
      </c>
      <c r="D12" s="1" t="s">
        <v>10</v>
      </c>
      <c r="E12" s="1" t="str">
        <f t="shared" si="0"/>
        <v>Upper middle income</v>
      </c>
      <c r="F12" s="1">
        <f t="shared" si="1"/>
        <v>3</v>
      </c>
      <c r="G12" s="1"/>
      <c r="L12" t="s">
        <v>499</v>
      </c>
      <c r="M12" t="s">
        <v>443</v>
      </c>
      <c r="N12" t="s">
        <v>439</v>
      </c>
      <c r="O12">
        <v>3</v>
      </c>
      <c r="P12" t="s">
        <v>499</v>
      </c>
    </row>
    <row r="13" spans="1:16" x14ac:dyDescent="0.25">
      <c r="A13" s="49" t="s">
        <v>18</v>
      </c>
      <c r="B13" s="1" t="s">
        <v>18</v>
      </c>
      <c r="C13" s="1" t="s">
        <v>207</v>
      </c>
      <c r="D13" s="1" t="s">
        <v>18</v>
      </c>
      <c r="E13" s="1" t="str">
        <f t="shared" si="0"/>
        <v>High income: nonOECD</v>
      </c>
      <c r="F13" s="1">
        <f t="shared" si="1"/>
        <v>4</v>
      </c>
      <c r="G13" s="1"/>
      <c r="L13" t="s">
        <v>201</v>
      </c>
      <c r="M13" t="s">
        <v>7</v>
      </c>
      <c r="N13" t="s">
        <v>439</v>
      </c>
      <c r="O13">
        <v>3</v>
      </c>
      <c r="P13" t="s">
        <v>201</v>
      </c>
    </row>
    <row r="14" spans="1:16" x14ac:dyDescent="0.25">
      <c r="A14" s="49" t="s">
        <v>17</v>
      </c>
      <c r="B14" s="1" t="s">
        <v>17</v>
      </c>
      <c r="C14" s="1" t="s">
        <v>208</v>
      </c>
      <c r="D14" s="1" t="s">
        <v>17</v>
      </c>
      <c r="E14" s="1" t="str">
        <f t="shared" si="0"/>
        <v>High income: nonOECD</v>
      </c>
      <c r="F14" s="1">
        <f t="shared" si="1"/>
        <v>4</v>
      </c>
      <c r="G14" s="1"/>
      <c r="L14" t="s">
        <v>204</v>
      </c>
      <c r="M14" t="s">
        <v>8</v>
      </c>
      <c r="N14" t="s">
        <v>444</v>
      </c>
      <c r="O14">
        <v>4</v>
      </c>
      <c r="P14" t="s">
        <v>204</v>
      </c>
    </row>
    <row r="15" spans="1:16" x14ac:dyDescent="0.25">
      <c r="A15" s="49" t="s">
        <v>15</v>
      </c>
      <c r="B15" s="1" t="s">
        <v>15</v>
      </c>
      <c r="C15" s="1" t="s">
        <v>209</v>
      </c>
      <c r="D15" s="1" t="s">
        <v>15</v>
      </c>
      <c r="E15" s="1" t="str">
        <f t="shared" si="0"/>
        <v>Low income</v>
      </c>
      <c r="F15" s="1">
        <f t="shared" si="1"/>
        <v>1</v>
      </c>
      <c r="G15" s="1"/>
      <c r="L15" t="s">
        <v>205</v>
      </c>
      <c r="M15" t="s">
        <v>9</v>
      </c>
      <c r="N15" t="s">
        <v>444</v>
      </c>
      <c r="O15">
        <v>4</v>
      </c>
      <c r="P15" t="s">
        <v>205</v>
      </c>
    </row>
    <row r="16" spans="1:16" x14ac:dyDescent="0.25">
      <c r="A16" s="49" t="s">
        <v>24</v>
      </c>
      <c r="B16" s="1" t="s">
        <v>24</v>
      </c>
      <c r="C16" s="1" t="s">
        <v>210</v>
      </c>
      <c r="D16" s="1" t="s">
        <v>24</v>
      </c>
      <c r="E16" s="1" t="str">
        <f t="shared" si="0"/>
        <v>High income: nonOECD</v>
      </c>
      <c r="F16" s="1">
        <f t="shared" si="1"/>
        <v>4</v>
      </c>
      <c r="G16" s="1"/>
      <c r="L16" t="s">
        <v>206</v>
      </c>
      <c r="M16" t="s">
        <v>10</v>
      </c>
      <c r="N16" t="s">
        <v>439</v>
      </c>
      <c r="O16">
        <v>3</v>
      </c>
      <c r="P16" t="s">
        <v>206</v>
      </c>
    </row>
    <row r="17" spans="1:16" x14ac:dyDescent="0.25">
      <c r="A17" s="49" t="s">
        <v>20</v>
      </c>
      <c r="B17" s="1" t="s">
        <v>20</v>
      </c>
      <c r="C17" s="1" t="s">
        <v>211</v>
      </c>
      <c r="D17" s="1" t="s">
        <v>20</v>
      </c>
      <c r="E17" s="1" t="str">
        <f t="shared" si="0"/>
        <v>Upper middle income</v>
      </c>
      <c r="F17" s="1">
        <f t="shared" si="1"/>
        <v>3</v>
      </c>
      <c r="G17" s="1"/>
      <c r="L17" t="s">
        <v>223</v>
      </c>
      <c r="M17" t="s">
        <v>11</v>
      </c>
      <c r="N17" t="s">
        <v>437</v>
      </c>
      <c r="O17">
        <v>1</v>
      </c>
      <c r="P17" t="s">
        <v>223</v>
      </c>
    </row>
    <row r="18" spans="1:16" x14ac:dyDescent="0.25">
      <c r="A18" s="49" t="s">
        <v>12</v>
      </c>
      <c r="B18" s="1" t="s">
        <v>12</v>
      </c>
      <c r="C18" s="1" t="s">
        <v>212</v>
      </c>
      <c r="D18" s="1" t="s">
        <v>12</v>
      </c>
      <c r="E18" s="1" t="str">
        <f t="shared" si="0"/>
        <v>High income: OECD</v>
      </c>
      <c r="F18" s="1">
        <f t="shared" si="1"/>
        <v>4</v>
      </c>
      <c r="G18" s="1"/>
      <c r="L18" t="s">
        <v>212</v>
      </c>
      <c r="M18" t="s">
        <v>12</v>
      </c>
      <c r="N18" t="s">
        <v>444</v>
      </c>
      <c r="O18">
        <v>4</v>
      </c>
      <c r="P18" t="s">
        <v>212</v>
      </c>
    </row>
    <row r="19" spans="1:16" x14ac:dyDescent="0.25">
      <c r="A19" s="49" t="s">
        <v>21</v>
      </c>
      <c r="B19" s="1" t="s">
        <v>21</v>
      </c>
      <c r="C19" s="1" t="s">
        <v>213</v>
      </c>
      <c r="D19" s="1" t="s">
        <v>21</v>
      </c>
      <c r="E19" s="1" t="str">
        <f t="shared" si="0"/>
        <v>Lower middle income</v>
      </c>
      <c r="F19" s="1">
        <f t="shared" si="1"/>
        <v>2</v>
      </c>
      <c r="G19" s="1"/>
      <c r="L19" t="s">
        <v>214</v>
      </c>
      <c r="M19" t="s">
        <v>13</v>
      </c>
      <c r="N19" t="s">
        <v>437</v>
      </c>
      <c r="O19">
        <v>1</v>
      </c>
      <c r="P19" t="s">
        <v>214</v>
      </c>
    </row>
    <row r="20" spans="1:16" x14ac:dyDescent="0.25">
      <c r="A20" s="49" t="s">
        <v>13</v>
      </c>
      <c r="B20" s="1" t="s">
        <v>13</v>
      </c>
      <c r="C20" s="1" t="s">
        <v>214</v>
      </c>
      <c r="D20" s="1" t="s">
        <v>13</v>
      </c>
      <c r="E20" s="1" t="str">
        <f t="shared" si="0"/>
        <v>Low income</v>
      </c>
      <c r="F20" s="1">
        <f t="shared" si="1"/>
        <v>1</v>
      </c>
      <c r="G20" s="1"/>
      <c r="L20" t="s">
        <v>222</v>
      </c>
      <c r="M20" t="s">
        <v>14</v>
      </c>
      <c r="N20" t="s">
        <v>437</v>
      </c>
      <c r="O20">
        <v>1</v>
      </c>
      <c r="P20" t="s">
        <v>222</v>
      </c>
    </row>
    <row r="21" spans="1:16" x14ac:dyDescent="0.25">
      <c r="A21" s="49" t="s">
        <v>26</v>
      </c>
      <c r="B21" s="1" t="s">
        <v>26</v>
      </c>
      <c r="C21" s="1" t="s">
        <v>215</v>
      </c>
      <c r="D21" s="1" t="s">
        <v>26</v>
      </c>
      <c r="E21" s="1" t="str">
        <f t="shared" si="0"/>
        <v>Lower middle income</v>
      </c>
      <c r="F21" s="1">
        <f t="shared" si="1"/>
        <v>2</v>
      </c>
      <c r="G21" s="1"/>
      <c r="L21" t="s">
        <v>209</v>
      </c>
      <c r="M21" t="s">
        <v>15</v>
      </c>
      <c r="N21" t="s">
        <v>437</v>
      </c>
      <c r="O21">
        <v>1</v>
      </c>
      <c r="P21" t="s">
        <v>209</v>
      </c>
    </row>
    <row r="22" spans="1:16" x14ac:dyDescent="0.25">
      <c r="A22" s="49" t="s">
        <v>22</v>
      </c>
      <c r="B22" s="1" t="s">
        <v>22</v>
      </c>
      <c r="C22" s="1" t="s">
        <v>216</v>
      </c>
      <c r="D22" s="1" t="s">
        <v>22</v>
      </c>
      <c r="E22" s="1" t="str">
        <f t="shared" si="0"/>
        <v>Lower middle income</v>
      </c>
      <c r="F22" s="1">
        <f t="shared" si="1"/>
        <v>2</v>
      </c>
      <c r="G22" s="1"/>
      <c r="L22" t="s">
        <v>221</v>
      </c>
      <c r="M22" t="s">
        <v>16</v>
      </c>
      <c r="N22" t="s">
        <v>439</v>
      </c>
      <c r="O22">
        <v>3</v>
      </c>
      <c r="P22" t="s">
        <v>221</v>
      </c>
    </row>
    <row r="23" spans="1:16" x14ac:dyDescent="0.25">
      <c r="A23" s="49" t="s">
        <v>19</v>
      </c>
      <c r="B23" s="1" t="s">
        <v>19</v>
      </c>
      <c r="C23" s="1" t="s">
        <v>217</v>
      </c>
      <c r="D23" s="1" t="s">
        <v>19</v>
      </c>
      <c r="E23" s="1" t="str">
        <f t="shared" si="0"/>
        <v>Upper middle income</v>
      </c>
      <c r="F23" s="1">
        <f t="shared" si="1"/>
        <v>3</v>
      </c>
      <c r="G23" s="1"/>
      <c r="L23" t="s">
        <v>208</v>
      </c>
      <c r="M23" t="s">
        <v>17</v>
      </c>
      <c r="N23" t="s">
        <v>435</v>
      </c>
      <c r="O23">
        <v>4</v>
      </c>
      <c r="P23" t="s">
        <v>208</v>
      </c>
    </row>
    <row r="24" spans="1:16" x14ac:dyDescent="0.25">
      <c r="A24" s="49" t="s">
        <v>27</v>
      </c>
      <c r="B24" s="1" t="s">
        <v>27</v>
      </c>
      <c r="C24" s="1" t="s">
        <v>218</v>
      </c>
      <c r="D24" s="1" t="s">
        <v>27</v>
      </c>
      <c r="E24" s="1" t="str">
        <f t="shared" si="0"/>
        <v>Upper middle income</v>
      </c>
      <c r="F24" s="1">
        <f t="shared" si="1"/>
        <v>3</v>
      </c>
      <c r="G24" s="1"/>
      <c r="L24" t="s">
        <v>500</v>
      </c>
      <c r="M24" t="s">
        <v>18</v>
      </c>
      <c r="N24" t="s">
        <v>435</v>
      </c>
      <c r="O24">
        <v>4</v>
      </c>
      <c r="P24" t="s">
        <v>500</v>
      </c>
    </row>
    <row r="25" spans="1:16" x14ac:dyDescent="0.25">
      <c r="A25" s="49" t="s">
        <v>23</v>
      </c>
      <c r="B25" s="1" t="s">
        <v>23</v>
      </c>
      <c r="C25" s="1" t="s">
        <v>219</v>
      </c>
      <c r="D25" s="1" t="s">
        <v>23</v>
      </c>
      <c r="E25" s="1" t="str">
        <f t="shared" si="0"/>
        <v>Upper middle income</v>
      </c>
      <c r="F25" s="1">
        <f t="shared" si="1"/>
        <v>3</v>
      </c>
      <c r="G25" s="1"/>
      <c r="L25" t="s">
        <v>217</v>
      </c>
      <c r="M25" t="s">
        <v>19</v>
      </c>
      <c r="N25" t="s">
        <v>439</v>
      </c>
      <c r="O25">
        <v>3</v>
      </c>
      <c r="P25" t="s">
        <v>217</v>
      </c>
    </row>
    <row r="26" spans="1:16" x14ac:dyDescent="0.25">
      <c r="A26" s="49" t="s">
        <v>25</v>
      </c>
      <c r="B26" s="1" t="s">
        <v>25</v>
      </c>
      <c r="C26" s="1" t="s">
        <v>220</v>
      </c>
      <c r="D26" s="1" t="s">
        <v>25</v>
      </c>
      <c r="E26" s="1" t="str">
        <f t="shared" si="0"/>
        <v>High income: nonOECD</v>
      </c>
      <c r="F26" s="1">
        <f t="shared" si="1"/>
        <v>4</v>
      </c>
      <c r="G26" s="1"/>
      <c r="L26" t="s">
        <v>211</v>
      </c>
      <c r="M26" t="s">
        <v>20</v>
      </c>
      <c r="N26" t="s">
        <v>439</v>
      </c>
      <c r="O26">
        <v>3</v>
      </c>
      <c r="P26" t="s">
        <v>211</v>
      </c>
    </row>
    <row r="27" spans="1:16" x14ac:dyDescent="0.25">
      <c r="A27" s="49" t="s">
        <v>16</v>
      </c>
      <c r="B27" s="1" t="s">
        <v>16</v>
      </c>
      <c r="C27" s="1" t="s">
        <v>221</v>
      </c>
      <c r="D27" s="1" t="s">
        <v>16</v>
      </c>
      <c r="E27" s="1" t="str">
        <f t="shared" si="0"/>
        <v>Upper middle income</v>
      </c>
      <c r="F27" s="1">
        <f t="shared" si="1"/>
        <v>3</v>
      </c>
      <c r="G27" s="1"/>
      <c r="L27" t="s">
        <v>213</v>
      </c>
      <c r="M27" t="s">
        <v>21</v>
      </c>
      <c r="N27" t="s">
        <v>438</v>
      </c>
      <c r="O27">
        <v>2</v>
      </c>
      <c r="P27" t="s">
        <v>213</v>
      </c>
    </row>
    <row r="28" spans="1:16" x14ac:dyDescent="0.25">
      <c r="A28" s="49" t="s">
        <v>14</v>
      </c>
      <c r="B28" s="1" t="s">
        <v>14</v>
      </c>
      <c r="C28" s="1" t="s">
        <v>222</v>
      </c>
      <c r="D28" s="1" t="s">
        <v>14</v>
      </c>
      <c r="E28" s="1" t="str">
        <f t="shared" si="0"/>
        <v>Low income</v>
      </c>
      <c r="F28" s="1">
        <f t="shared" si="1"/>
        <v>1</v>
      </c>
      <c r="G28" s="1"/>
      <c r="L28" t="s">
        <v>501</v>
      </c>
      <c r="M28" t="s">
        <v>445</v>
      </c>
      <c r="N28" t="s">
        <v>435</v>
      </c>
      <c r="O28">
        <v>4</v>
      </c>
      <c r="P28" t="s">
        <v>501</v>
      </c>
    </row>
    <row r="29" spans="1:16" x14ac:dyDescent="0.25">
      <c r="A29" s="49" t="s">
        <v>11</v>
      </c>
      <c r="B29" s="1" t="s">
        <v>11</v>
      </c>
      <c r="C29" s="1" t="s">
        <v>223</v>
      </c>
      <c r="D29" s="1" t="s">
        <v>11</v>
      </c>
      <c r="E29" s="1" t="str">
        <f t="shared" si="0"/>
        <v>Low income</v>
      </c>
      <c r="F29" s="1">
        <f t="shared" si="1"/>
        <v>1</v>
      </c>
      <c r="G29" s="1"/>
      <c r="L29" t="s">
        <v>502</v>
      </c>
      <c r="M29" t="s">
        <v>22</v>
      </c>
      <c r="N29" t="s">
        <v>438</v>
      </c>
      <c r="O29">
        <v>2</v>
      </c>
      <c r="P29" t="s">
        <v>502</v>
      </c>
    </row>
    <row r="30" spans="1:16" x14ac:dyDescent="0.25">
      <c r="A30" s="49" t="s">
        <v>91</v>
      </c>
      <c r="B30" s="1" t="s">
        <v>91</v>
      </c>
      <c r="C30" s="1" t="s">
        <v>224</v>
      </c>
      <c r="D30" s="1" t="s">
        <v>91</v>
      </c>
      <c r="E30" s="1" t="str">
        <f t="shared" si="0"/>
        <v>Low income</v>
      </c>
      <c r="F30" s="1">
        <f t="shared" si="1"/>
        <v>1</v>
      </c>
      <c r="G30" s="1"/>
      <c r="L30" t="s">
        <v>219</v>
      </c>
      <c r="M30" t="s">
        <v>23</v>
      </c>
      <c r="N30" t="s">
        <v>439</v>
      </c>
      <c r="O30">
        <v>3</v>
      </c>
      <c r="P30" t="s">
        <v>219</v>
      </c>
    </row>
    <row r="31" spans="1:16" x14ac:dyDescent="0.25">
      <c r="A31" s="49" t="s">
        <v>34</v>
      </c>
      <c r="B31" s="1" t="s">
        <v>34</v>
      </c>
      <c r="C31" s="1" t="s">
        <v>225</v>
      </c>
      <c r="D31" s="1" t="s">
        <v>34</v>
      </c>
      <c r="E31" s="1" t="str">
        <f t="shared" si="0"/>
        <v>Lower middle income</v>
      </c>
      <c r="F31" s="1">
        <f t="shared" si="1"/>
        <v>2</v>
      </c>
      <c r="G31" s="1"/>
      <c r="L31" t="s">
        <v>210</v>
      </c>
      <c r="M31" t="s">
        <v>24</v>
      </c>
      <c r="N31" t="s">
        <v>435</v>
      </c>
      <c r="O31">
        <v>4</v>
      </c>
      <c r="P31" t="s">
        <v>210</v>
      </c>
    </row>
    <row r="32" spans="1:16" x14ac:dyDescent="0.25">
      <c r="A32" s="49" t="s">
        <v>29</v>
      </c>
      <c r="B32" s="1" t="s">
        <v>29</v>
      </c>
      <c r="C32" s="1" t="s">
        <v>226</v>
      </c>
      <c r="D32" s="1" t="s">
        <v>29</v>
      </c>
      <c r="E32" s="1" t="str">
        <f t="shared" si="0"/>
        <v>High income: OECD</v>
      </c>
      <c r="F32" s="1">
        <f t="shared" si="1"/>
        <v>4</v>
      </c>
      <c r="G32" s="1"/>
      <c r="L32" t="s">
        <v>220</v>
      </c>
      <c r="M32" t="s">
        <v>25</v>
      </c>
      <c r="N32" t="s">
        <v>435</v>
      </c>
      <c r="O32">
        <v>4</v>
      </c>
      <c r="P32" t="s">
        <v>220</v>
      </c>
    </row>
    <row r="33" spans="1:16" x14ac:dyDescent="0.25">
      <c r="A33" s="49" t="s">
        <v>40</v>
      </c>
      <c r="B33" s="1" t="s">
        <v>40</v>
      </c>
      <c r="C33" s="1" t="s">
        <v>227</v>
      </c>
      <c r="D33" s="1" t="s">
        <v>40</v>
      </c>
      <c r="E33" s="1" t="str">
        <f t="shared" si="0"/>
        <v>Lower middle income</v>
      </c>
      <c r="F33" s="1">
        <f t="shared" si="1"/>
        <v>2</v>
      </c>
      <c r="G33" s="1"/>
      <c r="L33" t="s">
        <v>215</v>
      </c>
      <c r="M33" t="s">
        <v>26</v>
      </c>
      <c r="N33" t="s">
        <v>438</v>
      </c>
      <c r="O33">
        <v>2</v>
      </c>
      <c r="P33" t="s">
        <v>215</v>
      </c>
    </row>
    <row r="34" spans="1:16" x14ac:dyDescent="0.25">
      <c r="A34" s="49" t="s">
        <v>28</v>
      </c>
      <c r="B34" s="1" t="s">
        <v>28</v>
      </c>
      <c r="C34" s="1" t="s">
        <v>228</v>
      </c>
      <c r="D34" s="1" t="s">
        <v>28</v>
      </c>
      <c r="E34" s="1" t="str">
        <f t="shared" si="0"/>
        <v>Low income</v>
      </c>
      <c r="F34" s="1">
        <f t="shared" si="1"/>
        <v>1</v>
      </c>
      <c r="G34" s="1"/>
      <c r="L34" t="s">
        <v>218</v>
      </c>
      <c r="M34" t="s">
        <v>27</v>
      </c>
      <c r="N34" t="s">
        <v>439</v>
      </c>
      <c r="O34">
        <v>3</v>
      </c>
      <c r="P34" t="s">
        <v>218</v>
      </c>
    </row>
    <row r="35" spans="1:16" x14ac:dyDescent="0.25">
      <c r="A35" s="49" t="s">
        <v>167</v>
      </c>
      <c r="B35" s="1" t="s">
        <v>167</v>
      </c>
      <c r="C35" s="1" t="s">
        <v>229</v>
      </c>
      <c r="D35" s="1" t="s">
        <v>167</v>
      </c>
      <c r="E35" s="1" t="str">
        <f t="shared" si="0"/>
        <v>Low income</v>
      </c>
      <c r="F35" s="1">
        <f t="shared" si="1"/>
        <v>1</v>
      </c>
      <c r="G35" s="1"/>
      <c r="L35" t="s">
        <v>228</v>
      </c>
      <c r="M35" t="s">
        <v>28</v>
      </c>
      <c r="N35" t="s">
        <v>437</v>
      </c>
      <c r="O35">
        <v>1</v>
      </c>
      <c r="P35" t="s">
        <v>228</v>
      </c>
    </row>
    <row r="36" spans="1:16" x14ac:dyDescent="0.25">
      <c r="A36" s="49" t="s">
        <v>31</v>
      </c>
      <c r="B36" s="1" t="s">
        <v>31</v>
      </c>
      <c r="C36" s="1" t="s">
        <v>230</v>
      </c>
      <c r="D36" s="1" t="s">
        <v>31</v>
      </c>
      <c r="E36" s="1" t="str">
        <f t="shared" si="0"/>
        <v>Upper middle income</v>
      </c>
      <c r="F36" s="1">
        <f t="shared" si="1"/>
        <v>3</v>
      </c>
      <c r="G36" s="1"/>
      <c r="L36" t="s">
        <v>226</v>
      </c>
      <c r="M36" t="s">
        <v>29</v>
      </c>
      <c r="N36" t="s">
        <v>444</v>
      </c>
      <c r="O36">
        <v>4</v>
      </c>
      <c r="P36" t="s">
        <v>226</v>
      </c>
    </row>
    <row r="37" spans="1:16" x14ac:dyDescent="0.25">
      <c r="A37" s="49" t="s">
        <v>32</v>
      </c>
      <c r="B37" s="1" t="s">
        <v>32</v>
      </c>
      <c r="C37" s="1" t="s">
        <v>231</v>
      </c>
      <c r="D37" s="1" t="s">
        <v>32</v>
      </c>
      <c r="E37" s="1" t="str">
        <f t="shared" si="0"/>
        <v>Lower middle income</v>
      </c>
      <c r="F37" s="1">
        <f t="shared" si="1"/>
        <v>2</v>
      </c>
      <c r="G37" s="1"/>
      <c r="L37" t="s">
        <v>362</v>
      </c>
      <c r="M37" t="s">
        <v>30</v>
      </c>
      <c r="N37" t="s">
        <v>444</v>
      </c>
      <c r="O37">
        <v>4</v>
      </c>
      <c r="P37" t="s">
        <v>362</v>
      </c>
    </row>
    <row r="38" spans="1:16" x14ac:dyDescent="0.25">
      <c r="A38" s="49" t="s">
        <v>38</v>
      </c>
      <c r="B38" s="1" t="s">
        <v>38</v>
      </c>
      <c r="C38" s="1" t="s">
        <v>232</v>
      </c>
      <c r="D38" s="1" t="s">
        <v>38</v>
      </c>
      <c r="E38" s="1" t="str">
        <f t="shared" si="0"/>
        <v>Upper middle income</v>
      </c>
      <c r="F38" s="1">
        <f t="shared" si="1"/>
        <v>3</v>
      </c>
      <c r="G38" s="1"/>
      <c r="L38" t="s">
        <v>503</v>
      </c>
      <c r="M38" t="s">
        <v>446</v>
      </c>
      <c r="N38" t="s">
        <v>435</v>
      </c>
      <c r="O38">
        <v>4</v>
      </c>
      <c r="P38" t="s">
        <v>503</v>
      </c>
    </row>
    <row r="39" spans="1:16" x14ac:dyDescent="0.25">
      <c r="A39" s="49" t="s">
        <v>39</v>
      </c>
      <c r="B39" s="1" t="s">
        <v>39</v>
      </c>
      <c r="C39" s="1" t="s">
        <v>233</v>
      </c>
      <c r="D39" s="1" t="s">
        <v>39</v>
      </c>
      <c r="E39" s="1" t="str">
        <f t="shared" si="0"/>
        <v>Low income</v>
      </c>
      <c r="F39" s="1">
        <f t="shared" si="1"/>
        <v>1</v>
      </c>
      <c r="G39" s="1"/>
      <c r="L39" t="s">
        <v>230</v>
      </c>
      <c r="M39" t="s">
        <v>31</v>
      </c>
      <c r="N39" t="s">
        <v>439</v>
      </c>
      <c r="O39">
        <v>3</v>
      </c>
      <c r="P39" t="s">
        <v>230</v>
      </c>
    </row>
    <row r="40" spans="1:16" x14ac:dyDescent="0.25">
      <c r="A40" s="49" t="s">
        <v>36</v>
      </c>
      <c r="B40" s="1" t="s">
        <v>36</v>
      </c>
      <c r="C40" s="1" t="s">
        <v>234</v>
      </c>
      <c r="D40" s="1" t="s">
        <v>36</v>
      </c>
      <c r="E40" s="1" t="str">
        <f t="shared" si="0"/>
        <v>Lower middle income</v>
      </c>
      <c r="F40" s="1">
        <f t="shared" si="1"/>
        <v>2</v>
      </c>
      <c r="G40" s="1"/>
      <c r="L40" t="s">
        <v>231</v>
      </c>
      <c r="M40" t="s">
        <v>32</v>
      </c>
      <c r="N40" t="s">
        <v>438</v>
      </c>
      <c r="O40">
        <v>2</v>
      </c>
      <c r="P40" t="s">
        <v>231</v>
      </c>
    </row>
    <row r="41" spans="1:16" x14ac:dyDescent="0.25">
      <c r="A41" s="49" t="s">
        <v>37</v>
      </c>
      <c r="B41" s="1" t="s">
        <v>37</v>
      </c>
      <c r="C41" s="1" t="s">
        <v>235</v>
      </c>
      <c r="D41" s="1" t="s">
        <v>37</v>
      </c>
      <c r="E41" s="1" t="e">
        <f t="shared" si="0"/>
        <v>#N/A</v>
      </c>
      <c r="F41" s="1" t="e">
        <f t="shared" si="1"/>
        <v>#N/A</v>
      </c>
      <c r="G41" s="1"/>
      <c r="L41" t="s">
        <v>241</v>
      </c>
      <c r="M41" t="s">
        <v>33</v>
      </c>
      <c r="N41" t="s">
        <v>438</v>
      </c>
      <c r="O41">
        <v>2</v>
      </c>
      <c r="P41" t="s">
        <v>241</v>
      </c>
    </row>
    <row r="42" spans="1:16" x14ac:dyDescent="0.25">
      <c r="A42" s="49" t="s">
        <v>41</v>
      </c>
      <c r="B42" s="1" t="s">
        <v>41</v>
      </c>
      <c r="C42" s="1" t="s">
        <v>236</v>
      </c>
      <c r="D42" s="1" t="s">
        <v>41</v>
      </c>
      <c r="E42" s="1" t="str">
        <f t="shared" si="0"/>
        <v>Upper middle income</v>
      </c>
      <c r="F42" s="1">
        <f t="shared" si="1"/>
        <v>3</v>
      </c>
      <c r="G42" s="1"/>
      <c r="L42" t="s">
        <v>225</v>
      </c>
      <c r="M42" t="s">
        <v>34</v>
      </c>
      <c r="N42" t="s">
        <v>438</v>
      </c>
      <c r="O42">
        <v>2</v>
      </c>
      <c r="P42" t="s">
        <v>225</v>
      </c>
    </row>
    <row r="43" spans="1:16" x14ac:dyDescent="0.25">
      <c r="A43" s="49" t="s">
        <v>74</v>
      </c>
      <c r="B43" s="1" t="s">
        <v>74</v>
      </c>
      <c r="C43" s="1" t="s">
        <v>237</v>
      </c>
      <c r="D43" s="1" t="s">
        <v>74</v>
      </c>
      <c r="E43" s="1" t="str">
        <f t="shared" si="0"/>
        <v>High income: nonOECD</v>
      </c>
      <c r="F43" s="1">
        <f t="shared" si="1"/>
        <v>4</v>
      </c>
      <c r="G43" s="1"/>
      <c r="L43" t="s">
        <v>504</v>
      </c>
      <c r="M43" t="s">
        <v>36</v>
      </c>
      <c r="N43" t="s">
        <v>438</v>
      </c>
      <c r="O43">
        <v>2</v>
      </c>
      <c r="P43" t="s">
        <v>504</v>
      </c>
    </row>
    <row r="44" spans="1:16" x14ac:dyDescent="0.25">
      <c r="A44" s="49" t="s">
        <v>42</v>
      </c>
      <c r="B44" s="1" t="s">
        <v>42</v>
      </c>
      <c r="C44" s="1" t="s">
        <v>238</v>
      </c>
      <c r="D44" s="1" t="s">
        <v>42</v>
      </c>
      <c r="E44" s="1" t="str">
        <f t="shared" si="0"/>
        <v>Upper middle income</v>
      </c>
      <c r="F44" s="1">
        <f t="shared" si="1"/>
        <v>3</v>
      </c>
      <c r="G44" s="1"/>
      <c r="L44" t="s">
        <v>232</v>
      </c>
      <c r="M44" t="s">
        <v>38</v>
      </c>
      <c r="N44" t="s">
        <v>439</v>
      </c>
      <c r="O44">
        <v>3</v>
      </c>
      <c r="P44" t="s">
        <v>232</v>
      </c>
    </row>
    <row r="45" spans="1:16" x14ac:dyDescent="0.25">
      <c r="A45" s="49" t="s">
        <v>43</v>
      </c>
      <c r="B45" s="1" t="s">
        <v>43</v>
      </c>
      <c r="C45" s="1" t="s">
        <v>239</v>
      </c>
      <c r="D45" s="1" t="s">
        <v>43</v>
      </c>
      <c r="E45" s="1" t="str">
        <f t="shared" si="0"/>
        <v>High income: nonOECD</v>
      </c>
      <c r="F45" s="1">
        <f t="shared" si="1"/>
        <v>4</v>
      </c>
      <c r="G45" s="1"/>
      <c r="L45" t="s">
        <v>233</v>
      </c>
      <c r="M45" t="s">
        <v>39</v>
      </c>
      <c r="N45" t="s">
        <v>437</v>
      </c>
      <c r="O45">
        <v>1</v>
      </c>
      <c r="P45" t="s">
        <v>233</v>
      </c>
    </row>
    <row r="46" spans="1:16" x14ac:dyDescent="0.25">
      <c r="A46" s="49" t="s">
        <v>44</v>
      </c>
      <c r="B46" s="1" t="s">
        <v>44</v>
      </c>
      <c r="C46" s="1" t="s">
        <v>240</v>
      </c>
      <c r="D46" s="1" t="s">
        <v>44</v>
      </c>
      <c r="E46" s="1" t="str">
        <f t="shared" si="0"/>
        <v>High income: OECD</v>
      </c>
      <c r="F46" s="1">
        <f t="shared" si="1"/>
        <v>4</v>
      </c>
      <c r="G46" s="1"/>
      <c r="L46" t="s">
        <v>227</v>
      </c>
      <c r="M46" t="s">
        <v>40</v>
      </c>
      <c r="N46" t="s">
        <v>438</v>
      </c>
      <c r="O46">
        <v>2</v>
      </c>
      <c r="P46" t="s">
        <v>227</v>
      </c>
    </row>
    <row r="47" spans="1:16" x14ac:dyDescent="0.25">
      <c r="A47" s="49" t="s">
        <v>33</v>
      </c>
      <c r="B47" s="1" t="s">
        <v>33</v>
      </c>
      <c r="C47" s="1" t="s">
        <v>241</v>
      </c>
      <c r="D47" s="1" t="s">
        <v>33</v>
      </c>
      <c r="E47" s="1" t="str">
        <f t="shared" si="0"/>
        <v>Lower middle income</v>
      </c>
      <c r="F47" s="1">
        <f t="shared" si="1"/>
        <v>2</v>
      </c>
      <c r="G47" s="1"/>
      <c r="L47" t="s">
        <v>236</v>
      </c>
      <c r="M47" t="s">
        <v>41</v>
      </c>
      <c r="N47" t="s">
        <v>439</v>
      </c>
      <c r="O47">
        <v>3</v>
      </c>
      <c r="P47" t="s">
        <v>236</v>
      </c>
    </row>
    <row r="48" spans="1:16" x14ac:dyDescent="0.25">
      <c r="A48" s="49" t="s">
        <v>142</v>
      </c>
      <c r="B48" s="1" t="s">
        <v>142</v>
      </c>
      <c r="C48" s="1" t="s">
        <v>242</v>
      </c>
      <c r="D48" s="1" t="s">
        <v>142</v>
      </c>
      <c r="E48" s="1" t="str">
        <f t="shared" si="0"/>
        <v>Low income</v>
      </c>
      <c r="F48" s="1">
        <f t="shared" si="1"/>
        <v>1</v>
      </c>
      <c r="G48" s="1"/>
      <c r="L48" t="s">
        <v>238</v>
      </c>
      <c r="M48" t="s">
        <v>42</v>
      </c>
      <c r="N48" t="s">
        <v>439</v>
      </c>
      <c r="O48">
        <v>3</v>
      </c>
      <c r="P48" t="s">
        <v>238</v>
      </c>
    </row>
    <row r="49" spans="1:16" x14ac:dyDescent="0.25">
      <c r="A49" s="50" t="s">
        <v>493</v>
      </c>
      <c r="B49" s="51" t="s">
        <v>35</v>
      </c>
      <c r="C49" s="51" t="s">
        <v>243</v>
      </c>
      <c r="D49" s="51" t="s">
        <v>35</v>
      </c>
      <c r="E49" s="51" t="s">
        <v>437</v>
      </c>
      <c r="F49" s="51">
        <v>1</v>
      </c>
      <c r="G49" s="1"/>
      <c r="L49" t="s">
        <v>505</v>
      </c>
      <c r="M49" t="s">
        <v>447</v>
      </c>
      <c r="N49" t="s">
        <v>435</v>
      </c>
      <c r="O49">
        <v>4</v>
      </c>
      <c r="P49" t="s">
        <v>505</v>
      </c>
    </row>
    <row r="50" spans="1:16" x14ac:dyDescent="0.25">
      <c r="A50" s="49" t="s">
        <v>48</v>
      </c>
      <c r="B50" s="1" t="s">
        <v>48</v>
      </c>
      <c r="C50" s="1" t="s">
        <v>244</v>
      </c>
      <c r="D50" s="1" t="s">
        <v>48</v>
      </c>
      <c r="E50" s="1" t="str">
        <f t="shared" ref="E50:E81" si="2">VLOOKUP(D50,$M$2:$O$241,2,FALSE)</f>
        <v>High income: OECD</v>
      </c>
      <c r="F50" s="1">
        <f t="shared" ref="F50:F81" si="3">VLOOKUP(D50,$M$2:$O$241,3,FALSE)</f>
        <v>4</v>
      </c>
      <c r="G50" s="1"/>
      <c r="L50" t="s">
        <v>239</v>
      </c>
      <c r="M50" t="s">
        <v>43</v>
      </c>
      <c r="N50" t="s">
        <v>435</v>
      </c>
      <c r="O50">
        <v>4</v>
      </c>
      <c r="P50" t="s">
        <v>239</v>
      </c>
    </row>
    <row r="51" spans="1:16" x14ac:dyDescent="0.25">
      <c r="A51" s="49" t="s">
        <v>46</v>
      </c>
      <c r="B51" s="1" t="s">
        <v>46</v>
      </c>
      <c r="C51" s="1" t="s">
        <v>245</v>
      </c>
      <c r="D51" s="1" t="s">
        <v>46</v>
      </c>
      <c r="E51" s="1" t="str">
        <f t="shared" si="2"/>
        <v>Lower middle income</v>
      </c>
      <c r="F51" s="1">
        <f t="shared" si="3"/>
        <v>2</v>
      </c>
      <c r="G51" s="1"/>
      <c r="L51" t="s">
        <v>240</v>
      </c>
      <c r="M51" t="s">
        <v>44</v>
      </c>
      <c r="N51" t="s">
        <v>444</v>
      </c>
      <c r="O51">
        <v>4</v>
      </c>
      <c r="P51" t="s">
        <v>240</v>
      </c>
    </row>
    <row r="52" spans="1:16" x14ac:dyDescent="0.25">
      <c r="A52" s="49" t="s">
        <v>47</v>
      </c>
      <c r="B52" s="1" t="s">
        <v>47</v>
      </c>
      <c r="C52" s="1" t="s">
        <v>246</v>
      </c>
      <c r="D52" s="1" t="s">
        <v>47</v>
      </c>
      <c r="E52" s="1" t="str">
        <f t="shared" si="2"/>
        <v>Upper middle income</v>
      </c>
      <c r="F52" s="1">
        <f t="shared" si="3"/>
        <v>3</v>
      </c>
      <c r="G52" s="1"/>
      <c r="L52" t="s">
        <v>261</v>
      </c>
      <c r="M52" t="s">
        <v>45</v>
      </c>
      <c r="N52" t="s">
        <v>444</v>
      </c>
      <c r="O52">
        <v>4</v>
      </c>
      <c r="P52" t="s">
        <v>261</v>
      </c>
    </row>
    <row r="53" spans="1:16" x14ac:dyDescent="0.25">
      <c r="A53" s="49" t="s">
        <v>49</v>
      </c>
      <c r="B53" s="1" t="s">
        <v>49</v>
      </c>
      <c r="C53" s="1" t="s">
        <v>247</v>
      </c>
      <c r="D53" s="1" t="s">
        <v>49</v>
      </c>
      <c r="E53" s="1" t="str">
        <f t="shared" si="2"/>
        <v>Upper middle income</v>
      </c>
      <c r="F53" s="1">
        <f t="shared" si="3"/>
        <v>3</v>
      </c>
      <c r="G53" s="1"/>
      <c r="L53" t="s">
        <v>245</v>
      </c>
      <c r="M53" t="s">
        <v>46</v>
      </c>
      <c r="N53" t="s">
        <v>438</v>
      </c>
      <c r="O53">
        <v>2</v>
      </c>
      <c r="P53" t="s">
        <v>245</v>
      </c>
    </row>
    <row r="54" spans="1:16" x14ac:dyDescent="0.25">
      <c r="A54" s="49" t="s">
        <v>51</v>
      </c>
      <c r="B54" s="1" t="s">
        <v>51</v>
      </c>
      <c r="C54" s="1" t="s">
        <v>248</v>
      </c>
      <c r="D54" s="1" t="s">
        <v>51</v>
      </c>
      <c r="E54" s="1" t="str">
        <f t="shared" si="2"/>
        <v>Lower middle income</v>
      </c>
      <c r="F54" s="1">
        <f t="shared" si="3"/>
        <v>2</v>
      </c>
      <c r="G54" s="1"/>
      <c r="L54" t="s">
        <v>246</v>
      </c>
      <c r="M54" t="s">
        <v>47</v>
      </c>
      <c r="N54" t="s">
        <v>439</v>
      </c>
      <c r="O54">
        <v>3</v>
      </c>
      <c r="P54" t="s">
        <v>246</v>
      </c>
    </row>
    <row r="55" spans="1:16" x14ac:dyDescent="0.25">
      <c r="A55" s="49" t="s">
        <v>52</v>
      </c>
      <c r="B55" s="1" t="s">
        <v>52</v>
      </c>
      <c r="C55" s="1" t="s">
        <v>249</v>
      </c>
      <c r="D55" s="1" t="s">
        <v>52</v>
      </c>
      <c r="E55" s="1" t="str">
        <f t="shared" si="2"/>
        <v>Lower middle income</v>
      </c>
      <c r="F55" s="1">
        <f t="shared" si="3"/>
        <v>2</v>
      </c>
      <c r="G55" s="1"/>
      <c r="L55" t="s">
        <v>244</v>
      </c>
      <c r="M55" t="s">
        <v>48</v>
      </c>
      <c r="N55" t="s">
        <v>444</v>
      </c>
      <c r="O55">
        <v>4</v>
      </c>
      <c r="P55" t="s">
        <v>244</v>
      </c>
    </row>
    <row r="56" spans="1:16" x14ac:dyDescent="0.25">
      <c r="A56" s="49" t="s">
        <v>155</v>
      </c>
      <c r="B56" s="1" t="s">
        <v>155</v>
      </c>
      <c r="C56" s="1" t="s">
        <v>250</v>
      </c>
      <c r="D56" s="1" t="s">
        <v>155</v>
      </c>
      <c r="E56" s="1" t="str">
        <f t="shared" si="2"/>
        <v>Lower middle income</v>
      </c>
      <c r="F56" s="1">
        <f t="shared" si="3"/>
        <v>2</v>
      </c>
      <c r="G56" s="1"/>
      <c r="L56" t="s">
        <v>247</v>
      </c>
      <c r="M56" t="s">
        <v>49</v>
      </c>
      <c r="N56" t="s">
        <v>439</v>
      </c>
      <c r="O56">
        <v>3</v>
      </c>
      <c r="P56" t="s">
        <v>247</v>
      </c>
    </row>
    <row r="57" spans="1:16" x14ac:dyDescent="0.25">
      <c r="A57" s="49" t="s">
        <v>68</v>
      </c>
      <c r="B57" s="1" t="s">
        <v>68</v>
      </c>
      <c r="C57" s="1" t="s">
        <v>251</v>
      </c>
      <c r="D57" s="1" t="s">
        <v>68</v>
      </c>
      <c r="E57" s="1" t="str">
        <f t="shared" si="2"/>
        <v>High income: nonOECD</v>
      </c>
      <c r="F57" s="1">
        <f t="shared" si="3"/>
        <v>4</v>
      </c>
      <c r="G57" s="1"/>
      <c r="L57" t="s">
        <v>198</v>
      </c>
      <c r="M57" t="s">
        <v>50</v>
      </c>
      <c r="N57" t="s">
        <v>439</v>
      </c>
      <c r="O57">
        <v>3</v>
      </c>
      <c r="P57" t="s">
        <v>198</v>
      </c>
    </row>
    <row r="58" spans="1:16" x14ac:dyDescent="0.25">
      <c r="A58" s="49" t="s">
        <v>53</v>
      </c>
      <c r="B58" s="1" t="s">
        <v>53</v>
      </c>
      <c r="C58" s="1" t="s">
        <v>252</v>
      </c>
      <c r="D58" s="1" t="s">
        <v>53</v>
      </c>
      <c r="E58" s="1" t="str">
        <f t="shared" si="2"/>
        <v>Low income</v>
      </c>
      <c r="F58" s="1">
        <f t="shared" si="3"/>
        <v>1</v>
      </c>
      <c r="G58" s="1"/>
      <c r="L58" t="s">
        <v>506</v>
      </c>
      <c r="M58" t="s">
        <v>448</v>
      </c>
      <c r="N58" t="s">
        <v>442</v>
      </c>
      <c r="P58" t="s">
        <v>506</v>
      </c>
    </row>
    <row r="59" spans="1:16" x14ac:dyDescent="0.25">
      <c r="A59" s="49" t="s">
        <v>55</v>
      </c>
      <c r="B59" s="1" t="s">
        <v>55</v>
      </c>
      <c r="C59" s="1" t="s">
        <v>253</v>
      </c>
      <c r="D59" s="1" t="s">
        <v>55</v>
      </c>
      <c r="E59" s="1" t="str">
        <f t="shared" si="2"/>
        <v>High income: OECD</v>
      </c>
      <c r="F59" s="1">
        <f t="shared" si="3"/>
        <v>4</v>
      </c>
      <c r="G59" s="1"/>
      <c r="L59" t="s">
        <v>507</v>
      </c>
      <c r="M59" t="s">
        <v>449</v>
      </c>
      <c r="N59" t="s">
        <v>442</v>
      </c>
      <c r="P59" t="s">
        <v>507</v>
      </c>
    </row>
    <row r="60" spans="1:16" x14ac:dyDescent="0.25">
      <c r="A60" s="49" t="s">
        <v>56</v>
      </c>
      <c r="B60" s="1" t="s">
        <v>56</v>
      </c>
      <c r="C60" s="1" t="s">
        <v>254</v>
      </c>
      <c r="D60" s="1" t="s">
        <v>56</v>
      </c>
      <c r="E60" s="1" t="str">
        <f t="shared" si="2"/>
        <v>Low income</v>
      </c>
      <c r="F60" s="1">
        <f t="shared" si="3"/>
        <v>1</v>
      </c>
      <c r="G60" s="1"/>
      <c r="L60" t="s">
        <v>508</v>
      </c>
      <c r="M60" t="s">
        <v>450</v>
      </c>
      <c r="N60" t="s">
        <v>442</v>
      </c>
      <c r="P60" t="s">
        <v>508</v>
      </c>
    </row>
    <row r="61" spans="1:16" x14ac:dyDescent="0.25">
      <c r="A61" s="49" t="s">
        <v>58</v>
      </c>
      <c r="B61" s="1" t="s">
        <v>58</v>
      </c>
      <c r="C61" s="1" t="s">
        <v>255</v>
      </c>
      <c r="D61" s="1" t="s">
        <v>58</v>
      </c>
      <c r="E61" s="1" t="str">
        <f t="shared" si="2"/>
        <v>Upper middle income</v>
      </c>
      <c r="F61" s="1">
        <f t="shared" si="3"/>
        <v>3</v>
      </c>
      <c r="G61" s="1"/>
      <c r="L61" t="s">
        <v>509</v>
      </c>
      <c r="M61" t="s">
        <v>451</v>
      </c>
      <c r="N61" t="s">
        <v>442</v>
      </c>
      <c r="P61" t="s">
        <v>509</v>
      </c>
    </row>
    <row r="62" spans="1:16" x14ac:dyDescent="0.25">
      <c r="A62" s="49" t="s">
        <v>57</v>
      </c>
      <c r="B62" s="1" t="s">
        <v>57</v>
      </c>
      <c r="C62" s="1" t="s">
        <v>256</v>
      </c>
      <c r="D62" s="1" t="s">
        <v>57</v>
      </c>
      <c r="E62" s="1" t="str">
        <f t="shared" si="2"/>
        <v>High income: OECD</v>
      </c>
      <c r="F62" s="1">
        <f t="shared" si="3"/>
        <v>4</v>
      </c>
      <c r="G62" s="1"/>
      <c r="L62" t="s">
        <v>248</v>
      </c>
      <c r="M62" t="s">
        <v>51</v>
      </c>
      <c r="N62" t="s">
        <v>438</v>
      </c>
      <c r="O62">
        <v>2</v>
      </c>
      <c r="P62" t="s">
        <v>248</v>
      </c>
    </row>
    <row r="63" spans="1:16" x14ac:dyDescent="0.25">
      <c r="A63" s="49" t="s">
        <v>59</v>
      </c>
      <c r="B63" s="1" t="s">
        <v>59</v>
      </c>
      <c r="C63" s="1" t="s">
        <v>257</v>
      </c>
      <c r="D63" s="1" t="s">
        <v>59</v>
      </c>
      <c r="E63" s="1" t="str">
        <f t="shared" si="2"/>
        <v>High income: OECD</v>
      </c>
      <c r="F63" s="1">
        <f t="shared" si="3"/>
        <v>4</v>
      </c>
      <c r="G63" s="1"/>
      <c r="L63" t="s">
        <v>510</v>
      </c>
      <c r="M63" t="s">
        <v>52</v>
      </c>
      <c r="N63" t="s">
        <v>438</v>
      </c>
      <c r="O63">
        <v>2</v>
      </c>
      <c r="P63" t="s">
        <v>510</v>
      </c>
    </row>
    <row r="64" spans="1:16" x14ac:dyDescent="0.25">
      <c r="A64" s="49" t="s">
        <v>61</v>
      </c>
      <c r="B64" s="1" t="s">
        <v>61</v>
      </c>
      <c r="C64" s="1" t="s">
        <v>258</v>
      </c>
      <c r="D64" s="1" t="s">
        <v>61</v>
      </c>
      <c r="E64" s="1" t="str">
        <f t="shared" si="2"/>
        <v>Upper middle income</v>
      </c>
      <c r="F64" s="1">
        <f t="shared" si="3"/>
        <v>3</v>
      </c>
      <c r="G64" s="1"/>
      <c r="L64" t="s">
        <v>511</v>
      </c>
      <c r="M64" t="s">
        <v>452</v>
      </c>
      <c r="N64" t="s">
        <v>442</v>
      </c>
      <c r="P64" t="s">
        <v>511</v>
      </c>
    </row>
    <row r="65" spans="1:16" x14ac:dyDescent="0.25">
      <c r="A65" s="49" t="s">
        <v>66</v>
      </c>
      <c r="B65" s="1" t="s">
        <v>66</v>
      </c>
      <c r="C65" s="1" t="s">
        <v>259</v>
      </c>
      <c r="D65" s="1" t="s">
        <v>66</v>
      </c>
      <c r="E65" s="1" t="str">
        <f t="shared" si="2"/>
        <v>Low income</v>
      </c>
      <c r="F65" s="1">
        <f t="shared" si="3"/>
        <v>1</v>
      </c>
      <c r="G65" s="1"/>
      <c r="L65" t="s">
        <v>252</v>
      </c>
      <c r="M65" t="s">
        <v>53</v>
      </c>
      <c r="N65" t="s">
        <v>437</v>
      </c>
      <c r="O65">
        <v>1</v>
      </c>
      <c r="P65" t="s">
        <v>252</v>
      </c>
    </row>
    <row r="66" spans="1:16" x14ac:dyDescent="0.25">
      <c r="A66" s="49" t="s">
        <v>63</v>
      </c>
      <c r="B66" s="1" t="s">
        <v>63</v>
      </c>
      <c r="C66" s="1" t="s">
        <v>260</v>
      </c>
      <c r="D66" s="1" t="s">
        <v>63</v>
      </c>
      <c r="E66" s="1" t="str">
        <f t="shared" si="2"/>
        <v>Lower middle income</v>
      </c>
      <c r="F66" s="1">
        <f t="shared" si="3"/>
        <v>2</v>
      </c>
      <c r="G66" s="1"/>
      <c r="L66" t="s">
        <v>356</v>
      </c>
      <c r="M66" t="s">
        <v>54</v>
      </c>
      <c r="N66" t="s">
        <v>444</v>
      </c>
      <c r="O66">
        <v>4</v>
      </c>
      <c r="P66" t="s">
        <v>356</v>
      </c>
    </row>
    <row r="67" spans="1:16" x14ac:dyDescent="0.25">
      <c r="A67" s="49" t="s">
        <v>45</v>
      </c>
      <c r="B67" s="1" t="s">
        <v>45</v>
      </c>
      <c r="C67" s="1" t="s">
        <v>261</v>
      </c>
      <c r="D67" s="1" t="s">
        <v>45</v>
      </c>
      <c r="E67" s="1" t="str">
        <f t="shared" si="2"/>
        <v>High income: OECD</v>
      </c>
      <c r="F67" s="1">
        <f t="shared" si="3"/>
        <v>4</v>
      </c>
      <c r="G67" s="1"/>
      <c r="L67" t="s">
        <v>253</v>
      </c>
      <c r="M67" t="s">
        <v>55</v>
      </c>
      <c r="N67" t="s">
        <v>444</v>
      </c>
      <c r="O67">
        <v>4</v>
      </c>
      <c r="P67" t="s">
        <v>253</v>
      </c>
    </row>
    <row r="68" spans="1:16" x14ac:dyDescent="0.25">
      <c r="A68" s="49" t="s">
        <v>64</v>
      </c>
      <c r="B68" s="1" t="s">
        <v>64</v>
      </c>
      <c r="C68" s="1" t="s">
        <v>262</v>
      </c>
      <c r="D68" s="1" t="s">
        <v>64</v>
      </c>
      <c r="E68" s="1" t="str">
        <f t="shared" si="2"/>
        <v>Low income</v>
      </c>
      <c r="F68" s="1">
        <f t="shared" si="3"/>
        <v>1</v>
      </c>
      <c r="G68" s="1"/>
      <c r="L68" t="s">
        <v>254</v>
      </c>
      <c r="M68" t="s">
        <v>56</v>
      </c>
      <c r="N68" t="s">
        <v>437</v>
      </c>
      <c r="O68">
        <v>1</v>
      </c>
      <c r="P68" t="s">
        <v>254</v>
      </c>
    </row>
    <row r="69" spans="1:16" x14ac:dyDescent="0.25">
      <c r="A69" s="49" t="s">
        <v>69</v>
      </c>
      <c r="B69" s="1" t="s">
        <v>69</v>
      </c>
      <c r="C69" s="1" t="s">
        <v>263</v>
      </c>
      <c r="D69" s="1" t="s">
        <v>69</v>
      </c>
      <c r="E69" s="1" t="str">
        <f t="shared" si="2"/>
        <v>High income: OECD</v>
      </c>
      <c r="F69" s="1">
        <f t="shared" si="3"/>
        <v>4</v>
      </c>
      <c r="G69" s="1"/>
      <c r="L69" t="s">
        <v>512</v>
      </c>
      <c r="M69" t="s">
        <v>453</v>
      </c>
      <c r="N69" t="s">
        <v>442</v>
      </c>
      <c r="P69" t="s">
        <v>512</v>
      </c>
    </row>
    <row r="70" spans="1:16" x14ac:dyDescent="0.25">
      <c r="A70" s="49" t="s">
        <v>70</v>
      </c>
      <c r="B70" s="1" t="s">
        <v>70</v>
      </c>
      <c r="C70" s="1" t="s">
        <v>264</v>
      </c>
      <c r="D70" s="1" t="s">
        <v>70</v>
      </c>
      <c r="E70" s="1" t="str">
        <f t="shared" si="2"/>
        <v>Upper middle income</v>
      </c>
      <c r="F70" s="1">
        <f t="shared" si="3"/>
        <v>3</v>
      </c>
      <c r="G70" s="1"/>
      <c r="L70" t="s">
        <v>256</v>
      </c>
      <c r="M70" t="s">
        <v>57</v>
      </c>
      <c r="N70" t="s">
        <v>444</v>
      </c>
      <c r="O70">
        <v>4</v>
      </c>
      <c r="P70" t="s">
        <v>256</v>
      </c>
    </row>
    <row r="71" spans="1:16" x14ac:dyDescent="0.25">
      <c r="A71" s="49" t="s">
        <v>71</v>
      </c>
      <c r="B71" s="1" t="s">
        <v>71</v>
      </c>
      <c r="C71" s="1" t="s">
        <v>265</v>
      </c>
      <c r="D71" s="1" t="s">
        <v>71</v>
      </c>
      <c r="E71" s="1" t="str">
        <f t="shared" si="2"/>
        <v>Lower middle income</v>
      </c>
      <c r="F71" s="1">
        <f t="shared" si="3"/>
        <v>2</v>
      </c>
      <c r="G71" s="1"/>
      <c r="L71" t="s">
        <v>255</v>
      </c>
      <c r="M71" t="s">
        <v>58</v>
      </c>
      <c r="N71" t="s">
        <v>439</v>
      </c>
      <c r="O71">
        <v>3</v>
      </c>
      <c r="P71" t="s">
        <v>255</v>
      </c>
    </row>
    <row r="72" spans="1:16" x14ac:dyDescent="0.25">
      <c r="A72" s="49" t="s">
        <v>65</v>
      </c>
      <c r="B72" s="1" t="s">
        <v>65</v>
      </c>
      <c r="C72" s="1" t="s">
        <v>266</v>
      </c>
      <c r="D72" s="1" t="s">
        <v>65</v>
      </c>
      <c r="E72" s="1" t="str">
        <f t="shared" si="2"/>
        <v>Low income</v>
      </c>
      <c r="F72" s="1">
        <f t="shared" si="3"/>
        <v>1</v>
      </c>
      <c r="G72" s="1"/>
      <c r="L72" t="s">
        <v>257</v>
      </c>
      <c r="M72" t="s">
        <v>59</v>
      </c>
      <c r="N72" t="s">
        <v>444</v>
      </c>
      <c r="O72">
        <v>4</v>
      </c>
      <c r="P72" t="s">
        <v>257</v>
      </c>
    </row>
    <row r="73" spans="1:16" x14ac:dyDescent="0.25">
      <c r="A73" s="49" t="s">
        <v>67</v>
      </c>
      <c r="B73" s="1" t="s">
        <v>67</v>
      </c>
      <c r="C73" s="1" t="s">
        <v>267</v>
      </c>
      <c r="D73" s="1" t="s">
        <v>67</v>
      </c>
      <c r="E73" s="1" t="str">
        <f t="shared" si="2"/>
        <v>Low income</v>
      </c>
      <c r="F73" s="1">
        <f t="shared" si="3"/>
        <v>1</v>
      </c>
      <c r="G73" s="1"/>
      <c r="L73" t="s">
        <v>513</v>
      </c>
      <c r="M73" t="s">
        <v>454</v>
      </c>
      <c r="N73" t="s">
        <v>435</v>
      </c>
      <c r="O73">
        <v>4</v>
      </c>
      <c r="P73" t="s">
        <v>513</v>
      </c>
    </row>
    <row r="74" spans="1:16" x14ac:dyDescent="0.25">
      <c r="A74" s="49" t="s">
        <v>72</v>
      </c>
      <c r="B74" s="1" t="s">
        <v>72</v>
      </c>
      <c r="C74" s="1" t="s">
        <v>268</v>
      </c>
      <c r="D74" s="1" t="s">
        <v>72</v>
      </c>
      <c r="E74" s="1" t="str">
        <f t="shared" si="2"/>
        <v>Lower middle income</v>
      </c>
      <c r="F74" s="1">
        <f t="shared" si="3"/>
        <v>2</v>
      </c>
      <c r="G74" s="1"/>
      <c r="L74" t="s">
        <v>514</v>
      </c>
      <c r="M74" t="s">
        <v>60</v>
      </c>
      <c r="N74" t="s">
        <v>438</v>
      </c>
      <c r="O74">
        <v>2</v>
      </c>
      <c r="P74" t="s">
        <v>514</v>
      </c>
    </row>
    <row r="75" spans="1:16" x14ac:dyDescent="0.25">
      <c r="A75" s="49" t="s">
        <v>75</v>
      </c>
      <c r="B75" s="1" t="s">
        <v>75</v>
      </c>
      <c r="C75" s="1" t="s">
        <v>269</v>
      </c>
      <c r="D75" s="1" t="s">
        <v>75</v>
      </c>
      <c r="E75" s="1" t="str">
        <f t="shared" si="2"/>
        <v>Low income</v>
      </c>
      <c r="F75" s="1">
        <f t="shared" si="3"/>
        <v>1</v>
      </c>
      <c r="G75" s="1"/>
      <c r="L75" t="s">
        <v>258</v>
      </c>
      <c r="M75" t="s">
        <v>61</v>
      </c>
      <c r="N75" t="s">
        <v>439</v>
      </c>
      <c r="O75">
        <v>3</v>
      </c>
      <c r="P75" t="s">
        <v>258</v>
      </c>
    </row>
    <row r="76" spans="1:16" x14ac:dyDescent="0.25">
      <c r="A76" s="49" t="s">
        <v>73</v>
      </c>
      <c r="B76" s="1" t="s">
        <v>73</v>
      </c>
      <c r="C76" s="1" t="s">
        <v>270</v>
      </c>
      <c r="D76" s="1" t="s">
        <v>73</v>
      </c>
      <c r="E76" s="1" t="str">
        <f t="shared" si="2"/>
        <v>Lower middle income</v>
      </c>
      <c r="F76" s="1">
        <f t="shared" si="3"/>
        <v>2</v>
      </c>
      <c r="G76" s="1"/>
      <c r="L76" t="s">
        <v>378</v>
      </c>
      <c r="M76" t="s">
        <v>62</v>
      </c>
      <c r="N76" t="s">
        <v>444</v>
      </c>
      <c r="O76">
        <v>4</v>
      </c>
      <c r="P76" t="s">
        <v>378</v>
      </c>
    </row>
    <row r="77" spans="1:16" x14ac:dyDescent="0.25">
      <c r="A77" s="49" t="s">
        <v>76</v>
      </c>
      <c r="B77" s="1" t="s">
        <v>76</v>
      </c>
      <c r="C77" s="1" t="s">
        <v>271</v>
      </c>
      <c r="D77" s="1" t="s">
        <v>76</v>
      </c>
      <c r="E77" s="1" t="str">
        <f t="shared" si="2"/>
        <v>High income: OECD</v>
      </c>
      <c r="F77" s="1">
        <f t="shared" si="3"/>
        <v>4</v>
      </c>
      <c r="G77" s="1"/>
      <c r="L77" t="s">
        <v>260</v>
      </c>
      <c r="M77" t="s">
        <v>63</v>
      </c>
      <c r="N77" t="s">
        <v>438</v>
      </c>
      <c r="O77">
        <v>2</v>
      </c>
      <c r="P77" t="s">
        <v>260</v>
      </c>
    </row>
    <row r="78" spans="1:16" x14ac:dyDescent="0.25">
      <c r="A78" s="49" t="s">
        <v>82</v>
      </c>
      <c r="B78" s="1" t="s">
        <v>82</v>
      </c>
      <c r="C78" s="1" t="s">
        <v>272</v>
      </c>
      <c r="D78" s="1" t="s">
        <v>82</v>
      </c>
      <c r="E78" s="1" t="str">
        <f t="shared" si="2"/>
        <v>High income: OECD</v>
      </c>
      <c r="F78" s="1">
        <f t="shared" si="3"/>
        <v>4</v>
      </c>
      <c r="G78" s="1"/>
      <c r="L78" t="s">
        <v>262</v>
      </c>
      <c r="M78" t="s">
        <v>64</v>
      </c>
      <c r="N78" t="s">
        <v>437</v>
      </c>
      <c r="O78">
        <v>1</v>
      </c>
      <c r="P78" t="s">
        <v>262</v>
      </c>
    </row>
    <row r="79" spans="1:16" x14ac:dyDescent="0.25">
      <c r="A79" s="49" t="s">
        <v>78</v>
      </c>
      <c r="B79" s="1" t="s">
        <v>78</v>
      </c>
      <c r="C79" s="1" t="s">
        <v>273</v>
      </c>
      <c r="D79" s="1" t="s">
        <v>78</v>
      </c>
      <c r="E79" s="1" t="str">
        <f t="shared" si="2"/>
        <v>Lower middle income</v>
      </c>
      <c r="F79" s="1">
        <f t="shared" si="3"/>
        <v>2</v>
      </c>
      <c r="G79" s="1"/>
      <c r="L79" t="s">
        <v>515</v>
      </c>
      <c r="M79" t="s">
        <v>455</v>
      </c>
      <c r="N79" t="s">
        <v>435</v>
      </c>
      <c r="O79">
        <v>4</v>
      </c>
      <c r="P79" t="s">
        <v>515</v>
      </c>
    </row>
    <row r="80" spans="1:16" x14ac:dyDescent="0.25">
      <c r="A80" s="49" t="s">
        <v>77</v>
      </c>
      <c r="B80" s="1" t="s">
        <v>77</v>
      </c>
      <c r="C80" s="1" t="s">
        <v>274</v>
      </c>
      <c r="D80" s="1" t="s">
        <v>77</v>
      </c>
      <c r="E80" s="1" t="str">
        <f t="shared" si="2"/>
        <v>Lower middle income</v>
      </c>
      <c r="F80" s="1">
        <f t="shared" si="3"/>
        <v>2</v>
      </c>
      <c r="G80" s="1"/>
      <c r="L80" t="s">
        <v>266</v>
      </c>
      <c r="M80" t="s">
        <v>65</v>
      </c>
      <c r="N80" t="s">
        <v>437</v>
      </c>
      <c r="O80">
        <v>1</v>
      </c>
      <c r="P80" t="s">
        <v>266</v>
      </c>
    </row>
    <row r="81" spans="1:16" x14ac:dyDescent="0.25">
      <c r="A81" s="49" t="s">
        <v>80</v>
      </c>
      <c r="B81" s="1" t="s">
        <v>80</v>
      </c>
      <c r="C81" s="1" t="s">
        <v>275</v>
      </c>
      <c r="D81" s="1" t="s">
        <v>80</v>
      </c>
      <c r="E81" s="1" t="str">
        <f t="shared" si="2"/>
        <v>Upper middle income</v>
      </c>
      <c r="F81" s="1">
        <f t="shared" si="3"/>
        <v>3</v>
      </c>
      <c r="G81" s="1"/>
      <c r="L81" t="s">
        <v>516</v>
      </c>
      <c r="M81" t="s">
        <v>66</v>
      </c>
      <c r="N81" t="s">
        <v>437</v>
      </c>
      <c r="O81">
        <v>1</v>
      </c>
      <c r="P81" t="s">
        <v>516</v>
      </c>
    </row>
    <row r="82" spans="1:16" x14ac:dyDescent="0.25">
      <c r="A82" s="49" t="s">
        <v>81</v>
      </c>
      <c r="B82" s="1" t="s">
        <v>81</v>
      </c>
      <c r="C82" s="1" t="s">
        <v>276</v>
      </c>
      <c r="D82" s="1" t="s">
        <v>81</v>
      </c>
      <c r="E82" s="1" t="str">
        <f t="shared" ref="E82:E113" si="4">VLOOKUP(D82,$M$2:$O$241,2,FALSE)</f>
        <v>Lower middle income</v>
      </c>
      <c r="F82" s="1">
        <f t="shared" ref="F82:F113" si="5">VLOOKUP(D82,$M$2:$O$241,3,FALSE)</f>
        <v>2</v>
      </c>
      <c r="G82" s="1"/>
      <c r="L82" t="s">
        <v>267</v>
      </c>
      <c r="M82" t="s">
        <v>67</v>
      </c>
      <c r="N82" t="s">
        <v>437</v>
      </c>
      <c r="O82">
        <v>1</v>
      </c>
      <c r="P82" t="s">
        <v>267</v>
      </c>
    </row>
    <row r="83" spans="1:16" x14ac:dyDescent="0.25">
      <c r="A83" s="49" t="s">
        <v>79</v>
      </c>
      <c r="B83" s="1" t="s">
        <v>79</v>
      </c>
      <c r="C83" s="1" t="s">
        <v>277</v>
      </c>
      <c r="D83" s="1" t="s">
        <v>79</v>
      </c>
      <c r="E83" s="1" t="str">
        <f t="shared" si="4"/>
        <v>High income: OECD</v>
      </c>
      <c r="F83" s="1">
        <f t="shared" si="5"/>
        <v>4</v>
      </c>
      <c r="G83" s="1"/>
      <c r="L83" t="s">
        <v>251</v>
      </c>
      <c r="M83" t="s">
        <v>68</v>
      </c>
      <c r="N83" t="s">
        <v>435</v>
      </c>
      <c r="O83">
        <v>4</v>
      </c>
      <c r="P83" t="s">
        <v>251</v>
      </c>
    </row>
    <row r="84" spans="1:16" x14ac:dyDescent="0.25">
      <c r="A84" s="49" t="s">
        <v>83</v>
      </c>
      <c r="B84" s="1" t="s">
        <v>83</v>
      </c>
      <c r="C84" s="1" t="s">
        <v>278</v>
      </c>
      <c r="D84" s="1" t="s">
        <v>83</v>
      </c>
      <c r="E84" s="1" t="str">
        <f t="shared" si="4"/>
        <v>High income: OECD</v>
      </c>
      <c r="F84" s="1">
        <f t="shared" si="5"/>
        <v>4</v>
      </c>
      <c r="G84" s="1"/>
      <c r="L84" t="s">
        <v>263</v>
      </c>
      <c r="M84" t="s">
        <v>69</v>
      </c>
      <c r="N84" t="s">
        <v>444</v>
      </c>
      <c r="O84">
        <v>4</v>
      </c>
      <c r="P84" t="s">
        <v>263</v>
      </c>
    </row>
    <row r="85" spans="1:16" x14ac:dyDescent="0.25">
      <c r="A85" s="49" t="s">
        <v>84</v>
      </c>
      <c r="B85" s="1" t="s">
        <v>84</v>
      </c>
      <c r="C85" s="1" t="s">
        <v>279</v>
      </c>
      <c r="D85" s="1" t="s">
        <v>84</v>
      </c>
      <c r="E85" s="1" t="str">
        <f t="shared" si="4"/>
        <v>High income: OECD</v>
      </c>
      <c r="F85" s="1">
        <f t="shared" si="5"/>
        <v>4</v>
      </c>
      <c r="G85" s="1"/>
      <c r="L85" t="s">
        <v>264</v>
      </c>
      <c r="M85" t="s">
        <v>70</v>
      </c>
      <c r="N85" t="s">
        <v>439</v>
      </c>
      <c r="O85">
        <v>3</v>
      </c>
      <c r="P85" t="s">
        <v>264</v>
      </c>
    </row>
    <row r="86" spans="1:16" x14ac:dyDescent="0.25">
      <c r="A86" s="49" t="s">
        <v>85</v>
      </c>
      <c r="B86" s="1" t="s">
        <v>85</v>
      </c>
      <c r="C86" s="1" t="s">
        <v>280</v>
      </c>
      <c r="D86" s="1" t="s">
        <v>85</v>
      </c>
      <c r="E86" s="1" t="str">
        <f t="shared" si="4"/>
        <v>Upper middle income</v>
      </c>
      <c r="F86" s="1">
        <f t="shared" si="5"/>
        <v>3</v>
      </c>
      <c r="G86" s="1"/>
      <c r="L86" t="s">
        <v>517</v>
      </c>
      <c r="M86" t="s">
        <v>456</v>
      </c>
      <c r="N86" t="s">
        <v>435</v>
      </c>
      <c r="O86">
        <v>4</v>
      </c>
      <c r="P86" t="s">
        <v>517</v>
      </c>
    </row>
    <row r="87" spans="1:16" x14ac:dyDescent="0.25">
      <c r="A87" s="49" t="s">
        <v>87</v>
      </c>
      <c r="B87" s="1" t="s">
        <v>87</v>
      </c>
      <c r="C87" s="1" t="s">
        <v>281</v>
      </c>
      <c r="D87" s="1" t="s">
        <v>87</v>
      </c>
      <c r="E87" s="1" t="str">
        <f t="shared" si="4"/>
        <v>High income: OECD</v>
      </c>
      <c r="F87" s="1">
        <f t="shared" si="5"/>
        <v>4</v>
      </c>
      <c r="G87" s="1"/>
      <c r="L87" t="s">
        <v>265</v>
      </c>
      <c r="M87" t="s">
        <v>71</v>
      </c>
      <c r="N87" t="s">
        <v>438</v>
      </c>
      <c r="O87">
        <v>2</v>
      </c>
      <c r="P87" t="s">
        <v>265</v>
      </c>
    </row>
    <row r="88" spans="1:16" x14ac:dyDescent="0.25">
      <c r="A88" s="49" t="s">
        <v>86</v>
      </c>
      <c r="B88" s="1" t="s">
        <v>86</v>
      </c>
      <c r="C88" s="1" t="s">
        <v>282</v>
      </c>
      <c r="D88" s="1" t="s">
        <v>86</v>
      </c>
      <c r="E88" s="1" t="str">
        <f t="shared" si="4"/>
        <v>Lower middle income</v>
      </c>
      <c r="F88" s="1">
        <f t="shared" si="5"/>
        <v>2</v>
      </c>
      <c r="G88" s="1"/>
      <c r="L88" t="s">
        <v>518</v>
      </c>
      <c r="M88" t="s">
        <v>457</v>
      </c>
      <c r="N88" t="s">
        <v>435</v>
      </c>
      <c r="O88">
        <v>4</v>
      </c>
      <c r="P88" t="s">
        <v>518</v>
      </c>
    </row>
    <row r="89" spans="1:16" x14ac:dyDescent="0.25">
      <c r="A89" s="49" t="s">
        <v>88</v>
      </c>
      <c r="B89" s="1" t="s">
        <v>88</v>
      </c>
      <c r="C89" s="1" t="s">
        <v>283</v>
      </c>
      <c r="D89" s="1" t="s">
        <v>88</v>
      </c>
      <c r="E89" s="1" t="str">
        <f t="shared" si="4"/>
        <v>Upper middle income</v>
      </c>
      <c r="F89" s="1">
        <f t="shared" si="5"/>
        <v>3</v>
      </c>
      <c r="G89" s="1"/>
      <c r="L89" t="s">
        <v>268</v>
      </c>
      <c r="M89" t="s">
        <v>72</v>
      </c>
      <c r="N89" t="s">
        <v>438</v>
      </c>
      <c r="O89">
        <v>2</v>
      </c>
      <c r="P89" t="s">
        <v>268</v>
      </c>
    </row>
    <row r="90" spans="1:16" x14ac:dyDescent="0.25">
      <c r="A90" s="49" t="s">
        <v>89</v>
      </c>
      <c r="B90" s="1" t="s">
        <v>89</v>
      </c>
      <c r="C90" s="1" t="s">
        <v>284</v>
      </c>
      <c r="D90" s="1" t="s">
        <v>89</v>
      </c>
      <c r="E90" s="1" t="str">
        <f t="shared" si="4"/>
        <v>Low income</v>
      </c>
      <c r="F90" s="1">
        <f t="shared" si="5"/>
        <v>1</v>
      </c>
      <c r="G90" s="1"/>
      <c r="L90" t="s">
        <v>519</v>
      </c>
      <c r="M90" t="s">
        <v>458</v>
      </c>
      <c r="N90" t="s">
        <v>442</v>
      </c>
      <c r="P90" t="s">
        <v>519</v>
      </c>
    </row>
    <row r="91" spans="1:16" x14ac:dyDescent="0.25">
      <c r="A91" s="49" t="s">
        <v>92</v>
      </c>
      <c r="B91" s="1" t="s">
        <v>92</v>
      </c>
      <c r="C91" s="1" t="s">
        <v>285</v>
      </c>
      <c r="D91" s="1" t="s">
        <v>92</v>
      </c>
      <c r="E91" s="1" t="str">
        <f t="shared" si="4"/>
        <v>Lower middle income</v>
      </c>
      <c r="F91" s="1">
        <f t="shared" si="5"/>
        <v>2</v>
      </c>
      <c r="G91" s="1"/>
      <c r="L91" t="s">
        <v>520</v>
      </c>
      <c r="M91" t="s">
        <v>459</v>
      </c>
      <c r="N91" t="s">
        <v>435</v>
      </c>
      <c r="O91">
        <v>4</v>
      </c>
      <c r="P91" t="s">
        <v>520</v>
      </c>
    </row>
    <row r="92" spans="1:16" x14ac:dyDescent="0.25">
      <c r="A92" s="49" t="s">
        <v>95</v>
      </c>
      <c r="B92" s="1" t="s">
        <v>95</v>
      </c>
      <c r="C92" s="1" t="s">
        <v>286</v>
      </c>
      <c r="D92" s="1" t="s">
        <v>95</v>
      </c>
      <c r="E92" s="1" t="str">
        <f t="shared" si="4"/>
        <v>High income: nonOECD</v>
      </c>
      <c r="F92" s="1">
        <f t="shared" si="5"/>
        <v>4</v>
      </c>
      <c r="G92" s="1"/>
      <c r="L92" t="s">
        <v>270</v>
      </c>
      <c r="M92" t="s">
        <v>73</v>
      </c>
      <c r="N92" t="s">
        <v>438</v>
      </c>
      <c r="O92">
        <v>2</v>
      </c>
      <c r="P92" t="s">
        <v>270</v>
      </c>
    </row>
    <row r="93" spans="1:16" x14ac:dyDescent="0.25">
      <c r="A93" s="49" t="s">
        <v>90</v>
      </c>
      <c r="B93" s="1" t="s">
        <v>90</v>
      </c>
      <c r="C93" s="1" t="s">
        <v>287</v>
      </c>
      <c r="D93" s="1" t="s">
        <v>90</v>
      </c>
      <c r="E93" s="1" t="str">
        <f t="shared" si="4"/>
        <v>Low income</v>
      </c>
      <c r="F93" s="1">
        <f t="shared" si="5"/>
        <v>1</v>
      </c>
      <c r="G93" s="1"/>
      <c r="L93" t="s">
        <v>521</v>
      </c>
      <c r="M93" t="s">
        <v>460</v>
      </c>
      <c r="N93" t="s">
        <v>442</v>
      </c>
      <c r="P93" t="s">
        <v>521</v>
      </c>
    </row>
    <row r="94" spans="1:16" x14ac:dyDescent="0.25">
      <c r="A94" s="49" t="s">
        <v>96</v>
      </c>
      <c r="B94" s="1" t="s">
        <v>96</v>
      </c>
      <c r="C94" s="1" t="s">
        <v>288</v>
      </c>
      <c r="D94" s="1" t="s">
        <v>96</v>
      </c>
      <c r="E94" s="1" t="str">
        <f t="shared" si="4"/>
        <v>Low income</v>
      </c>
      <c r="F94" s="1">
        <f t="shared" si="5"/>
        <v>1</v>
      </c>
      <c r="G94" s="1"/>
      <c r="L94" t="s">
        <v>237</v>
      </c>
      <c r="M94" t="s">
        <v>74</v>
      </c>
      <c r="N94" t="s">
        <v>435</v>
      </c>
      <c r="O94">
        <v>4</v>
      </c>
      <c r="P94" t="s">
        <v>237</v>
      </c>
    </row>
    <row r="95" spans="1:16" x14ac:dyDescent="0.25">
      <c r="A95" s="49" t="s">
        <v>105</v>
      </c>
      <c r="B95" s="1" t="s">
        <v>105</v>
      </c>
      <c r="C95" s="1" t="s">
        <v>289</v>
      </c>
      <c r="D95" s="1" t="s">
        <v>105</v>
      </c>
      <c r="E95" s="1" t="str">
        <f t="shared" si="4"/>
        <v>High income: nonOECD</v>
      </c>
      <c r="F95" s="1">
        <f t="shared" si="5"/>
        <v>4</v>
      </c>
      <c r="G95" s="1"/>
      <c r="L95" t="s">
        <v>269</v>
      </c>
      <c r="M95" t="s">
        <v>75</v>
      </c>
      <c r="N95" t="s">
        <v>437</v>
      </c>
      <c r="O95">
        <v>1</v>
      </c>
      <c r="P95" t="s">
        <v>269</v>
      </c>
    </row>
    <row r="96" spans="1:16" x14ac:dyDescent="0.25">
      <c r="A96" s="49" t="s">
        <v>97</v>
      </c>
      <c r="B96" s="1" t="s">
        <v>97</v>
      </c>
      <c r="C96" s="1" t="s">
        <v>290</v>
      </c>
      <c r="D96" s="1" t="s">
        <v>97</v>
      </c>
      <c r="E96" s="1" t="str">
        <f t="shared" si="4"/>
        <v>Upper middle income</v>
      </c>
      <c r="F96" s="1">
        <f t="shared" si="5"/>
        <v>3</v>
      </c>
      <c r="G96" s="1"/>
      <c r="L96" t="s">
        <v>271</v>
      </c>
      <c r="M96" t="s">
        <v>76</v>
      </c>
      <c r="N96" t="s">
        <v>444</v>
      </c>
      <c r="O96">
        <v>4</v>
      </c>
      <c r="P96" t="s">
        <v>271</v>
      </c>
    </row>
    <row r="97" spans="1:16" x14ac:dyDescent="0.25">
      <c r="A97" s="49" t="s">
        <v>102</v>
      </c>
      <c r="B97" s="1" t="s">
        <v>102</v>
      </c>
      <c r="C97" s="1" t="s">
        <v>291</v>
      </c>
      <c r="D97" s="1" t="s">
        <v>102</v>
      </c>
      <c r="E97" s="1" t="str">
        <f t="shared" si="4"/>
        <v>Lower middle income</v>
      </c>
      <c r="F97" s="1">
        <f t="shared" si="5"/>
        <v>2</v>
      </c>
      <c r="G97" s="1"/>
      <c r="L97" t="s">
        <v>274</v>
      </c>
      <c r="M97" t="s">
        <v>77</v>
      </c>
      <c r="N97" t="s">
        <v>438</v>
      </c>
      <c r="O97">
        <v>2</v>
      </c>
      <c r="P97" t="s">
        <v>274</v>
      </c>
    </row>
    <row r="98" spans="1:16" x14ac:dyDescent="0.25">
      <c r="A98" s="49" t="s">
        <v>98</v>
      </c>
      <c r="B98" s="1" t="s">
        <v>98</v>
      </c>
      <c r="C98" s="1" t="s">
        <v>292</v>
      </c>
      <c r="D98" s="1" t="s">
        <v>98</v>
      </c>
      <c r="E98" s="1" t="str">
        <f t="shared" si="4"/>
        <v>Low income</v>
      </c>
      <c r="F98" s="1">
        <f t="shared" si="5"/>
        <v>1</v>
      </c>
      <c r="G98" s="1"/>
      <c r="L98" t="s">
        <v>522</v>
      </c>
      <c r="M98" t="s">
        <v>461</v>
      </c>
      <c r="N98" t="s">
        <v>435</v>
      </c>
      <c r="O98">
        <v>4</v>
      </c>
      <c r="P98" t="s">
        <v>522</v>
      </c>
    </row>
    <row r="99" spans="1:16" x14ac:dyDescent="0.25">
      <c r="A99" s="49" t="s">
        <v>99</v>
      </c>
      <c r="B99" s="1" t="s">
        <v>99</v>
      </c>
      <c r="C99" s="1" t="s">
        <v>293</v>
      </c>
      <c r="D99" s="1" t="s">
        <v>99</v>
      </c>
      <c r="E99" s="1" t="str">
        <f t="shared" si="4"/>
        <v>Upper middle income</v>
      </c>
      <c r="F99" s="1">
        <f t="shared" si="5"/>
        <v>3</v>
      </c>
      <c r="G99" s="1"/>
      <c r="L99" t="s">
        <v>273</v>
      </c>
      <c r="M99" t="s">
        <v>78</v>
      </c>
      <c r="N99" t="s">
        <v>438</v>
      </c>
      <c r="O99">
        <v>2</v>
      </c>
      <c r="P99" t="s">
        <v>273</v>
      </c>
    </row>
    <row r="100" spans="1:16" x14ac:dyDescent="0.25">
      <c r="A100" s="49" t="s">
        <v>103</v>
      </c>
      <c r="B100" s="1" t="s">
        <v>103</v>
      </c>
      <c r="C100" s="1" t="s">
        <v>294</v>
      </c>
      <c r="D100" s="1" t="s">
        <v>103</v>
      </c>
      <c r="E100" s="1" t="str">
        <f t="shared" si="4"/>
        <v>Upper middle income</v>
      </c>
      <c r="F100" s="1">
        <f t="shared" si="5"/>
        <v>3</v>
      </c>
      <c r="G100" s="1"/>
      <c r="L100" t="s">
        <v>277</v>
      </c>
      <c r="M100" t="s">
        <v>79</v>
      </c>
      <c r="N100" t="s">
        <v>444</v>
      </c>
      <c r="O100">
        <v>4</v>
      </c>
      <c r="P100" t="s">
        <v>277</v>
      </c>
    </row>
    <row r="101" spans="1:16" x14ac:dyDescent="0.25">
      <c r="A101" s="49" t="s">
        <v>104</v>
      </c>
      <c r="B101" s="1" t="s">
        <v>104</v>
      </c>
      <c r="C101" s="1" t="s">
        <v>295</v>
      </c>
      <c r="D101" s="1" t="s">
        <v>104</v>
      </c>
      <c r="E101" s="1" t="str">
        <f t="shared" si="4"/>
        <v>High income: OECD</v>
      </c>
      <c r="F101" s="1">
        <f t="shared" si="5"/>
        <v>4</v>
      </c>
      <c r="G101" s="1"/>
      <c r="L101" t="s">
        <v>523</v>
      </c>
      <c r="M101" t="s">
        <v>80</v>
      </c>
      <c r="N101" t="s">
        <v>439</v>
      </c>
      <c r="O101">
        <v>3</v>
      </c>
      <c r="P101" t="s">
        <v>523</v>
      </c>
    </row>
    <row r="102" spans="1:16" x14ac:dyDescent="0.25">
      <c r="A102" s="49" t="s">
        <v>109</v>
      </c>
      <c r="B102" s="1" t="s">
        <v>109</v>
      </c>
      <c r="C102" s="1" t="s">
        <v>296</v>
      </c>
      <c r="D102" s="1" t="s">
        <v>109</v>
      </c>
      <c r="E102" s="1" t="str">
        <f t="shared" si="4"/>
        <v>Low income</v>
      </c>
      <c r="F102" s="1">
        <f t="shared" si="5"/>
        <v>1</v>
      </c>
      <c r="G102" s="1"/>
      <c r="L102" t="s">
        <v>276</v>
      </c>
      <c r="M102" t="s">
        <v>81</v>
      </c>
      <c r="N102" t="s">
        <v>438</v>
      </c>
      <c r="O102">
        <v>2</v>
      </c>
      <c r="P102" t="s">
        <v>276</v>
      </c>
    </row>
    <row r="103" spans="1:16" x14ac:dyDescent="0.25">
      <c r="A103" s="49" t="s">
        <v>122</v>
      </c>
      <c r="B103" s="1" t="s">
        <v>122</v>
      </c>
      <c r="C103" s="1" t="s">
        <v>297</v>
      </c>
      <c r="D103" s="1" t="s">
        <v>122</v>
      </c>
      <c r="E103" s="1" t="str">
        <f t="shared" si="4"/>
        <v>Low income</v>
      </c>
      <c r="F103" s="1">
        <f t="shared" si="5"/>
        <v>1</v>
      </c>
      <c r="G103" s="1"/>
      <c r="L103" t="s">
        <v>272</v>
      </c>
      <c r="M103" t="s">
        <v>82</v>
      </c>
      <c r="N103" t="s">
        <v>444</v>
      </c>
      <c r="O103">
        <v>4</v>
      </c>
      <c r="P103" t="s">
        <v>272</v>
      </c>
    </row>
    <row r="104" spans="1:16" x14ac:dyDescent="0.25">
      <c r="A104" s="49" t="s">
        <v>123</v>
      </c>
      <c r="B104" s="1" t="s">
        <v>123</v>
      </c>
      <c r="C104" s="1" t="s">
        <v>298</v>
      </c>
      <c r="D104" s="1" t="s">
        <v>123</v>
      </c>
      <c r="E104" s="1" t="str">
        <f t="shared" si="4"/>
        <v>Upper middle income</v>
      </c>
      <c r="F104" s="1">
        <f t="shared" si="5"/>
        <v>3</v>
      </c>
      <c r="G104" s="1"/>
      <c r="L104" t="s">
        <v>278</v>
      </c>
      <c r="M104" t="s">
        <v>83</v>
      </c>
      <c r="N104" t="s">
        <v>444</v>
      </c>
      <c r="O104">
        <v>4</v>
      </c>
      <c r="P104" t="s">
        <v>278</v>
      </c>
    </row>
    <row r="105" spans="1:16" x14ac:dyDescent="0.25">
      <c r="A105" s="49" t="s">
        <v>110</v>
      </c>
      <c r="B105" s="1" t="s">
        <v>110</v>
      </c>
      <c r="C105" s="1" t="s">
        <v>299</v>
      </c>
      <c r="D105" s="1" t="s">
        <v>110</v>
      </c>
      <c r="E105" s="1" t="str">
        <f t="shared" si="4"/>
        <v>Lower middle income</v>
      </c>
      <c r="F105" s="1">
        <f t="shared" si="5"/>
        <v>2</v>
      </c>
      <c r="G105" s="1"/>
      <c r="L105" t="s">
        <v>279</v>
      </c>
      <c r="M105" t="s">
        <v>84</v>
      </c>
      <c r="N105" t="s">
        <v>444</v>
      </c>
      <c r="O105">
        <v>4</v>
      </c>
      <c r="P105" t="s">
        <v>279</v>
      </c>
    </row>
    <row r="106" spans="1:16" x14ac:dyDescent="0.25">
      <c r="A106" s="49" t="s">
        <v>114</v>
      </c>
      <c r="B106" s="1" t="s">
        <v>114</v>
      </c>
      <c r="C106" s="1" t="s">
        <v>300</v>
      </c>
      <c r="D106" s="1" t="s">
        <v>114</v>
      </c>
      <c r="E106" s="1" t="str">
        <f t="shared" si="4"/>
        <v>Low income</v>
      </c>
      <c r="F106" s="1">
        <f t="shared" si="5"/>
        <v>1</v>
      </c>
      <c r="G106" s="1"/>
      <c r="L106" t="s">
        <v>280</v>
      </c>
      <c r="M106" t="s">
        <v>85</v>
      </c>
      <c r="N106" t="s">
        <v>439</v>
      </c>
      <c r="O106">
        <v>3</v>
      </c>
      <c r="P106" t="s">
        <v>280</v>
      </c>
    </row>
    <row r="107" spans="1:16" x14ac:dyDescent="0.25">
      <c r="A107" s="49" t="s">
        <v>115</v>
      </c>
      <c r="B107" s="1" t="s">
        <v>115</v>
      </c>
      <c r="C107" s="1" t="s">
        <v>301</v>
      </c>
      <c r="D107" s="1" t="s">
        <v>115</v>
      </c>
      <c r="E107" s="1" t="str">
        <f t="shared" si="4"/>
        <v>High income: nonOECD</v>
      </c>
      <c r="F107" s="1">
        <f t="shared" si="5"/>
        <v>4</v>
      </c>
      <c r="G107" s="1"/>
      <c r="L107" t="s">
        <v>282</v>
      </c>
      <c r="M107" t="s">
        <v>86</v>
      </c>
      <c r="N107" t="s">
        <v>438</v>
      </c>
      <c r="O107">
        <v>2</v>
      </c>
      <c r="P107" t="s">
        <v>282</v>
      </c>
    </row>
    <row r="108" spans="1:16" x14ac:dyDescent="0.25">
      <c r="A108" s="49" t="s">
        <v>112</v>
      </c>
      <c r="B108" s="1" t="s">
        <v>112</v>
      </c>
      <c r="C108" s="1" t="s">
        <v>302</v>
      </c>
      <c r="D108" s="1" t="s">
        <v>112</v>
      </c>
      <c r="E108" s="1" t="str">
        <f t="shared" si="4"/>
        <v>Lower middle income</v>
      </c>
      <c r="F108" s="1">
        <f t="shared" si="5"/>
        <v>2</v>
      </c>
      <c r="G108" s="1"/>
      <c r="L108" t="s">
        <v>281</v>
      </c>
      <c r="M108" t="s">
        <v>87</v>
      </c>
      <c r="N108" t="s">
        <v>444</v>
      </c>
      <c r="O108">
        <v>4</v>
      </c>
      <c r="P108" t="s">
        <v>281</v>
      </c>
    </row>
    <row r="109" spans="1:16" x14ac:dyDescent="0.25">
      <c r="A109" s="49" t="s">
        <v>120</v>
      </c>
      <c r="B109" s="1" t="s">
        <v>120</v>
      </c>
      <c r="C109" s="1" t="s">
        <v>303</v>
      </c>
      <c r="D109" s="1" t="s">
        <v>120</v>
      </c>
      <c r="E109" s="1" t="str">
        <f t="shared" si="4"/>
        <v>Low income</v>
      </c>
      <c r="F109" s="1">
        <f t="shared" si="5"/>
        <v>1</v>
      </c>
      <c r="G109" s="1"/>
      <c r="L109" t="s">
        <v>283</v>
      </c>
      <c r="M109" t="s">
        <v>88</v>
      </c>
      <c r="N109" t="s">
        <v>439</v>
      </c>
      <c r="O109">
        <v>3</v>
      </c>
      <c r="P109" t="s">
        <v>283</v>
      </c>
    </row>
    <row r="110" spans="1:16" x14ac:dyDescent="0.25">
      <c r="A110" s="49" t="s">
        <v>121</v>
      </c>
      <c r="B110" s="1" t="s">
        <v>121</v>
      </c>
      <c r="C110" s="1" t="s">
        <v>304</v>
      </c>
      <c r="D110" s="1" t="s">
        <v>121</v>
      </c>
      <c r="E110" s="1" t="str">
        <f t="shared" si="4"/>
        <v>Upper middle income</v>
      </c>
      <c r="F110" s="1">
        <f t="shared" si="5"/>
        <v>3</v>
      </c>
      <c r="G110" s="1"/>
      <c r="L110" t="s">
        <v>284</v>
      </c>
      <c r="M110" t="s">
        <v>89</v>
      </c>
      <c r="N110" t="s">
        <v>437</v>
      </c>
      <c r="O110">
        <v>1</v>
      </c>
      <c r="P110" t="s">
        <v>284</v>
      </c>
    </row>
    <row r="111" spans="1:16" x14ac:dyDescent="0.25">
      <c r="A111" s="49" t="s">
        <v>111</v>
      </c>
      <c r="B111" s="1" t="s">
        <v>111</v>
      </c>
      <c r="C111" s="1" t="s">
        <v>305</v>
      </c>
      <c r="D111" s="1" t="s">
        <v>111</v>
      </c>
      <c r="E111" s="1" t="str">
        <f t="shared" si="4"/>
        <v>Upper middle income</v>
      </c>
      <c r="F111" s="1">
        <f t="shared" si="5"/>
        <v>3</v>
      </c>
      <c r="G111" s="1"/>
      <c r="L111" t="s">
        <v>524</v>
      </c>
      <c r="M111" t="s">
        <v>90</v>
      </c>
      <c r="N111" t="s">
        <v>437</v>
      </c>
      <c r="O111">
        <v>1</v>
      </c>
      <c r="P111" t="s">
        <v>524</v>
      </c>
    </row>
    <row r="112" spans="1:16" x14ac:dyDescent="0.25">
      <c r="A112" s="49" t="s">
        <v>60</v>
      </c>
      <c r="B112" s="1" t="s">
        <v>60</v>
      </c>
      <c r="C112" s="1" t="s">
        <v>306</v>
      </c>
      <c r="D112" s="1" t="s">
        <v>60</v>
      </c>
      <c r="E112" s="1" t="str">
        <f t="shared" si="4"/>
        <v>Lower middle income</v>
      </c>
      <c r="F112" s="1">
        <f t="shared" si="5"/>
        <v>2</v>
      </c>
      <c r="G112" s="1"/>
      <c r="L112" t="s">
        <v>224</v>
      </c>
      <c r="M112" t="s">
        <v>91</v>
      </c>
      <c r="N112" t="s">
        <v>437</v>
      </c>
      <c r="O112">
        <v>1</v>
      </c>
      <c r="P112" t="s">
        <v>224</v>
      </c>
    </row>
    <row r="113" spans="1:16" x14ac:dyDescent="0.25">
      <c r="A113" s="49" t="s">
        <v>107</v>
      </c>
      <c r="B113" s="1" t="s">
        <v>107</v>
      </c>
      <c r="C113" s="1" t="s">
        <v>307</v>
      </c>
      <c r="D113" s="1" t="s">
        <v>107</v>
      </c>
      <c r="E113" s="1" t="str">
        <f t="shared" si="4"/>
        <v>High income: nonOECD</v>
      </c>
      <c r="F113" s="1">
        <f t="shared" si="5"/>
        <v>4</v>
      </c>
      <c r="G113" s="1"/>
      <c r="L113" t="s">
        <v>285</v>
      </c>
      <c r="M113" t="s">
        <v>92</v>
      </c>
      <c r="N113" t="s">
        <v>438</v>
      </c>
      <c r="O113">
        <v>2</v>
      </c>
      <c r="P113" t="s">
        <v>285</v>
      </c>
    </row>
    <row r="114" spans="1:16" x14ac:dyDescent="0.25">
      <c r="A114" s="49" t="s">
        <v>118</v>
      </c>
      <c r="B114" s="1" t="s">
        <v>118</v>
      </c>
      <c r="C114" s="1" t="s">
        <v>308</v>
      </c>
      <c r="D114" s="1" t="s">
        <v>118</v>
      </c>
      <c r="E114" s="1" t="str">
        <f t="shared" ref="E114:E141" si="6">VLOOKUP(D114,$M$2:$O$241,2,FALSE)</f>
        <v>Lower middle income</v>
      </c>
      <c r="F114" s="1">
        <f t="shared" ref="F114:F141" si="7">VLOOKUP(D114,$M$2:$O$241,3,FALSE)</f>
        <v>2</v>
      </c>
      <c r="G114" s="1"/>
      <c r="L114" t="s">
        <v>525</v>
      </c>
      <c r="M114" t="s">
        <v>93</v>
      </c>
      <c r="N114" t="s">
        <v>439</v>
      </c>
      <c r="O114">
        <v>3</v>
      </c>
      <c r="P114" t="s">
        <v>525</v>
      </c>
    </row>
    <row r="115" spans="1:16" x14ac:dyDescent="0.25">
      <c r="A115" s="49" t="s">
        <v>117</v>
      </c>
      <c r="B115" s="1" t="s">
        <v>117</v>
      </c>
      <c r="C115" s="1" t="s">
        <v>309</v>
      </c>
      <c r="D115" s="1" t="s">
        <v>117</v>
      </c>
      <c r="E115" s="1" t="str">
        <f t="shared" si="6"/>
        <v>Upper middle income</v>
      </c>
      <c r="F115" s="1">
        <f t="shared" si="7"/>
        <v>3</v>
      </c>
      <c r="G115" s="1"/>
      <c r="L115" t="s">
        <v>526</v>
      </c>
      <c r="M115" t="s">
        <v>94</v>
      </c>
      <c r="N115" t="s">
        <v>444</v>
      </c>
      <c r="O115">
        <v>4</v>
      </c>
      <c r="P115" t="s">
        <v>526</v>
      </c>
    </row>
    <row r="116" spans="1:16" x14ac:dyDescent="0.25">
      <c r="A116" s="49" t="s">
        <v>106</v>
      </c>
      <c r="B116" s="1" t="s">
        <v>106</v>
      </c>
      <c r="C116" s="1" t="s">
        <v>310</v>
      </c>
      <c r="D116" s="1" t="s">
        <v>106</v>
      </c>
      <c r="E116" s="1" t="str">
        <f t="shared" si="6"/>
        <v>Lower middle income</v>
      </c>
      <c r="F116" s="1">
        <f t="shared" si="7"/>
        <v>2</v>
      </c>
      <c r="G116" s="1"/>
      <c r="L116" t="s">
        <v>527</v>
      </c>
      <c r="M116" t="s">
        <v>462</v>
      </c>
      <c r="N116" t="s">
        <v>438</v>
      </c>
      <c r="O116">
        <v>2</v>
      </c>
      <c r="P116" t="s">
        <v>527</v>
      </c>
    </row>
    <row r="117" spans="1:16" x14ac:dyDescent="0.25">
      <c r="A117" s="49" t="s">
        <v>119</v>
      </c>
      <c r="B117" s="1" t="s">
        <v>119</v>
      </c>
      <c r="C117" s="1" t="s">
        <v>311</v>
      </c>
      <c r="D117" s="1" t="s">
        <v>119</v>
      </c>
      <c r="E117" s="1" t="str">
        <f t="shared" si="6"/>
        <v>Low income</v>
      </c>
      <c r="F117" s="1">
        <f t="shared" si="7"/>
        <v>1</v>
      </c>
      <c r="G117" s="1"/>
      <c r="L117" t="s">
        <v>286</v>
      </c>
      <c r="M117" t="s">
        <v>95</v>
      </c>
      <c r="N117" t="s">
        <v>435</v>
      </c>
      <c r="O117">
        <v>4</v>
      </c>
      <c r="P117" t="s">
        <v>286</v>
      </c>
    </row>
    <row r="118" spans="1:16" x14ac:dyDescent="0.25">
      <c r="A118" s="49" t="s">
        <v>116</v>
      </c>
      <c r="B118" s="1" t="s">
        <v>116</v>
      </c>
      <c r="C118" s="1" t="s">
        <v>312</v>
      </c>
      <c r="D118" s="1" t="s">
        <v>116</v>
      </c>
      <c r="E118" s="1" t="str">
        <f t="shared" si="6"/>
        <v>Low income</v>
      </c>
      <c r="F118" s="1">
        <f t="shared" si="7"/>
        <v>1</v>
      </c>
      <c r="G118" s="1"/>
      <c r="L118" t="s">
        <v>528</v>
      </c>
      <c r="M118" t="s">
        <v>463</v>
      </c>
      <c r="N118" t="s">
        <v>442</v>
      </c>
      <c r="P118" t="s">
        <v>528</v>
      </c>
    </row>
    <row r="119" spans="1:16" x14ac:dyDescent="0.25">
      <c r="A119" s="49" t="s">
        <v>124</v>
      </c>
      <c r="B119" s="1" t="s">
        <v>124</v>
      </c>
      <c r="C119" s="1" t="s">
        <v>313</v>
      </c>
      <c r="D119" s="1" t="s">
        <v>124</v>
      </c>
      <c r="E119" s="1" t="str">
        <f t="shared" si="6"/>
        <v>Upper middle income</v>
      </c>
      <c r="F119" s="1">
        <f t="shared" si="7"/>
        <v>3</v>
      </c>
      <c r="G119" s="1"/>
      <c r="L119" t="s">
        <v>529</v>
      </c>
      <c r="M119" t="s">
        <v>96</v>
      </c>
      <c r="N119" t="s">
        <v>437</v>
      </c>
      <c r="O119">
        <v>1</v>
      </c>
      <c r="P119" t="s">
        <v>529</v>
      </c>
    </row>
    <row r="120" spans="1:16" x14ac:dyDescent="0.25">
      <c r="A120" s="49" t="s">
        <v>132</v>
      </c>
      <c r="B120" s="1" t="s">
        <v>132</v>
      </c>
      <c r="C120" s="1" t="s">
        <v>314</v>
      </c>
      <c r="D120" s="1" t="s">
        <v>132</v>
      </c>
      <c r="E120" s="1" t="e">
        <f t="shared" si="6"/>
        <v>#N/A</v>
      </c>
      <c r="F120" s="1" t="e">
        <f t="shared" si="7"/>
        <v>#N/A</v>
      </c>
      <c r="G120" s="1"/>
      <c r="L120" t="s">
        <v>290</v>
      </c>
      <c r="M120" t="s">
        <v>97</v>
      </c>
      <c r="N120" t="s">
        <v>439</v>
      </c>
      <c r="O120">
        <v>3</v>
      </c>
      <c r="P120" t="s">
        <v>290</v>
      </c>
    </row>
    <row r="121" spans="1:16" x14ac:dyDescent="0.25">
      <c r="A121" s="49" t="s">
        <v>131</v>
      </c>
      <c r="B121" s="1" t="s">
        <v>131</v>
      </c>
      <c r="C121" s="1" t="s">
        <v>315</v>
      </c>
      <c r="D121" s="1" t="s">
        <v>131</v>
      </c>
      <c r="E121" s="1" t="str">
        <f t="shared" si="6"/>
        <v>Low income</v>
      </c>
      <c r="F121" s="1">
        <f t="shared" si="7"/>
        <v>1</v>
      </c>
      <c r="G121" s="1"/>
      <c r="L121" t="s">
        <v>292</v>
      </c>
      <c r="M121" t="s">
        <v>98</v>
      </c>
      <c r="N121" t="s">
        <v>437</v>
      </c>
      <c r="O121">
        <v>1</v>
      </c>
      <c r="P121" t="s">
        <v>292</v>
      </c>
    </row>
    <row r="122" spans="1:16" x14ac:dyDescent="0.25">
      <c r="A122" s="49" t="s">
        <v>129</v>
      </c>
      <c r="B122" s="1" t="s">
        <v>129</v>
      </c>
      <c r="C122" s="1" t="s">
        <v>316</v>
      </c>
      <c r="D122" s="1" t="s">
        <v>129</v>
      </c>
      <c r="E122" s="1" t="str">
        <f t="shared" si="6"/>
        <v>High income: OECD</v>
      </c>
      <c r="F122" s="1">
        <f t="shared" si="7"/>
        <v>4</v>
      </c>
      <c r="G122" s="1"/>
      <c r="L122" t="s">
        <v>530</v>
      </c>
      <c r="M122" t="s">
        <v>99</v>
      </c>
      <c r="N122" t="s">
        <v>439</v>
      </c>
      <c r="O122">
        <v>3</v>
      </c>
      <c r="P122" t="s">
        <v>530</v>
      </c>
    </row>
    <row r="123" spans="1:16" x14ac:dyDescent="0.25">
      <c r="A123" s="49" t="s">
        <v>133</v>
      </c>
      <c r="B123" s="1" t="s">
        <v>133</v>
      </c>
      <c r="C123" s="1" t="s">
        <v>317</v>
      </c>
      <c r="D123" s="1" t="s">
        <v>133</v>
      </c>
      <c r="E123" s="1" t="str">
        <f t="shared" si="6"/>
        <v>High income: OECD</v>
      </c>
      <c r="F123" s="1">
        <f t="shared" si="7"/>
        <v>4</v>
      </c>
      <c r="G123" s="1"/>
      <c r="L123" t="s">
        <v>531</v>
      </c>
      <c r="M123" t="s">
        <v>100</v>
      </c>
      <c r="N123" t="s">
        <v>439</v>
      </c>
      <c r="O123">
        <v>3</v>
      </c>
      <c r="P123" t="s">
        <v>531</v>
      </c>
    </row>
    <row r="124" spans="1:16" x14ac:dyDescent="0.25">
      <c r="A124" s="49" t="s">
        <v>127</v>
      </c>
      <c r="B124" s="1" t="s">
        <v>127</v>
      </c>
      <c r="C124" s="1" t="s">
        <v>318</v>
      </c>
      <c r="D124" s="1" t="s">
        <v>127</v>
      </c>
      <c r="E124" s="1" t="str">
        <f t="shared" si="6"/>
        <v>Lower middle income</v>
      </c>
      <c r="F124" s="1">
        <f t="shared" si="7"/>
        <v>2</v>
      </c>
      <c r="G124" s="1"/>
      <c r="L124" t="s">
        <v>532</v>
      </c>
      <c r="M124" t="s">
        <v>464</v>
      </c>
      <c r="N124" t="s">
        <v>442</v>
      </c>
      <c r="P124" t="s">
        <v>532</v>
      </c>
    </row>
    <row r="125" spans="1:16" x14ac:dyDescent="0.25">
      <c r="A125" s="49" t="s">
        <v>125</v>
      </c>
      <c r="B125" s="1" t="s">
        <v>125</v>
      </c>
      <c r="C125" s="1" t="s">
        <v>319</v>
      </c>
      <c r="D125" s="1" t="s">
        <v>125</v>
      </c>
      <c r="E125" s="1" t="str">
        <f t="shared" si="6"/>
        <v>Low income</v>
      </c>
      <c r="F125" s="1">
        <f t="shared" si="7"/>
        <v>1</v>
      </c>
      <c r="G125" s="1"/>
      <c r="L125" t="s">
        <v>533</v>
      </c>
      <c r="M125" t="s">
        <v>465</v>
      </c>
      <c r="N125" t="s">
        <v>442</v>
      </c>
      <c r="P125" t="s">
        <v>533</v>
      </c>
    </row>
    <row r="126" spans="1:16" x14ac:dyDescent="0.25">
      <c r="A126" s="49" t="s">
        <v>126</v>
      </c>
      <c r="B126" s="1" t="s">
        <v>126</v>
      </c>
      <c r="C126" s="1" t="s">
        <v>320</v>
      </c>
      <c r="D126" s="1" t="s">
        <v>126</v>
      </c>
      <c r="E126" s="1" t="str">
        <f t="shared" si="6"/>
        <v>Lower middle income</v>
      </c>
      <c r="F126" s="1">
        <f t="shared" si="7"/>
        <v>2</v>
      </c>
      <c r="G126" s="1"/>
      <c r="L126" t="s">
        <v>437</v>
      </c>
      <c r="M126" t="s">
        <v>466</v>
      </c>
      <c r="N126" t="s">
        <v>442</v>
      </c>
      <c r="P126" t="s">
        <v>437</v>
      </c>
    </row>
    <row r="127" spans="1:16" x14ac:dyDescent="0.25">
      <c r="A127" s="49" t="s">
        <v>128</v>
      </c>
      <c r="B127" s="1" t="s">
        <v>128</v>
      </c>
      <c r="C127" s="1" t="s">
        <v>321</v>
      </c>
      <c r="D127" s="1" t="s">
        <v>128</v>
      </c>
      <c r="E127" s="1" t="e">
        <f t="shared" si="6"/>
        <v>#N/A</v>
      </c>
      <c r="F127" s="1" t="e">
        <f t="shared" si="7"/>
        <v>#N/A</v>
      </c>
      <c r="G127" s="1"/>
      <c r="L127" t="s">
        <v>534</v>
      </c>
      <c r="M127" t="s">
        <v>467</v>
      </c>
      <c r="N127" t="s">
        <v>435</v>
      </c>
      <c r="O127">
        <v>4</v>
      </c>
      <c r="P127" t="s">
        <v>534</v>
      </c>
    </row>
    <row r="128" spans="1:16" x14ac:dyDescent="0.25">
      <c r="A128" s="49" t="s">
        <v>130</v>
      </c>
      <c r="B128" s="1" t="s">
        <v>130</v>
      </c>
      <c r="C128" s="1" t="s">
        <v>322</v>
      </c>
      <c r="D128" s="1" t="s">
        <v>130</v>
      </c>
      <c r="E128" s="1" t="str">
        <f t="shared" si="6"/>
        <v>High income: OECD</v>
      </c>
      <c r="F128" s="1">
        <f t="shared" si="7"/>
        <v>4</v>
      </c>
      <c r="G128" s="1"/>
      <c r="L128" t="s">
        <v>357</v>
      </c>
      <c r="M128" t="s">
        <v>101</v>
      </c>
      <c r="N128" t="s">
        <v>438</v>
      </c>
      <c r="O128">
        <v>2</v>
      </c>
      <c r="P128" t="s">
        <v>357</v>
      </c>
    </row>
    <row r="129" spans="1:16" x14ac:dyDescent="0.25">
      <c r="A129" s="49" t="s">
        <v>134</v>
      </c>
      <c r="B129" s="1" t="s">
        <v>134</v>
      </c>
      <c r="C129" s="1" t="s">
        <v>323</v>
      </c>
      <c r="D129" s="1" t="s">
        <v>134</v>
      </c>
      <c r="E129" s="1" t="str">
        <f t="shared" si="6"/>
        <v>High income: nonOECD</v>
      </c>
      <c r="F129" s="1">
        <f t="shared" si="7"/>
        <v>4</v>
      </c>
      <c r="G129" s="1"/>
      <c r="L129" t="s">
        <v>438</v>
      </c>
      <c r="M129" t="s">
        <v>468</v>
      </c>
      <c r="N129" t="s">
        <v>442</v>
      </c>
      <c r="P129" t="s">
        <v>438</v>
      </c>
    </row>
    <row r="130" spans="1:16" x14ac:dyDescent="0.25">
      <c r="A130" s="49" t="s">
        <v>135</v>
      </c>
      <c r="B130" s="1" t="s">
        <v>135</v>
      </c>
      <c r="C130" s="1" t="s">
        <v>324</v>
      </c>
      <c r="D130" s="1" t="s">
        <v>135</v>
      </c>
      <c r="E130" s="1" t="str">
        <f t="shared" si="6"/>
        <v>Lower middle income</v>
      </c>
      <c r="F130" s="1">
        <f t="shared" si="7"/>
        <v>2</v>
      </c>
      <c r="G130" s="1"/>
      <c r="L130" t="s">
        <v>535</v>
      </c>
      <c r="M130" t="s">
        <v>469</v>
      </c>
      <c r="N130" t="s">
        <v>442</v>
      </c>
      <c r="P130" t="s">
        <v>535</v>
      </c>
    </row>
    <row r="131" spans="1:16" x14ac:dyDescent="0.25">
      <c r="A131" s="49" t="s">
        <v>139</v>
      </c>
      <c r="B131" s="1" t="s">
        <v>139</v>
      </c>
      <c r="C131" s="1" t="s">
        <v>325</v>
      </c>
      <c r="D131" s="1" t="s">
        <v>139</v>
      </c>
      <c r="E131" s="1" t="str">
        <f t="shared" si="6"/>
        <v>Upper middle income</v>
      </c>
      <c r="F131" s="1">
        <f t="shared" si="7"/>
        <v>3</v>
      </c>
      <c r="G131" s="1"/>
      <c r="L131" t="s">
        <v>291</v>
      </c>
      <c r="M131" t="s">
        <v>102</v>
      </c>
      <c r="N131" t="s">
        <v>438</v>
      </c>
      <c r="O131">
        <v>2</v>
      </c>
      <c r="P131" t="s">
        <v>291</v>
      </c>
    </row>
    <row r="132" spans="1:16" x14ac:dyDescent="0.25">
      <c r="A132" s="49" t="s">
        <v>136</v>
      </c>
      <c r="B132" s="1" t="s">
        <v>136</v>
      </c>
      <c r="C132" s="1" t="s">
        <v>326</v>
      </c>
      <c r="D132" s="1" t="s">
        <v>136</v>
      </c>
      <c r="E132" s="1" t="str">
        <f t="shared" si="6"/>
        <v>Upper middle income</v>
      </c>
      <c r="F132" s="1">
        <f t="shared" si="7"/>
        <v>3</v>
      </c>
      <c r="G132" s="1"/>
      <c r="L132" t="s">
        <v>294</v>
      </c>
      <c r="M132" t="s">
        <v>103</v>
      </c>
      <c r="N132" t="s">
        <v>439</v>
      </c>
      <c r="O132">
        <v>3</v>
      </c>
      <c r="P132" t="s">
        <v>294</v>
      </c>
    </row>
    <row r="133" spans="1:16" x14ac:dyDescent="0.25">
      <c r="A133" s="49" t="s">
        <v>140</v>
      </c>
      <c r="B133" s="1" t="s">
        <v>140</v>
      </c>
      <c r="C133" s="1" t="s">
        <v>327</v>
      </c>
      <c r="D133" s="1" t="s">
        <v>140</v>
      </c>
      <c r="E133" s="1" t="str">
        <f t="shared" si="6"/>
        <v>Lower middle income</v>
      </c>
      <c r="F133" s="1">
        <f t="shared" si="7"/>
        <v>2</v>
      </c>
      <c r="G133" s="1"/>
      <c r="L133" t="s">
        <v>295</v>
      </c>
      <c r="M133" t="s">
        <v>104</v>
      </c>
      <c r="N133" t="s">
        <v>444</v>
      </c>
      <c r="O133">
        <v>4</v>
      </c>
      <c r="P133" t="s">
        <v>295</v>
      </c>
    </row>
    <row r="134" spans="1:16" x14ac:dyDescent="0.25">
      <c r="A134" s="49" t="s">
        <v>144</v>
      </c>
      <c r="B134" s="1" t="s">
        <v>144</v>
      </c>
      <c r="C134" s="1" t="s">
        <v>328</v>
      </c>
      <c r="D134" s="1" t="s">
        <v>144</v>
      </c>
      <c r="E134" s="1" t="str">
        <f t="shared" si="6"/>
        <v>Lower middle income</v>
      </c>
      <c r="F134" s="1">
        <f t="shared" si="7"/>
        <v>2</v>
      </c>
      <c r="G134" s="1"/>
      <c r="L134" t="s">
        <v>289</v>
      </c>
      <c r="M134" t="s">
        <v>105</v>
      </c>
      <c r="N134" t="s">
        <v>435</v>
      </c>
      <c r="O134">
        <v>4</v>
      </c>
      <c r="P134" t="s">
        <v>289</v>
      </c>
    </row>
    <row r="135" spans="1:16" x14ac:dyDescent="0.25">
      <c r="A135" s="49" t="s">
        <v>137</v>
      </c>
      <c r="B135" s="1" t="s">
        <v>137</v>
      </c>
      <c r="C135" s="1" t="s">
        <v>329</v>
      </c>
      <c r="D135" s="1" t="s">
        <v>137</v>
      </c>
      <c r="E135" s="1" t="str">
        <f t="shared" si="6"/>
        <v>Upper middle income</v>
      </c>
      <c r="F135" s="1">
        <f t="shared" si="7"/>
        <v>3</v>
      </c>
      <c r="G135" s="1"/>
      <c r="L135" t="s">
        <v>536</v>
      </c>
      <c r="M135" t="s">
        <v>470</v>
      </c>
      <c r="N135" t="s">
        <v>435</v>
      </c>
      <c r="O135">
        <v>4</v>
      </c>
      <c r="P135" t="s">
        <v>536</v>
      </c>
    </row>
    <row r="136" spans="1:16" x14ac:dyDescent="0.25">
      <c r="A136" s="49" t="s">
        <v>138</v>
      </c>
      <c r="B136" s="1" t="s">
        <v>138</v>
      </c>
      <c r="C136" s="1" t="s">
        <v>330</v>
      </c>
      <c r="D136" s="1" t="s">
        <v>138</v>
      </c>
      <c r="E136" s="1" t="str">
        <f t="shared" si="6"/>
        <v>Lower middle income</v>
      </c>
      <c r="F136" s="1">
        <f t="shared" si="7"/>
        <v>2</v>
      </c>
      <c r="G136" s="1"/>
      <c r="L136" t="s">
        <v>310</v>
      </c>
      <c r="M136" t="s">
        <v>106</v>
      </c>
      <c r="N136" t="s">
        <v>438</v>
      </c>
      <c r="O136">
        <v>2</v>
      </c>
      <c r="P136" t="s">
        <v>310</v>
      </c>
    </row>
    <row r="137" spans="1:16" x14ac:dyDescent="0.25">
      <c r="A137" s="49" t="s">
        <v>141</v>
      </c>
      <c r="B137" s="1" t="s">
        <v>141</v>
      </c>
      <c r="C137" s="1" t="s">
        <v>331</v>
      </c>
      <c r="D137" s="1" t="s">
        <v>141</v>
      </c>
      <c r="E137" s="1" t="str">
        <f t="shared" si="6"/>
        <v>High income: OECD</v>
      </c>
      <c r="F137" s="1">
        <f t="shared" si="7"/>
        <v>4</v>
      </c>
      <c r="G137" s="1"/>
      <c r="L137" t="s">
        <v>307</v>
      </c>
      <c r="M137" t="s">
        <v>107</v>
      </c>
      <c r="N137" t="s">
        <v>435</v>
      </c>
      <c r="O137">
        <v>4</v>
      </c>
      <c r="P137" t="s">
        <v>307</v>
      </c>
    </row>
    <row r="138" spans="1:16" x14ac:dyDescent="0.25">
      <c r="A138" s="49" t="s">
        <v>143</v>
      </c>
      <c r="B138" s="1" t="s">
        <v>143</v>
      </c>
      <c r="C138" s="1" t="s">
        <v>332</v>
      </c>
      <c r="D138" s="1" t="s">
        <v>143</v>
      </c>
      <c r="E138" s="1" t="str">
        <f t="shared" si="6"/>
        <v>High income: OECD</v>
      </c>
      <c r="F138" s="1">
        <f t="shared" si="7"/>
        <v>4</v>
      </c>
      <c r="G138" s="1"/>
      <c r="L138" t="s">
        <v>537</v>
      </c>
      <c r="M138" t="s">
        <v>108</v>
      </c>
      <c r="N138" t="s">
        <v>438</v>
      </c>
      <c r="O138">
        <v>2</v>
      </c>
      <c r="P138" t="s">
        <v>537</v>
      </c>
    </row>
    <row r="139" spans="1:16" x14ac:dyDescent="0.25">
      <c r="A139" s="49" t="s">
        <v>145</v>
      </c>
      <c r="B139" s="1" t="s">
        <v>145</v>
      </c>
      <c r="C139" s="1" t="s">
        <v>333</v>
      </c>
      <c r="D139" s="1" t="s">
        <v>145</v>
      </c>
      <c r="E139" s="1" t="str">
        <f t="shared" si="6"/>
        <v>High income: nonOECD</v>
      </c>
      <c r="F139" s="1">
        <f t="shared" si="7"/>
        <v>4</v>
      </c>
      <c r="G139" s="1"/>
      <c r="L139" t="s">
        <v>296</v>
      </c>
      <c r="M139" t="s">
        <v>109</v>
      </c>
      <c r="N139" t="s">
        <v>437</v>
      </c>
      <c r="O139">
        <v>1</v>
      </c>
      <c r="P139" t="s">
        <v>296</v>
      </c>
    </row>
    <row r="140" spans="1:16" x14ac:dyDescent="0.25">
      <c r="A140" s="49" t="s">
        <v>94</v>
      </c>
      <c r="B140" s="1" t="s">
        <v>94</v>
      </c>
      <c r="C140" s="1" t="s">
        <v>334</v>
      </c>
      <c r="D140" s="1" t="s">
        <v>94</v>
      </c>
      <c r="E140" s="1" t="str">
        <f t="shared" si="6"/>
        <v>High income: OECD</v>
      </c>
      <c r="F140" s="1">
        <f t="shared" si="7"/>
        <v>4</v>
      </c>
      <c r="G140" s="1"/>
      <c r="L140" t="s">
        <v>299</v>
      </c>
      <c r="M140" t="s">
        <v>110</v>
      </c>
      <c r="N140" t="s">
        <v>438</v>
      </c>
      <c r="O140">
        <v>2</v>
      </c>
      <c r="P140" t="s">
        <v>299</v>
      </c>
    </row>
    <row r="141" spans="1:16" x14ac:dyDescent="0.25">
      <c r="A141" s="49" t="s">
        <v>108</v>
      </c>
      <c r="B141" s="1" t="s">
        <v>108</v>
      </c>
      <c r="C141" s="1" t="s">
        <v>335</v>
      </c>
      <c r="D141" s="1" t="s">
        <v>108</v>
      </c>
      <c r="E141" s="1" t="str">
        <f t="shared" si="6"/>
        <v>Lower middle income</v>
      </c>
      <c r="F141" s="1">
        <f t="shared" si="7"/>
        <v>2</v>
      </c>
      <c r="G141" s="1"/>
      <c r="L141" t="s">
        <v>538</v>
      </c>
      <c r="M141" t="s">
        <v>471</v>
      </c>
      <c r="N141" t="s">
        <v>442</v>
      </c>
      <c r="P141" t="s">
        <v>538</v>
      </c>
    </row>
    <row r="142" spans="1:16" x14ac:dyDescent="0.25">
      <c r="A142" s="50" t="s">
        <v>483</v>
      </c>
      <c r="B142" s="51" t="s">
        <v>146</v>
      </c>
      <c r="C142" s="51" t="s">
        <v>336</v>
      </c>
      <c r="D142" s="51" t="s">
        <v>146</v>
      </c>
      <c r="E142" t="s">
        <v>439</v>
      </c>
      <c r="F142">
        <v>3</v>
      </c>
      <c r="G142" s="1"/>
      <c r="L142" t="s">
        <v>305</v>
      </c>
      <c r="M142" t="s">
        <v>111</v>
      </c>
      <c r="N142" t="s">
        <v>439</v>
      </c>
      <c r="O142">
        <v>3</v>
      </c>
      <c r="P142" t="s">
        <v>305</v>
      </c>
    </row>
    <row r="143" spans="1:16" x14ac:dyDescent="0.25">
      <c r="A143" s="49" t="s">
        <v>147</v>
      </c>
      <c r="B143" s="1" t="s">
        <v>147</v>
      </c>
      <c r="C143" s="1" t="s">
        <v>337</v>
      </c>
      <c r="D143" s="1" t="s">
        <v>147</v>
      </c>
      <c r="E143" s="1" t="str">
        <f t="shared" ref="E143:E172" si="8">VLOOKUP(D143,$M$2:$O$241,2,FALSE)</f>
        <v>Upper middle income</v>
      </c>
      <c r="F143" s="1">
        <f t="shared" ref="F143:F172" si="9">VLOOKUP(D143,$M$2:$O$241,3,FALSE)</f>
        <v>3</v>
      </c>
      <c r="G143" s="1"/>
      <c r="L143" t="s">
        <v>302</v>
      </c>
      <c r="M143" t="s">
        <v>112</v>
      </c>
      <c r="N143" t="s">
        <v>438</v>
      </c>
      <c r="O143">
        <v>2</v>
      </c>
      <c r="P143" t="s">
        <v>302</v>
      </c>
    </row>
    <row r="144" spans="1:16" x14ac:dyDescent="0.25">
      <c r="A144" s="49" t="s">
        <v>148</v>
      </c>
      <c r="B144" s="1" t="s">
        <v>148</v>
      </c>
      <c r="C144" s="1" t="s">
        <v>338</v>
      </c>
      <c r="D144" s="1" t="s">
        <v>148</v>
      </c>
      <c r="E144" s="1" t="str">
        <f t="shared" si="8"/>
        <v>Low income</v>
      </c>
      <c r="F144" s="1">
        <f t="shared" si="9"/>
        <v>1</v>
      </c>
      <c r="G144" s="1"/>
      <c r="L144" t="s">
        <v>539</v>
      </c>
      <c r="M144" t="s">
        <v>472</v>
      </c>
      <c r="N144" t="s">
        <v>442</v>
      </c>
      <c r="P144" t="s">
        <v>539</v>
      </c>
    </row>
    <row r="145" spans="1:16" x14ac:dyDescent="0.25">
      <c r="A145" s="49" t="s">
        <v>93</v>
      </c>
      <c r="B145" s="1" t="s">
        <v>93</v>
      </c>
      <c r="C145" s="1" t="s">
        <v>339</v>
      </c>
      <c r="D145" s="1" t="s">
        <v>93</v>
      </c>
      <c r="E145" s="1" t="str">
        <f t="shared" si="8"/>
        <v>Upper middle income</v>
      </c>
      <c r="F145" s="1">
        <f t="shared" si="9"/>
        <v>3</v>
      </c>
      <c r="G145" s="1"/>
      <c r="L145" t="s">
        <v>540</v>
      </c>
      <c r="M145" t="s">
        <v>113</v>
      </c>
      <c r="N145" t="s">
        <v>439</v>
      </c>
      <c r="O145">
        <v>3</v>
      </c>
      <c r="P145" t="s">
        <v>540</v>
      </c>
    </row>
    <row r="146" spans="1:16" x14ac:dyDescent="0.25">
      <c r="A146" s="49" t="s">
        <v>100</v>
      </c>
      <c r="B146" s="1" t="s">
        <v>100</v>
      </c>
      <c r="C146" s="1" t="s">
        <v>340</v>
      </c>
      <c r="D146" s="1" t="s">
        <v>100</v>
      </c>
      <c r="E146" s="1" t="str">
        <f t="shared" si="8"/>
        <v>Upper middle income</v>
      </c>
      <c r="F146" s="1">
        <f t="shared" si="9"/>
        <v>3</v>
      </c>
      <c r="G146" s="1"/>
      <c r="L146" t="s">
        <v>300</v>
      </c>
      <c r="M146" t="s">
        <v>114</v>
      </c>
      <c r="N146" t="s">
        <v>437</v>
      </c>
      <c r="O146">
        <v>1</v>
      </c>
      <c r="P146" t="s">
        <v>300</v>
      </c>
    </row>
    <row r="147" spans="1:16" x14ac:dyDescent="0.25">
      <c r="A147" s="49" t="s">
        <v>184</v>
      </c>
      <c r="B147" s="1" t="s">
        <v>184</v>
      </c>
      <c r="C147" s="1" t="s">
        <v>341</v>
      </c>
      <c r="D147" s="1" t="s">
        <v>184</v>
      </c>
      <c r="E147" s="1" t="str">
        <f t="shared" si="8"/>
        <v>Upper middle income</v>
      </c>
      <c r="F147" s="1">
        <f t="shared" si="9"/>
        <v>3</v>
      </c>
      <c r="G147" s="1"/>
      <c r="L147" t="s">
        <v>301</v>
      </c>
      <c r="M147" t="s">
        <v>115</v>
      </c>
      <c r="N147" t="s">
        <v>435</v>
      </c>
      <c r="O147">
        <v>4</v>
      </c>
      <c r="P147" t="s">
        <v>301</v>
      </c>
    </row>
    <row r="148" spans="1:16" x14ac:dyDescent="0.25">
      <c r="A148" s="49" t="s">
        <v>188</v>
      </c>
      <c r="B148" s="1" t="s">
        <v>188</v>
      </c>
      <c r="C148" s="1" t="s">
        <v>342</v>
      </c>
      <c r="D148" s="1" t="s">
        <v>188</v>
      </c>
      <c r="E148" s="1" t="str">
        <f t="shared" si="8"/>
        <v>Lower middle income</v>
      </c>
      <c r="F148" s="1">
        <f t="shared" si="9"/>
        <v>2</v>
      </c>
      <c r="G148" s="1"/>
      <c r="L148" t="s">
        <v>312</v>
      </c>
      <c r="M148" t="s">
        <v>116</v>
      </c>
      <c r="N148" t="s">
        <v>437</v>
      </c>
      <c r="O148">
        <v>1</v>
      </c>
      <c r="P148" t="s">
        <v>312</v>
      </c>
    </row>
    <row r="149" spans="1:16" x14ac:dyDescent="0.25">
      <c r="A149" s="49" t="s">
        <v>156</v>
      </c>
      <c r="B149" s="1" t="s">
        <v>156</v>
      </c>
      <c r="C149" s="1" t="s">
        <v>343</v>
      </c>
      <c r="D149" s="1" t="s">
        <v>156</v>
      </c>
      <c r="E149" s="1" t="str">
        <f t="shared" si="8"/>
        <v>High income: nonOECD</v>
      </c>
      <c r="F149" s="1">
        <f t="shared" si="9"/>
        <v>4</v>
      </c>
      <c r="G149" s="1"/>
      <c r="L149" t="s">
        <v>541</v>
      </c>
      <c r="M149" t="s">
        <v>473</v>
      </c>
      <c r="N149" t="s">
        <v>442</v>
      </c>
      <c r="P149" t="s">
        <v>541</v>
      </c>
    </row>
    <row r="150" spans="1:16" x14ac:dyDescent="0.25">
      <c r="A150" s="49" t="s">
        <v>159</v>
      </c>
      <c r="B150" s="1" t="s">
        <v>159</v>
      </c>
      <c r="C150" s="1" t="s">
        <v>344</v>
      </c>
      <c r="D150" s="1" t="s">
        <v>159</v>
      </c>
      <c r="E150" s="1" t="str">
        <f t="shared" si="8"/>
        <v>Lower middle income</v>
      </c>
      <c r="F150" s="1">
        <f t="shared" si="9"/>
        <v>2</v>
      </c>
      <c r="G150" s="1"/>
      <c r="L150" t="s">
        <v>309</v>
      </c>
      <c r="M150" t="s">
        <v>117</v>
      </c>
      <c r="N150" t="s">
        <v>439</v>
      </c>
      <c r="O150">
        <v>3</v>
      </c>
      <c r="P150" t="s">
        <v>309</v>
      </c>
    </row>
    <row r="151" spans="1:16" x14ac:dyDescent="0.25">
      <c r="A151" s="49" t="s">
        <v>149</v>
      </c>
      <c r="B151" s="1" t="s">
        <v>149</v>
      </c>
      <c r="C151" s="1" t="s">
        <v>345</v>
      </c>
      <c r="D151" s="1" t="s">
        <v>149</v>
      </c>
      <c r="E151" s="1" t="str">
        <f t="shared" si="8"/>
        <v>High income: nonOECD</v>
      </c>
      <c r="F151" s="1">
        <f t="shared" si="9"/>
        <v>4</v>
      </c>
      <c r="G151" s="1"/>
      <c r="L151" t="s">
        <v>308</v>
      </c>
      <c r="M151" t="s">
        <v>118</v>
      </c>
      <c r="N151" t="s">
        <v>438</v>
      </c>
      <c r="O151">
        <v>2</v>
      </c>
      <c r="P151" t="s">
        <v>308</v>
      </c>
    </row>
    <row r="152" spans="1:16" x14ac:dyDescent="0.25">
      <c r="A152" s="49" t="s">
        <v>151</v>
      </c>
      <c r="B152" s="1" t="s">
        <v>151</v>
      </c>
      <c r="C152" s="1" t="s">
        <v>346</v>
      </c>
      <c r="D152" s="1" t="s">
        <v>151</v>
      </c>
      <c r="E152" s="1" t="str">
        <f t="shared" si="8"/>
        <v>Lower middle income</v>
      </c>
      <c r="F152" s="1">
        <f t="shared" si="9"/>
        <v>2</v>
      </c>
      <c r="G152" s="1"/>
      <c r="L152" t="s">
        <v>542</v>
      </c>
      <c r="M152" t="s">
        <v>474</v>
      </c>
      <c r="N152" t="s">
        <v>435</v>
      </c>
      <c r="O152">
        <v>4</v>
      </c>
      <c r="P152" t="s">
        <v>542</v>
      </c>
    </row>
    <row r="153" spans="1:16" x14ac:dyDescent="0.25">
      <c r="A153" s="49" t="s">
        <v>158</v>
      </c>
      <c r="B153" s="1" t="s">
        <v>158</v>
      </c>
      <c r="C153" s="1" t="s">
        <v>347</v>
      </c>
      <c r="D153" s="1" t="s">
        <v>158</v>
      </c>
      <c r="E153" s="1" t="str">
        <f t="shared" si="8"/>
        <v>Upper middle income</v>
      </c>
      <c r="F153" s="1">
        <f t="shared" si="9"/>
        <v>3</v>
      </c>
      <c r="G153" s="1"/>
      <c r="L153" t="s">
        <v>311</v>
      </c>
      <c r="M153" t="s">
        <v>119</v>
      </c>
      <c r="N153" t="s">
        <v>437</v>
      </c>
      <c r="O153">
        <v>1</v>
      </c>
      <c r="P153" t="s">
        <v>311</v>
      </c>
    </row>
    <row r="154" spans="1:16" x14ac:dyDescent="0.25">
      <c r="A154" s="49" t="s">
        <v>165</v>
      </c>
      <c r="B154" s="1" t="s">
        <v>165</v>
      </c>
      <c r="C154" s="1" t="s">
        <v>348</v>
      </c>
      <c r="D154" s="1" t="s">
        <v>165</v>
      </c>
      <c r="E154" s="1" t="str">
        <f t="shared" si="8"/>
        <v>Upper middle income</v>
      </c>
      <c r="F154" s="1">
        <f t="shared" si="9"/>
        <v>3</v>
      </c>
      <c r="G154" s="1"/>
      <c r="L154" t="s">
        <v>303</v>
      </c>
      <c r="M154" t="s">
        <v>120</v>
      </c>
      <c r="N154" t="s">
        <v>437</v>
      </c>
      <c r="O154">
        <v>1</v>
      </c>
      <c r="P154" t="s">
        <v>303</v>
      </c>
    </row>
    <row r="155" spans="1:16" x14ac:dyDescent="0.25">
      <c r="A155" s="49" t="s">
        <v>154</v>
      </c>
      <c r="B155" s="1" t="s">
        <v>154</v>
      </c>
      <c r="C155" s="1" t="s">
        <v>349</v>
      </c>
      <c r="D155" s="1" t="s">
        <v>154</v>
      </c>
      <c r="E155" s="1" t="str">
        <f t="shared" si="8"/>
        <v>Low income</v>
      </c>
      <c r="F155" s="1">
        <f t="shared" si="9"/>
        <v>1</v>
      </c>
      <c r="G155" s="1"/>
      <c r="L155" t="s">
        <v>304</v>
      </c>
      <c r="M155" t="s">
        <v>121</v>
      </c>
      <c r="N155" t="s">
        <v>439</v>
      </c>
      <c r="O155">
        <v>3</v>
      </c>
      <c r="P155" t="s">
        <v>304</v>
      </c>
    </row>
    <row r="156" spans="1:16" x14ac:dyDescent="0.25">
      <c r="A156" s="49" t="s">
        <v>152</v>
      </c>
      <c r="B156" s="1" t="s">
        <v>152</v>
      </c>
      <c r="C156" s="1" t="s">
        <v>350</v>
      </c>
      <c r="D156" s="1" t="s">
        <v>152</v>
      </c>
      <c r="E156" s="1" t="str">
        <f t="shared" si="8"/>
        <v>High income: nonOECD</v>
      </c>
      <c r="F156" s="1">
        <f t="shared" si="9"/>
        <v>4</v>
      </c>
      <c r="G156" s="1"/>
      <c r="L156" t="s">
        <v>297</v>
      </c>
      <c r="M156" t="s">
        <v>122</v>
      </c>
      <c r="N156" t="s">
        <v>437</v>
      </c>
      <c r="O156">
        <v>1</v>
      </c>
      <c r="P156" t="s">
        <v>297</v>
      </c>
    </row>
    <row r="157" spans="1:16" x14ac:dyDescent="0.25">
      <c r="A157" s="49" t="s">
        <v>161</v>
      </c>
      <c r="B157" s="1" t="s">
        <v>161</v>
      </c>
      <c r="C157" s="1" t="s">
        <v>351</v>
      </c>
      <c r="D157" s="1" t="s">
        <v>161</v>
      </c>
      <c r="E157" s="1" t="str">
        <f t="shared" si="8"/>
        <v>High income: OECD</v>
      </c>
      <c r="F157" s="1">
        <f t="shared" si="9"/>
        <v>4</v>
      </c>
      <c r="G157" s="1"/>
      <c r="L157" t="s">
        <v>298</v>
      </c>
      <c r="M157" t="s">
        <v>123</v>
      </c>
      <c r="N157" t="s">
        <v>439</v>
      </c>
      <c r="O157">
        <v>3</v>
      </c>
      <c r="P157" t="s">
        <v>298</v>
      </c>
    </row>
    <row r="158" spans="1:16" x14ac:dyDescent="0.25">
      <c r="A158" s="49" t="s">
        <v>162</v>
      </c>
      <c r="B158" s="1" t="s">
        <v>162</v>
      </c>
      <c r="C158" s="1" t="s">
        <v>352</v>
      </c>
      <c r="D158" s="1" t="s">
        <v>162</v>
      </c>
      <c r="E158" s="1" t="str">
        <f t="shared" si="8"/>
        <v>High income: OECD</v>
      </c>
      <c r="F158" s="1">
        <f t="shared" si="9"/>
        <v>4</v>
      </c>
      <c r="G158" s="1"/>
      <c r="L158" t="s">
        <v>543</v>
      </c>
      <c r="M158" t="s">
        <v>475</v>
      </c>
      <c r="N158" t="s">
        <v>439</v>
      </c>
      <c r="O158">
        <v>3</v>
      </c>
      <c r="P158" t="s">
        <v>543</v>
      </c>
    </row>
    <row r="159" spans="1:16" x14ac:dyDescent="0.25">
      <c r="A159" s="49" t="s">
        <v>153</v>
      </c>
      <c r="B159" s="1" t="s">
        <v>153</v>
      </c>
      <c r="C159" s="1" t="s">
        <v>353</v>
      </c>
      <c r="D159" s="1" t="s">
        <v>153</v>
      </c>
      <c r="E159" s="1" t="str">
        <f t="shared" si="8"/>
        <v>Low income</v>
      </c>
      <c r="F159" s="1">
        <f t="shared" si="9"/>
        <v>1</v>
      </c>
      <c r="G159" s="1"/>
      <c r="L159" t="s">
        <v>544</v>
      </c>
      <c r="M159" t="s">
        <v>476</v>
      </c>
      <c r="N159" t="s">
        <v>442</v>
      </c>
      <c r="P159" t="s">
        <v>544</v>
      </c>
    </row>
    <row r="160" spans="1:16" x14ac:dyDescent="0.25">
      <c r="A160" s="49" t="s">
        <v>157</v>
      </c>
      <c r="B160" s="1" t="s">
        <v>157</v>
      </c>
      <c r="C160" s="1" t="s">
        <v>354</v>
      </c>
      <c r="D160" s="1" t="s">
        <v>157</v>
      </c>
      <c r="E160" s="1" t="str">
        <f t="shared" si="8"/>
        <v>Low income</v>
      </c>
      <c r="F160" s="1">
        <f t="shared" si="9"/>
        <v>1</v>
      </c>
      <c r="G160" s="1"/>
      <c r="L160" t="s">
        <v>313</v>
      </c>
      <c r="M160" t="s">
        <v>124</v>
      </c>
      <c r="N160" t="s">
        <v>439</v>
      </c>
      <c r="O160">
        <v>3</v>
      </c>
      <c r="P160" t="s">
        <v>313</v>
      </c>
    </row>
    <row r="161" spans="1:16" x14ac:dyDescent="0.25">
      <c r="A161" s="49" t="s">
        <v>190</v>
      </c>
      <c r="B161" s="1" t="s">
        <v>190</v>
      </c>
      <c r="C161" s="1" t="s">
        <v>355</v>
      </c>
      <c r="D161" s="1" t="s">
        <v>190</v>
      </c>
      <c r="E161" s="1" t="str">
        <f t="shared" si="8"/>
        <v>Upper middle income</v>
      </c>
      <c r="F161" s="1">
        <f t="shared" si="9"/>
        <v>3</v>
      </c>
      <c r="G161" s="1"/>
      <c r="L161" t="s">
        <v>545</v>
      </c>
      <c r="M161" t="s">
        <v>477</v>
      </c>
      <c r="N161" t="s">
        <v>435</v>
      </c>
      <c r="O161">
        <v>4</v>
      </c>
      <c r="P161" t="s">
        <v>545</v>
      </c>
    </row>
    <row r="162" spans="1:16" x14ac:dyDescent="0.25">
      <c r="A162" s="49" t="s">
        <v>54</v>
      </c>
      <c r="B162" s="1" t="s">
        <v>54</v>
      </c>
      <c r="C162" s="1" t="s">
        <v>356</v>
      </c>
      <c r="D162" s="1" t="s">
        <v>54</v>
      </c>
      <c r="E162" s="1" t="str">
        <f t="shared" si="8"/>
        <v>High income: OECD</v>
      </c>
      <c r="F162" s="1">
        <f t="shared" si="9"/>
        <v>4</v>
      </c>
      <c r="G162" s="1"/>
      <c r="L162" t="s">
        <v>319</v>
      </c>
      <c r="M162" t="s">
        <v>125</v>
      </c>
      <c r="N162" t="s">
        <v>437</v>
      </c>
      <c r="O162">
        <v>1</v>
      </c>
      <c r="P162" t="s">
        <v>319</v>
      </c>
    </row>
    <row r="163" spans="1:16" x14ac:dyDescent="0.25">
      <c r="A163" s="49" t="s">
        <v>101</v>
      </c>
      <c r="B163" s="1" t="s">
        <v>101</v>
      </c>
      <c r="C163" s="1" t="s">
        <v>357</v>
      </c>
      <c r="D163" s="1" t="s">
        <v>101</v>
      </c>
      <c r="E163" s="1" t="str">
        <f t="shared" si="8"/>
        <v>Lower middle income</v>
      </c>
      <c r="F163" s="1">
        <f t="shared" si="9"/>
        <v>2</v>
      </c>
      <c r="G163" s="1"/>
      <c r="L163" t="s">
        <v>320</v>
      </c>
      <c r="M163" t="s">
        <v>126</v>
      </c>
      <c r="N163" t="s">
        <v>438</v>
      </c>
      <c r="O163">
        <v>2</v>
      </c>
      <c r="P163" t="s">
        <v>320</v>
      </c>
    </row>
    <row r="164" spans="1:16" x14ac:dyDescent="0.25">
      <c r="A164" s="49" t="s">
        <v>150</v>
      </c>
      <c r="B164" s="1" t="s">
        <v>150</v>
      </c>
      <c r="C164" s="1" t="s">
        <v>358</v>
      </c>
      <c r="D164" s="1" t="s">
        <v>150</v>
      </c>
      <c r="E164" s="1" t="str">
        <f t="shared" si="8"/>
        <v>Lower middle income</v>
      </c>
      <c r="F164" s="1">
        <f t="shared" si="9"/>
        <v>2</v>
      </c>
      <c r="G164" s="1"/>
      <c r="L164" t="s">
        <v>318</v>
      </c>
      <c r="M164" t="s">
        <v>127</v>
      </c>
      <c r="N164" t="s">
        <v>438</v>
      </c>
      <c r="O164">
        <v>2</v>
      </c>
      <c r="P164" t="s">
        <v>318</v>
      </c>
    </row>
    <row r="165" spans="1:16" x14ac:dyDescent="0.25">
      <c r="A165" s="49" t="s">
        <v>160</v>
      </c>
      <c r="B165" s="1" t="s">
        <v>160</v>
      </c>
      <c r="C165" s="1" t="s">
        <v>359</v>
      </c>
      <c r="D165" s="1" t="s">
        <v>160</v>
      </c>
      <c r="E165" s="1" t="str">
        <f t="shared" si="8"/>
        <v>Upper middle income</v>
      </c>
      <c r="F165" s="1">
        <f t="shared" si="9"/>
        <v>3</v>
      </c>
      <c r="G165" s="1"/>
      <c r="L165" t="s">
        <v>316</v>
      </c>
      <c r="M165" t="s">
        <v>129</v>
      </c>
      <c r="N165" t="s">
        <v>444</v>
      </c>
      <c r="O165">
        <v>4</v>
      </c>
      <c r="P165" t="s">
        <v>316</v>
      </c>
    </row>
    <row r="166" spans="1:16" x14ac:dyDescent="0.25">
      <c r="A166" s="49" t="s">
        <v>164</v>
      </c>
      <c r="B166" s="1" t="s">
        <v>164</v>
      </c>
      <c r="C166" s="1" t="s">
        <v>360</v>
      </c>
      <c r="D166" s="1" t="s">
        <v>164</v>
      </c>
      <c r="E166" s="1" t="str">
        <f t="shared" si="8"/>
        <v>Lower middle income</v>
      </c>
      <c r="F166" s="1">
        <f t="shared" si="9"/>
        <v>2</v>
      </c>
      <c r="G166" s="1"/>
      <c r="L166" t="s">
        <v>435</v>
      </c>
      <c r="M166" t="s">
        <v>478</v>
      </c>
      <c r="N166" t="s">
        <v>442</v>
      </c>
      <c r="P166" t="s">
        <v>435</v>
      </c>
    </row>
    <row r="167" spans="1:16" x14ac:dyDescent="0.25">
      <c r="A167" s="49" t="s">
        <v>163</v>
      </c>
      <c r="B167" s="1" t="s">
        <v>163</v>
      </c>
      <c r="C167" s="1" t="s">
        <v>361</v>
      </c>
      <c r="D167" s="1" t="s">
        <v>163</v>
      </c>
      <c r="E167" s="1" t="str">
        <f t="shared" si="8"/>
        <v>High income: OECD</v>
      </c>
      <c r="F167" s="1">
        <f t="shared" si="9"/>
        <v>4</v>
      </c>
      <c r="G167" s="1"/>
      <c r="L167" t="s">
        <v>322</v>
      </c>
      <c r="M167" t="s">
        <v>130</v>
      </c>
      <c r="N167" t="s">
        <v>444</v>
      </c>
      <c r="O167">
        <v>4</v>
      </c>
      <c r="P167" t="s">
        <v>322</v>
      </c>
    </row>
    <row r="168" spans="1:16" x14ac:dyDescent="0.25">
      <c r="A168" s="49" t="s">
        <v>30</v>
      </c>
      <c r="B168" s="1" t="s">
        <v>30</v>
      </c>
      <c r="C168" s="1" t="s">
        <v>362</v>
      </c>
      <c r="D168" s="1" t="s">
        <v>30</v>
      </c>
      <c r="E168" s="1" t="str">
        <f t="shared" si="8"/>
        <v>High income: OECD</v>
      </c>
      <c r="F168" s="1">
        <f t="shared" si="9"/>
        <v>4</v>
      </c>
      <c r="G168" s="1"/>
      <c r="L168" t="s">
        <v>315</v>
      </c>
      <c r="M168" t="s">
        <v>131</v>
      </c>
      <c r="N168" t="s">
        <v>437</v>
      </c>
      <c r="O168">
        <v>1</v>
      </c>
      <c r="P168" t="s">
        <v>315</v>
      </c>
    </row>
    <row r="169" spans="1:16" x14ac:dyDescent="0.25">
      <c r="A169" s="49" t="s">
        <v>166</v>
      </c>
      <c r="B169" s="1" t="s">
        <v>166</v>
      </c>
      <c r="C169" s="1" t="s">
        <v>363</v>
      </c>
      <c r="D169" s="1" t="s">
        <v>166</v>
      </c>
      <c r="E169" s="1" t="str">
        <f t="shared" si="8"/>
        <v>Lower middle income</v>
      </c>
      <c r="F169" s="1">
        <f t="shared" si="9"/>
        <v>2</v>
      </c>
      <c r="G169" s="1"/>
      <c r="L169" t="s">
        <v>317</v>
      </c>
      <c r="M169" t="s">
        <v>133</v>
      </c>
      <c r="N169" t="s">
        <v>444</v>
      </c>
      <c r="O169">
        <v>4</v>
      </c>
      <c r="P169" t="s">
        <v>317</v>
      </c>
    </row>
    <row r="170" spans="1:16" x14ac:dyDescent="0.25">
      <c r="A170" s="49" t="s">
        <v>170</v>
      </c>
      <c r="B170" s="1" t="s">
        <v>170</v>
      </c>
      <c r="C170" s="1" t="s">
        <v>364</v>
      </c>
      <c r="D170" s="1" t="s">
        <v>170</v>
      </c>
      <c r="E170" s="1" t="str">
        <f t="shared" si="8"/>
        <v>Low income</v>
      </c>
      <c r="F170" s="1">
        <f t="shared" si="9"/>
        <v>1</v>
      </c>
      <c r="G170" s="1"/>
      <c r="L170" t="s">
        <v>444</v>
      </c>
      <c r="M170" t="s">
        <v>479</v>
      </c>
      <c r="N170" t="s">
        <v>442</v>
      </c>
      <c r="P170" t="s">
        <v>444</v>
      </c>
    </row>
    <row r="171" spans="1:16" x14ac:dyDescent="0.25">
      <c r="A171" s="49" t="s">
        <v>169</v>
      </c>
      <c r="B171" s="1" t="s">
        <v>169</v>
      </c>
      <c r="C171" s="1" t="s">
        <v>365</v>
      </c>
      <c r="D171" s="1" t="s">
        <v>169</v>
      </c>
      <c r="E171" s="1" t="str">
        <f t="shared" si="8"/>
        <v>Lower middle income</v>
      </c>
      <c r="F171" s="1">
        <f t="shared" si="9"/>
        <v>2</v>
      </c>
      <c r="G171" s="1"/>
      <c r="L171" t="s">
        <v>546</v>
      </c>
      <c r="M171" t="s">
        <v>480</v>
      </c>
      <c r="N171" t="s">
        <v>442</v>
      </c>
      <c r="P171" t="s">
        <v>546</v>
      </c>
    </row>
    <row r="172" spans="1:16" x14ac:dyDescent="0.25">
      <c r="A172" s="49" t="s">
        <v>113</v>
      </c>
      <c r="B172" s="1" t="s">
        <v>113</v>
      </c>
      <c r="C172" s="1" t="s">
        <v>366</v>
      </c>
      <c r="D172" s="1" t="s">
        <v>113</v>
      </c>
      <c r="E172" s="1" t="str">
        <f t="shared" si="8"/>
        <v>Upper middle income</v>
      </c>
      <c r="F172" s="1">
        <f t="shared" si="9"/>
        <v>3</v>
      </c>
      <c r="G172" s="1"/>
      <c r="L172" t="s">
        <v>323</v>
      </c>
      <c r="M172" t="s">
        <v>134</v>
      </c>
      <c r="N172" t="s">
        <v>435</v>
      </c>
      <c r="O172">
        <v>4</v>
      </c>
      <c r="P172" t="s">
        <v>323</v>
      </c>
    </row>
    <row r="173" spans="1:16" x14ac:dyDescent="0.25">
      <c r="A173" s="50" t="s">
        <v>488</v>
      </c>
      <c r="B173" s="51" t="s">
        <v>172</v>
      </c>
      <c r="C173" s="51" t="s">
        <v>367</v>
      </c>
      <c r="D173" s="51" t="s">
        <v>172</v>
      </c>
      <c r="E173" t="s">
        <v>438</v>
      </c>
      <c r="F173">
        <v>2</v>
      </c>
      <c r="G173" s="1"/>
      <c r="L173" t="s">
        <v>324</v>
      </c>
      <c r="M173" t="s">
        <v>135</v>
      </c>
      <c r="N173" t="s">
        <v>438</v>
      </c>
      <c r="O173">
        <v>2</v>
      </c>
      <c r="P173" t="s">
        <v>324</v>
      </c>
    </row>
    <row r="174" spans="1:16" x14ac:dyDescent="0.25">
      <c r="A174" s="49" t="s">
        <v>168</v>
      </c>
      <c r="B174" s="1" t="s">
        <v>168</v>
      </c>
      <c r="C174" s="1" t="s">
        <v>368</v>
      </c>
      <c r="D174" s="1" t="s">
        <v>168</v>
      </c>
      <c r="E174" s="1" t="str">
        <f t="shared" ref="E174:E194" si="10">VLOOKUP(D174,$M$2:$O$241,2,FALSE)</f>
        <v>Low income</v>
      </c>
      <c r="F174" s="1">
        <f t="shared" ref="F174:F194" si="11">VLOOKUP(D174,$M$2:$O$241,3,FALSE)</f>
        <v>1</v>
      </c>
      <c r="G174" s="1"/>
      <c r="L174" t="s">
        <v>326</v>
      </c>
      <c r="M174" t="s">
        <v>136</v>
      </c>
      <c r="N174" t="s">
        <v>439</v>
      </c>
      <c r="O174">
        <v>3</v>
      </c>
      <c r="P174" t="s">
        <v>326</v>
      </c>
    </row>
    <row r="175" spans="1:16" x14ac:dyDescent="0.25">
      <c r="A175" s="49" t="s">
        <v>173</v>
      </c>
      <c r="B175" s="1" t="s">
        <v>173</v>
      </c>
      <c r="C175" s="1" t="s">
        <v>369</v>
      </c>
      <c r="D175" s="1" t="s">
        <v>173</v>
      </c>
      <c r="E175" s="1" t="str">
        <f t="shared" si="10"/>
        <v>Lower middle income</v>
      </c>
      <c r="F175" s="1">
        <f t="shared" si="11"/>
        <v>2</v>
      </c>
      <c r="G175" s="1"/>
      <c r="L175" t="s">
        <v>329</v>
      </c>
      <c r="M175" t="s">
        <v>137</v>
      </c>
      <c r="N175" t="s">
        <v>439</v>
      </c>
      <c r="O175">
        <v>3</v>
      </c>
      <c r="P175" t="s">
        <v>329</v>
      </c>
    </row>
    <row r="176" spans="1:16" x14ac:dyDescent="0.25">
      <c r="A176" s="49" t="s">
        <v>174</v>
      </c>
      <c r="B176" s="1" t="s">
        <v>174</v>
      </c>
      <c r="C176" s="1" t="s">
        <v>370</v>
      </c>
      <c r="D176" s="1" t="s">
        <v>174</v>
      </c>
      <c r="E176" s="1" t="str">
        <f t="shared" si="10"/>
        <v>High income: nonOECD</v>
      </c>
      <c r="F176" s="1">
        <f t="shared" si="11"/>
        <v>4</v>
      </c>
      <c r="G176" s="1"/>
      <c r="L176" t="s">
        <v>330</v>
      </c>
      <c r="M176" t="s">
        <v>138</v>
      </c>
      <c r="N176" t="s">
        <v>438</v>
      </c>
      <c r="O176">
        <v>2</v>
      </c>
      <c r="P176" t="s">
        <v>330</v>
      </c>
    </row>
    <row r="177" spans="1:16" x14ac:dyDescent="0.25">
      <c r="A177" s="49" t="s">
        <v>175</v>
      </c>
      <c r="B177" s="1" t="s">
        <v>175</v>
      </c>
      <c r="C177" s="1" t="s">
        <v>371</v>
      </c>
      <c r="D177" s="1" t="s">
        <v>175</v>
      </c>
      <c r="E177" s="1" t="str">
        <f t="shared" si="10"/>
        <v>Lower middle income</v>
      </c>
      <c r="F177" s="1">
        <f t="shared" si="11"/>
        <v>2</v>
      </c>
      <c r="G177" s="1"/>
      <c r="L177" t="s">
        <v>325</v>
      </c>
      <c r="M177" t="s">
        <v>139</v>
      </c>
      <c r="N177" t="s">
        <v>439</v>
      </c>
      <c r="O177">
        <v>3</v>
      </c>
      <c r="P177" t="s">
        <v>325</v>
      </c>
    </row>
    <row r="178" spans="1:16" x14ac:dyDescent="0.25">
      <c r="A178" s="49" t="s">
        <v>176</v>
      </c>
      <c r="B178" s="1" t="s">
        <v>176</v>
      </c>
      <c r="C178" s="1" t="s">
        <v>372</v>
      </c>
      <c r="D178" s="1" t="s">
        <v>176</v>
      </c>
      <c r="E178" s="1" t="str">
        <f t="shared" si="10"/>
        <v>Upper middle income</v>
      </c>
      <c r="F178" s="1">
        <f t="shared" si="11"/>
        <v>3</v>
      </c>
      <c r="G178" s="1"/>
      <c r="L178" t="s">
        <v>327</v>
      </c>
      <c r="M178" t="s">
        <v>140</v>
      </c>
      <c r="N178" t="s">
        <v>438</v>
      </c>
      <c r="O178">
        <v>2</v>
      </c>
      <c r="P178" t="s">
        <v>327</v>
      </c>
    </row>
    <row r="179" spans="1:16" x14ac:dyDescent="0.25">
      <c r="A179" s="49" t="s">
        <v>171</v>
      </c>
      <c r="B179" s="1" t="s">
        <v>171</v>
      </c>
      <c r="C179" s="1" t="s">
        <v>373</v>
      </c>
      <c r="D179" s="1" t="s">
        <v>171</v>
      </c>
      <c r="E179" s="1" t="str">
        <f t="shared" si="10"/>
        <v>Lower middle income</v>
      </c>
      <c r="F179" s="1">
        <f t="shared" si="11"/>
        <v>2</v>
      </c>
      <c r="G179" s="1"/>
      <c r="L179" t="s">
        <v>331</v>
      </c>
      <c r="M179" t="s">
        <v>141</v>
      </c>
      <c r="N179" t="s">
        <v>444</v>
      </c>
      <c r="O179">
        <v>4</v>
      </c>
      <c r="P179" t="s">
        <v>331</v>
      </c>
    </row>
    <row r="180" spans="1:16" x14ac:dyDescent="0.25">
      <c r="A180" s="49" t="s">
        <v>177</v>
      </c>
      <c r="B180" s="1" t="s">
        <v>177</v>
      </c>
      <c r="C180" s="1" t="s">
        <v>374</v>
      </c>
      <c r="D180" s="1" t="s">
        <v>177</v>
      </c>
      <c r="E180" s="1" t="str">
        <f t="shared" si="10"/>
        <v>Lower middle income</v>
      </c>
      <c r="F180" s="1">
        <f t="shared" si="11"/>
        <v>2</v>
      </c>
      <c r="G180" s="1"/>
      <c r="L180" t="s">
        <v>547</v>
      </c>
      <c r="M180" t="s">
        <v>481</v>
      </c>
      <c r="N180" t="s">
        <v>435</v>
      </c>
      <c r="O180">
        <v>4</v>
      </c>
      <c r="P180" t="s">
        <v>547</v>
      </c>
    </row>
    <row r="181" spans="1:16" x14ac:dyDescent="0.25">
      <c r="A181" s="49" t="s">
        <v>179</v>
      </c>
      <c r="B181" s="1" t="s">
        <v>179</v>
      </c>
      <c r="C181" s="1" t="s">
        <v>375</v>
      </c>
      <c r="D181" s="1" t="s">
        <v>179</v>
      </c>
      <c r="E181" s="1" t="str">
        <f t="shared" si="10"/>
        <v>Low income</v>
      </c>
      <c r="F181" s="1">
        <f t="shared" si="11"/>
        <v>1</v>
      </c>
      <c r="G181" s="1"/>
      <c r="L181" t="s">
        <v>548</v>
      </c>
      <c r="M181" t="s">
        <v>142</v>
      </c>
      <c r="N181" t="s">
        <v>437</v>
      </c>
      <c r="O181">
        <v>1</v>
      </c>
      <c r="P181" t="s">
        <v>548</v>
      </c>
    </row>
    <row r="182" spans="1:16" x14ac:dyDescent="0.25">
      <c r="A182" s="49" t="s">
        <v>180</v>
      </c>
      <c r="B182" s="1" t="s">
        <v>180</v>
      </c>
      <c r="C182" s="1" t="s">
        <v>376</v>
      </c>
      <c r="D182" s="1" t="s">
        <v>180</v>
      </c>
      <c r="E182" s="1" t="str">
        <f t="shared" si="10"/>
        <v>Lower middle income</v>
      </c>
      <c r="F182" s="1">
        <f t="shared" si="11"/>
        <v>2</v>
      </c>
      <c r="G182" s="1"/>
      <c r="L182" t="s">
        <v>332</v>
      </c>
      <c r="M182" t="s">
        <v>143</v>
      </c>
      <c r="N182" t="s">
        <v>444</v>
      </c>
      <c r="O182">
        <v>4</v>
      </c>
      <c r="P182" t="s">
        <v>332</v>
      </c>
    </row>
    <row r="183" spans="1:16" x14ac:dyDescent="0.25">
      <c r="A183" s="49" t="s">
        <v>4</v>
      </c>
      <c r="B183" s="1" t="s">
        <v>4</v>
      </c>
      <c r="C183" s="1" t="s">
        <v>377</v>
      </c>
      <c r="D183" s="1" t="s">
        <v>4</v>
      </c>
      <c r="E183" s="1" t="str">
        <f t="shared" si="10"/>
        <v>High income: nonOECD</v>
      </c>
      <c r="F183" s="1">
        <f t="shared" si="11"/>
        <v>4</v>
      </c>
      <c r="G183" s="1"/>
      <c r="L183" t="s">
        <v>328</v>
      </c>
      <c r="M183" t="s">
        <v>144</v>
      </c>
      <c r="N183" t="s">
        <v>438</v>
      </c>
      <c r="O183">
        <v>2</v>
      </c>
      <c r="P183" t="s">
        <v>328</v>
      </c>
    </row>
    <row r="184" spans="1:16" x14ac:dyDescent="0.25">
      <c r="A184" s="49" t="s">
        <v>62</v>
      </c>
      <c r="B184" s="1" t="s">
        <v>62</v>
      </c>
      <c r="C184" s="1" t="s">
        <v>378</v>
      </c>
      <c r="D184" s="1" t="s">
        <v>62</v>
      </c>
      <c r="E184" s="1" t="str">
        <f t="shared" si="10"/>
        <v>High income: OECD</v>
      </c>
      <c r="F184" s="1">
        <f t="shared" si="11"/>
        <v>4</v>
      </c>
      <c r="G184" s="1"/>
      <c r="L184" t="s">
        <v>549</v>
      </c>
      <c r="M184" t="s">
        <v>482</v>
      </c>
      <c r="N184" t="s">
        <v>435</v>
      </c>
      <c r="O184">
        <v>4</v>
      </c>
      <c r="P184" t="s">
        <v>549</v>
      </c>
    </row>
    <row r="185" spans="1:16" x14ac:dyDescent="0.25">
      <c r="A185" s="49" t="s">
        <v>178</v>
      </c>
      <c r="B185" s="1" t="s">
        <v>178</v>
      </c>
      <c r="C185" s="1" t="s">
        <v>379</v>
      </c>
      <c r="D185" s="1" t="s">
        <v>178</v>
      </c>
      <c r="E185" s="1" t="str">
        <f t="shared" si="10"/>
        <v>Low income</v>
      </c>
      <c r="F185" s="1">
        <f t="shared" si="11"/>
        <v>1</v>
      </c>
      <c r="G185" s="1"/>
      <c r="L185" t="s">
        <v>333</v>
      </c>
      <c r="M185" t="s">
        <v>145</v>
      </c>
      <c r="N185" t="s">
        <v>435</v>
      </c>
      <c r="O185">
        <v>4</v>
      </c>
      <c r="P185" t="s">
        <v>333</v>
      </c>
    </row>
    <row r="186" spans="1:16" x14ac:dyDescent="0.25">
      <c r="A186" s="49" t="s">
        <v>182</v>
      </c>
      <c r="B186" s="1" t="s">
        <v>182</v>
      </c>
      <c r="C186" s="5" t="s">
        <v>394</v>
      </c>
      <c r="D186" s="1" t="s">
        <v>182</v>
      </c>
      <c r="E186" s="1" t="str">
        <f t="shared" si="10"/>
        <v>High income: OECD</v>
      </c>
      <c r="F186" s="1">
        <f t="shared" si="11"/>
        <v>4</v>
      </c>
      <c r="G186" s="1"/>
      <c r="L186" t="s">
        <v>336</v>
      </c>
      <c r="M186" t="s">
        <v>483</v>
      </c>
      <c r="N186" t="s">
        <v>439</v>
      </c>
      <c r="O186">
        <v>3</v>
      </c>
      <c r="P186" t="s">
        <v>336</v>
      </c>
    </row>
    <row r="187" spans="1:16" x14ac:dyDescent="0.25">
      <c r="A187" s="49" t="s">
        <v>181</v>
      </c>
      <c r="B187" s="1" t="s">
        <v>181</v>
      </c>
      <c r="C187" s="1" t="s">
        <v>380</v>
      </c>
      <c r="D187" s="1" t="s">
        <v>181</v>
      </c>
      <c r="E187" s="1" t="str">
        <f t="shared" si="10"/>
        <v>Upper middle income</v>
      </c>
      <c r="F187" s="1">
        <f t="shared" si="11"/>
        <v>3</v>
      </c>
      <c r="G187" s="1"/>
      <c r="L187" t="s">
        <v>337</v>
      </c>
      <c r="M187" t="s">
        <v>147</v>
      </c>
      <c r="N187" t="s">
        <v>439</v>
      </c>
      <c r="O187">
        <v>3</v>
      </c>
      <c r="P187" t="s">
        <v>337</v>
      </c>
    </row>
    <row r="188" spans="1:16" x14ac:dyDescent="0.25">
      <c r="A188" s="49" t="s">
        <v>183</v>
      </c>
      <c r="B188" s="1" t="s">
        <v>183</v>
      </c>
      <c r="C188" s="1" t="s">
        <v>381</v>
      </c>
      <c r="D188" s="1" t="s">
        <v>183</v>
      </c>
      <c r="E188" s="1" t="str">
        <f t="shared" si="10"/>
        <v>Lower middle income</v>
      </c>
      <c r="F188" s="1">
        <f t="shared" si="11"/>
        <v>2</v>
      </c>
      <c r="G188" s="1"/>
      <c r="L188" t="s">
        <v>338</v>
      </c>
      <c r="M188" t="s">
        <v>148</v>
      </c>
      <c r="N188" t="s">
        <v>437</v>
      </c>
      <c r="O188">
        <v>1</v>
      </c>
      <c r="P188" t="s">
        <v>338</v>
      </c>
    </row>
    <row r="189" spans="1:16" x14ac:dyDescent="0.25">
      <c r="A189" s="49" t="s">
        <v>187</v>
      </c>
      <c r="B189" s="1" t="s">
        <v>187</v>
      </c>
      <c r="C189" s="1" t="s">
        <v>382</v>
      </c>
      <c r="D189" s="1" t="s">
        <v>187</v>
      </c>
      <c r="E189" s="1" t="str">
        <f t="shared" si="10"/>
        <v>Lower middle income</v>
      </c>
      <c r="F189" s="1">
        <f t="shared" si="11"/>
        <v>2</v>
      </c>
      <c r="G189" s="1"/>
      <c r="L189" t="s">
        <v>550</v>
      </c>
      <c r="M189" t="s">
        <v>484</v>
      </c>
      <c r="N189" t="s">
        <v>442</v>
      </c>
      <c r="P189" t="s">
        <v>550</v>
      </c>
    </row>
    <row r="190" spans="1:16" x14ac:dyDescent="0.25">
      <c r="A190" s="49" t="s">
        <v>185</v>
      </c>
      <c r="B190" s="1" t="s">
        <v>185</v>
      </c>
      <c r="C190" s="1" t="s">
        <v>383</v>
      </c>
      <c r="D190" s="1" t="s">
        <v>185</v>
      </c>
      <c r="E190" s="1" t="str">
        <f t="shared" si="10"/>
        <v>Upper middle income</v>
      </c>
      <c r="F190" s="1">
        <f t="shared" si="11"/>
        <v>3</v>
      </c>
      <c r="G190" s="1"/>
      <c r="L190" t="s">
        <v>345</v>
      </c>
      <c r="M190" t="s">
        <v>149</v>
      </c>
      <c r="N190" t="s">
        <v>435</v>
      </c>
      <c r="O190">
        <v>4</v>
      </c>
      <c r="P190" t="s">
        <v>345</v>
      </c>
    </row>
    <row r="191" spans="1:16" x14ac:dyDescent="0.25">
      <c r="A191" s="49" t="s">
        <v>186</v>
      </c>
      <c r="B191" s="1" t="s">
        <v>186</v>
      </c>
      <c r="C191" s="1" t="s">
        <v>384</v>
      </c>
      <c r="D191" s="1" t="s">
        <v>186</v>
      </c>
      <c r="E191" s="1" t="str">
        <f t="shared" si="10"/>
        <v>Lower middle income</v>
      </c>
      <c r="F191" s="1">
        <f t="shared" si="11"/>
        <v>2</v>
      </c>
      <c r="G191" s="1"/>
      <c r="L191" t="s">
        <v>358</v>
      </c>
      <c r="M191" t="s">
        <v>150</v>
      </c>
      <c r="N191" t="s">
        <v>438</v>
      </c>
      <c r="O191">
        <v>2</v>
      </c>
      <c r="P191" t="s">
        <v>358</v>
      </c>
    </row>
    <row r="192" spans="1:16" x14ac:dyDescent="0.25">
      <c r="A192" s="49" t="s">
        <v>189</v>
      </c>
      <c r="B192" s="1" t="s">
        <v>189</v>
      </c>
      <c r="C192" s="1" t="s">
        <v>385</v>
      </c>
      <c r="D192" s="1" t="s">
        <v>189</v>
      </c>
      <c r="E192" s="1" t="str">
        <f t="shared" si="10"/>
        <v>Lower middle income</v>
      </c>
      <c r="F192" s="1">
        <f t="shared" si="11"/>
        <v>2</v>
      </c>
      <c r="G192" s="1"/>
      <c r="L192" t="s">
        <v>346</v>
      </c>
      <c r="M192" t="s">
        <v>151</v>
      </c>
      <c r="N192" t="s">
        <v>438</v>
      </c>
      <c r="O192">
        <v>2</v>
      </c>
      <c r="P192" t="s">
        <v>346</v>
      </c>
    </row>
    <row r="193" spans="1:16" x14ac:dyDescent="0.25">
      <c r="A193" s="49" t="s">
        <v>191</v>
      </c>
      <c r="B193" s="1" t="s">
        <v>191</v>
      </c>
      <c r="C193" s="1" t="s">
        <v>386</v>
      </c>
      <c r="D193" s="1" t="s">
        <v>191</v>
      </c>
      <c r="E193" s="1" t="str">
        <f t="shared" si="10"/>
        <v>Low income</v>
      </c>
      <c r="F193" s="1">
        <f t="shared" si="11"/>
        <v>1</v>
      </c>
      <c r="G193" s="1"/>
      <c r="L193" t="s">
        <v>350</v>
      </c>
      <c r="M193" t="s">
        <v>152</v>
      </c>
      <c r="N193" t="s">
        <v>435</v>
      </c>
      <c r="O193">
        <v>4</v>
      </c>
      <c r="P193" t="s">
        <v>350</v>
      </c>
    </row>
    <row r="194" spans="1:16" x14ac:dyDescent="0.25">
      <c r="A194" s="49" t="s">
        <v>192</v>
      </c>
      <c r="B194" s="3" t="s">
        <v>192</v>
      </c>
      <c r="C194" s="3" t="s">
        <v>387</v>
      </c>
      <c r="D194" s="3" t="s">
        <v>192</v>
      </c>
      <c r="E194" s="1" t="str">
        <f t="shared" si="10"/>
        <v>Low income</v>
      </c>
      <c r="F194" s="1">
        <f t="shared" si="11"/>
        <v>1</v>
      </c>
      <c r="G194" s="1"/>
      <c r="L194" t="s">
        <v>353</v>
      </c>
      <c r="M194" t="s">
        <v>153</v>
      </c>
      <c r="N194" t="s">
        <v>437</v>
      </c>
      <c r="O194">
        <v>1</v>
      </c>
      <c r="P194" t="s">
        <v>353</v>
      </c>
    </row>
    <row r="195" spans="1:16" x14ac:dyDescent="0.25">
      <c r="L195" t="s">
        <v>349</v>
      </c>
      <c r="M195" t="s">
        <v>154</v>
      </c>
      <c r="N195" t="s">
        <v>437</v>
      </c>
      <c r="O195">
        <v>1</v>
      </c>
      <c r="P195" t="s">
        <v>349</v>
      </c>
    </row>
    <row r="196" spans="1:16" x14ac:dyDescent="0.25">
      <c r="L196" t="s">
        <v>250</v>
      </c>
      <c r="M196" t="s">
        <v>155</v>
      </c>
      <c r="N196" t="s">
        <v>438</v>
      </c>
      <c r="O196">
        <v>2</v>
      </c>
      <c r="P196" t="s">
        <v>250</v>
      </c>
    </row>
    <row r="197" spans="1:16" x14ac:dyDescent="0.25">
      <c r="L197" t="s">
        <v>343</v>
      </c>
      <c r="M197" t="s">
        <v>156</v>
      </c>
      <c r="N197" t="s">
        <v>435</v>
      </c>
      <c r="O197">
        <v>4</v>
      </c>
      <c r="P197" t="s">
        <v>343</v>
      </c>
    </row>
    <row r="198" spans="1:16" x14ac:dyDescent="0.25">
      <c r="L198" t="s">
        <v>354</v>
      </c>
      <c r="M198" t="s">
        <v>157</v>
      </c>
      <c r="N198" t="s">
        <v>437</v>
      </c>
      <c r="O198">
        <v>1</v>
      </c>
      <c r="P198" t="s">
        <v>354</v>
      </c>
    </row>
    <row r="199" spans="1:16" x14ac:dyDescent="0.25">
      <c r="L199" t="s">
        <v>347</v>
      </c>
      <c r="M199" t="s">
        <v>158</v>
      </c>
      <c r="N199" t="s">
        <v>439</v>
      </c>
      <c r="O199">
        <v>3</v>
      </c>
      <c r="P199" t="s">
        <v>347</v>
      </c>
    </row>
    <row r="200" spans="1:16" x14ac:dyDescent="0.25">
      <c r="L200" t="s">
        <v>551</v>
      </c>
      <c r="M200" t="s">
        <v>485</v>
      </c>
      <c r="N200" t="s">
        <v>442</v>
      </c>
      <c r="P200" t="s">
        <v>551</v>
      </c>
    </row>
    <row r="201" spans="1:16" x14ac:dyDescent="0.25">
      <c r="L201" t="s">
        <v>552</v>
      </c>
      <c r="M201" t="s">
        <v>486</v>
      </c>
      <c r="N201" t="s">
        <v>442</v>
      </c>
      <c r="P201" t="s">
        <v>552</v>
      </c>
    </row>
    <row r="202" spans="1:16" x14ac:dyDescent="0.25">
      <c r="L202" t="s">
        <v>553</v>
      </c>
      <c r="M202" t="s">
        <v>159</v>
      </c>
      <c r="N202" t="s">
        <v>438</v>
      </c>
      <c r="O202">
        <v>2</v>
      </c>
      <c r="P202" t="s">
        <v>553</v>
      </c>
    </row>
    <row r="203" spans="1:16" x14ac:dyDescent="0.25">
      <c r="L203" t="s">
        <v>359</v>
      </c>
      <c r="M203" t="s">
        <v>160</v>
      </c>
      <c r="N203" t="s">
        <v>439</v>
      </c>
      <c r="O203">
        <v>3</v>
      </c>
      <c r="P203" t="s">
        <v>359</v>
      </c>
    </row>
    <row r="204" spans="1:16" x14ac:dyDescent="0.25">
      <c r="L204" t="s">
        <v>554</v>
      </c>
      <c r="M204" t="s">
        <v>161</v>
      </c>
      <c r="N204" t="s">
        <v>444</v>
      </c>
      <c r="O204">
        <v>4</v>
      </c>
      <c r="P204" t="s">
        <v>554</v>
      </c>
    </row>
    <row r="205" spans="1:16" x14ac:dyDescent="0.25">
      <c r="L205" t="s">
        <v>352</v>
      </c>
      <c r="M205" t="s">
        <v>162</v>
      </c>
      <c r="N205" t="s">
        <v>444</v>
      </c>
      <c r="O205">
        <v>4</v>
      </c>
      <c r="P205" t="s">
        <v>352</v>
      </c>
    </row>
    <row r="206" spans="1:16" x14ac:dyDescent="0.25">
      <c r="L206" t="s">
        <v>361</v>
      </c>
      <c r="M206" t="s">
        <v>163</v>
      </c>
      <c r="N206" t="s">
        <v>444</v>
      </c>
      <c r="O206">
        <v>4</v>
      </c>
      <c r="P206" t="s">
        <v>361</v>
      </c>
    </row>
    <row r="207" spans="1:16" x14ac:dyDescent="0.25">
      <c r="L207" t="s">
        <v>360</v>
      </c>
      <c r="M207" t="s">
        <v>164</v>
      </c>
      <c r="N207" t="s">
        <v>438</v>
      </c>
      <c r="O207">
        <v>2</v>
      </c>
      <c r="P207" t="s">
        <v>360</v>
      </c>
    </row>
    <row r="208" spans="1:16" x14ac:dyDescent="0.25">
      <c r="L208" t="s">
        <v>348</v>
      </c>
      <c r="M208" t="s">
        <v>165</v>
      </c>
      <c r="N208" t="s">
        <v>439</v>
      </c>
      <c r="O208">
        <v>3</v>
      </c>
      <c r="P208" t="s">
        <v>348</v>
      </c>
    </row>
    <row r="209" spans="12:16" x14ac:dyDescent="0.25">
      <c r="L209" t="s">
        <v>363</v>
      </c>
      <c r="M209" t="s">
        <v>166</v>
      </c>
      <c r="N209" t="s">
        <v>438</v>
      </c>
      <c r="O209">
        <v>2</v>
      </c>
      <c r="P209" t="s">
        <v>363</v>
      </c>
    </row>
    <row r="210" spans="12:16" x14ac:dyDescent="0.25">
      <c r="L210" t="s">
        <v>555</v>
      </c>
      <c r="M210" t="s">
        <v>487</v>
      </c>
      <c r="N210" t="s">
        <v>435</v>
      </c>
      <c r="O210">
        <v>4</v>
      </c>
      <c r="P210" t="s">
        <v>555</v>
      </c>
    </row>
    <row r="211" spans="12:16" x14ac:dyDescent="0.25">
      <c r="L211" t="s">
        <v>229</v>
      </c>
      <c r="M211" t="s">
        <v>167</v>
      </c>
      <c r="N211" t="s">
        <v>437</v>
      </c>
      <c r="O211">
        <v>1</v>
      </c>
      <c r="P211" t="s">
        <v>229</v>
      </c>
    </row>
    <row r="212" spans="12:16" x14ac:dyDescent="0.25">
      <c r="L212" t="s">
        <v>368</v>
      </c>
      <c r="M212" t="s">
        <v>168</v>
      </c>
      <c r="N212" t="s">
        <v>437</v>
      </c>
      <c r="O212">
        <v>1</v>
      </c>
      <c r="P212" t="s">
        <v>368</v>
      </c>
    </row>
    <row r="213" spans="12:16" x14ac:dyDescent="0.25">
      <c r="L213" t="s">
        <v>365</v>
      </c>
      <c r="M213" t="s">
        <v>169</v>
      </c>
      <c r="N213" t="s">
        <v>438</v>
      </c>
      <c r="O213">
        <v>2</v>
      </c>
      <c r="P213" t="s">
        <v>365</v>
      </c>
    </row>
    <row r="214" spans="12:16" x14ac:dyDescent="0.25">
      <c r="L214" t="s">
        <v>364</v>
      </c>
      <c r="M214" t="s">
        <v>170</v>
      </c>
      <c r="N214" t="s">
        <v>437</v>
      </c>
      <c r="O214">
        <v>1</v>
      </c>
      <c r="P214" t="s">
        <v>364</v>
      </c>
    </row>
    <row r="215" spans="12:16" x14ac:dyDescent="0.25">
      <c r="L215" t="s">
        <v>373</v>
      </c>
      <c r="M215" t="s">
        <v>171</v>
      </c>
      <c r="N215" t="s">
        <v>438</v>
      </c>
      <c r="O215">
        <v>2</v>
      </c>
      <c r="P215" t="s">
        <v>373</v>
      </c>
    </row>
    <row r="216" spans="12:16" x14ac:dyDescent="0.25">
      <c r="L216" t="s">
        <v>367</v>
      </c>
      <c r="M216" t="s">
        <v>488</v>
      </c>
      <c r="N216" t="s">
        <v>438</v>
      </c>
      <c r="O216">
        <v>2</v>
      </c>
      <c r="P216" t="s">
        <v>367</v>
      </c>
    </row>
    <row r="217" spans="12:16" x14ac:dyDescent="0.25">
      <c r="L217" t="s">
        <v>369</v>
      </c>
      <c r="M217" t="s">
        <v>173</v>
      </c>
      <c r="N217" t="s">
        <v>438</v>
      </c>
      <c r="O217">
        <v>2</v>
      </c>
      <c r="P217" t="s">
        <v>369</v>
      </c>
    </row>
    <row r="218" spans="12:16" x14ac:dyDescent="0.25">
      <c r="L218" t="s">
        <v>370</v>
      </c>
      <c r="M218" t="s">
        <v>174</v>
      </c>
      <c r="N218" t="s">
        <v>435</v>
      </c>
      <c r="O218">
        <v>4</v>
      </c>
      <c r="P218" t="s">
        <v>370</v>
      </c>
    </row>
    <row r="219" spans="12:16" x14ac:dyDescent="0.25">
      <c r="L219" t="s">
        <v>371</v>
      </c>
      <c r="M219" t="s">
        <v>175</v>
      </c>
      <c r="N219" t="s">
        <v>438</v>
      </c>
      <c r="O219">
        <v>2</v>
      </c>
      <c r="P219" t="s">
        <v>371</v>
      </c>
    </row>
    <row r="220" spans="12:16" x14ac:dyDescent="0.25">
      <c r="L220" t="s">
        <v>372</v>
      </c>
      <c r="M220" t="s">
        <v>176</v>
      </c>
      <c r="N220" t="s">
        <v>439</v>
      </c>
      <c r="O220">
        <v>3</v>
      </c>
      <c r="P220" t="s">
        <v>372</v>
      </c>
    </row>
    <row r="221" spans="12:16" x14ac:dyDescent="0.25">
      <c r="L221" t="s">
        <v>374</v>
      </c>
      <c r="M221" t="s">
        <v>177</v>
      </c>
      <c r="N221" t="s">
        <v>438</v>
      </c>
      <c r="O221">
        <v>2</v>
      </c>
      <c r="P221" t="s">
        <v>374</v>
      </c>
    </row>
    <row r="222" spans="12:16" x14ac:dyDescent="0.25">
      <c r="L222" t="s">
        <v>417</v>
      </c>
      <c r="M222" t="s">
        <v>178</v>
      </c>
      <c r="N222" t="s">
        <v>437</v>
      </c>
      <c r="O222">
        <v>1</v>
      </c>
      <c r="P222" t="s">
        <v>417</v>
      </c>
    </row>
    <row r="223" spans="12:16" x14ac:dyDescent="0.25">
      <c r="L223" t="s">
        <v>375</v>
      </c>
      <c r="M223" t="s">
        <v>179</v>
      </c>
      <c r="N223" t="s">
        <v>437</v>
      </c>
      <c r="O223">
        <v>1</v>
      </c>
      <c r="P223" t="s">
        <v>375</v>
      </c>
    </row>
    <row r="224" spans="12:16" x14ac:dyDescent="0.25">
      <c r="L224" t="s">
        <v>376</v>
      </c>
      <c r="M224" t="s">
        <v>180</v>
      </c>
      <c r="N224" t="s">
        <v>438</v>
      </c>
      <c r="O224">
        <v>2</v>
      </c>
      <c r="P224" t="s">
        <v>376</v>
      </c>
    </row>
    <row r="225" spans="12:16" x14ac:dyDescent="0.25">
      <c r="L225" t="s">
        <v>439</v>
      </c>
      <c r="M225" t="s">
        <v>489</v>
      </c>
      <c r="N225" t="s">
        <v>442</v>
      </c>
      <c r="P225" t="s">
        <v>439</v>
      </c>
    </row>
    <row r="226" spans="12:16" x14ac:dyDescent="0.25">
      <c r="L226" t="s">
        <v>380</v>
      </c>
      <c r="M226" t="s">
        <v>181</v>
      </c>
      <c r="N226" t="s">
        <v>439</v>
      </c>
      <c r="O226">
        <v>3</v>
      </c>
      <c r="P226" t="s">
        <v>380</v>
      </c>
    </row>
    <row r="227" spans="12:16" x14ac:dyDescent="0.25">
      <c r="L227" t="s">
        <v>394</v>
      </c>
      <c r="M227" t="s">
        <v>182</v>
      </c>
      <c r="N227" t="s">
        <v>444</v>
      </c>
      <c r="O227">
        <v>4</v>
      </c>
      <c r="P227" t="s">
        <v>394</v>
      </c>
    </row>
    <row r="228" spans="12:16" x14ac:dyDescent="0.25">
      <c r="L228" t="s">
        <v>381</v>
      </c>
      <c r="M228" t="s">
        <v>183</v>
      </c>
      <c r="N228" t="s">
        <v>438</v>
      </c>
      <c r="O228">
        <v>2</v>
      </c>
      <c r="P228" t="s">
        <v>381</v>
      </c>
    </row>
    <row r="229" spans="12:16" x14ac:dyDescent="0.25">
      <c r="L229" t="s">
        <v>556</v>
      </c>
      <c r="M229" t="s">
        <v>184</v>
      </c>
      <c r="N229" t="s">
        <v>439</v>
      </c>
      <c r="O229">
        <v>3</v>
      </c>
      <c r="P229" t="s">
        <v>556</v>
      </c>
    </row>
    <row r="230" spans="12:16" x14ac:dyDescent="0.25">
      <c r="L230" t="s">
        <v>557</v>
      </c>
      <c r="M230" t="s">
        <v>185</v>
      </c>
      <c r="N230" t="s">
        <v>439</v>
      </c>
      <c r="O230">
        <v>3</v>
      </c>
      <c r="P230" t="s">
        <v>557</v>
      </c>
    </row>
    <row r="231" spans="12:16" x14ac:dyDescent="0.25">
      <c r="L231" t="s">
        <v>558</v>
      </c>
      <c r="M231" t="s">
        <v>490</v>
      </c>
      <c r="N231" t="s">
        <v>435</v>
      </c>
      <c r="O231">
        <v>4</v>
      </c>
      <c r="P231" t="s">
        <v>558</v>
      </c>
    </row>
    <row r="232" spans="12:16" x14ac:dyDescent="0.25">
      <c r="L232" t="s">
        <v>559</v>
      </c>
      <c r="M232" t="s">
        <v>186</v>
      </c>
      <c r="N232" t="s">
        <v>438</v>
      </c>
      <c r="O232">
        <v>2</v>
      </c>
      <c r="P232" t="s">
        <v>559</v>
      </c>
    </row>
    <row r="233" spans="12:16" x14ac:dyDescent="0.25">
      <c r="L233" t="s">
        <v>382</v>
      </c>
      <c r="M233" t="s">
        <v>187</v>
      </c>
      <c r="N233" t="s">
        <v>438</v>
      </c>
      <c r="O233">
        <v>2</v>
      </c>
      <c r="P233" t="s">
        <v>382</v>
      </c>
    </row>
    <row r="234" spans="12:16" x14ac:dyDescent="0.25">
      <c r="L234" t="s">
        <v>560</v>
      </c>
      <c r="M234" t="s">
        <v>491</v>
      </c>
      <c r="N234" t="s">
        <v>438</v>
      </c>
      <c r="O234">
        <v>2</v>
      </c>
      <c r="P234" t="s">
        <v>560</v>
      </c>
    </row>
    <row r="235" spans="12:16" x14ac:dyDescent="0.25">
      <c r="L235" t="s">
        <v>561</v>
      </c>
      <c r="M235" t="s">
        <v>492</v>
      </c>
      <c r="N235" t="s">
        <v>442</v>
      </c>
      <c r="P235" t="s">
        <v>561</v>
      </c>
    </row>
    <row r="236" spans="12:16" x14ac:dyDescent="0.25">
      <c r="L236" t="s">
        <v>342</v>
      </c>
      <c r="M236" t="s">
        <v>188</v>
      </c>
      <c r="N236" t="s">
        <v>438</v>
      </c>
      <c r="O236">
        <v>2</v>
      </c>
      <c r="P236" t="s">
        <v>342</v>
      </c>
    </row>
    <row r="237" spans="12:16" x14ac:dyDescent="0.25">
      <c r="L237" t="s">
        <v>562</v>
      </c>
      <c r="M237" t="s">
        <v>189</v>
      </c>
      <c r="N237" t="s">
        <v>438</v>
      </c>
      <c r="O237">
        <v>2</v>
      </c>
      <c r="P237" t="s">
        <v>562</v>
      </c>
    </row>
    <row r="238" spans="12:16" x14ac:dyDescent="0.25">
      <c r="L238" t="s">
        <v>355</v>
      </c>
      <c r="M238" t="s">
        <v>190</v>
      </c>
      <c r="N238" t="s">
        <v>439</v>
      </c>
      <c r="O238">
        <v>3</v>
      </c>
      <c r="P238" t="s">
        <v>355</v>
      </c>
    </row>
    <row r="239" spans="12:16" x14ac:dyDescent="0.25">
      <c r="L239" t="s">
        <v>563</v>
      </c>
      <c r="M239" t="s">
        <v>493</v>
      </c>
      <c r="N239" t="s">
        <v>437</v>
      </c>
      <c r="O239">
        <v>1</v>
      </c>
      <c r="P239" t="s">
        <v>563</v>
      </c>
    </row>
    <row r="240" spans="12:16" x14ac:dyDescent="0.25">
      <c r="L240" t="s">
        <v>386</v>
      </c>
      <c r="M240" t="s">
        <v>191</v>
      </c>
      <c r="N240" t="s">
        <v>437</v>
      </c>
      <c r="O240">
        <v>1</v>
      </c>
      <c r="P240" t="s">
        <v>386</v>
      </c>
    </row>
    <row r="241" spans="12:16" x14ac:dyDescent="0.25">
      <c r="L241" t="s">
        <v>387</v>
      </c>
      <c r="M241" t="s">
        <v>192</v>
      </c>
      <c r="N241" t="s">
        <v>437</v>
      </c>
      <c r="O241">
        <v>1</v>
      </c>
      <c r="P241" t="s">
        <v>387</v>
      </c>
    </row>
  </sheetData>
  <sortState ref="M2:O241">
    <sortCondition ref="M4:M243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7"/>
  <sheetViews>
    <sheetView workbookViewId="0">
      <selection activeCell="B3" sqref="B3:B89"/>
    </sheetView>
  </sheetViews>
  <sheetFormatPr defaultColWidth="10.85546875" defaultRowHeight="15.75" x14ac:dyDescent="0.25"/>
  <cols>
    <col min="1" max="1" width="10.85546875" style="85"/>
    <col min="2" max="2" width="19.28515625" style="86" bestFit="1" customWidth="1"/>
    <col min="3" max="3" width="17.85546875" style="85" customWidth="1"/>
    <col min="4" max="4" width="8" style="85" customWidth="1"/>
    <col min="5" max="5" width="18.85546875" style="85" bestFit="1" customWidth="1"/>
    <col min="6" max="9" width="9" style="85" bestFit="1" customWidth="1"/>
    <col min="10" max="10" width="11.7109375" style="85" bestFit="1" customWidth="1"/>
    <col min="11" max="16384" width="10.85546875" style="85"/>
  </cols>
  <sheetData>
    <row r="1" spans="2:23" x14ac:dyDescent="0.25">
      <c r="B1" s="109" t="s">
        <v>589</v>
      </c>
      <c r="C1" s="108"/>
      <c r="D1" s="108"/>
      <c r="E1" s="108"/>
      <c r="F1" s="108"/>
      <c r="G1" s="108"/>
      <c r="H1" s="108"/>
      <c r="I1" s="108"/>
      <c r="J1" s="108"/>
    </row>
    <row r="2" spans="2:23" x14ac:dyDescent="0.25">
      <c r="B2" s="107" t="s">
        <v>588</v>
      </c>
      <c r="C2" s="105" t="s">
        <v>432</v>
      </c>
      <c r="D2" s="105" t="s">
        <v>422</v>
      </c>
      <c r="E2" s="106" t="s">
        <v>587</v>
      </c>
      <c r="F2" s="106" t="s">
        <v>586</v>
      </c>
      <c r="G2" s="106" t="s">
        <v>585</v>
      </c>
      <c r="H2" s="106" t="s">
        <v>584</v>
      </c>
      <c r="I2" s="106" t="s">
        <v>583</v>
      </c>
      <c r="J2" s="105" t="s">
        <v>582</v>
      </c>
    </row>
    <row r="3" spans="2:23" x14ac:dyDescent="0.2">
      <c r="B3" s="102" t="str">
        <f>VLOOKUP(D3,'[4]Country code'!B$2:C$194,2,FALSE)</f>
        <v>Chad</v>
      </c>
      <c r="C3" s="101" t="str">
        <f>VLOOKUP(D3,'[4]Country code'!$D$2:$E$194,2,FALSE)</f>
        <v>Low income</v>
      </c>
      <c r="D3" s="100" t="s">
        <v>167</v>
      </c>
      <c r="E3" s="99">
        <v>4.7</v>
      </c>
      <c r="F3" s="99">
        <v>14.2</v>
      </c>
      <c r="G3" s="99">
        <v>17.3</v>
      </c>
      <c r="H3" s="99">
        <v>22.4</v>
      </c>
      <c r="I3" s="99">
        <v>42.3</v>
      </c>
      <c r="J3" s="92">
        <v>9</v>
      </c>
      <c r="K3" s="93"/>
      <c r="L3" s="88"/>
      <c r="M3" s="93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2:23" x14ac:dyDescent="0.2">
      <c r="B4" s="102" t="str">
        <f>VLOOKUP(D4,'[4]Country code'!B$2:C$194,2,FALSE)</f>
        <v>Somalia</v>
      </c>
      <c r="C4" s="101" t="str">
        <f>VLOOKUP(D4,'[4]Country code'!$D$2:$E$194,2,FALSE)</f>
        <v>Low income</v>
      </c>
      <c r="D4" s="100" t="s">
        <v>157</v>
      </c>
      <c r="E4" s="99">
        <v>5.4</v>
      </c>
      <c r="F4" s="99">
        <v>6.5</v>
      </c>
      <c r="G4" s="99">
        <v>14.6</v>
      </c>
      <c r="H4" s="99">
        <v>14.7</v>
      </c>
      <c r="I4" s="99">
        <v>28.8</v>
      </c>
      <c r="J4" s="92">
        <v>5.3333329999999997</v>
      </c>
      <c r="K4" s="93"/>
      <c r="L4" s="88"/>
      <c r="M4" s="93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2:23" x14ac:dyDescent="0.2">
      <c r="B5" s="102" t="str">
        <f>VLOOKUP(D5,'[4]Country code'!B$2:C$194,2,FALSE)</f>
        <v>Nigeria</v>
      </c>
      <c r="C5" s="101" t="str">
        <f>VLOOKUP(D5,'[4]Country code'!$D$2:$E$194,2,FALSE)</f>
        <v>Lower middle income</v>
      </c>
      <c r="D5" s="100" t="s">
        <v>126</v>
      </c>
      <c r="E5" s="99">
        <v>8.1999999999999993</v>
      </c>
      <c r="F5" s="99">
        <v>20.8</v>
      </c>
      <c r="G5" s="99">
        <v>32.9</v>
      </c>
      <c r="H5" s="99">
        <v>52.5</v>
      </c>
      <c r="I5" s="99">
        <v>76</v>
      </c>
      <c r="J5" s="92">
        <v>9.2682920000000006</v>
      </c>
      <c r="K5" s="93"/>
      <c r="L5" s="88"/>
      <c r="M5" s="93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2:23" ht="31.5" x14ac:dyDescent="0.2">
      <c r="B6" s="102" t="str">
        <f>VLOOKUP(D6,'[4]Country code'!B$2:C$194,2,FALSE)</f>
        <v>Central African Republic</v>
      </c>
      <c r="C6" s="101" t="str">
        <f>VLOOKUP(D6,'[4]Country code'!$D$2:$E$194,2,FALSE)</f>
        <v>Low income</v>
      </c>
      <c r="D6" s="100" t="s">
        <v>28</v>
      </c>
      <c r="E6" s="99">
        <v>15.6</v>
      </c>
      <c r="F6" s="99">
        <v>22.6</v>
      </c>
      <c r="G6" s="99">
        <v>24.3</v>
      </c>
      <c r="H6" s="99">
        <v>44.1</v>
      </c>
      <c r="I6" s="99">
        <v>64.2</v>
      </c>
      <c r="J6" s="92">
        <v>4.1153839999999997</v>
      </c>
      <c r="K6" s="93"/>
      <c r="L6" s="88"/>
      <c r="M6" s="93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2:23" ht="25.5" x14ac:dyDescent="0.2">
      <c r="B7" s="102" t="str">
        <f>VLOOKUP(D7,'[4]Country code'!B$2:C$194,2,FALSE)</f>
        <v>Gabon</v>
      </c>
      <c r="C7" s="101" t="str">
        <f>VLOOKUP(D7,'[4]Country code'!$D$2:$E$194,2,FALSE)</f>
        <v>Upper middle income</v>
      </c>
      <c r="D7" s="100" t="s">
        <v>61</v>
      </c>
      <c r="E7" s="99">
        <v>17.8</v>
      </c>
      <c r="F7" s="99">
        <v>31.6</v>
      </c>
      <c r="G7" s="99">
        <v>44</v>
      </c>
      <c r="H7" s="99">
        <v>41.5</v>
      </c>
      <c r="I7" s="99">
        <v>49.1</v>
      </c>
      <c r="J7" s="92">
        <v>2.7584270000000002</v>
      </c>
      <c r="K7" s="93"/>
      <c r="L7" s="88"/>
      <c r="M7" s="93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2:23" ht="25.5" x14ac:dyDescent="0.2">
      <c r="B8" s="102" t="str">
        <f>VLOOKUP(D8,'[4]Country code'!B$2:C$194,2,FALSE)</f>
        <v>Azerbaijan</v>
      </c>
      <c r="C8" s="101" t="str">
        <f>VLOOKUP(D8,'[4]Country code'!$D$2:$E$194,2,FALSE)</f>
        <v>Upper middle income</v>
      </c>
      <c r="D8" s="100" t="s">
        <v>10</v>
      </c>
      <c r="E8" s="99">
        <v>21.3</v>
      </c>
      <c r="F8" s="99">
        <v>23.8</v>
      </c>
      <c r="G8" s="99">
        <v>22</v>
      </c>
      <c r="H8" s="99">
        <v>29.5</v>
      </c>
      <c r="I8" s="99">
        <v>63.7</v>
      </c>
      <c r="J8" s="92">
        <v>2.9906100000000002</v>
      </c>
      <c r="K8" s="93"/>
      <c r="L8" s="88"/>
      <c r="M8" s="93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2:23" x14ac:dyDescent="0.2">
      <c r="B9" s="102" t="str">
        <f>VLOOKUP(D9,'[4]Country code'!B$2:C$194,2,FALSE)</f>
        <v>Angola</v>
      </c>
      <c r="C9" s="101" t="str">
        <f>VLOOKUP(D9,'[4]Country code'!$D$2:$E$194,2,FALSE)</f>
        <v>Lower middle income</v>
      </c>
      <c r="D9" s="100" t="s">
        <v>1</v>
      </c>
      <c r="E9" s="99">
        <v>23.1</v>
      </c>
      <c r="F9" s="99">
        <v>23.4</v>
      </c>
      <c r="G9" s="99">
        <v>34.4</v>
      </c>
      <c r="H9" s="99">
        <v>36.4</v>
      </c>
      <c r="I9" s="99">
        <v>47.3</v>
      </c>
      <c r="J9" s="92">
        <v>2.0476190000000001</v>
      </c>
      <c r="K9" s="93"/>
      <c r="L9" s="88"/>
      <c r="M9" s="93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2:23" x14ac:dyDescent="0.2">
      <c r="B10" s="102" t="str">
        <f>VLOOKUP(D10,'[4]Country code'!B$2:C$194,2,FALSE)</f>
        <v>Ethiopia</v>
      </c>
      <c r="C10" s="101" t="str">
        <f>VLOOKUP(D10,'[4]Country code'!$D$2:$E$194,2,FALSE)</f>
        <v>Low income</v>
      </c>
      <c r="D10" s="100" t="s">
        <v>56</v>
      </c>
      <c r="E10" s="99">
        <v>25.6</v>
      </c>
      <c r="F10" s="99">
        <v>26.8</v>
      </c>
      <c r="G10" s="99">
        <v>33</v>
      </c>
      <c r="H10" s="99">
        <v>30.6</v>
      </c>
      <c r="I10" s="99">
        <v>47.9</v>
      </c>
      <c r="J10" s="92">
        <v>1.871094</v>
      </c>
      <c r="K10" s="93"/>
      <c r="L10" s="88"/>
      <c r="M10" s="93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2:23" x14ac:dyDescent="0.2">
      <c r="B11" s="102" t="str">
        <f>VLOOKUP(D11,'[4]Country code'!B$2:C$194,2,FALSE)</f>
        <v>Sudan</v>
      </c>
      <c r="C11" s="101" t="str">
        <f>VLOOKUP(D11,'[4]Country code'!$D$2:$E$194,2,FALSE)</f>
        <v>Lower middle income</v>
      </c>
      <c r="D11" s="100" t="s">
        <v>150</v>
      </c>
      <c r="E11" s="99">
        <v>26.1</v>
      </c>
      <c r="F11" s="99">
        <v>33.6</v>
      </c>
      <c r="G11" s="99">
        <v>40.9</v>
      </c>
      <c r="H11" s="99">
        <v>53.9</v>
      </c>
      <c r="I11" s="99">
        <v>65.3</v>
      </c>
      <c r="J11" s="92">
        <v>2.501916</v>
      </c>
      <c r="K11" s="93"/>
      <c r="L11" s="88"/>
      <c r="M11" s="93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2:23" ht="15" x14ac:dyDescent="0.25">
      <c r="B12" s="104" t="s">
        <v>581</v>
      </c>
      <c r="C12" s="103" t="s">
        <v>437</v>
      </c>
      <c r="D12" s="100" t="s">
        <v>493</v>
      </c>
      <c r="E12" s="99">
        <v>27.8</v>
      </c>
      <c r="F12" s="99">
        <v>35.5</v>
      </c>
      <c r="G12" s="99">
        <v>43.9</v>
      </c>
      <c r="H12" s="99">
        <v>52.8</v>
      </c>
      <c r="I12" s="99">
        <v>73.2</v>
      </c>
      <c r="J12" s="92">
        <v>2.6330939999999998</v>
      </c>
      <c r="K12" s="93"/>
      <c r="L12" s="88"/>
      <c r="M12" s="93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2:23" ht="47.25" x14ac:dyDescent="0.2">
      <c r="B13" s="102" t="str">
        <f>VLOOKUP(D13,'[4]Country code'!B$2:C$194,2,FALSE)</f>
        <v>Lao People's Democratic Republic</v>
      </c>
      <c r="C13" s="101" t="str">
        <f>VLOOKUP(D13,'[4]Country code'!$D$2:$E$194,2,FALSE)</f>
        <v>Low income</v>
      </c>
      <c r="D13" s="100" t="s">
        <v>96</v>
      </c>
      <c r="E13" s="99">
        <v>29.4</v>
      </c>
      <c r="F13" s="99">
        <v>34</v>
      </c>
      <c r="G13" s="99">
        <v>53.2</v>
      </c>
      <c r="H13" s="99">
        <v>46.8</v>
      </c>
      <c r="I13" s="99">
        <v>59</v>
      </c>
      <c r="J13" s="92">
        <v>2.0068030000000001</v>
      </c>
      <c r="K13" s="93"/>
      <c r="L13" s="88"/>
      <c r="M13" s="93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2:23" x14ac:dyDescent="0.2">
      <c r="B14" s="102" t="str">
        <f>VLOOKUP(D14,'[4]Country code'!B$2:C$194,2,FALSE)</f>
        <v>Liberia</v>
      </c>
      <c r="C14" s="101" t="str">
        <f>VLOOKUP(D14,'[4]Country code'!$D$2:$E$194,2,FALSE)</f>
        <v>Low income</v>
      </c>
      <c r="D14" s="100" t="s">
        <v>98</v>
      </c>
      <c r="E14" s="99">
        <v>29.6</v>
      </c>
      <c r="F14" s="99">
        <v>38.200000000000003</v>
      </c>
      <c r="G14" s="99">
        <v>55.2</v>
      </c>
      <c r="H14" s="99">
        <v>65.7</v>
      </c>
      <c r="I14" s="99">
        <v>71.900000000000006</v>
      </c>
      <c r="J14" s="92">
        <v>2.4290539999999998</v>
      </c>
      <c r="K14" s="93"/>
      <c r="L14" s="88"/>
      <c r="M14" s="93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2:23" x14ac:dyDescent="0.2">
      <c r="B15" s="102" t="str">
        <f>VLOOKUP(D15,'[4]Country code'!B$2:C$194,2,FALSE)</f>
        <v>Niger</v>
      </c>
      <c r="C15" s="101" t="str">
        <f>VLOOKUP(D15,'[4]Country code'!$D$2:$E$194,2,FALSE)</f>
        <v>Low income</v>
      </c>
      <c r="D15" s="100" t="s">
        <v>125</v>
      </c>
      <c r="E15" s="99">
        <v>30.5</v>
      </c>
      <c r="F15" s="99">
        <v>35.9</v>
      </c>
      <c r="G15" s="99">
        <v>30.1</v>
      </c>
      <c r="H15" s="99">
        <v>38.9</v>
      </c>
      <c r="I15" s="99">
        <v>62.6</v>
      </c>
      <c r="J15" s="92">
        <v>2.0524589999999998</v>
      </c>
      <c r="K15" s="93"/>
      <c r="L15" s="88"/>
      <c r="M15" s="93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 x14ac:dyDescent="0.2">
      <c r="B16" s="102" t="str">
        <f>VLOOKUP(D16,'[4]Country code'!B$2:C$194,2,FALSE)</f>
        <v>India</v>
      </c>
      <c r="C16" s="101" t="str">
        <f>VLOOKUP(D16,'[4]Country code'!$D$2:$E$194,2,FALSE)</f>
        <v>Lower middle income</v>
      </c>
      <c r="D16" s="100" t="s">
        <v>78</v>
      </c>
      <c r="E16" s="99">
        <v>33.9</v>
      </c>
      <c r="F16" s="99">
        <v>47.1</v>
      </c>
      <c r="G16" s="99">
        <v>58.4</v>
      </c>
      <c r="H16" s="99">
        <v>68.5</v>
      </c>
      <c r="I16" s="99">
        <v>81.900000000000006</v>
      </c>
      <c r="J16" s="92">
        <v>2.4159290000000002</v>
      </c>
      <c r="K16" s="93"/>
      <c r="L16" s="88"/>
      <c r="M16" s="93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2:23" x14ac:dyDescent="0.2">
      <c r="B17" s="102" t="str">
        <f>VLOOKUP(D17,'[4]Country code'!B$2:C$194,2,FALSE)</f>
        <v>Pakistan</v>
      </c>
      <c r="C17" s="101" t="str">
        <f>VLOOKUP(D17,'[4]Country code'!$D$2:$E$194,2,FALSE)</f>
        <v>Lower middle income</v>
      </c>
      <c r="D17" s="100" t="s">
        <v>135</v>
      </c>
      <c r="E17" s="99">
        <v>34.799999999999997</v>
      </c>
      <c r="F17" s="99">
        <v>47.6</v>
      </c>
      <c r="G17" s="99">
        <v>62.9</v>
      </c>
      <c r="H17" s="99">
        <v>72.5</v>
      </c>
      <c r="I17" s="99">
        <v>78</v>
      </c>
      <c r="J17" s="92">
        <v>2.2413789999999998</v>
      </c>
      <c r="K17" s="93"/>
      <c r="L17" s="88"/>
      <c r="M17" s="93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2:23" x14ac:dyDescent="0.2">
      <c r="B18" s="102" t="str">
        <f>VLOOKUP(D18,'[4]Country code'!B$2:C$194,2,FALSE)</f>
        <v>Uganda</v>
      </c>
      <c r="C18" s="101" t="str">
        <f>VLOOKUP(D18,'[4]Country code'!$D$2:$E$194,2,FALSE)</f>
        <v>Low income</v>
      </c>
      <c r="D18" s="100" t="s">
        <v>179</v>
      </c>
      <c r="E18" s="99">
        <v>34.9</v>
      </c>
      <c r="F18" s="99">
        <v>45.2</v>
      </c>
      <c r="G18" s="99">
        <v>51.4</v>
      </c>
      <c r="H18" s="99">
        <v>47.7</v>
      </c>
      <c r="I18" s="99">
        <v>55.1</v>
      </c>
      <c r="J18" s="92">
        <v>1.578797</v>
      </c>
      <c r="K18" s="93"/>
      <c r="L18" s="88"/>
      <c r="M18" s="93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2:23" x14ac:dyDescent="0.2">
      <c r="B19" s="102" t="str">
        <f>VLOOKUP(D19,'[4]Country code'!B$2:C$194,2,FALSE)</f>
        <v>Guinea</v>
      </c>
      <c r="C19" s="101" t="str">
        <f>VLOOKUP(D19,'[4]Country code'!$D$2:$E$194,2,FALSE)</f>
        <v>Low income</v>
      </c>
      <c r="D19" s="100" t="s">
        <v>65</v>
      </c>
      <c r="E19" s="99">
        <v>38.200000000000003</v>
      </c>
      <c r="F19" s="99">
        <v>45.3</v>
      </c>
      <c r="G19" s="99">
        <v>55.8</v>
      </c>
      <c r="H19" s="99">
        <v>62.7</v>
      </c>
      <c r="I19" s="99">
        <v>61</v>
      </c>
      <c r="J19" s="92">
        <v>1.596859</v>
      </c>
      <c r="K19" s="93"/>
      <c r="L19" s="88"/>
      <c r="M19" s="93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2:23" x14ac:dyDescent="0.2">
      <c r="B20" s="102" t="str">
        <f>VLOOKUP(D20,'[4]Country code'!B$2:C$194,2,FALSE)</f>
        <v>Paraguay</v>
      </c>
      <c r="C20" s="101" t="str">
        <f>VLOOKUP(D20,'[4]Country code'!$D$2:$E$194,2,FALSE)</f>
        <v>Lower middle income</v>
      </c>
      <c r="D20" s="100" t="s">
        <v>144</v>
      </c>
      <c r="E20" s="99">
        <v>39.799999999999997</v>
      </c>
      <c r="F20" s="99">
        <v>48.8</v>
      </c>
      <c r="G20" s="99">
        <v>56.1</v>
      </c>
      <c r="H20" s="99">
        <v>60.9</v>
      </c>
      <c r="I20" s="99">
        <v>68.7</v>
      </c>
      <c r="J20" s="92">
        <v>1.7261310000000001</v>
      </c>
      <c r="K20" s="93"/>
      <c r="L20" s="88"/>
      <c r="M20" s="93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2:23" x14ac:dyDescent="0.2">
      <c r="B21" s="102" t="str">
        <f>VLOOKUP(D21,'[4]Country code'!B$2:C$194,2,FALSE)</f>
        <v>Yemen</v>
      </c>
      <c r="C21" s="101" t="str">
        <f>VLOOKUP(D21,'[4]Country code'!$D$2:$E$194,2,FALSE)</f>
        <v>Lower middle income</v>
      </c>
      <c r="D21" s="100" t="s">
        <v>189</v>
      </c>
      <c r="E21" s="99">
        <v>40.299999999999997</v>
      </c>
      <c r="F21" s="99">
        <v>50</v>
      </c>
      <c r="G21" s="99">
        <v>60.5</v>
      </c>
      <c r="H21" s="99">
        <v>65.5</v>
      </c>
      <c r="I21" s="99">
        <v>94.6</v>
      </c>
      <c r="J21" s="92">
        <v>2.347394</v>
      </c>
      <c r="K21" s="93"/>
      <c r="L21" s="88"/>
      <c r="M21" s="93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2:23" x14ac:dyDescent="0.2">
      <c r="B22" s="102" t="str">
        <f>VLOOKUP(D22,'[4]Country code'!B$2:C$194,2,FALSE)</f>
        <v>Congo</v>
      </c>
      <c r="C22" s="101" t="str">
        <f>VLOOKUP(D22,'[4]Country code'!$D$2:$E$194,2,FALSE)</f>
        <v>Lower middle income</v>
      </c>
      <c r="D22" s="100" t="s">
        <v>36</v>
      </c>
      <c r="E22" s="99">
        <v>42</v>
      </c>
      <c r="F22" s="99">
        <v>62.4</v>
      </c>
      <c r="G22" s="99">
        <v>75</v>
      </c>
      <c r="H22" s="99">
        <v>80.900000000000006</v>
      </c>
      <c r="I22" s="99">
        <v>90.7</v>
      </c>
      <c r="J22" s="92">
        <v>2.1595240000000002</v>
      </c>
      <c r="K22" s="93"/>
      <c r="L22" s="88"/>
      <c r="M22" s="93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2:23" x14ac:dyDescent="0.2">
      <c r="B23" s="102" t="str">
        <f>VLOOKUP(D23,'[4]Country code'!B$2:C$194,2,FALSE)</f>
        <v>Indonesia</v>
      </c>
      <c r="C23" s="101" t="str">
        <f>VLOOKUP(D23,'[4]Country code'!$D$2:$E$194,2,FALSE)</f>
        <v>Lower middle income</v>
      </c>
      <c r="D23" s="100" t="s">
        <v>77</v>
      </c>
      <c r="E23" s="99">
        <v>44.9</v>
      </c>
      <c r="F23" s="99">
        <v>62.6</v>
      </c>
      <c r="G23" s="99">
        <v>66.7</v>
      </c>
      <c r="H23" s="99">
        <v>78.2</v>
      </c>
      <c r="I23" s="99">
        <v>81.400000000000006</v>
      </c>
      <c r="J23" s="92">
        <v>1.812918</v>
      </c>
      <c r="K23" s="93"/>
      <c r="L23" s="88"/>
      <c r="M23" s="93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2:23" ht="25.5" x14ac:dyDescent="0.2">
      <c r="B24" s="102" t="str">
        <f>VLOOKUP(D24,'[4]Country code'!B$2:C$194,2,FALSE)</f>
        <v>Turkey</v>
      </c>
      <c r="C24" s="101" t="str">
        <f>VLOOKUP(D24,'[4]Country code'!$D$2:$E$194,2,FALSE)</f>
        <v>Upper middle income</v>
      </c>
      <c r="D24" s="100" t="s">
        <v>176</v>
      </c>
      <c r="E24" s="99">
        <v>45.2</v>
      </c>
      <c r="F24" s="99">
        <v>48</v>
      </c>
      <c r="G24" s="99">
        <v>62.7</v>
      </c>
      <c r="H24" s="99">
        <v>64.400000000000006</v>
      </c>
      <c r="I24" s="99">
        <v>81.400000000000006</v>
      </c>
      <c r="J24" s="92">
        <v>1.8008850000000001</v>
      </c>
      <c r="K24" s="93"/>
      <c r="L24" s="88"/>
      <c r="M24" s="93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2:23" x14ac:dyDescent="0.2">
      <c r="B25" s="102" t="str">
        <f>VLOOKUP(D25,'[4]Country code'!B$2:C$194,2,FALSE)</f>
        <v>Haiti</v>
      </c>
      <c r="C25" s="101" t="str">
        <f>VLOOKUP(D25,'[4]Country code'!$D$2:$E$194,2,FALSE)</f>
        <v>Low income</v>
      </c>
      <c r="D25" s="100" t="s">
        <v>75</v>
      </c>
      <c r="E25" s="99">
        <v>45.4</v>
      </c>
      <c r="F25" s="99">
        <v>48.4</v>
      </c>
      <c r="G25" s="99">
        <v>54.8</v>
      </c>
      <c r="H25" s="99">
        <v>50.7</v>
      </c>
      <c r="I25" s="99">
        <v>71.8</v>
      </c>
      <c r="J25" s="92">
        <v>1.5814980000000001</v>
      </c>
      <c r="K25" s="93"/>
      <c r="L25" s="88"/>
      <c r="M25" s="93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2:23" ht="47.25" x14ac:dyDescent="0.2">
      <c r="B26" s="102" t="str">
        <f>VLOOKUP(D26,'[4]Country code'!B$2:C$194,2,FALSE)</f>
        <v>Venezuela (Bolivarian Republic of)</v>
      </c>
      <c r="C26" s="101" t="str">
        <f>VLOOKUP(D26,'[4]Country code'!$D$2:$E$194,2,FALSE)</f>
        <v>Upper middle income</v>
      </c>
      <c r="D26" s="100" t="s">
        <v>185</v>
      </c>
      <c r="E26" s="99">
        <v>51.4</v>
      </c>
      <c r="F26" s="99">
        <v>71.7</v>
      </c>
      <c r="G26" s="99">
        <v>60.8</v>
      </c>
      <c r="H26" s="99">
        <v>45.3</v>
      </c>
      <c r="I26" s="99">
        <v>61.1</v>
      </c>
      <c r="J26" s="92">
        <v>1.1887160000000001</v>
      </c>
      <c r="K26" s="93"/>
      <c r="L26" s="88"/>
      <c r="M26" s="93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2:23" x14ac:dyDescent="0.2">
      <c r="B27" s="102" t="str">
        <f>VLOOKUP(D27,'[4]Country code'!B$2:C$194,2,FALSE)</f>
        <v>Mozambique</v>
      </c>
      <c r="C27" s="101" t="str">
        <f>VLOOKUP(D27,'[4]Country code'!$D$2:$E$194,2,FALSE)</f>
        <v>Low income</v>
      </c>
      <c r="D27" s="100" t="s">
        <v>119</v>
      </c>
      <c r="E27" s="99">
        <v>52.4</v>
      </c>
      <c r="F27" s="99">
        <v>63.8</v>
      </c>
      <c r="G27" s="99">
        <v>72.099999999999994</v>
      </c>
      <c r="H27" s="99">
        <v>86.2</v>
      </c>
      <c r="I27" s="99">
        <v>95.6</v>
      </c>
      <c r="J27" s="92">
        <v>1.824427</v>
      </c>
      <c r="K27" s="93"/>
      <c r="L27" s="88"/>
      <c r="M27" s="93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2:23" x14ac:dyDescent="0.2">
      <c r="B28" s="102" t="str">
        <f>VLOOKUP(D28,'[4]Country code'!B$2:C$194,2,FALSE)</f>
        <v>Viet Nam</v>
      </c>
      <c r="C28" s="101" t="str">
        <f>VLOOKUP(D28,'[4]Country code'!$D$2:$E$194,2,FALSE)</f>
        <v>Lower middle income</v>
      </c>
      <c r="D28" s="100" t="s">
        <v>186</v>
      </c>
      <c r="E28" s="99">
        <v>52.8</v>
      </c>
      <c r="F28" s="99">
        <v>65.599999999999994</v>
      </c>
      <c r="G28" s="99">
        <v>78.400000000000006</v>
      </c>
      <c r="H28" s="99">
        <v>81.400000000000006</v>
      </c>
      <c r="I28" s="99">
        <v>93.5</v>
      </c>
      <c r="J28" s="92">
        <v>1.7708330000000001</v>
      </c>
      <c r="K28" s="93"/>
      <c r="L28" s="88"/>
      <c r="M28" s="93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2:23" x14ac:dyDescent="0.2">
      <c r="B29" s="102" t="str">
        <f>VLOOKUP(D29,'[4]Country code'!B$2:C$194,2,FALSE)</f>
        <v>Mauritania</v>
      </c>
      <c r="C29" s="101" t="str">
        <f>VLOOKUP(D29,'[4]Country code'!$D$2:$E$194,2,FALSE)</f>
        <v>Low income</v>
      </c>
      <c r="D29" s="100" t="s">
        <v>120</v>
      </c>
      <c r="E29" s="99">
        <v>53</v>
      </c>
      <c r="F29" s="99">
        <v>59</v>
      </c>
      <c r="G29" s="99">
        <v>58</v>
      </c>
      <c r="H29" s="99">
        <v>52</v>
      </c>
      <c r="I29" s="99">
        <v>60</v>
      </c>
      <c r="J29" s="92">
        <v>1.1320749999999999</v>
      </c>
      <c r="K29" s="93"/>
      <c r="L29" s="88"/>
      <c r="M29" s="93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2:23" x14ac:dyDescent="0.2">
      <c r="B30" s="102" t="str">
        <f>VLOOKUP(D30,'[4]Country code'!B$2:C$194,2,FALSE)</f>
        <v>Madagascar</v>
      </c>
      <c r="C30" s="101" t="str">
        <f>VLOOKUP(D30,'[4]Country code'!$D$2:$E$194,2,FALSE)</f>
        <v>Low income</v>
      </c>
      <c r="D30" s="100" t="s">
        <v>109</v>
      </c>
      <c r="E30" s="99">
        <v>53.1</v>
      </c>
      <c r="F30" s="99">
        <v>67.599999999999994</v>
      </c>
      <c r="G30" s="99">
        <v>77.099999999999994</v>
      </c>
      <c r="H30" s="99">
        <v>85.8</v>
      </c>
      <c r="I30" s="99">
        <v>92.3</v>
      </c>
      <c r="J30" s="92">
        <v>1.7382299999999999</v>
      </c>
      <c r="K30" s="93"/>
      <c r="L30" s="88"/>
      <c r="M30" s="93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2:23" x14ac:dyDescent="0.2">
      <c r="B31" s="102" t="str">
        <f>VLOOKUP(D31,'[4]Country code'!B$2:C$194,2,FALSE)</f>
        <v>Guinea-Bissau</v>
      </c>
      <c r="C31" s="101" t="str">
        <f>VLOOKUP(D31,'[4]Country code'!$D$2:$E$194,2,FALSE)</f>
        <v>Low income</v>
      </c>
      <c r="D31" s="100" t="s">
        <v>67</v>
      </c>
      <c r="E31" s="99">
        <v>54.5</v>
      </c>
      <c r="F31" s="99">
        <v>60</v>
      </c>
      <c r="G31" s="99">
        <v>60.6</v>
      </c>
      <c r="H31" s="99">
        <v>64.599999999999994</v>
      </c>
      <c r="I31" s="99">
        <v>76</v>
      </c>
      <c r="J31" s="92">
        <v>1.394495</v>
      </c>
      <c r="K31" s="93"/>
      <c r="L31" s="88"/>
      <c r="M31" s="93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2:23" x14ac:dyDescent="0.2">
      <c r="B32" s="102" t="str">
        <f>VLOOKUP(D32,'[4]Country code'!B$2:C$194,2,FALSE)</f>
        <v>Sierra Leone</v>
      </c>
      <c r="C32" s="101" t="str">
        <f>VLOOKUP(D32,'[4]Country code'!$D$2:$E$194,2,FALSE)</f>
        <v>Low income</v>
      </c>
      <c r="D32" s="100" t="s">
        <v>154</v>
      </c>
      <c r="E32" s="99">
        <v>55</v>
      </c>
      <c r="F32" s="99">
        <v>58.6</v>
      </c>
      <c r="G32" s="99">
        <v>62.2</v>
      </c>
      <c r="H32" s="99">
        <v>57.8</v>
      </c>
      <c r="I32" s="99">
        <v>72</v>
      </c>
      <c r="J32" s="92">
        <v>1.309091</v>
      </c>
      <c r="K32" s="93"/>
      <c r="L32" s="88"/>
      <c r="M32" s="93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2:23" x14ac:dyDescent="0.2">
      <c r="B33" s="206" t="str">
        <f>VLOOKUP(D33,'[4]Country code'!B$2:C$194,2,FALSE)</f>
        <v>Zimbabwe</v>
      </c>
      <c r="C33" s="207" t="str">
        <f>VLOOKUP(D33,'[4]Country code'!$D$2:$E$194,2,FALSE)</f>
        <v>Low income</v>
      </c>
      <c r="D33" s="208" t="s">
        <v>192</v>
      </c>
      <c r="E33" s="209">
        <v>56.3</v>
      </c>
      <c r="F33" s="209">
        <v>58</v>
      </c>
      <c r="G33" s="209">
        <v>61.5</v>
      </c>
      <c r="H33" s="209">
        <v>67.5</v>
      </c>
      <c r="I33" s="209">
        <v>69.099999999999994</v>
      </c>
      <c r="J33" s="210">
        <v>1.2273529999999999</v>
      </c>
      <c r="K33" s="93"/>
      <c r="L33" s="88"/>
      <c r="M33" s="93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2:23" x14ac:dyDescent="0.2">
      <c r="B34" s="102" t="str">
        <f>VLOOKUP(D34,'[4]Country code'!B$2:C$194,2,FALSE)</f>
        <v>Burundi</v>
      </c>
      <c r="C34" s="101" t="str">
        <f>VLOOKUP(D34,'[4]Country code'!$D$2:$E$194,2,FALSE)</f>
        <v>Low income</v>
      </c>
      <c r="D34" s="100" t="s">
        <v>11</v>
      </c>
      <c r="E34" s="99">
        <v>57.7</v>
      </c>
      <c r="F34" s="99">
        <v>63.2</v>
      </c>
      <c r="G34" s="99">
        <v>60</v>
      </c>
      <c r="H34" s="99">
        <v>69.5</v>
      </c>
      <c r="I34" s="99">
        <v>63.8</v>
      </c>
      <c r="J34" s="92">
        <v>1.1057189999999999</v>
      </c>
      <c r="K34" s="93"/>
      <c r="L34" s="88"/>
      <c r="M34" s="93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2:23" x14ac:dyDescent="0.2">
      <c r="B35" s="102" t="str">
        <f>VLOOKUP(D35,'[4]Country code'!B$2:C$194,2,FALSE)</f>
        <v>Togo</v>
      </c>
      <c r="C35" s="101" t="str">
        <f>VLOOKUP(D35,'[4]Country code'!$D$2:$E$194,2,FALSE)</f>
        <v>Low income</v>
      </c>
      <c r="D35" s="100" t="s">
        <v>168</v>
      </c>
      <c r="E35" s="99">
        <v>58.2</v>
      </c>
      <c r="F35" s="99">
        <v>56.2</v>
      </c>
      <c r="G35" s="99">
        <v>61.7</v>
      </c>
      <c r="H35" s="99">
        <v>72.900000000000006</v>
      </c>
      <c r="I35" s="99">
        <v>76.3</v>
      </c>
      <c r="J35" s="92">
        <v>1.310997</v>
      </c>
      <c r="K35" s="93"/>
      <c r="L35" s="88"/>
      <c r="M35" s="93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2:23" x14ac:dyDescent="0.2">
      <c r="B36" s="102" t="str">
        <f>VLOOKUP(D36,'[4]Country code'!B$2:C$194,2,FALSE)</f>
        <v>Comoros</v>
      </c>
      <c r="C36" s="101" t="str">
        <f>VLOOKUP(D36,'[4]Country code'!$D$2:$E$194,2,FALSE)</f>
        <v>Low income</v>
      </c>
      <c r="D36" s="100" t="s">
        <v>39</v>
      </c>
      <c r="E36" s="99">
        <v>59.2</v>
      </c>
      <c r="F36" s="99">
        <v>61.9</v>
      </c>
      <c r="G36" s="99">
        <v>71.400000000000006</v>
      </c>
      <c r="H36" s="99">
        <v>72.400000000000006</v>
      </c>
      <c r="I36" s="99">
        <v>80.3</v>
      </c>
      <c r="J36" s="92">
        <v>1.356419</v>
      </c>
      <c r="K36" s="93"/>
      <c r="L36" s="88"/>
      <c r="M36" s="93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2:23" x14ac:dyDescent="0.2">
      <c r="B37" s="102" t="str">
        <f>VLOOKUP(D37,'[4]Country code'!B$2:C$194,2,FALSE)</f>
        <v>Côte d'Ivoire</v>
      </c>
      <c r="C37" s="101" t="str">
        <f>VLOOKUP(D37,'[4]Country code'!$D$2:$E$194,2,FALSE)</f>
        <v>Lower middle income</v>
      </c>
      <c r="D37" s="100" t="s">
        <v>33</v>
      </c>
      <c r="E37" s="99">
        <v>62</v>
      </c>
      <c r="F37" s="99">
        <v>73.7</v>
      </c>
      <c r="G37" s="99">
        <v>82.4</v>
      </c>
      <c r="H37" s="99">
        <v>88.8</v>
      </c>
      <c r="I37" s="99">
        <v>96</v>
      </c>
      <c r="J37" s="92">
        <v>1.548387</v>
      </c>
      <c r="K37" s="93"/>
      <c r="L37" s="88"/>
      <c r="M37" s="93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2:23" x14ac:dyDescent="0.2">
      <c r="B38" s="102" t="str">
        <f>VLOOKUP(D38,'[4]Country code'!B$2:C$194,2,FALSE)</f>
        <v>Benin</v>
      </c>
      <c r="C38" s="101" t="str">
        <f>VLOOKUP(D38,'[4]Country code'!$D$2:$E$194,2,FALSE)</f>
        <v>Low income</v>
      </c>
      <c r="D38" s="100" t="s">
        <v>13</v>
      </c>
      <c r="E38" s="99">
        <v>63</v>
      </c>
      <c r="F38" s="99">
        <v>65.099999999999994</v>
      </c>
      <c r="G38" s="99">
        <v>71.900000000000006</v>
      </c>
      <c r="H38" s="99">
        <v>76.900000000000006</v>
      </c>
      <c r="I38" s="99">
        <v>88.8</v>
      </c>
      <c r="J38" s="92">
        <v>1.409524</v>
      </c>
      <c r="K38" s="93"/>
      <c r="L38" s="88"/>
      <c r="M38" s="93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2:23" ht="31.5" x14ac:dyDescent="0.2">
      <c r="B39" s="102" t="str">
        <f>VLOOKUP(D39,'[4]Country code'!B$2:C$194,2,FALSE)</f>
        <v>Sao Tome and Principe</v>
      </c>
      <c r="C39" s="101" t="str">
        <f>VLOOKUP(D39,'[4]Country code'!$D$2:$E$194,2,FALSE)</f>
        <v>Lower middle income</v>
      </c>
      <c r="D39" s="100" t="s">
        <v>159</v>
      </c>
      <c r="E39" s="99">
        <v>63.6</v>
      </c>
      <c r="F39" s="99">
        <v>78.099999999999994</v>
      </c>
      <c r="G39" s="99">
        <v>71.599999999999994</v>
      </c>
      <c r="H39" s="99">
        <v>79.900000000000006</v>
      </c>
      <c r="I39" s="99">
        <v>80.7</v>
      </c>
      <c r="J39" s="92">
        <v>1.2688680000000001</v>
      </c>
      <c r="K39" s="93"/>
      <c r="L39" s="88"/>
      <c r="M39" s="93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2:23" ht="31.5" x14ac:dyDescent="0.2">
      <c r="B40" s="102" t="str">
        <f>VLOOKUP(D40,'[4]Country code'!B$2:C$194,2,FALSE)</f>
        <v>Syrian Arab Republic</v>
      </c>
      <c r="C40" s="101" t="str">
        <f>VLOOKUP(D40,'[4]Country code'!$D$2:$E$194,2,FALSE)</f>
        <v>Lower middle income</v>
      </c>
      <c r="D40" s="100" t="s">
        <v>166</v>
      </c>
      <c r="E40" s="99">
        <v>63.7</v>
      </c>
      <c r="F40" s="99">
        <v>77.7</v>
      </c>
      <c r="G40" s="99">
        <v>81.8</v>
      </c>
      <c r="H40" s="99">
        <v>79.099999999999994</v>
      </c>
      <c r="I40" s="99">
        <v>81.7</v>
      </c>
      <c r="J40" s="92">
        <v>1.282575</v>
      </c>
      <c r="K40" s="93"/>
      <c r="L40" s="88"/>
      <c r="M40" s="93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2:23" ht="25.5" x14ac:dyDescent="0.2">
      <c r="B41" s="102" t="str">
        <f>VLOOKUP(D41,'[4]Country code'!B$2:C$194,2,FALSE)</f>
        <v>South Africa</v>
      </c>
      <c r="C41" s="101" t="str">
        <f>VLOOKUP(D41,'[4]Country code'!$D$2:$E$194,2,FALSE)</f>
        <v>Upper middle income</v>
      </c>
      <c r="D41" s="100" t="s">
        <v>190</v>
      </c>
      <c r="E41" s="99">
        <v>63.9</v>
      </c>
      <c r="F41" s="99">
        <v>76</v>
      </c>
      <c r="G41" s="99">
        <v>79</v>
      </c>
      <c r="H41" s="99">
        <v>84</v>
      </c>
      <c r="I41" s="99">
        <v>84.8</v>
      </c>
      <c r="J41" s="92">
        <v>1.3270740000000001</v>
      </c>
      <c r="K41" s="93"/>
      <c r="L41" s="88"/>
      <c r="M41" s="93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2:23" x14ac:dyDescent="0.2">
      <c r="B42" s="102" t="str">
        <f>VLOOKUP(D42,'[4]Country code'!B$2:C$194,2,FALSE)</f>
        <v>Cameroon</v>
      </c>
      <c r="C42" s="101" t="str">
        <f>VLOOKUP(D42,'[4]Country code'!$D$2:$E$194,2,FALSE)</f>
        <v>Lower middle income</v>
      </c>
      <c r="D42" s="100" t="s">
        <v>34</v>
      </c>
      <c r="E42" s="99">
        <v>64.5</v>
      </c>
      <c r="F42" s="99">
        <v>76.3</v>
      </c>
      <c r="G42" s="99">
        <v>73</v>
      </c>
      <c r="H42" s="99">
        <v>81.599999999999994</v>
      </c>
      <c r="I42" s="99">
        <v>85.2</v>
      </c>
      <c r="J42" s="92">
        <v>1.3209299999999999</v>
      </c>
      <c r="K42" s="93"/>
      <c r="L42" s="88"/>
      <c r="M42" s="93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2:23" x14ac:dyDescent="0.2">
      <c r="B43" s="102" t="str">
        <f>VLOOKUP(D43,'[4]Country code'!B$2:C$194,2,FALSE)</f>
        <v>Mali</v>
      </c>
      <c r="C43" s="101" t="str">
        <f>VLOOKUP(D43,'[4]Country code'!$D$2:$E$194,2,FALSE)</f>
        <v>Low income</v>
      </c>
      <c r="D43" s="100" t="s">
        <v>114</v>
      </c>
      <c r="E43" s="99">
        <v>65.099999999999994</v>
      </c>
      <c r="F43" s="99">
        <v>61.8</v>
      </c>
      <c r="G43" s="99">
        <v>67.900000000000006</v>
      </c>
      <c r="H43" s="99">
        <v>66.599999999999994</v>
      </c>
      <c r="I43" s="99">
        <v>77.400000000000006</v>
      </c>
      <c r="J43" s="92">
        <v>1.1889400000000001</v>
      </c>
      <c r="K43" s="93"/>
      <c r="L43" s="88"/>
      <c r="M43" s="93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2:23" ht="25.5" x14ac:dyDescent="0.2">
      <c r="B44" s="102" t="str">
        <f>VLOOKUP(D44,'[4]Country code'!B$2:C$194,2,FALSE)</f>
        <v>Brazil</v>
      </c>
      <c r="C44" s="101" t="str">
        <f>VLOOKUP(D44,'[4]Country code'!$D$2:$E$194,2,FALSE)</f>
        <v>Upper middle income</v>
      </c>
      <c r="D44" s="100" t="s">
        <v>23</v>
      </c>
      <c r="E44" s="99">
        <v>65.599999999999994</v>
      </c>
      <c r="F44" s="99">
        <v>83.9</v>
      </c>
      <c r="G44" s="99">
        <v>90.4</v>
      </c>
      <c r="H44" s="99">
        <v>91.3</v>
      </c>
      <c r="I44" s="99">
        <v>81.900000000000006</v>
      </c>
      <c r="J44" s="92">
        <v>1.2484759999999999</v>
      </c>
      <c r="K44" s="93"/>
      <c r="L44" s="88"/>
      <c r="M44" s="93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2:23" x14ac:dyDescent="0.2">
      <c r="B45" s="102" t="str">
        <f>VLOOKUP(D45,'[4]Country code'!B$2:C$194,2,FALSE)</f>
        <v>Cambodia</v>
      </c>
      <c r="C45" s="101" t="str">
        <f>VLOOKUP(D45,'[4]Country code'!$D$2:$E$194,2,FALSE)</f>
        <v>Low income</v>
      </c>
      <c r="D45" s="100" t="s">
        <v>91</v>
      </c>
      <c r="E45" s="99">
        <v>65.599999999999994</v>
      </c>
      <c r="F45" s="99">
        <v>78.8</v>
      </c>
      <c r="G45" s="99">
        <v>81</v>
      </c>
      <c r="H45" s="99">
        <v>88.9</v>
      </c>
      <c r="I45" s="99">
        <v>84</v>
      </c>
      <c r="J45" s="92">
        <v>1.2804880000000001</v>
      </c>
      <c r="K45" s="93"/>
      <c r="L45" s="88"/>
      <c r="M45" s="93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2:23" ht="31.5" x14ac:dyDescent="0.2">
      <c r="B46" s="102" t="str">
        <f>VLOOKUP(D46,'[4]Country code'!B$2:C$194,2,FALSE)</f>
        <v>Dominican Republic</v>
      </c>
      <c r="C46" s="101" t="str">
        <f>VLOOKUP(D46,'[4]Country code'!$D$2:$E$194,2,FALSE)</f>
        <v>Upper middle income</v>
      </c>
      <c r="D46" s="100" t="s">
        <v>49</v>
      </c>
      <c r="E46" s="99">
        <v>66.7</v>
      </c>
      <c r="F46" s="99">
        <v>75</v>
      </c>
      <c r="G46" s="99">
        <v>74.599999999999994</v>
      </c>
      <c r="H46" s="99">
        <v>75.5</v>
      </c>
      <c r="I46" s="99">
        <v>85.2</v>
      </c>
      <c r="J46" s="92">
        <v>1.277361</v>
      </c>
      <c r="K46" s="93"/>
      <c r="L46" s="88"/>
      <c r="M46" s="93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2:23" x14ac:dyDescent="0.2">
      <c r="B47" s="102" t="str">
        <f>VLOOKUP(D47,'[4]Country code'!B$2:C$194,2,FALSE)</f>
        <v>Philippines</v>
      </c>
      <c r="C47" s="101" t="str">
        <f>VLOOKUP(D47,'[4]Country code'!$D$2:$E$194,2,FALSE)</f>
        <v>Lower middle income</v>
      </c>
      <c r="D47" s="100" t="s">
        <v>138</v>
      </c>
      <c r="E47" s="99">
        <v>71.3</v>
      </c>
      <c r="F47" s="99">
        <v>86.7</v>
      </c>
      <c r="G47" s="99">
        <v>88.5</v>
      </c>
      <c r="H47" s="99">
        <v>93.4</v>
      </c>
      <c r="I47" s="99">
        <v>94</v>
      </c>
      <c r="J47" s="92">
        <v>1.318373</v>
      </c>
      <c r="K47" s="93"/>
      <c r="L47" s="88"/>
      <c r="M47" s="93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2:23" ht="25.5" x14ac:dyDescent="0.2">
      <c r="B48" s="102" t="str">
        <f>VLOOKUP(D48,'[4]Country code'!B$2:C$194,2,FALSE)</f>
        <v>Colombia</v>
      </c>
      <c r="C48" s="101" t="str">
        <f>VLOOKUP(D48,'[4]Country code'!$D$2:$E$194,2,FALSE)</f>
        <v>Upper middle income</v>
      </c>
      <c r="D48" s="100" t="s">
        <v>38</v>
      </c>
      <c r="E48" s="99">
        <v>71.5</v>
      </c>
      <c r="F48" s="99">
        <v>79.5</v>
      </c>
      <c r="G48" s="99">
        <v>88.3</v>
      </c>
      <c r="H48" s="99">
        <v>84.1</v>
      </c>
      <c r="I48" s="99">
        <v>88.2</v>
      </c>
      <c r="J48" s="92">
        <v>1.2335659999999999</v>
      </c>
      <c r="K48" s="93"/>
      <c r="L48" s="88"/>
      <c r="M48" s="93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2:23" x14ac:dyDescent="0.2">
      <c r="B49" s="102" t="str">
        <f>VLOOKUP(D49,'[4]Country code'!B$2:C$194,2,FALSE)</f>
        <v>Nicaragua</v>
      </c>
      <c r="C49" s="101" t="str">
        <f>VLOOKUP(D49,'[4]Country code'!$D$2:$E$194,2,FALSE)</f>
        <v>Lower middle income</v>
      </c>
      <c r="D49" s="100" t="s">
        <v>127</v>
      </c>
      <c r="E49" s="99">
        <v>71.900000000000006</v>
      </c>
      <c r="F49" s="99">
        <v>89.1</v>
      </c>
      <c r="G49" s="99">
        <v>87.5</v>
      </c>
      <c r="H49" s="99">
        <v>85.5</v>
      </c>
      <c r="I49" s="99">
        <v>87.9</v>
      </c>
      <c r="J49" s="92">
        <v>1.222531</v>
      </c>
      <c r="K49" s="93"/>
      <c r="L49" s="88"/>
      <c r="M49" s="93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2:23" x14ac:dyDescent="0.2">
      <c r="B50" s="102" t="str">
        <f>VLOOKUP(D50,'[4]Country code'!B$2:C$194,2,FALSE)</f>
        <v>Senegal</v>
      </c>
      <c r="C50" s="101" t="str">
        <f>VLOOKUP(D50,'[4]Country code'!$D$2:$E$194,2,FALSE)</f>
        <v>Lower middle income</v>
      </c>
      <c r="D50" s="100" t="s">
        <v>151</v>
      </c>
      <c r="E50" s="99">
        <v>72.400000000000006</v>
      </c>
      <c r="F50" s="99">
        <v>74.5</v>
      </c>
      <c r="G50" s="99">
        <v>81.599999999999994</v>
      </c>
      <c r="H50" s="99">
        <v>80.099999999999994</v>
      </c>
      <c r="I50" s="99">
        <v>84.5</v>
      </c>
      <c r="J50" s="92">
        <v>1.167127</v>
      </c>
      <c r="K50" s="93"/>
      <c r="L50" s="88"/>
      <c r="M50" s="93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2:23" x14ac:dyDescent="0.2">
      <c r="B51" s="102" t="str">
        <f>VLOOKUP(D51,'[4]Country code'!B$2:C$194,2,FALSE)</f>
        <v>Burkina Faso</v>
      </c>
      <c r="C51" s="101" t="str">
        <f>VLOOKUP(D51,'[4]Country code'!$D$2:$E$194,2,FALSE)</f>
        <v>Low income</v>
      </c>
      <c r="D51" s="100" t="s">
        <v>14</v>
      </c>
      <c r="E51" s="99">
        <v>72.5</v>
      </c>
      <c r="F51" s="99">
        <v>70.599999999999994</v>
      </c>
      <c r="G51" s="99">
        <v>79.2</v>
      </c>
      <c r="H51" s="99">
        <v>79.400000000000006</v>
      </c>
      <c r="I51" s="99">
        <v>92.7</v>
      </c>
      <c r="J51" s="92">
        <v>1.278621</v>
      </c>
      <c r="K51" s="93"/>
      <c r="L51" s="88"/>
      <c r="M51" s="93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2:23" ht="25.5" x14ac:dyDescent="0.2">
      <c r="B52" s="102" t="str">
        <f>VLOOKUP(D52,'[4]Country code'!B$2:C$194,2,FALSE)</f>
        <v>Namibia</v>
      </c>
      <c r="C52" s="101" t="str">
        <f>VLOOKUP(D52,'[4]Country code'!$D$2:$E$194,2,FALSE)</f>
        <v>Upper middle income</v>
      </c>
      <c r="D52" s="100" t="s">
        <v>124</v>
      </c>
      <c r="E52" s="99">
        <v>74</v>
      </c>
      <c r="F52" s="99">
        <v>83.6</v>
      </c>
      <c r="G52" s="99">
        <v>78.599999999999994</v>
      </c>
      <c r="H52" s="99">
        <v>90.2</v>
      </c>
      <c r="I52" s="99">
        <v>93.8</v>
      </c>
      <c r="J52" s="92">
        <v>1.267568</v>
      </c>
      <c r="K52" s="93"/>
      <c r="L52" s="88"/>
      <c r="M52" s="93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2:23" x14ac:dyDescent="0.2">
      <c r="B53" s="102" t="str">
        <f>VLOOKUP(D53,'[4]Country code'!B$2:C$194,2,FALSE)</f>
        <v>Guatemala</v>
      </c>
      <c r="C53" s="101" t="str">
        <f>VLOOKUP(D53,'[4]Country code'!$D$2:$E$194,2,FALSE)</f>
        <v>Lower middle income</v>
      </c>
      <c r="D53" s="100" t="s">
        <v>71</v>
      </c>
      <c r="E53" s="99">
        <v>74.3</v>
      </c>
      <c r="F53" s="99">
        <v>72.900000000000006</v>
      </c>
      <c r="G53" s="99">
        <v>79.900000000000006</v>
      </c>
      <c r="H53" s="99">
        <v>63.9</v>
      </c>
      <c r="I53" s="99">
        <v>75.8</v>
      </c>
      <c r="J53" s="92">
        <v>1.0201880000000001</v>
      </c>
      <c r="K53" s="93"/>
      <c r="L53" s="88"/>
      <c r="M53" s="93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2:23" x14ac:dyDescent="0.2">
      <c r="B54" s="102" t="str">
        <f>VLOOKUP(D54,'[4]Country code'!B$2:C$194,2,FALSE)</f>
        <v>Eritrea</v>
      </c>
      <c r="C54" s="101" t="str">
        <f>VLOOKUP(D54,'[4]Country code'!$D$2:$E$194,2,FALSE)</f>
        <v>Low income</v>
      </c>
      <c r="D54" s="100" t="s">
        <v>53</v>
      </c>
      <c r="E54" s="99">
        <v>74.5</v>
      </c>
      <c r="F54" s="99">
        <v>74.900000000000006</v>
      </c>
      <c r="G54" s="99">
        <v>76.900000000000006</v>
      </c>
      <c r="H54" s="99">
        <v>91.8</v>
      </c>
      <c r="I54" s="99">
        <v>96.8</v>
      </c>
      <c r="J54" s="92">
        <v>1.299329</v>
      </c>
      <c r="K54" s="93"/>
      <c r="L54" s="88"/>
      <c r="M54" s="93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2:23" ht="25.5" x14ac:dyDescent="0.2">
      <c r="B55" s="102" t="str">
        <f>VLOOKUP(D55,'[4]Country code'!B$2:C$194,2,FALSE)</f>
        <v>Montenegro</v>
      </c>
      <c r="C55" s="101" t="str">
        <f>VLOOKUP(D55,'[4]Country code'!$D$2:$E$194,2,FALSE)</f>
        <v>Upper middle income</v>
      </c>
      <c r="D55" s="100" t="s">
        <v>117</v>
      </c>
      <c r="E55" s="99">
        <v>75</v>
      </c>
      <c r="F55" s="99">
        <v>95.6</v>
      </c>
      <c r="G55" s="99">
        <v>95.7</v>
      </c>
      <c r="H55" s="99">
        <v>97.2</v>
      </c>
      <c r="I55" s="99">
        <v>96.7</v>
      </c>
      <c r="J55" s="92">
        <v>1.2893330000000001</v>
      </c>
      <c r="K55" s="93"/>
      <c r="L55" s="88"/>
      <c r="M55" s="93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2:23" x14ac:dyDescent="0.2">
      <c r="B56" s="102" t="str">
        <f>VLOOKUP(D56,'[4]Country code'!B$2:C$194,2,FALSE)</f>
        <v>Nepal</v>
      </c>
      <c r="C56" s="101" t="str">
        <f>VLOOKUP(D56,'[4]Country code'!$D$2:$E$194,2,FALSE)</f>
        <v>Low income</v>
      </c>
      <c r="D56" s="100" t="s">
        <v>131</v>
      </c>
      <c r="E56" s="99">
        <v>75.2</v>
      </c>
      <c r="F56" s="99">
        <v>88</v>
      </c>
      <c r="G56" s="99">
        <v>96</v>
      </c>
      <c r="H56" s="99">
        <v>93.4</v>
      </c>
      <c r="I56" s="99">
        <v>96.3</v>
      </c>
      <c r="J56" s="92">
        <v>1.2805850000000001</v>
      </c>
      <c r="K56" s="93"/>
      <c r="L56" s="88"/>
      <c r="M56" s="93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2:23" ht="31.5" x14ac:dyDescent="0.2">
      <c r="B57" s="102" t="str">
        <f>VLOOKUP(D57,'[4]Country code'!B$2:C$194,2,FALSE)</f>
        <v>United Republic of Tanzania</v>
      </c>
      <c r="C57" s="101" t="str">
        <f>VLOOKUP(D57,'[4]Country code'!$D$2:$E$194,2,FALSE)</f>
        <v>Low income</v>
      </c>
      <c r="D57" s="100" t="s">
        <v>178</v>
      </c>
      <c r="E57" s="99">
        <v>75.2</v>
      </c>
      <c r="F57" s="99">
        <v>82.7</v>
      </c>
      <c r="G57" s="99">
        <v>88.1</v>
      </c>
      <c r="H57" s="99">
        <v>93.4</v>
      </c>
      <c r="I57" s="99">
        <v>95.6</v>
      </c>
      <c r="J57" s="92">
        <v>1.271277</v>
      </c>
      <c r="K57" s="93"/>
      <c r="L57" s="88"/>
      <c r="M57" s="93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2:23" ht="25.5" x14ac:dyDescent="0.2">
      <c r="B58" s="102" t="str">
        <f>VLOOKUP(D58,'[4]Country code'!B$2:C$194,2,FALSE)</f>
        <v>Peru</v>
      </c>
      <c r="C58" s="101" t="str">
        <f>VLOOKUP(D58,'[4]Country code'!$D$2:$E$194,2,FALSE)</f>
        <v>Upper middle income</v>
      </c>
      <c r="D58" s="100" t="s">
        <v>137</v>
      </c>
      <c r="E58" s="99">
        <v>76.2</v>
      </c>
      <c r="F58" s="99">
        <v>83.9</v>
      </c>
      <c r="G58" s="99">
        <v>87.5</v>
      </c>
      <c r="H58" s="99">
        <v>90.4</v>
      </c>
      <c r="I58" s="99">
        <v>93</v>
      </c>
      <c r="J58" s="92">
        <v>1.220472</v>
      </c>
      <c r="K58" s="93"/>
      <c r="L58" s="88"/>
      <c r="M58" s="93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x14ac:dyDescent="0.2">
      <c r="B59" s="102" t="str">
        <f>VLOOKUP(D59,'[4]Country code'!B$2:C$194,2,FALSE)</f>
        <v>Kenya</v>
      </c>
      <c r="C59" s="101" t="str">
        <f>VLOOKUP(D59,'[4]Country code'!$D$2:$E$194,2,FALSE)</f>
        <v>Low income</v>
      </c>
      <c r="D59" s="100" t="s">
        <v>89</v>
      </c>
      <c r="E59" s="99">
        <v>77.3</v>
      </c>
      <c r="F59" s="99">
        <v>86.7</v>
      </c>
      <c r="G59" s="99">
        <v>91.2</v>
      </c>
      <c r="H59" s="99">
        <v>88.8</v>
      </c>
      <c r="I59" s="99">
        <v>89.6</v>
      </c>
      <c r="J59" s="92">
        <v>1.1591199999999999</v>
      </c>
      <c r="K59" s="93"/>
      <c r="L59" s="88"/>
      <c r="M59" s="93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2:23" x14ac:dyDescent="0.2">
      <c r="B60" s="102" t="str">
        <f>VLOOKUP(D60,'[4]Country code'!B$2:C$194,2,FALSE)</f>
        <v>Zambia</v>
      </c>
      <c r="C60" s="101" t="str">
        <f>VLOOKUP(D60,'[4]Country code'!$D$2:$E$194,2,FALSE)</f>
        <v>Low income</v>
      </c>
      <c r="D60" s="100" t="s">
        <v>191</v>
      </c>
      <c r="E60" s="99">
        <v>77.400000000000006</v>
      </c>
      <c r="F60" s="99">
        <v>73</v>
      </c>
      <c r="G60" s="99">
        <v>76.3</v>
      </c>
      <c r="H60" s="99">
        <v>85.6</v>
      </c>
      <c r="I60" s="99">
        <v>93.7</v>
      </c>
      <c r="J60" s="92">
        <v>1.2105939999999999</v>
      </c>
      <c r="K60" s="93"/>
      <c r="L60" s="88"/>
      <c r="M60" s="93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2:23" x14ac:dyDescent="0.2">
      <c r="B61" s="102" t="str">
        <f>VLOOKUP(D61,'[4]Country code'!B$2:C$194,2,FALSE)</f>
        <v>Myanmar</v>
      </c>
      <c r="C61" s="101" t="str">
        <f>VLOOKUP(D61,'[4]Country code'!$D$2:$E$194,2,FALSE)</f>
        <v>Low income</v>
      </c>
      <c r="D61" s="100" t="s">
        <v>116</v>
      </c>
      <c r="E61" s="99">
        <v>78.2</v>
      </c>
      <c r="F61" s="99">
        <v>81.8</v>
      </c>
      <c r="G61" s="99">
        <v>84.6</v>
      </c>
      <c r="H61" s="99">
        <v>85.2</v>
      </c>
      <c r="I61" s="99">
        <v>88.1</v>
      </c>
      <c r="J61" s="92">
        <v>1.126598</v>
      </c>
      <c r="K61" s="93"/>
      <c r="L61" s="88"/>
      <c r="M61" s="93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2:23" ht="31.5" x14ac:dyDescent="0.2">
      <c r="B62" s="102" t="str">
        <f>VLOOKUP(D62,'[4]Country code'!B$2:C$194,2,FALSE)</f>
        <v>Bosnia and Herzegovina</v>
      </c>
      <c r="C62" s="101" t="str">
        <f>VLOOKUP(D62,'[4]Country code'!$D$2:$E$194,2,FALSE)</f>
        <v>Upper middle income</v>
      </c>
      <c r="D62" s="100" t="s">
        <v>19</v>
      </c>
      <c r="E62" s="99">
        <v>79.3</v>
      </c>
      <c r="F62" s="99">
        <v>86.2</v>
      </c>
      <c r="G62" s="99">
        <v>88.5</v>
      </c>
      <c r="H62" s="99">
        <v>88.9</v>
      </c>
      <c r="I62" s="99">
        <v>86.2</v>
      </c>
      <c r="J62" s="92">
        <v>1.0870109999999999</v>
      </c>
      <c r="K62" s="93"/>
      <c r="L62" s="88"/>
      <c r="M62" s="93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2:23" x14ac:dyDescent="0.2">
      <c r="B63" s="102" t="str">
        <f>VLOOKUP(D63,'[4]Country code'!B$2:C$194,2,FALSE)</f>
        <v>Lesotho</v>
      </c>
      <c r="C63" s="101" t="str">
        <f>VLOOKUP(D63,'[4]Country code'!$D$2:$E$194,2,FALSE)</f>
        <v>Lower middle income</v>
      </c>
      <c r="D63" s="100" t="s">
        <v>102</v>
      </c>
      <c r="E63" s="99">
        <v>80</v>
      </c>
      <c r="F63" s="99">
        <v>80</v>
      </c>
      <c r="G63" s="99">
        <v>83.1</v>
      </c>
      <c r="H63" s="99">
        <v>81.599999999999994</v>
      </c>
      <c r="I63" s="99">
        <v>90</v>
      </c>
      <c r="J63" s="92">
        <v>1.125</v>
      </c>
      <c r="K63" s="93"/>
      <c r="L63" s="88"/>
      <c r="M63" s="93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2:23" x14ac:dyDescent="0.2">
      <c r="B64" s="102" t="str">
        <f>VLOOKUP(D64,'[4]Country code'!B$2:C$194,2,FALSE)</f>
        <v>Tajikistan</v>
      </c>
      <c r="C64" s="101" t="str">
        <f>VLOOKUP(D64,'[4]Country code'!$D$2:$E$194,2,FALSE)</f>
        <v>Low income</v>
      </c>
      <c r="D64" s="100" t="s">
        <v>170</v>
      </c>
      <c r="E64" s="99">
        <v>82</v>
      </c>
      <c r="F64" s="99">
        <v>82.3</v>
      </c>
      <c r="G64" s="99">
        <v>88.6</v>
      </c>
      <c r="H64" s="99">
        <v>91</v>
      </c>
      <c r="I64" s="99">
        <v>88.2</v>
      </c>
      <c r="J64" s="92">
        <v>1.07561</v>
      </c>
      <c r="K64" s="93"/>
      <c r="L64" s="88"/>
      <c r="M64" s="93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2:23" x14ac:dyDescent="0.2">
      <c r="B65" s="102" t="str">
        <f>VLOOKUP(D65,'[4]Country code'!B$2:C$194,2,FALSE)</f>
        <v>Kyrgyzstan</v>
      </c>
      <c r="C65" s="101" t="str">
        <f>VLOOKUP(D65,'[4]Country code'!$D$2:$E$194,2,FALSE)</f>
        <v>Low income</v>
      </c>
      <c r="D65" s="100" t="s">
        <v>90</v>
      </c>
      <c r="E65" s="99">
        <v>82.3</v>
      </c>
      <c r="F65" s="99">
        <v>81.8</v>
      </c>
      <c r="G65" s="99">
        <v>80.599999999999994</v>
      </c>
      <c r="H65" s="99">
        <v>79.5</v>
      </c>
      <c r="I65" s="99">
        <v>86.9</v>
      </c>
      <c r="J65" s="92">
        <v>1.055893</v>
      </c>
      <c r="K65" s="93"/>
      <c r="L65" s="88"/>
      <c r="M65" s="93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2:23" x14ac:dyDescent="0.2">
      <c r="B66" s="102" t="str">
        <f>VLOOKUP(D66,'[4]Country code'!B$2:C$194,2,FALSE)</f>
        <v>Malawi</v>
      </c>
      <c r="C66" s="101" t="str">
        <f>VLOOKUP(D66,'[4]Country code'!$D$2:$E$194,2,FALSE)</f>
        <v>Low income</v>
      </c>
      <c r="D66" s="100" t="s">
        <v>122</v>
      </c>
      <c r="E66" s="99">
        <v>83.6</v>
      </c>
      <c r="F66" s="99">
        <v>84.8</v>
      </c>
      <c r="G66" s="99">
        <v>85.8</v>
      </c>
      <c r="H66" s="99">
        <v>88.1</v>
      </c>
      <c r="I66" s="99">
        <v>91.2</v>
      </c>
      <c r="J66" s="92">
        <v>1.0909089999999999</v>
      </c>
      <c r="K66" s="93"/>
      <c r="L66" s="88"/>
      <c r="M66" s="93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2:23" ht="47.25" x14ac:dyDescent="0.2">
      <c r="B67" s="102" t="str">
        <f>VLOOKUP(D67,'[4]Country code'!B$2:C$194,2,FALSE)</f>
        <v>The former Yugoslav Republic of Macedonia</v>
      </c>
      <c r="C67" s="101" t="str">
        <f>VLOOKUP(D67,'[4]Country code'!$D$2:$E$194,2,FALSE)</f>
        <v>Upper middle income</v>
      </c>
      <c r="D67" s="100" t="s">
        <v>113</v>
      </c>
      <c r="E67" s="99">
        <v>85.2</v>
      </c>
      <c r="F67" s="99">
        <v>93.8</v>
      </c>
      <c r="G67" s="99">
        <v>88.5</v>
      </c>
      <c r="H67" s="99">
        <v>85.3</v>
      </c>
      <c r="I67" s="99">
        <v>85.5</v>
      </c>
      <c r="J67" s="92">
        <v>1.0035210000000001</v>
      </c>
      <c r="K67" s="93"/>
      <c r="L67" s="88"/>
      <c r="M67" s="93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2:23" ht="47.25" x14ac:dyDescent="0.2">
      <c r="B68" s="102" t="str">
        <f>VLOOKUP(D68,'[4]Country code'!B$2:C$194,2,FALSE)</f>
        <v>Bolivia (Plurinational State of)</v>
      </c>
      <c r="C68" s="101" t="str">
        <f>VLOOKUP(D68,'[4]Country code'!$D$2:$E$194,2,FALSE)</f>
        <v>Lower middle income</v>
      </c>
      <c r="D68" s="100" t="s">
        <v>22</v>
      </c>
      <c r="E68" s="99">
        <v>85.4</v>
      </c>
      <c r="F68" s="99">
        <v>84.4</v>
      </c>
      <c r="G68" s="99">
        <v>86.9</v>
      </c>
      <c r="H68" s="99">
        <v>85.9</v>
      </c>
      <c r="I68" s="99">
        <v>86.1</v>
      </c>
      <c r="J68" s="92">
        <v>1.008197</v>
      </c>
      <c r="K68" s="93"/>
      <c r="L68" s="88"/>
      <c r="M68" s="93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2:23" x14ac:dyDescent="0.2">
      <c r="B69" s="102" t="str">
        <f>VLOOKUP(D69,'[4]Country code'!B$2:C$194,2,FALSE)</f>
        <v>Ghana</v>
      </c>
      <c r="C69" s="101" t="str">
        <f>VLOOKUP(D69,'[4]Country code'!$D$2:$E$194,2,FALSE)</f>
        <v>Low income</v>
      </c>
      <c r="D69" s="100" t="s">
        <v>64</v>
      </c>
      <c r="E69" s="99">
        <v>88</v>
      </c>
      <c r="F69" s="99">
        <v>86.5</v>
      </c>
      <c r="G69" s="99">
        <v>82.1</v>
      </c>
      <c r="H69" s="99">
        <v>95.8</v>
      </c>
      <c r="I69" s="99">
        <v>93.3</v>
      </c>
      <c r="J69" s="92">
        <v>1.060227</v>
      </c>
      <c r="K69" s="93"/>
      <c r="L69" s="88"/>
      <c r="M69" s="93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2:23" ht="25.5" x14ac:dyDescent="0.2">
      <c r="B70" s="102" t="str">
        <f>VLOOKUP(D70,'[4]Country code'!B$2:C$194,2,FALSE)</f>
        <v>Algeria</v>
      </c>
      <c r="C70" s="101" t="str">
        <f>VLOOKUP(D70,'[4]Country code'!$D$2:$E$194,2,FALSE)</f>
        <v>Upper middle income</v>
      </c>
      <c r="D70" s="100" t="s">
        <v>50</v>
      </c>
      <c r="E70" s="99">
        <v>88.7</v>
      </c>
      <c r="F70" s="99">
        <v>94.5</v>
      </c>
      <c r="G70" s="99">
        <v>96.7</v>
      </c>
      <c r="H70" s="99">
        <v>97.3</v>
      </c>
      <c r="I70" s="99">
        <v>98.2</v>
      </c>
      <c r="J70" s="92">
        <v>1.1071029999999999</v>
      </c>
      <c r="K70" s="93"/>
      <c r="L70" s="88"/>
      <c r="M70" s="93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2:23" x14ac:dyDescent="0.2">
      <c r="B71" s="102" t="str">
        <f>VLOOKUP(D71,'[4]Country code'!B$2:C$194,2,FALSE)</f>
        <v>Morocco</v>
      </c>
      <c r="C71" s="101" t="str">
        <f>VLOOKUP(D71,'[4]Country code'!$D$2:$E$194,2,FALSE)</f>
        <v>Lower middle income</v>
      </c>
      <c r="D71" s="100" t="s">
        <v>106</v>
      </c>
      <c r="E71" s="99">
        <v>89</v>
      </c>
      <c r="F71" s="99">
        <v>94.6</v>
      </c>
      <c r="G71" s="99">
        <v>96.7</v>
      </c>
      <c r="H71" s="99">
        <v>96.9</v>
      </c>
      <c r="I71" s="99">
        <v>98.2</v>
      </c>
      <c r="J71" s="92">
        <v>1.1033710000000001</v>
      </c>
      <c r="K71" s="93"/>
      <c r="L71" s="88"/>
      <c r="M71" s="93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2:23" x14ac:dyDescent="0.2">
      <c r="B72" s="102" t="str">
        <f>VLOOKUP(D72,'[4]Country code'!B$2:C$194,2,FALSE)</f>
        <v>Gambia</v>
      </c>
      <c r="C72" s="101" t="str">
        <f>VLOOKUP(D72,'[4]Country code'!$D$2:$E$194,2,FALSE)</f>
        <v>Low income</v>
      </c>
      <c r="D72" s="100" t="s">
        <v>66</v>
      </c>
      <c r="E72" s="99">
        <v>89.2</v>
      </c>
      <c r="F72" s="99">
        <v>85.3</v>
      </c>
      <c r="G72" s="99">
        <v>84.1</v>
      </c>
      <c r="H72" s="99">
        <v>85.8</v>
      </c>
      <c r="I72" s="99">
        <v>90.5</v>
      </c>
      <c r="J72" s="92">
        <v>1.0145740000000001</v>
      </c>
      <c r="K72" s="93"/>
      <c r="L72" s="88"/>
      <c r="M72" s="93"/>
      <c r="N72" s="88"/>
      <c r="O72" s="88"/>
      <c r="P72" s="88"/>
      <c r="Q72" s="88"/>
      <c r="R72" s="88"/>
      <c r="S72" s="88"/>
      <c r="T72" s="88"/>
      <c r="U72" s="88"/>
      <c r="V72" s="88"/>
      <c r="W72" s="88"/>
    </row>
    <row r="73" spans="2:23" x14ac:dyDescent="0.2">
      <c r="B73" s="102" t="str">
        <f>VLOOKUP(D73,'[4]Country code'!B$2:C$194,2,FALSE)</f>
        <v>Armenia</v>
      </c>
      <c r="C73" s="101" t="str">
        <f>VLOOKUP(D73,'[4]Country code'!$D$2:$E$194,2,FALSE)</f>
        <v>Lower middle income</v>
      </c>
      <c r="D73" s="100" t="s">
        <v>6</v>
      </c>
      <c r="E73" s="99">
        <v>89.3</v>
      </c>
      <c r="F73" s="99">
        <v>93</v>
      </c>
      <c r="G73" s="99">
        <v>86.9</v>
      </c>
      <c r="H73" s="99">
        <v>95.5</v>
      </c>
      <c r="I73" s="99">
        <v>83.5</v>
      </c>
      <c r="J73" s="92">
        <v>0.93505039999999995</v>
      </c>
      <c r="K73" s="93"/>
      <c r="L73" s="88"/>
      <c r="M73" s="93"/>
      <c r="N73" s="88"/>
      <c r="O73" s="88"/>
      <c r="P73" s="88"/>
      <c r="Q73" s="88"/>
      <c r="R73" s="88"/>
      <c r="S73" s="88"/>
      <c r="T73" s="88"/>
      <c r="U73" s="88"/>
      <c r="V73" s="88"/>
      <c r="W73" s="88"/>
    </row>
    <row r="74" spans="2:23" x14ac:dyDescent="0.2">
      <c r="B74" s="102" t="str">
        <f>VLOOKUP(D74,'[4]Country code'!B$2:C$194,2,FALSE)</f>
        <v>Rwanda</v>
      </c>
      <c r="C74" s="101" t="str">
        <f>VLOOKUP(D74,'[4]Country code'!$D$2:$E$194,2,FALSE)</f>
        <v>Low income</v>
      </c>
      <c r="D74" s="100" t="s">
        <v>148</v>
      </c>
      <c r="E74" s="99">
        <v>90.7</v>
      </c>
      <c r="F74" s="99">
        <v>88.7</v>
      </c>
      <c r="G74" s="99">
        <v>90.9</v>
      </c>
      <c r="H74" s="99">
        <v>89.7</v>
      </c>
      <c r="I74" s="99">
        <v>89.3</v>
      </c>
      <c r="J74" s="92">
        <v>0.98456449999999995</v>
      </c>
      <c r="K74" s="93"/>
      <c r="L74" s="88"/>
      <c r="M74" s="93"/>
      <c r="N74" s="88"/>
      <c r="O74" s="88"/>
      <c r="P74" s="88"/>
      <c r="Q74" s="88"/>
      <c r="R74" s="88"/>
      <c r="S74" s="88"/>
      <c r="T74" s="88"/>
      <c r="U74" s="88"/>
      <c r="V74" s="88"/>
      <c r="W74" s="88"/>
    </row>
    <row r="75" spans="2:23" ht="25.5" x14ac:dyDescent="0.2">
      <c r="B75" s="102" t="str">
        <f>VLOOKUP(D75,'[4]Country code'!B$2:C$194,2,FALSE)</f>
        <v>Suriname</v>
      </c>
      <c r="C75" s="101" t="str">
        <f>VLOOKUP(D75,'[4]Country code'!$D$2:$E$194,2,FALSE)</f>
        <v>Upper middle income</v>
      </c>
      <c r="D75" s="100" t="s">
        <v>160</v>
      </c>
      <c r="E75" s="99">
        <v>91.3</v>
      </c>
      <c r="F75" s="99">
        <v>86.4</v>
      </c>
      <c r="G75" s="99">
        <v>84</v>
      </c>
      <c r="H75" s="99">
        <v>74.7</v>
      </c>
      <c r="I75" s="99">
        <v>71.5</v>
      </c>
      <c r="J75" s="92">
        <v>0.78313250000000001</v>
      </c>
      <c r="K75" s="93"/>
      <c r="L75" s="88"/>
      <c r="M75" s="93"/>
      <c r="N75" s="88"/>
      <c r="O75" s="88"/>
      <c r="P75" s="88"/>
      <c r="Q75" s="88"/>
      <c r="R75" s="88"/>
      <c r="S75" s="88"/>
      <c r="T75" s="88"/>
      <c r="U75" s="88"/>
      <c r="V75" s="88"/>
      <c r="W75" s="88"/>
    </row>
    <row r="76" spans="2:23" x14ac:dyDescent="0.2">
      <c r="B76" s="102" t="str">
        <f>VLOOKUP(D76,'[4]Country code'!B$2:C$194,2,FALSE)</f>
        <v>Swaziland</v>
      </c>
      <c r="C76" s="101" t="str">
        <f>VLOOKUP(D76,'[4]Country code'!$D$2:$E$194,2,FALSE)</f>
        <v>Lower middle income</v>
      </c>
      <c r="D76" s="100" t="s">
        <v>164</v>
      </c>
      <c r="E76" s="99">
        <v>91.7</v>
      </c>
      <c r="F76" s="99">
        <v>89.5</v>
      </c>
      <c r="G76" s="99">
        <v>93.8</v>
      </c>
      <c r="H76" s="99">
        <v>94.4</v>
      </c>
      <c r="I76" s="99">
        <v>88.8</v>
      </c>
      <c r="J76" s="92">
        <v>0.96837519999999999</v>
      </c>
      <c r="K76" s="93"/>
      <c r="L76" s="88"/>
      <c r="M76" s="93"/>
      <c r="N76" s="88"/>
      <c r="O76" s="88"/>
      <c r="P76" s="88"/>
      <c r="Q76" s="88"/>
      <c r="R76" s="88"/>
      <c r="S76" s="88"/>
      <c r="T76" s="88"/>
      <c r="U76" s="88"/>
      <c r="V76" s="88"/>
      <c r="W76" s="88"/>
    </row>
    <row r="77" spans="2:23" x14ac:dyDescent="0.2">
      <c r="B77" s="102" t="str">
        <f>VLOOKUP(D77,'[4]Country code'!B$2:C$194,2,FALSE)</f>
        <v>Mongolia</v>
      </c>
      <c r="C77" s="101" t="str">
        <f>VLOOKUP(D77,'[4]Country code'!$D$2:$E$194,2,FALSE)</f>
        <v>Lower middle income</v>
      </c>
      <c r="D77" s="100" t="s">
        <v>118</v>
      </c>
      <c r="E77" s="99">
        <v>92.1</v>
      </c>
      <c r="F77" s="99">
        <v>92.5</v>
      </c>
      <c r="G77" s="99">
        <v>90.6</v>
      </c>
      <c r="H77" s="99">
        <v>95</v>
      </c>
      <c r="I77" s="99">
        <v>96.2</v>
      </c>
      <c r="J77" s="92">
        <v>1.0445169999999999</v>
      </c>
      <c r="K77" s="93"/>
      <c r="L77" s="88"/>
      <c r="M77" s="93"/>
      <c r="N77" s="88"/>
      <c r="O77" s="88"/>
      <c r="P77" s="88"/>
      <c r="Q77" s="88"/>
      <c r="R77" s="88"/>
      <c r="S77" s="88"/>
      <c r="T77" s="88"/>
      <c r="U77" s="88"/>
      <c r="V77" s="88"/>
      <c r="W77" s="88"/>
    </row>
    <row r="78" spans="2:23" x14ac:dyDescent="0.2">
      <c r="B78" s="102" t="str">
        <f>VLOOKUP(D78,'[4]Country code'!B$2:C$194,2,FALSE)</f>
        <v>Bangladesh</v>
      </c>
      <c r="C78" s="101" t="str">
        <f>VLOOKUP(D78,'[4]Country code'!$D$2:$E$194,2,FALSE)</f>
        <v>Low income</v>
      </c>
      <c r="D78" s="100" t="s">
        <v>15</v>
      </c>
      <c r="E78" s="99">
        <v>92.4</v>
      </c>
      <c r="F78" s="99">
        <v>86.5</v>
      </c>
      <c r="G78" s="99">
        <v>89.9</v>
      </c>
      <c r="H78" s="99">
        <v>92.2</v>
      </c>
      <c r="I78" s="99">
        <v>94.7</v>
      </c>
      <c r="J78" s="92">
        <v>1.0248919999999999</v>
      </c>
      <c r="K78" s="93"/>
      <c r="L78" s="88"/>
      <c r="M78" s="93"/>
      <c r="N78" s="88"/>
      <c r="O78" s="88"/>
      <c r="P78" s="88"/>
      <c r="Q78" s="88"/>
      <c r="R78" s="88"/>
      <c r="S78" s="88"/>
      <c r="T78" s="88"/>
      <c r="U78" s="88"/>
      <c r="V78" s="88"/>
      <c r="W78" s="88"/>
    </row>
    <row r="79" spans="2:23" ht="25.5" x14ac:dyDescent="0.2">
      <c r="B79" s="102" t="str">
        <f>VLOOKUP(D79,'[4]Country code'!B$2:C$194,2,FALSE)</f>
        <v>Serbia</v>
      </c>
      <c r="C79" s="101" t="str">
        <f>VLOOKUP(D79,'[4]Country code'!$D$2:$E$194,2,FALSE)</f>
        <v>Upper middle income</v>
      </c>
      <c r="D79" s="100" t="s">
        <v>158</v>
      </c>
      <c r="E79" s="99">
        <v>93.2</v>
      </c>
      <c r="F79" s="99">
        <v>96.8</v>
      </c>
      <c r="G79" s="99">
        <v>99.8</v>
      </c>
      <c r="H79" s="99">
        <v>93</v>
      </c>
      <c r="I79" s="99">
        <v>94.5</v>
      </c>
      <c r="J79" s="92">
        <v>1.013949</v>
      </c>
      <c r="K79" s="93"/>
      <c r="L79" s="88"/>
      <c r="M79" s="93"/>
      <c r="N79" s="88"/>
      <c r="O79" s="88"/>
      <c r="P79" s="88"/>
      <c r="Q79" s="88"/>
      <c r="R79" s="88"/>
      <c r="S79" s="88"/>
      <c r="T79" s="88"/>
      <c r="U79" s="88"/>
      <c r="V79" s="88"/>
      <c r="W79" s="88"/>
    </row>
    <row r="80" spans="2:23" x14ac:dyDescent="0.2">
      <c r="B80" s="102" t="str">
        <f>VLOOKUP(D80,'[4]Country code'!B$2:C$194,2,FALSE)</f>
        <v>Uzbekistan</v>
      </c>
      <c r="C80" s="101" t="str">
        <f>VLOOKUP(D80,'[4]Country code'!$D$2:$E$194,2,FALSE)</f>
        <v>Lower middle income</v>
      </c>
      <c r="D80" s="100" t="s">
        <v>183</v>
      </c>
      <c r="E80" s="99">
        <v>93.7</v>
      </c>
      <c r="F80" s="99">
        <v>95.3</v>
      </c>
      <c r="G80" s="99">
        <v>93.3</v>
      </c>
      <c r="H80" s="99">
        <v>91.2</v>
      </c>
      <c r="I80" s="99">
        <v>92.5</v>
      </c>
      <c r="J80" s="92">
        <v>0.98719319999999999</v>
      </c>
      <c r="K80" s="93"/>
      <c r="L80" s="88"/>
      <c r="M80" s="93"/>
      <c r="N80" s="88"/>
      <c r="O80" s="88"/>
      <c r="P80" s="88"/>
      <c r="Q80" s="88"/>
      <c r="R80" s="88"/>
      <c r="S80" s="88"/>
      <c r="T80" s="88"/>
      <c r="U80" s="88"/>
      <c r="V80" s="88"/>
      <c r="W80" s="88"/>
    </row>
    <row r="81" spans="2:23" x14ac:dyDescent="0.2">
      <c r="B81" s="102" t="str">
        <f>VLOOKUP(D81,'[4]Country code'!B$2:C$194,2,FALSE)</f>
        <v>Thailand</v>
      </c>
      <c r="C81" s="101" t="str">
        <f>VLOOKUP(D81,'[4]Country code'!$D$2:$E$194,2,FALSE)</f>
        <v>Lower middle income</v>
      </c>
      <c r="D81" s="100" t="s">
        <v>169</v>
      </c>
      <c r="E81" s="99">
        <v>93.9</v>
      </c>
      <c r="F81" s="99">
        <v>95.8</v>
      </c>
      <c r="G81" s="99">
        <v>92</v>
      </c>
      <c r="H81" s="99">
        <v>94.7</v>
      </c>
      <c r="I81" s="99">
        <v>90.8</v>
      </c>
      <c r="J81" s="92">
        <v>0.96698620000000002</v>
      </c>
      <c r="K81" s="93"/>
      <c r="L81" s="88"/>
      <c r="M81" s="93"/>
      <c r="N81" s="88"/>
      <c r="O81" s="88"/>
      <c r="P81" s="88"/>
      <c r="Q81" s="88"/>
      <c r="R81" s="88"/>
      <c r="S81" s="88"/>
      <c r="T81" s="88"/>
      <c r="U81" s="88"/>
      <c r="V81" s="88"/>
      <c r="W81" s="88"/>
    </row>
    <row r="82" spans="2:23" x14ac:dyDescent="0.2">
      <c r="B82" s="102" t="str">
        <f>VLOOKUP(D82,'[4]Country code'!B$2:C$194,2,FALSE)</f>
        <v>Honduras</v>
      </c>
      <c r="C82" s="101" t="str">
        <f>VLOOKUP(D82,'[4]Country code'!$D$2:$E$194,2,FALSE)</f>
        <v>Lower middle income</v>
      </c>
      <c r="D82" s="100" t="s">
        <v>73</v>
      </c>
      <c r="E82" s="99">
        <v>94.3</v>
      </c>
      <c r="F82" s="99">
        <v>92.5</v>
      </c>
      <c r="G82" s="99">
        <v>93.2</v>
      </c>
      <c r="H82" s="99">
        <v>94.1</v>
      </c>
      <c r="I82" s="99">
        <v>88</v>
      </c>
      <c r="J82" s="92">
        <v>0.93319189999999996</v>
      </c>
      <c r="K82" s="93"/>
      <c r="L82" s="88"/>
      <c r="M82" s="93"/>
      <c r="N82" s="88"/>
      <c r="O82" s="88"/>
      <c r="P82" s="88"/>
      <c r="Q82" s="88"/>
      <c r="R82" s="88"/>
      <c r="S82" s="88"/>
      <c r="T82" s="88"/>
      <c r="U82" s="88"/>
      <c r="V82" s="88"/>
      <c r="W82" s="88"/>
    </row>
    <row r="83" spans="2:23" x14ac:dyDescent="0.2">
      <c r="B83" s="102" t="str">
        <f>VLOOKUP(D83,'[4]Country code'!B$2:C$194,2,FALSE)</f>
        <v>Jordan</v>
      </c>
      <c r="C83" s="101" t="str">
        <f>VLOOKUP(D83,'[4]Country code'!$D$2:$E$194,2,FALSE)</f>
        <v>Lower middle income</v>
      </c>
      <c r="D83" s="100" t="s">
        <v>86</v>
      </c>
      <c r="E83" s="99">
        <v>96.5</v>
      </c>
      <c r="F83" s="99">
        <v>97.3</v>
      </c>
      <c r="G83" s="99">
        <v>97.8</v>
      </c>
      <c r="H83" s="99">
        <v>98.1</v>
      </c>
      <c r="I83" s="99">
        <v>98</v>
      </c>
      <c r="J83" s="92">
        <v>1.015544</v>
      </c>
      <c r="K83" s="93"/>
      <c r="L83" s="88"/>
      <c r="M83" s="93"/>
      <c r="N83" s="88"/>
      <c r="O83" s="88"/>
      <c r="P83" s="88"/>
      <c r="Q83" s="88"/>
      <c r="R83" s="88"/>
      <c r="S83" s="88"/>
      <c r="T83" s="88"/>
      <c r="U83" s="88"/>
      <c r="V83" s="88"/>
      <c r="W83" s="88"/>
    </row>
    <row r="84" spans="2:23" x14ac:dyDescent="0.2">
      <c r="B84" s="102" t="str">
        <f>VLOOKUP(D84,'[4]Country code'!B$2:C$194,2,FALSE)</f>
        <v>Egypt</v>
      </c>
      <c r="C84" s="101" t="str">
        <f>VLOOKUP(D84,'[4]Country code'!$D$2:$E$194,2,FALSE)</f>
        <v>Lower middle income</v>
      </c>
      <c r="D84" s="100" t="s">
        <v>52</v>
      </c>
      <c r="E84" s="99">
        <v>96.6</v>
      </c>
      <c r="F84" s="99">
        <v>96.2</v>
      </c>
      <c r="G84" s="99">
        <v>97.8</v>
      </c>
      <c r="H84" s="99">
        <v>98.6</v>
      </c>
      <c r="I84" s="99">
        <v>98.9</v>
      </c>
      <c r="J84" s="92">
        <v>1.0238100000000001</v>
      </c>
      <c r="K84" s="93"/>
      <c r="L84" s="88"/>
      <c r="M84" s="93"/>
      <c r="N84" s="88"/>
      <c r="O84" s="88"/>
      <c r="P84" s="88"/>
      <c r="Q84" s="88"/>
      <c r="R84" s="88"/>
      <c r="S84" s="88"/>
      <c r="T84" s="88"/>
      <c r="U84" s="88"/>
      <c r="V84" s="88"/>
      <c r="W84" s="88"/>
    </row>
    <row r="85" spans="2:23" x14ac:dyDescent="0.2">
      <c r="B85" s="102" t="str">
        <f>VLOOKUP(D85,'[4]Country code'!B$2:C$194,2,FALSE)</f>
        <v>Turkmenistan</v>
      </c>
      <c r="C85" s="101" t="str">
        <f>VLOOKUP(D85,'[4]Country code'!$D$2:$E$194,2,FALSE)</f>
        <v>Lower middle income</v>
      </c>
      <c r="D85" s="100" t="s">
        <v>171</v>
      </c>
      <c r="E85" s="99">
        <v>97.1</v>
      </c>
      <c r="F85" s="99">
        <v>98.1</v>
      </c>
      <c r="G85" s="99">
        <v>92.4</v>
      </c>
      <c r="H85" s="99">
        <v>86.6</v>
      </c>
      <c r="I85" s="99">
        <v>85.6</v>
      </c>
      <c r="J85" s="92">
        <v>0.88156540000000005</v>
      </c>
      <c r="K85" s="93"/>
      <c r="L85" s="88"/>
      <c r="M85" s="93"/>
      <c r="N85" s="88"/>
      <c r="O85" s="88"/>
      <c r="P85" s="88"/>
      <c r="Q85" s="88"/>
      <c r="R85" s="88"/>
      <c r="S85" s="88"/>
      <c r="T85" s="88"/>
      <c r="U85" s="88"/>
      <c r="V85" s="88"/>
      <c r="W85" s="88"/>
    </row>
    <row r="86" spans="2:23" ht="31.5" x14ac:dyDescent="0.2">
      <c r="B86" s="102" t="str">
        <f>VLOOKUP(D86,'[4]Country code'!B$2:C$194,2,FALSE)</f>
        <v>Republic of Moldova</v>
      </c>
      <c r="C86" s="101" t="str">
        <f>VLOOKUP(D86,'[4]Country code'!$D$2:$E$194,2,FALSE)</f>
        <v>Lower middle income</v>
      </c>
      <c r="D86" s="100" t="s">
        <v>108</v>
      </c>
      <c r="E86" s="99">
        <v>97.2</v>
      </c>
      <c r="F86" s="99">
        <v>98</v>
      </c>
      <c r="G86" s="99">
        <v>94.4</v>
      </c>
      <c r="H86" s="99">
        <v>91.1</v>
      </c>
      <c r="I86" s="99">
        <v>88.7</v>
      </c>
      <c r="J86" s="92">
        <v>0.91255149999999996</v>
      </c>
      <c r="K86" s="93"/>
      <c r="L86" s="88"/>
      <c r="M86" s="93"/>
      <c r="N86" s="88"/>
      <c r="O86" s="88"/>
      <c r="P86" s="88"/>
      <c r="Q86" s="88"/>
      <c r="R86" s="88"/>
      <c r="S86" s="88"/>
      <c r="T86" s="88"/>
      <c r="U86" s="88"/>
      <c r="V86" s="88"/>
      <c r="W86" s="88"/>
    </row>
    <row r="87" spans="2:23" x14ac:dyDescent="0.2">
      <c r="B87" s="102" t="str">
        <f>VLOOKUP(D87,'[4]Country code'!B$2:C$194,2,FALSE)</f>
        <v>Maldives</v>
      </c>
      <c r="C87" s="101" t="str">
        <f>VLOOKUP(D87,'[4]Country code'!$D$2:$E$194,2,FALSE)</f>
        <v>Lower middle income</v>
      </c>
      <c r="D87" s="100" t="s">
        <v>110</v>
      </c>
      <c r="E87" s="99">
        <v>97.7</v>
      </c>
      <c r="F87" s="99">
        <v>99.3</v>
      </c>
      <c r="G87" s="99">
        <v>96.9</v>
      </c>
      <c r="H87" s="99">
        <v>98.1</v>
      </c>
      <c r="I87" s="99">
        <v>97.3</v>
      </c>
      <c r="J87" s="92">
        <v>0.99590590000000001</v>
      </c>
      <c r="K87" s="93"/>
      <c r="L87" s="88"/>
      <c r="M87" s="93"/>
      <c r="N87" s="88"/>
      <c r="O87" s="88"/>
      <c r="P87" s="88"/>
      <c r="Q87" s="88"/>
      <c r="R87" s="88"/>
      <c r="S87" s="88"/>
      <c r="T87" s="88"/>
      <c r="U87" s="88"/>
      <c r="V87" s="88"/>
      <c r="W87" s="88"/>
    </row>
    <row r="88" spans="2:23" ht="25.5" x14ac:dyDescent="0.2">
      <c r="B88" s="102" t="str">
        <f>VLOOKUP(D88,'[4]Country code'!B$2:C$194,2,FALSE)</f>
        <v>Kazakhstan</v>
      </c>
      <c r="C88" s="101" t="str">
        <f>VLOOKUP(D88,'[4]Country code'!$D$2:$E$194,2,FALSE)</f>
        <v>Upper middle income</v>
      </c>
      <c r="D88" s="100" t="s">
        <v>88</v>
      </c>
      <c r="E88" s="99">
        <v>98.6</v>
      </c>
      <c r="F88" s="99">
        <v>97.6</v>
      </c>
      <c r="G88" s="99">
        <v>97.2</v>
      </c>
      <c r="H88" s="99">
        <v>98.2</v>
      </c>
      <c r="I88" s="99">
        <v>98.4</v>
      </c>
      <c r="J88" s="92">
        <v>0.99797170000000002</v>
      </c>
      <c r="K88" s="93"/>
      <c r="L88" s="88"/>
      <c r="M88" s="93"/>
      <c r="N88" s="88"/>
      <c r="O88" s="88"/>
      <c r="P88" s="88"/>
      <c r="Q88" s="88"/>
      <c r="R88" s="88"/>
      <c r="S88" s="88"/>
      <c r="T88" s="88"/>
      <c r="U88" s="88"/>
      <c r="V88" s="88"/>
      <c r="W88" s="88"/>
    </row>
    <row r="89" spans="2:23" ht="25.5" x14ac:dyDescent="0.2">
      <c r="B89" s="98" t="str">
        <f>VLOOKUP(D89,'[4]Country code'!B$2:C$194,2,FALSE)</f>
        <v>Belarus</v>
      </c>
      <c r="C89" s="97" t="str">
        <f>VLOOKUP(D89,'[4]Country code'!$D$2:$E$194,2,FALSE)</f>
        <v>Upper middle income</v>
      </c>
      <c r="D89" s="96" t="s">
        <v>20</v>
      </c>
      <c r="E89" s="95">
        <v>100</v>
      </c>
      <c r="F89" s="95">
        <v>98.3</v>
      </c>
      <c r="G89" s="95">
        <v>99.2</v>
      </c>
      <c r="H89" s="95">
        <v>98.8</v>
      </c>
      <c r="I89" s="95">
        <v>98</v>
      </c>
      <c r="J89" s="94">
        <v>0.98</v>
      </c>
      <c r="K89" s="93"/>
      <c r="L89" s="88"/>
      <c r="M89" s="93"/>
      <c r="N89" s="88"/>
      <c r="O89" s="88"/>
      <c r="P89" s="88"/>
      <c r="Q89" s="88"/>
      <c r="R89" s="88"/>
      <c r="S89" s="88"/>
      <c r="T89" s="88"/>
      <c r="U89" s="88"/>
      <c r="V89" s="88"/>
      <c r="W89" s="88"/>
    </row>
    <row r="90" spans="2:23" x14ac:dyDescent="0.2">
      <c r="B90" s="91"/>
      <c r="C90" s="90"/>
      <c r="D90" s="88"/>
      <c r="E90" s="89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</row>
    <row r="91" spans="2:23" x14ac:dyDescent="0.2">
      <c r="B91" s="91"/>
      <c r="D91" s="90" t="s">
        <v>579</v>
      </c>
      <c r="E91" s="92">
        <v>63.996549999999999</v>
      </c>
      <c r="F91" s="92">
        <v>69.698849999999993</v>
      </c>
      <c r="G91" s="92">
        <v>73.322990000000004</v>
      </c>
      <c r="H91" s="92">
        <v>76.003450000000001</v>
      </c>
      <c r="I91" s="92">
        <v>81.808049999999994</v>
      </c>
      <c r="J91" s="92">
        <v>1.6474279999999999</v>
      </c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</row>
    <row r="92" spans="2:23" x14ac:dyDescent="0.2">
      <c r="B92" s="91"/>
      <c r="C92" s="90"/>
      <c r="D92" s="88"/>
      <c r="E92" s="89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</row>
    <row r="93" spans="2:23" x14ac:dyDescent="0.2">
      <c r="B93" s="91"/>
      <c r="C93" s="90"/>
      <c r="D93" s="88"/>
      <c r="E93" s="89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</row>
    <row r="94" spans="2:23" x14ac:dyDescent="0.2">
      <c r="B94" s="91"/>
      <c r="C94" s="90"/>
      <c r="D94" s="88"/>
      <c r="E94" s="89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</row>
    <row r="95" spans="2:23" x14ac:dyDescent="0.2">
      <c r="B95" s="91"/>
      <c r="C95" s="90"/>
      <c r="D95" s="88"/>
      <c r="E95" s="89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</row>
    <row r="96" spans="2:23" x14ac:dyDescent="0.2">
      <c r="B96" s="91"/>
      <c r="C96" s="90"/>
      <c r="D96" s="88"/>
      <c r="E96" s="89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</row>
    <row r="97" spans="2:23" x14ac:dyDescent="0.2">
      <c r="B97" s="91"/>
      <c r="C97" s="90"/>
      <c r="D97" s="88"/>
      <c r="E97" s="89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</row>
    <row r="98" spans="2:23" x14ac:dyDescent="0.2">
      <c r="B98" s="91"/>
      <c r="C98" s="90"/>
      <c r="D98" s="88"/>
      <c r="E98" s="89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</row>
    <row r="99" spans="2:23" x14ac:dyDescent="0.2">
      <c r="B99" s="91"/>
      <c r="C99" s="90"/>
      <c r="D99" s="88"/>
      <c r="E99" s="89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</row>
    <row r="100" spans="2:23" x14ac:dyDescent="0.2">
      <c r="B100" s="91"/>
      <c r="C100" s="90"/>
      <c r="D100" s="88"/>
      <c r="E100" s="89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</row>
    <row r="101" spans="2:23" x14ac:dyDescent="0.2">
      <c r="B101" s="91"/>
      <c r="C101" s="90"/>
      <c r="D101" s="88"/>
      <c r="E101" s="89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</row>
    <row r="102" spans="2:23" x14ac:dyDescent="0.2">
      <c r="B102" s="91"/>
      <c r="C102" s="90"/>
      <c r="D102" s="88"/>
      <c r="E102" s="89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</row>
    <row r="103" spans="2:23" x14ac:dyDescent="0.2">
      <c r="B103" s="91"/>
      <c r="C103" s="90"/>
      <c r="D103" s="88"/>
      <c r="E103" s="89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</row>
    <row r="104" spans="2:23" x14ac:dyDescent="0.2">
      <c r="B104" s="91"/>
      <c r="C104" s="90"/>
      <c r="D104" s="88"/>
      <c r="E104" s="89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</row>
    <row r="105" spans="2:23" x14ac:dyDescent="0.2">
      <c r="B105" s="91"/>
      <c r="C105" s="90"/>
      <c r="D105" s="88"/>
      <c r="E105" s="89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</row>
    <row r="106" spans="2:23" x14ac:dyDescent="0.2">
      <c r="B106" s="91"/>
      <c r="C106" s="90"/>
      <c r="D106" s="88"/>
      <c r="E106" s="89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</row>
    <row r="107" spans="2:23" x14ac:dyDescent="0.2">
      <c r="B107" s="91"/>
      <c r="C107" s="90"/>
      <c r="D107" s="88"/>
      <c r="E107" s="89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</row>
    <row r="108" spans="2:23" x14ac:dyDescent="0.2">
      <c r="B108" s="91"/>
      <c r="C108" s="90"/>
      <c r="D108" s="88"/>
      <c r="E108" s="89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</row>
    <row r="109" spans="2:23" x14ac:dyDescent="0.2">
      <c r="B109" s="91"/>
      <c r="C109" s="90"/>
      <c r="D109" s="88"/>
      <c r="E109" s="89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</row>
    <row r="110" spans="2:23" x14ac:dyDescent="0.2">
      <c r="B110" s="91"/>
      <c r="C110" s="90"/>
      <c r="D110" s="88"/>
      <c r="E110" s="89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</row>
    <row r="111" spans="2:23" x14ac:dyDescent="0.2">
      <c r="B111" s="91"/>
      <c r="C111" s="90"/>
      <c r="D111" s="88"/>
      <c r="E111" s="89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</row>
    <row r="112" spans="2:23" x14ac:dyDescent="0.2">
      <c r="B112" s="91"/>
      <c r="C112" s="90"/>
      <c r="D112" s="88"/>
      <c r="E112" s="89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</row>
    <row r="113" spans="2:23" x14ac:dyDescent="0.2">
      <c r="B113" s="91"/>
      <c r="C113" s="90"/>
      <c r="D113" s="88"/>
      <c r="E113" s="89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</row>
    <row r="114" spans="2:23" x14ac:dyDescent="0.2">
      <c r="B114" s="91"/>
      <c r="C114" s="90"/>
      <c r="D114" s="88"/>
      <c r="E114" s="89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</row>
    <row r="115" spans="2:23" x14ac:dyDescent="0.2">
      <c r="B115" s="91"/>
      <c r="C115" s="90"/>
      <c r="D115" s="88"/>
      <c r="E115" s="89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</row>
    <row r="116" spans="2:23" x14ac:dyDescent="0.2">
      <c r="B116" s="91"/>
      <c r="C116" s="90"/>
      <c r="D116" s="88"/>
      <c r="E116" s="89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</row>
    <row r="117" spans="2:23" x14ac:dyDescent="0.2">
      <c r="B117" s="91"/>
      <c r="C117" s="90"/>
      <c r="D117" s="88"/>
      <c r="E117" s="89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</row>
    <row r="118" spans="2:23" x14ac:dyDescent="0.2">
      <c r="B118" s="91"/>
      <c r="C118" s="90"/>
      <c r="D118" s="88"/>
      <c r="E118" s="89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</row>
    <row r="119" spans="2:23" x14ac:dyDescent="0.2">
      <c r="B119" s="91"/>
      <c r="C119" s="90"/>
      <c r="D119" s="88"/>
      <c r="E119" s="89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</row>
    <row r="120" spans="2:23" x14ac:dyDescent="0.2">
      <c r="B120" s="91"/>
      <c r="C120" s="90"/>
      <c r="D120" s="88"/>
      <c r="E120" s="89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</row>
    <row r="121" spans="2:23" x14ac:dyDescent="0.2">
      <c r="B121" s="91"/>
      <c r="C121" s="90"/>
      <c r="D121" s="88"/>
      <c r="E121" s="89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</row>
    <row r="122" spans="2:23" x14ac:dyDescent="0.2">
      <c r="B122" s="91"/>
      <c r="C122" s="90"/>
      <c r="D122" s="88"/>
      <c r="E122" s="89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</row>
    <row r="123" spans="2:23" x14ac:dyDescent="0.2">
      <c r="B123" s="91"/>
      <c r="C123" s="90"/>
      <c r="D123" s="88"/>
      <c r="E123" s="89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</row>
    <row r="124" spans="2:23" x14ac:dyDescent="0.2">
      <c r="B124" s="91"/>
      <c r="C124" s="90"/>
      <c r="D124" s="88"/>
      <c r="E124" s="89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</row>
    <row r="125" spans="2:23" x14ac:dyDescent="0.2">
      <c r="B125" s="91"/>
      <c r="C125" s="90"/>
      <c r="D125" s="88"/>
      <c r="E125" s="89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</row>
    <row r="126" spans="2:23" x14ac:dyDescent="0.2">
      <c r="B126" s="91"/>
      <c r="C126" s="90"/>
      <c r="D126" s="88"/>
      <c r="E126" s="89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</row>
    <row r="127" spans="2:23" x14ac:dyDescent="0.2">
      <c r="B127" s="91"/>
      <c r="C127" s="90"/>
      <c r="D127" s="88"/>
      <c r="E127" s="89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</row>
    <row r="128" spans="2:23" x14ac:dyDescent="0.2">
      <c r="B128" s="91"/>
      <c r="C128" s="90"/>
      <c r="D128" s="88"/>
      <c r="E128" s="89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</row>
    <row r="129" spans="2:23" x14ac:dyDescent="0.2">
      <c r="B129" s="91"/>
      <c r="C129" s="90"/>
      <c r="D129" s="88"/>
      <c r="E129" s="89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</row>
    <row r="130" spans="2:23" x14ac:dyDescent="0.2">
      <c r="B130" s="91"/>
      <c r="C130" s="90"/>
      <c r="D130" s="88"/>
      <c r="E130" s="89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</row>
    <row r="131" spans="2:23" x14ac:dyDescent="0.2">
      <c r="B131" s="91"/>
      <c r="C131" s="90"/>
      <c r="D131" s="88"/>
      <c r="E131" s="89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</row>
    <row r="132" spans="2:23" x14ac:dyDescent="0.2">
      <c r="B132" s="91"/>
      <c r="C132" s="90"/>
      <c r="D132" s="88"/>
      <c r="E132" s="89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</row>
    <row r="133" spans="2:23" x14ac:dyDescent="0.2">
      <c r="B133" s="91"/>
      <c r="C133" s="90"/>
      <c r="D133" s="88"/>
      <c r="E133" s="89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</row>
    <row r="134" spans="2:23" x14ac:dyDescent="0.2">
      <c r="B134" s="91"/>
      <c r="C134" s="90"/>
      <c r="D134" s="88"/>
      <c r="E134" s="89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</row>
    <row r="135" spans="2:23" x14ac:dyDescent="0.2">
      <c r="B135" s="91"/>
      <c r="C135" s="90"/>
      <c r="D135" s="88"/>
      <c r="E135" s="89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</row>
    <row r="136" spans="2:23" x14ac:dyDescent="0.2">
      <c r="B136" s="91"/>
      <c r="C136" s="90"/>
      <c r="D136" s="88"/>
      <c r="E136" s="89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</row>
    <row r="137" spans="2:23" x14ac:dyDescent="0.2">
      <c r="B137" s="91"/>
      <c r="C137" s="90"/>
      <c r="D137" s="88"/>
      <c r="E137" s="89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</row>
    <row r="138" spans="2:23" x14ac:dyDescent="0.2">
      <c r="B138" s="91"/>
      <c r="C138" s="90"/>
      <c r="D138" s="88"/>
      <c r="E138" s="89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</row>
    <row r="139" spans="2:23" x14ac:dyDescent="0.2">
      <c r="B139" s="91"/>
      <c r="C139" s="90"/>
      <c r="D139" s="88"/>
      <c r="E139" s="89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</row>
    <row r="140" spans="2:23" x14ac:dyDescent="0.2">
      <c r="B140" s="91"/>
      <c r="C140" s="90"/>
      <c r="D140" s="88"/>
      <c r="E140" s="89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</row>
    <row r="141" spans="2:23" x14ac:dyDescent="0.2">
      <c r="B141" s="91"/>
      <c r="C141" s="90"/>
      <c r="D141" s="88"/>
      <c r="E141" s="89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</row>
    <row r="142" spans="2:23" x14ac:dyDescent="0.2">
      <c r="B142" s="91"/>
      <c r="C142" s="90"/>
      <c r="D142" s="88"/>
      <c r="E142" s="89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</row>
    <row r="143" spans="2:23" x14ac:dyDescent="0.2">
      <c r="B143" s="91"/>
      <c r="C143" s="90"/>
      <c r="D143" s="88"/>
      <c r="E143" s="89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</row>
    <row r="144" spans="2:23" x14ac:dyDescent="0.2">
      <c r="B144" s="91"/>
      <c r="C144" s="90"/>
      <c r="D144" s="88"/>
      <c r="E144" s="89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</row>
    <row r="145" spans="2:23" x14ac:dyDescent="0.2">
      <c r="B145" s="91"/>
      <c r="C145" s="90"/>
      <c r="D145" s="88"/>
      <c r="E145" s="89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</row>
    <row r="146" spans="2:23" x14ac:dyDescent="0.2">
      <c r="B146" s="91"/>
      <c r="C146" s="90"/>
      <c r="D146" s="88"/>
      <c r="E146" s="89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</row>
    <row r="147" spans="2:23" x14ac:dyDescent="0.2">
      <c r="B147" s="91"/>
      <c r="C147" s="90"/>
      <c r="D147" s="88"/>
      <c r="E147" s="89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</row>
    <row r="148" spans="2:23" x14ac:dyDescent="0.2">
      <c r="B148" s="91"/>
      <c r="C148" s="90"/>
      <c r="D148" s="88"/>
      <c r="E148" s="89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</row>
    <row r="149" spans="2:23" x14ac:dyDescent="0.2">
      <c r="B149" s="91"/>
      <c r="C149" s="90"/>
      <c r="D149" s="88"/>
      <c r="E149" s="89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</row>
    <row r="150" spans="2:23" x14ac:dyDescent="0.2">
      <c r="B150" s="91"/>
      <c r="C150" s="90"/>
      <c r="D150" s="88"/>
      <c r="E150" s="89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</row>
    <row r="151" spans="2:23" x14ac:dyDescent="0.2">
      <c r="B151" s="91"/>
      <c r="C151" s="90"/>
      <c r="D151" s="88"/>
      <c r="E151" s="89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</row>
    <row r="152" spans="2:23" x14ac:dyDescent="0.2">
      <c r="B152" s="91"/>
      <c r="C152" s="90"/>
      <c r="D152" s="88"/>
      <c r="E152" s="89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</row>
    <row r="153" spans="2:23" x14ac:dyDescent="0.2">
      <c r="B153" s="91"/>
      <c r="C153" s="90"/>
      <c r="D153" s="88"/>
      <c r="E153" s="89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</row>
    <row r="154" spans="2:23" x14ac:dyDescent="0.2">
      <c r="B154" s="91"/>
      <c r="C154" s="90"/>
      <c r="D154" s="88"/>
      <c r="E154" s="89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</row>
    <row r="155" spans="2:23" x14ac:dyDescent="0.2">
      <c r="B155" s="91"/>
      <c r="C155" s="90"/>
      <c r="D155" s="88"/>
      <c r="E155" s="89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</row>
    <row r="156" spans="2:23" x14ac:dyDescent="0.2">
      <c r="B156" s="91"/>
      <c r="C156" s="90"/>
      <c r="D156" s="88"/>
      <c r="E156" s="89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</row>
    <row r="157" spans="2:23" x14ac:dyDescent="0.2">
      <c r="B157" s="91"/>
      <c r="C157" s="90"/>
      <c r="D157" s="88"/>
      <c r="E157" s="89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</row>
    <row r="158" spans="2:23" x14ac:dyDescent="0.2">
      <c r="B158" s="91"/>
      <c r="C158" s="90"/>
      <c r="D158" s="88"/>
      <c r="E158" s="89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</row>
    <row r="159" spans="2:23" x14ac:dyDescent="0.2">
      <c r="B159" s="91"/>
      <c r="C159" s="90"/>
      <c r="D159" s="88"/>
      <c r="E159" s="89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</row>
    <row r="160" spans="2:23" x14ac:dyDescent="0.2">
      <c r="B160" s="91"/>
      <c r="C160" s="90"/>
      <c r="D160" s="88"/>
      <c r="E160" s="89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</row>
    <row r="161" spans="2:23" x14ac:dyDescent="0.2">
      <c r="B161" s="91"/>
      <c r="C161" s="90"/>
      <c r="D161" s="88"/>
      <c r="E161" s="89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</row>
    <row r="162" spans="2:23" x14ac:dyDescent="0.2">
      <c r="B162" s="91"/>
      <c r="C162" s="90"/>
      <c r="D162" s="88"/>
      <c r="E162" s="89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</row>
    <row r="163" spans="2:23" x14ac:dyDescent="0.2">
      <c r="B163" s="91"/>
      <c r="C163" s="90"/>
      <c r="D163" s="88"/>
      <c r="E163" s="89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</row>
    <row r="164" spans="2:23" x14ac:dyDescent="0.2">
      <c r="B164" s="91"/>
      <c r="C164" s="90"/>
      <c r="D164" s="88"/>
      <c r="E164" s="89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</row>
    <row r="165" spans="2:23" x14ac:dyDescent="0.2">
      <c r="B165" s="91"/>
      <c r="C165" s="90"/>
      <c r="D165" s="88"/>
      <c r="E165" s="89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</row>
    <row r="166" spans="2:23" x14ac:dyDescent="0.2">
      <c r="B166" s="91"/>
      <c r="C166" s="90"/>
      <c r="D166" s="88"/>
      <c r="E166" s="89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</row>
    <row r="167" spans="2:23" x14ac:dyDescent="0.2">
      <c r="B167" s="91"/>
      <c r="C167" s="90"/>
      <c r="D167" s="88"/>
      <c r="E167" s="89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</row>
    <row r="168" spans="2:23" x14ac:dyDescent="0.2">
      <c r="B168" s="91"/>
      <c r="C168" s="90"/>
      <c r="D168" s="88"/>
      <c r="E168" s="89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</row>
    <row r="169" spans="2:23" x14ac:dyDescent="0.2">
      <c r="B169" s="91"/>
      <c r="C169" s="90"/>
      <c r="D169" s="88"/>
      <c r="E169" s="89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</row>
    <row r="170" spans="2:23" x14ac:dyDescent="0.2">
      <c r="B170" s="91"/>
      <c r="C170" s="90"/>
      <c r="D170" s="88"/>
      <c r="E170" s="89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</row>
    <row r="171" spans="2:23" x14ac:dyDescent="0.2">
      <c r="B171" s="91"/>
      <c r="C171" s="90"/>
      <c r="D171" s="88"/>
      <c r="E171" s="89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</row>
    <row r="172" spans="2:23" x14ac:dyDescent="0.2">
      <c r="B172" s="91"/>
      <c r="C172" s="90"/>
      <c r="D172" s="88"/>
      <c r="E172" s="89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</row>
    <row r="173" spans="2:23" x14ac:dyDescent="0.2">
      <c r="B173" s="91"/>
      <c r="C173" s="90"/>
      <c r="D173" s="88"/>
      <c r="E173" s="89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</row>
    <row r="174" spans="2:23" x14ac:dyDescent="0.2">
      <c r="B174" s="91"/>
      <c r="C174" s="90"/>
      <c r="D174" s="88"/>
      <c r="E174" s="89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</row>
    <row r="175" spans="2:23" x14ac:dyDescent="0.2">
      <c r="B175" s="91"/>
      <c r="C175" s="90"/>
      <c r="D175" s="88"/>
      <c r="E175" s="89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</row>
    <row r="176" spans="2:23" x14ac:dyDescent="0.2">
      <c r="B176" s="91"/>
      <c r="C176" s="90"/>
      <c r="D176" s="88"/>
      <c r="E176" s="89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</row>
    <row r="177" spans="2:23" x14ac:dyDescent="0.2">
      <c r="B177" s="91"/>
      <c r="C177" s="90"/>
      <c r="D177" s="88"/>
      <c r="E177" s="89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</row>
    <row r="178" spans="2:23" x14ac:dyDescent="0.2">
      <c r="B178" s="91"/>
      <c r="C178" s="90"/>
      <c r="D178" s="88"/>
      <c r="E178" s="89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</row>
    <row r="179" spans="2:23" x14ac:dyDescent="0.2">
      <c r="B179" s="91"/>
      <c r="C179" s="90"/>
      <c r="D179" s="88"/>
      <c r="E179" s="89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</row>
    <row r="180" spans="2:23" x14ac:dyDescent="0.2">
      <c r="B180" s="91"/>
      <c r="C180" s="90"/>
      <c r="D180" s="88"/>
      <c r="E180" s="89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</row>
    <row r="181" spans="2:23" x14ac:dyDescent="0.2">
      <c r="B181" s="91"/>
      <c r="C181" s="90"/>
      <c r="D181" s="88"/>
      <c r="E181" s="89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</row>
    <row r="182" spans="2:23" x14ac:dyDescent="0.2">
      <c r="B182" s="91"/>
      <c r="C182" s="90"/>
      <c r="D182" s="88"/>
      <c r="E182" s="89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</row>
    <row r="183" spans="2:23" x14ac:dyDescent="0.2">
      <c r="B183" s="91"/>
      <c r="C183" s="90"/>
      <c r="D183" s="88"/>
      <c r="E183" s="89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</row>
    <row r="184" spans="2:23" x14ac:dyDescent="0.2">
      <c r="B184" s="91"/>
      <c r="C184" s="90"/>
      <c r="D184" s="88"/>
      <c r="E184" s="89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</row>
    <row r="185" spans="2:23" x14ac:dyDescent="0.2">
      <c r="B185" s="91"/>
      <c r="C185" s="90"/>
      <c r="D185" s="88"/>
      <c r="E185" s="89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</row>
    <row r="186" spans="2:23" x14ac:dyDescent="0.2">
      <c r="B186" s="91"/>
      <c r="C186" s="90"/>
      <c r="D186" s="88"/>
      <c r="E186" s="89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</row>
    <row r="187" spans="2:23" x14ac:dyDescent="0.2">
      <c r="B187" s="91"/>
      <c r="C187" s="90"/>
      <c r="D187" s="88"/>
      <c r="E187" s="89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</row>
    <row r="188" spans="2:23" x14ac:dyDescent="0.2">
      <c r="B188" s="91"/>
      <c r="C188" s="90"/>
      <c r="D188" s="88"/>
      <c r="E188" s="89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</row>
    <row r="189" spans="2:23" x14ac:dyDescent="0.2">
      <c r="B189" s="91"/>
      <c r="C189" s="90"/>
      <c r="D189" s="88"/>
      <c r="E189" s="89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</row>
    <row r="190" spans="2:23" x14ac:dyDescent="0.2">
      <c r="B190" s="91"/>
      <c r="C190" s="90"/>
      <c r="D190" s="88"/>
      <c r="E190" s="89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</row>
    <row r="191" spans="2:23" x14ac:dyDescent="0.2">
      <c r="B191" s="91"/>
      <c r="C191" s="90"/>
      <c r="D191" s="88"/>
      <c r="E191" s="89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</row>
    <row r="192" spans="2:23" x14ac:dyDescent="0.2">
      <c r="B192" s="91"/>
      <c r="C192" s="90"/>
      <c r="D192" s="88"/>
      <c r="E192" s="89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</row>
    <row r="193" spans="2:23" x14ac:dyDescent="0.2">
      <c r="B193" s="91"/>
      <c r="C193" s="90"/>
      <c r="D193" s="88"/>
      <c r="E193" s="89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</row>
    <row r="194" spans="2:23" x14ac:dyDescent="0.2">
      <c r="B194" s="91"/>
      <c r="C194" s="90"/>
      <c r="D194" s="88"/>
      <c r="E194" s="89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</row>
    <row r="195" spans="2:23" x14ac:dyDescent="0.2">
      <c r="B195" s="91"/>
      <c r="C195" s="90"/>
      <c r="D195" s="88"/>
      <c r="E195" s="89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</row>
    <row r="196" spans="2:23" x14ac:dyDescent="0.2">
      <c r="B196" s="91"/>
      <c r="C196" s="90"/>
      <c r="D196" s="88"/>
      <c r="E196" s="89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</row>
    <row r="197" spans="2:23" x14ac:dyDescent="0.2">
      <c r="B197" s="91"/>
      <c r="C197" s="90"/>
      <c r="D197" s="88"/>
      <c r="E197" s="89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</row>
    <row r="198" spans="2:23" x14ac:dyDescent="0.2">
      <c r="B198" s="91"/>
      <c r="C198" s="90"/>
      <c r="D198" s="88"/>
      <c r="E198" s="89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</row>
    <row r="199" spans="2:23" x14ac:dyDescent="0.2">
      <c r="B199" s="91"/>
      <c r="C199" s="90"/>
      <c r="D199" s="88"/>
      <c r="E199" s="89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</row>
    <row r="200" spans="2:23" x14ac:dyDescent="0.2">
      <c r="B200" s="91"/>
      <c r="C200" s="90"/>
      <c r="D200" s="88"/>
      <c r="E200" s="89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</row>
    <row r="201" spans="2:23" x14ac:dyDescent="0.2">
      <c r="B201" s="91"/>
      <c r="C201" s="90"/>
      <c r="D201" s="88"/>
      <c r="E201" s="89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</row>
    <row r="202" spans="2:23" x14ac:dyDescent="0.2">
      <c r="B202" s="91"/>
      <c r="C202" s="90"/>
      <c r="D202" s="88"/>
      <c r="E202" s="89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</row>
    <row r="203" spans="2:23" x14ac:dyDescent="0.2">
      <c r="B203" s="91"/>
      <c r="C203" s="90"/>
      <c r="D203" s="88"/>
      <c r="E203" s="89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</row>
    <row r="204" spans="2:23" x14ac:dyDescent="0.2">
      <c r="B204" s="91"/>
      <c r="C204" s="90"/>
      <c r="D204" s="88"/>
      <c r="E204" s="89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</row>
    <row r="205" spans="2:23" x14ac:dyDescent="0.2">
      <c r="B205" s="91"/>
      <c r="C205" s="90"/>
      <c r="D205" s="88"/>
      <c r="E205" s="89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</row>
    <row r="206" spans="2:23" x14ac:dyDescent="0.2">
      <c r="B206" s="91"/>
      <c r="C206" s="90"/>
      <c r="D206" s="88"/>
      <c r="E206" s="89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</row>
    <row r="207" spans="2:23" x14ac:dyDescent="0.2">
      <c r="B207" s="91"/>
      <c r="C207" s="90"/>
      <c r="D207" s="88"/>
      <c r="E207" s="89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</row>
    <row r="208" spans="2:23" x14ac:dyDescent="0.2">
      <c r="B208" s="91"/>
      <c r="C208" s="90"/>
      <c r="D208" s="88"/>
      <c r="E208" s="89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</row>
    <row r="209" spans="2:23" x14ac:dyDescent="0.2">
      <c r="B209" s="91"/>
      <c r="C209" s="90"/>
      <c r="D209" s="88"/>
      <c r="E209" s="89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</row>
    <row r="210" spans="2:23" x14ac:dyDescent="0.2">
      <c r="B210" s="91"/>
      <c r="C210" s="90"/>
      <c r="D210" s="88"/>
      <c r="E210" s="89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</row>
    <row r="211" spans="2:23" x14ac:dyDescent="0.2">
      <c r="B211" s="91"/>
      <c r="C211" s="90"/>
      <c r="D211" s="88"/>
      <c r="E211" s="89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</row>
    <row r="212" spans="2:23" x14ac:dyDescent="0.2">
      <c r="B212" s="91"/>
      <c r="C212" s="90"/>
      <c r="D212" s="88"/>
      <c r="E212" s="89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</row>
    <row r="213" spans="2:23" x14ac:dyDescent="0.2">
      <c r="B213" s="91"/>
      <c r="C213" s="90"/>
      <c r="D213" s="88"/>
      <c r="E213" s="89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</row>
    <row r="214" spans="2:23" x14ac:dyDescent="0.2">
      <c r="B214" s="91"/>
      <c r="C214" s="90"/>
      <c r="D214" s="88"/>
      <c r="E214" s="89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</row>
    <row r="215" spans="2:23" x14ac:dyDescent="0.2">
      <c r="B215" s="91"/>
      <c r="C215" s="90"/>
      <c r="D215" s="88"/>
      <c r="E215" s="89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</row>
    <row r="216" spans="2:23" x14ac:dyDescent="0.25">
      <c r="E216" s="87"/>
    </row>
    <row r="217" spans="2:23" x14ac:dyDescent="0.25">
      <c r="E217" s="87"/>
    </row>
  </sheetData>
  <autoFilter ref="B2:J2">
    <sortState ref="B3:J89">
      <sortCondition ref="E2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33" sqref="B33"/>
    </sheetView>
  </sheetViews>
  <sheetFormatPr defaultColWidth="11.42578125" defaultRowHeight="15" x14ac:dyDescent="0.25"/>
  <cols>
    <col min="2" max="2" width="12.7109375" customWidth="1"/>
    <col min="3" max="3" width="8.28515625" bestFit="1" customWidth="1"/>
    <col min="4" max="4" width="9.28515625" customWidth="1"/>
    <col min="5" max="5" width="11" customWidth="1"/>
    <col min="6" max="6" width="11.7109375" customWidth="1"/>
    <col min="7" max="7" width="9.28515625" customWidth="1"/>
  </cols>
  <sheetData>
    <row r="1" spans="1:13" x14ac:dyDescent="0.25">
      <c r="A1" s="116"/>
      <c r="B1" s="124"/>
      <c r="C1" s="124"/>
      <c r="D1" s="124"/>
      <c r="E1" s="124"/>
      <c r="F1" s="124"/>
      <c r="G1" s="124"/>
    </row>
    <row r="2" spans="1:13" ht="30" x14ac:dyDescent="0.25">
      <c r="A2" s="116"/>
      <c r="B2" s="111" t="s">
        <v>608</v>
      </c>
      <c r="C2" s="115" t="s">
        <v>388</v>
      </c>
      <c r="D2" s="114" t="s">
        <v>605</v>
      </c>
      <c r="E2" s="111" t="s">
        <v>604</v>
      </c>
      <c r="F2" s="111" t="s">
        <v>603</v>
      </c>
      <c r="G2" s="111" t="s">
        <v>427</v>
      </c>
    </row>
    <row r="3" spans="1:13" ht="17.45" customHeight="1" x14ac:dyDescent="0.25">
      <c r="A3" s="116"/>
      <c r="B3" s="128" t="s">
        <v>437</v>
      </c>
      <c r="C3" s="39">
        <v>1.7948649999999999</v>
      </c>
      <c r="D3" s="39">
        <v>1.3</v>
      </c>
      <c r="E3" s="39">
        <v>1.4926459999999999</v>
      </c>
      <c r="F3" s="39">
        <v>0.83162029999999998</v>
      </c>
      <c r="G3" s="39">
        <v>9</v>
      </c>
    </row>
    <row r="4" spans="1:13" ht="17.45" customHeight="1" x14ac:dyDescent="0.25">
      <c r="A4" s="116"/>
      <c r="B4" s="128" t="s">
        <v>607</v>
      </c>
      <c r="C4" s="39">
        <v>1.63625</v>
      </c>
      <c r="D4" s="39">
        <v>1.1950000000000001</v>
      </c>
      <c r="E4" s="39">
        <v>1.482086</v>
      </c>
      <c r="F4" s="39">
        <v>0.90578219999999998</v>
      </c>
      <c r="G4" s="39">
        <v>9.27</v>
      </c>
    </row>
    <row r="5" spans="1:13" ht="17.45" customHeight="1" x14ac:dyDescent="0.25">
      <c r="A5" s="116"/>
      <c r="B5" s="125" t="s">
        <v>606</v>
      </c>
      <c r="C5" s="127">
        <v>1.365556</v>
      </c>
      <c r="D5" s="127">
        <v>1.2250000000000001</v>
      </c>
      <c r="E5" s="127">
        <v>0.58939870000000005</v>
      </c>
      <c r="F5" s="127">
        <v>0.43161830000000001</v>
      </c>
      <c r="G5" s="127">
        <v>2.99</v>
      </c>
    </row>
    <row r="6" spans="1:13" ht="17.45" customHeight="1" x14ac:dyDescent="0.25">
      <c r="A6" s="116"/>
      <c r="B6" s="126" t="s">
        <v>579</v>
      </c>
      <c r="C6" s="39">
        <v>1.6477010000000001</v>
      </c>
      <c r="D6" s="39">
        <v>1.27</v>
      </c>
      <c r="E6" s="39">
        <v>1.348754</v>
      </c>
      <c r="F6" s="39">
        <v>0.81856700000000004</v>
      </c>
      <c r="G6" s="39">
        <v>9.27</v>
      </c>
    </row>
    <row r="7" spans="1:13" ht="17.45" customHeight="1" x14ac:dyDescent="0.25">
      <c r="A7" s="116"/>
      <c r="B7" s="126"/>
      <c r="C7" s="39"/>
      <c r="D7" s="39"/>
      <c r="E7" s="39"/>
      <c r="F7" s="39"/>
      <c r="G7" s="39"/>
    </row>
    <row r="8" spans="1:13" ht="17.45" customHeight="1" x14ac:dyDescent="0.25">
      <c r="A8" s="116"/>
      <c r="B8" s="110" t="s">
        <v>590</v>
      </c>
      <c r="C8" s="39"/>
      <c r="D8" s="39"/>
      <c r="E8" s="39"/>
      <c r="F8" s="39"/>
      <c r="G8" s="39"/>
    </row>
    <row r="9" spans="1:13" x14ac:dyDescent="0.25">
      <c r="A9" s="116"/>
      <c r="B9" s="125"/>
      <c r="C9" s="124"/>
      <c r="D9" s="124"/>
      <c r="E9" s="124"/>
      <c r="F9" s="124"/>
      <c r="G9" s="124"/>
    </row>
    <row r="10" spans="1:13" ht="30" x14ac:dyDescent="0.25">
      <c r="A10" s="116"/>
      <c r="B10" s="111" t="s">
        <v>601</v>
      </c>
      <c r="C10" s="115" t="s">
        <v>388</v>
      </c>
      <c r="D10" s="114" t="s">
        <v>605</v>
      </c>
      <c r="E10" s="111" t="s">
        <v>604</v>
      </c>
      <c r="F10" s="111" t="s">
        <v>603</v>
      </c>
      <c r="G10" s="111" t="s">
        <v>427</v>
      </c>
      <c r="M10" t="s">
        <v>602</v>
      </c>
    </row>
    <row r="11" spans="1:13" x14ac:dyDescent="0.25">
      <c r="A11" s="116"/>
      <c r="B11" s="112" t="s">
        <v>593</v>
      </c>
      <c r="C11" s="123">
        <v>1.6474279999999999</v>
      </c>
      <c r="D11" s="123">
        <v>1.3486830000000001</v>
      </c>
      <c r="E11" s="123">
        <v>0.81865920000000003</v>
      </c>
      <c r="F11" s="123">
        <v>9.2682920000000006</v>
      </c>
      <c r="G11" s="122">
        <v>87</v>
      </c>
    </row>
    <row r="12" spans="1:13" ht="30" x14ac:dyDescent="0.25">
      <c r="A12" s="116"/>
      <c r="B12" s="112" t="s">
        <v>595</v>
      </c>
      <c r="C12" s="123">
        <v>1.941432</v>
      </c>
      <c r="D12" s="123">
        <v>2.4947699999999999</v>
      </c>
      <c r="E12" s="123">
        <v>1.285015</v>
      </c>
      <c r="F12" s="123">
        <v>21.454550000000001</v>
      </c>
      <c r="G12" s="122">
        <v>87</v>
      </c>
    </row>
    <row r="13" spans="1:13" x14ac:dyDescent="0.25">
      <c r="A13" s="116"/>
      <c r="B13" s="112" t="s">
        <v>594</v>
      </c>
      <c r="C13" s="123">
        <v>1.301091</v>
      </c>
      <c r="D13" s="123">
        <v>0.63693230000000001</v>
      </c>
      <c r="E13" s="123">
        <v>0.489537</v>
      </c>
      <c r="F13" s="123">
        <v>4.913043</v>
      </c>
      <c r="G13" s="122">
        <v>86</v>
      </c>
    </row>
    <row r="14" spans="1:13" x14ac:dyDescent="0.25">
      <c r="A14" s="116"/>
      <c r="B14" s="111" t="s">
        <v>592</v>
      </c>
      <c r="C14" s="121">
        <v>1.4134370000000001</v>
      </c>
      <c r="D14" s="121">
        <v>0.64537900000000004</v>
      </c>
      <c r="E14" s="121">
        <v>0.45660250000000002</v>
      </c>
      <c r="F14" s="121">
        <v>4.6463409999999996</v>
      </c>
      <c r="G14" s="120">
        <v>87</v>
      </c>
    </row>
    <row r="15" spans="1:13" ht="30" x14ac:dyDescent="0.25">
      <c r="A15" s="116"/>
      <c r="B15" s="111" t="s">
        <v>591</v>
      </c>
      <c r="C15" s="121">
        <v>0.54240580000000005</v>
      </c>
      <c r="D15" s="121">
        <v>1.2155180000000001</v>
      </c>
      <c r="E15" s="121">
        <v>2.2409750000000002</v>
      </c>
      <c r="F15" s="121">
        <v>10.15385</v>
      </c>
      <c r="G15" s="120">
        <v>79</v>
      </c>
    </row>
    <row r="16" spans="1:13" x14ac:dyDescent="0.25">
      <c r="A16" s="116"/>
      <c r="B16" s="119"/>
      <c r="C16" s="118"/>
      <c r="D16" s="118"/>
      <c r="E16" s="118"/>
      <c r="F16" s="118"/>
      <c r="G16" s="117"/>
    </row>
    <row r="17" spans="1:7" x14ac:dyDescent="0.25">
      <c r="A17" s="116"/>
      <c r="B17" s="110" t="s">
        <v>590</v>
      </c>
      <c r="C17" s="116"/>
      <c r="D17" s="116"/>
      <c r="E17" s="116"/>
      <c r="F17" s="116"/>
      <c r="G17" s="116"/>
    </row>
    <row r="19" spans="1:7" ht="45" x14ac:dyDescent="0.25">
      <c r="B19" s="111" t="s">
        <v>601</v>
      </c>
      <c r="C19" s="115" t="s">
        <v>600</v>
      </c>
      <c r="D19" s="114" t="s">
        <v>599</v>
      </c>
      <c r="E19" s="111" t="s">
        <v>598</v>
      </c>
      <c r="F19" s="111" t="s">
        <v>597</v>
      </c>
      <c r="G19" s="111" t="s">
        <v>596</v>
      </c>
    </row>
    <row r="20" spans="1:7" ht="30" x14ac:dyDescent="0.25">
      <c r="B20" s="112" t="s">
        <v>595</v>
      </c>
      <c r="C20" s="113">
        <v>0.51827590000000001</v>
      </c>
      <c r="D20" s="113">
        <v>0.57125289999999995</v>
      </c>
      <c r="E20" s="113">
        <v>0.60458620000000007</v>
      </c>
      <c r="F20" s="113">
        <v>0.62975859999999995</v>
      </c>
      <c r="G20" s="113">
        <v>0.67974710000000005</v>
      </c>
    </row>
    <row r="21" spans="1:7" x14ac:dyDescent="0.25">
      <c r="B21" s="112" t="s">
        <v>594</v>
      </c>
      <c r="C21" s="113">
        <v>0.79787209999999997</v>
      </c>
      <c r="D21" s="113">
        <v>0.84013949999999993</v>
      </c>
      <c r="E21" s="113">
        <v>0.87466279999999996</v>
      </c>
      <c r="F21" s="113">
        <v>0.90554649999999992</v>
      </c>
      <c r="G21" s="113">
        <v>0.93589540000000004</v>
      </c>
    </row>
    <row r="22" spans="1:7" x14ac:dyDescent="0.25">
      <c r="B22" s="112" t="s">
        <v>593</v>
      </c>
      <c r="C22" s="113">
        <v>0.63996549999999996</v>
      </c>
      <c r="D22" s="113">
        <v>0.6969884999999999</v>
      </c>
      <c r="E22" s="113">
        <v>0.73322989999999999</v>
      </c>
      <c r="F22" s="113">
        <v>0.76003450000000006</v>
      </c>
      <c r="G22" s="113">
        <v>0.81808049999999999</v>
      </c>
    </row>
    <row r="23" spans="1:7" x14ac:dyDescent="0.25">
      <c r="B23" s="112" t="s">
        <v>592</v>
      </c>
      <c r="C23" s="27">
        <v>0.66598849999999998</v>
      </c>
      <c r="D23" s="27">
        <v>0.72132180000000001</v>
      </c>
      <c r="E23" s="27">
        <v>0.75002300000000011</v>
      </c>
      <c r="F23" s="27">
        <v>0.78642529999999988</v>
      </c>
      <c r="G23" s="27">
        <v>0.82990799999999998</v>
      </c>
    </row>
    <row r="24" spans="1:7" ht="30" x14ac:dyDescent="0.25">
      <c r="B24" s="111" t="s">
        <v>591</v>
      </c>
      <c r="C24" s="28">
        <v>0.11375</v>
      </c>
      <c r="D24" s="28">
        <v>8.9325299999999996E-2</v>
      </c>
      <c r="E24" s="28">
        <v>7.0083329999999999E-2</v>
      </c>
      <c r="F24" s="28">
        <v>5.4698799999999999E-2</v>
      </c>
      <c r="G24" s="28">
        <v>4.045783E-2</v>
      </c>
    </row>
    <row r="26" spans="1:7" x14ac:dyDescent="0.25">
      <c r="B26" s="110" t="s">
        <v>590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6" sqref="F6"/>
    </sheetView>
  </sheetViews>
  <sheetFormatPr defaultRowHeight="15" x14ac:dyDescent="0.25"/>
  <cols>
    <col min="1" max="1" width="9.28515625" bestFit="1" customWidth="1"/>
    <col min="2" max="2" width="22.140625" bestFit="1" customWidth="1"/>
  </cols>
  <sheetData>
    <row r="1" spans="1:2" ht="15.75" thickBot="1" x14ac:dyDescent="0.3">
      <c r="A1" s="130" t="s">
        <v>609</v>
      </c>
      <c r="B1" s="130" t="s">
        <v>624</v>
      </c>
    </row>
    <row r="2" spans="1:2" x14ac:dyDescent="0.25">
      <c r="A2" t="s">
        <v>610</v>
      </c>
      <c r="B2">
        <v>85</v>
      </c>
    </row>
    <row r="3" spans="1:2" x14ac:dyDescent="0.25">
      <c r="A3" t="s">
        <v>611</v>
      </c>
      <c r="B3" s="129" t="s">
        <v>617</v>
      </c>
    </row>
    <row r="4" spans="1:2" x14ac:dyDescent="0.25">
      <c r="A4" t="s">
        <v>592</v>
      </c>
      <c r="B4" s="129" t="s">
        <v>618</v>
      </c>
    </row>
    <row r="5" spans="1:2" x14ac:dyDescent="0.25">
      <c r="A5" t="s">
        <v>612</v>
      </c>
      <c r="B5" s="129" t="s">
        <v>619</v>
      </c>
    </row>
    <row r="6" spans="1:2" x14ac:dyDescent="0.25">
      <c r="A6" t="s">
        <v>613</v>
      </c>
      <c r="B6" s="129" t="s">
        <v>620</v>
      </c>
    </row>
    <row r="7" spans="1:2" x14ac:dyDescent="0.25">
      <c r="A7" t="s">
        <v>614</v>
      </c>
      <c r="B7" s="129" t="s">
        <v>621</v>
      </c>
    </row>
    <row r="8" spans="1:2" x14ac:dyDescent="0.25">
      <c r="A8" t="s">
        <v>615</v>
      </c>
      <c r="B8" s="129" t="s">
        <v>622</v>
      </c>
    </row>
    <row r="9" spans="1:2" x14ac:dyDescent="0.25">
      <c r="A9" t="s">
        <v>616</v>
      </c>
      <c r="B9" s="129" t="s">
        <v>623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165" workbookViewId="0">
      <selection activeCell="B185" sqref="B185"/>
    </sheetView>
  </sheetViews>
  <sheetFormatPr defaultRowHeight="15" x14ac:dyDescent="0.25"/>
  <cols>
    <col min="1" max="1" width="69.5703125" style="243" bestFit="1" customWidth="1"/>
    <col min="2" max="2" width="12" style="243" bestFit="1" customWidth="1"/>
  </cols>
  <sheetData>
    <row r="1" spans="1:2" x14ac:dyDescent="0.25">
      <c r="A1" s="243" t="s">
        <v>193</v>
      </c>
      <c r="B1" s="243" t="s">
        <v>764</v>
      </c>
    </row>
    <row r="2" spans="1:2" x14ac:dyDescent="0.25">
      <c r="A2" s="243" t="s">
        <v>765</v>
      </c>
      <c r="B2" s="243">
        <v>13165200000.000002</v>
      </c>
    </row>
    <row r="3" spans="1:2" x14ac:dyDescent="0.25">
      <c r="A3" s="243" t="s">
        <v>197</v>
      </c>
      <c r="B3" s="243">
        <v>12121800000</v>
      </c>
    </row>
    <row r="4" spans="1:2" x14ac:dyDescent="0.25">
      <c r="A4" s="243" t="s">
        <v>198</v>
      </c>
      <c r="B4" s="243">
        <v>159094400000</v>
      </c>
    </row>
    <row r="5" spans="1:2" x14ac:dyDescent="0.25">
      <c r="A5" s="243" t="s">
        <v>200</v>
      </c>
      <c r="B5" s="243">
        <v>80710799999.999985</v>
      </c>
    </row>
    <row r="6" spans="1:2" x14ac:dyDescent="0.25">
      <c r="A6" s="243" t="s">
        <v>201</v>
      </c>
      <c r="B6" s="243">
        <v>1241200000</v>
      </c>
    </row>
    <row r="7" spans="1:2" x14ac:dyDescent="0.25">
      <c r="A7" s="243" t="s">
        <v>202</v>
      </c>
      <c r="B7" s="243">
        <v>343642400000</v>
      </c>
    </row>
    <row r="8" spans="1:2" x14ac:dyDescent="0.25">
      <c r="A8" s="243" t="s">
        <v>203</v>
      </c>
      <c r="B8" s="243">
        <v>9798600000</v>
      </c>
    </row>
    <row r="9" spans="1:2" x14ac:dyDescent="0.25">
      <c r="A9" s="243" t="s">
        <v>204</v>
      </c>
      <c r="B9" s="243">
        <v>1145112800000</v>
      </c>
    </row>
    <row r="10" spans="1:2" x14ac:dyDescent="0.25">
      <c r="A10" s="243" t="s">
        <v>205</v>
      </c>
      <c r="B10" s="243">
        <v>394692800000</v>
      </c>
    </row>
    <row r="11" spans="1:2" x14ac:dyDescent="0.25">
      <c r="A11" s="243" t="s">
        <v>206</v>
      </c>
      <c r="B11" s="243">
        <v>47312600000</v>
      </c>
    </row>
    <row r="12" spans="1:2" x14ac:dyDescent="0.25">
      <c r="A12" s="243" t="s">
        <v>766</v>
      </c>
      <c r="B12" s="243">
        <v>8027600000</v>
      </c>
    </row>
    <row r="13" spans="1:2" x14ac:dyDescent="0.25">
      <c r="A13" s="243" t="s">
        <v>208</v>
      </c>
      <c r="B13" s="243">
        <v>21685200000</v>
      </c>
    </row>
    <row r="14" spans="1:2" x14ac:dyDescent="0.25">
      <c r="A14" s="243" t="s">
        <v>209</v>
      </c>
      <c r="B14" s="243">
        <v>94379400000</v>
      </c>
    </row>
    <row r="15" spans="1:2" x14ac:dyDescent="0.25">
      <c r="A15" s="243" t="s">
        <v>210</v>
      </c>
      <c r="B15" s="243">
        <v>4392999999.999999</v>
      </c>
    </row>
    <row r="16" spans="1:2" x14ac:dyDescent="0.25">
      <c r="A16" s="243" t="s">
        <v>211</v>
      </c>
      <c r="B16" s="243">
        <v>53188200000.000008</v>
      </c>
    </row>
    <row r="17" spans="1:2" x14ac:dyDescent="0.25">
      <c r="A17" s="243" t="s">
        <v>212</v>
      </c>
      <c r="B17" s="243">
        <v>485425399999.99994</v>
      </c>
    </row>
    <row r="18" spans="1:2" x14ac:dyDescent="0.25">
      <c r="A18" s="243" t="s">
        <v>213</v>
      </c>
      <c r="B18" s="243">
        <v>1374000000</v>
      </c>
    </row>
    <row r="19" spans="1:2" x14ac:dyDescent="0.25">
      <c r="A19" s="243" t="s">
        <v>214</v>
      </c>
      <c r="B19" s="243">
        <v>6531999999.999999</v>
      </c>
    </row>
    <row r="20" spans="1:2" x14ac:dyDescent="0.25">
      <c r="A20" s="243" t="s">
        <v>215</v>
      </c>
      <c r="B20" s="243">
        <v>1300600000</v>
      </c>
    </row>
    <row r="21" spans="1:2" x14ac:dyDescent="0.25">
      <c r="A21" s="243" t="s">
        <v>502</v>
      </c>
      <c r="B21" s="243">
        <v>18354400000</v>
      </c>
    </row>
    <row r="22" spans="1:2" x14ac:dyDescent="0.25">
      <c r="A22" s="243" t="s">
        <v>217</v>
      </c>
      <c r="B22" s="243">
        <v>17069400000.000002</v>
      </c>
    </row>
    <row r="23" spans="1:2" x14ac:dyDescent="0.25">
      <c r="A23" s="243" t="s">
        <v>218</v>
      </c>
      <c r="B23" s="243">
        <v>13984400000</v>
      </c>
    </row>
    <row r="24" spans="1:2" x14ac:dyDescent="0.25">
      <c r="A24" s="243" t="s">
        <v>219</v>
      </c>
      <c r="B24" s="243">
        <v>1854951400000</v>
      </c>
    </row>
    <row r="25" spans="1:2" x14ac:dyDescent="0.25">
      <c r="A25" s="243" t="s">
        <v>220</v>
      </c>
      <c r="B25" s="243">
        <v>13060399999.999998</v>
      </c>
    </row>
    <row r="26" spans="1:2" x14ac:dyDescent="0.25">
      <c r="A26" s="243" t="s">
        <v>221</v>
      </c>
      <c r="B26" s="243">
        <v>48749800000</v>
      </c>
    </row>
    <row r="27" spans="1:2" x14ac:dyDescent="0.25">
      <c r="A27" s="243" t="s">
        <v>222</v>
      </c>
      <c r="B27" s="243">
        <v>8475200000.000001</v>
      </c>
    </row>
    <row r="28" spans="1:2" x14ac:dyDescent="0.25">
      <c r="A28" s="243" t="s">
        <v>223</v>
      </c>
      <c r="B28" s="243">
        <v>1827600000</v>
      </c>
    </row>
    <row r="29" spans="1:2" x14ac:dyDescent="0.25">
      <c r="A29" s="243" t="s">
        <v>224</v>
      </c>
      <c r="B29" s="243">
        <v>10704200000</v>
      </c>
    </row>
    <row r="30" spans="1:2" x14ac:dyDescent="0.25">
      <c r="A30" s="243" t="s">
        <v>225</v>
      </c>
      <c r="B30" s="243">
        <v>22917200000</v>
      </c>
    </row>
    <row r="31" spans="1:2" x14ac:dyDescent="0.25">
      <c r="A31" s="243" t="s">
        <v>226</v>
      </c>
      <c r="B31" s="243">
        <v>1515646200000</v>
      </c>
    </row>
    <row r="32" spans="1:2" x14ac:dyDescent="0.25">
      <c r="A32" s="243" t="s">
        <v>227</v>
      </c>
      <c r="B32" s="243">
        <v>1614399999.9999998</v>
      </c>
    </row>
    <row r="33" spans="1:2" x14ac:dyDescent="0.25">
      <c r="A33" s="243" t="s">
        <v>228</v>
      </c>
      <c r="B33" s="243">
        <v>1962000000.0000002</v>
      </c>
    </row>
    <row r="34" spans="1:2" x14ac:dyDescent="0.25">
      <c r="A34" s="243" t="s">
        <v>229</v>
      </c>
      <c r="B34" s="243">
        <v>8082800000.000001</v>
      </c>
    </row>
    <row r="35" spans="1:2" x14ac:dyDescent="0.25">
      <c r="A35" s="243" t="s">
        <v>230</v>
      </c>
      <c r="B35" s="243">
        <v>197907000000</v>
      </c>
    </row>
    <row r="36" spans="1:2" x14ac:dyDescent="0.25">
      <c r="A36" s="243" t="s">
        <v>231</v>
      </c>
      <c r="B36" s="243">
        <v>5246650400000</v>
      </c>
    </row>
    <row r="37" spans="1:2" x14ac:dyDescent="0.25">
      <c r="A37" s="243" t="s">
        <v>232</v>
      </c>
      <c r="B37" s="243">
        <v>259067400000.00003</v>
      </c>
    </row>
    <row r="38" spans="1:2" x14ac:dyDescent="0.25">
      <c r="A38" s="243" t="s">
        <v>233</v>
      </c>
      <c r="B38" s="243">
        <v>538800000</v>
      </c>
    </row>
    <row r="39" spans="1:2" x14ac:dyDescent="0.25">
      <c r="A39" s="243" t="s">
        <v>767</v>
      </c>
      <c r="B39" s="243">
        <v>12298600000</v>
      </c>
    </row>
    <row r="40" spans="1:2" x14ac:dyDescent="0.25">
      <c r="A40" s="243" t="s">
        <v>768</v>
      </c>
      <c r="B40" s="243">
        <v>11347800000</v>
      </c>
    </row>
    <row r="41" spans="1:2" x14ac:dyDescent="0.25">
      <c r="A41" s="243" t="s">
        <v>236</v>
      </c>
      <c r="B41" s="243">
        <v>32541600000.000004</v>
      </c>
    </row>
    <row r="42" spans="1:2" x14ac:dyDescent="0.25">
      <c r="A42" s="243" t="s">
        <v>241</v>
      </c>
      <c r="B42" s="243">
        <v>22577400000</v>
      </c>
    </row>
    <row r="43" spans="1:2" x14ac:dyDescent="0.25">
      <c r="A43" s="243" t="s">
        <v>237</v>
      </c>
      <c r="B43" s="243">
        <v>63474199999.999992</v>
      </c>
    </row>
    <row r="44" spans="1:2" x14ac:dyDescent="0.25">
      <c r="A44" s="243" t="s">
        <v>239</v>
      </c>
      <c r="B44" s="243">
        <v>23688399999.999996</v>
      </c>
    </row>
    <row r="45" spans="1:2" x14ac:dyDescent="0.25">
      <c r="A45" s="243" t="s">
        <v>240</v>
      </c>
      <c r="B45" s="243">
        <v>202999200000</v>
      </c>
    </row>
    <row r="46" spans="1:2" x14ac:dyDescent="0.25">
      <c r="A46" s="243" t="s">
        <v>244</v>
      </c>
      <c r="B46" s="243">
        <v>322327800000</v>
      </c>
    </row>
    <row r="47" spans="1:2" x14ac:dyDescent="0.25">
      <c r="A47" s="243" t="s">
        <v>245</v>
      </c>
      <c r="B47" s="243">
        <v>1049600000.0000001</v>
      </c>
    </row>
    <row r="48" spans="1:2" x14ac:dyDescent="0.25">
      <c r="A48" s="243" t="s">
        <v>246</v>
      </c>
      <c r="B48" s="243">
        <v>464600000</v>
      </c>
    </row>
    <row r="49" spans="1:2" x14ac:dyDescent="0.25">
      <c r="A49" s="243" t="s">
        <v>247</v>
      </c>
      <c r="B49" s="243">
        <v>48308400000.000008</v>
      </c>
    </row>
    <row r="50" spans="1:2" x14ac:dyDescent="0.25">
      <c r="A50" s="243" t="s">
        <v>248</v>
      </c>
      <c r="B50" s="243">
        <v>55218800000</v>
      </c>
    </row>
    <row r="51" spans="1:2" x14ac:dyDescent="0.25">
      <c r="A51" s="243" t="s">
        <v>249</v>
      </c>
      <c r="B51" s="243">
        <v>187114600000.00003</v>
      </c>
    </row>
    <row r="52" spans="1:2" x14ac:dyDescent="0.25">
      <c r="A52" s="243" t="s">
        <v>250</v>
      </c>
      <c r="B52" s="243">
        <v>21234600000</v>
      </c>
    </row>
    <row r="53" spans="1:2" x14ac:dyDescent="0.25">
      <c r="A53" s="243" t="s">
        <v>251</v>
      </c>
      <c r="B53" s="243">
        <v>15507400000</v>
      </c>
    </row>
    <row r="54" spans="1:2" x14ac:dyDescent="0.25">
      <c r="A54" s="243" t="s">
        <v>252</v>
      </c>
      <c r="B54" s="243">
        <v>1856199999.9999998</v>
      </c>
    </row>
    <row r="55" spans="1:2" x14ac:dyDescent="0.25">
      <c r="A55" s="243" t="s">
        <v>253</v>
      </c>
      <c r="B55" s="243">
        <v>21254800000</v>
      </c>
    </row>
    <row r="56" spans="1:2" x14ac:dyDescent="0.25">
      <c r="A56" s="243" t="s">
        <v>254</v>
      </c>
      <c r="B56" s="243">
        <v>27883400000</v>
      </c>
    </row>
    <row r="57" spans="1:2" x14ac:dyDescent="0.25">
      <c r="A57" s="243" t="s">
        <v>255</v>
      </c>
      <c r="B57" s="243">
        <v>3319200000</v>
      </c>
    </row>
    <row r="58" spans="1:2" x14ac:dyDescent="0.25">
      <c r="A58" s="243" t="s">
        <v>256</v>
      </c>
      <c r="B58" s="243">
        <v>253002599999.99997</v>
      </c>
    </row>
    <row r="59" spans="1:2" x14ac:dyDescent="0.25">
      <c r="A59" s="243" t="s">
        <v>257</v>
      </c>
      <c r="B59" s="243">
        <v>2680065400000.0005</v>
      </c>
    </row>
    <row r="60" spans="1:2" x14ac:dyDescent="0.25">
      <c r="A60" s="243" t="s">
        <v>258</v>
      </c>
      <c r="B60" s="243">
        <v>13284199999.999998</v>
      </c>
    </row>
    <row r="61" spans="1:2" x14ac:dyDescent="0.25">
      <c r="A61" s="243" t="s">
        <v>769</v>
      </c>
      <c r="B61" s="243">
        <v>925400000</v>
      </c>
    </row>
    <row r="62" spans="1:2" x14ac:dyDescent="0.25">
      <c r="A62" s="243" t="s">
        <v>260</v>
      </c>
      <c r="B62" s="243">
        <v>11969400000</v>
      </c>
    </row>
    <row r="63" spans="1:2" x14ac:dyDescent="0.25">
      <c r="A63" s="243" t="s">
        <v>261</v>
      </c>
      <c r="B63" s="243">
        <v>3427999000000</v>
      </c>
    </row>
    <row r="64" spans="1:2" x14ac:dyDescent="0.25">
      <c r="A64" s="243" t="s">
        <v>262</v>
      </c>
      <c r="B64" s="243">
        <v>29712800000.000004</v>
      </c>
    </row>
    <row r="65" spans="1:2" x14ac:dyDescent="0.25">
      <c r="A65" s="243" t="s">
        <v>263</v>
      </c>
      <c r="B65" s="243">
        <v>319144200000</v>
      </c>
    </row>
    <row r="66" spans="1:2" x14ac:dyDescent="0.25">
      <c r="A66" s="243" t="s">
        <v>264</v>
      </c>
      <c r="B66" s="243">
        <v>795600000</v>
      </c>
    </row>
    <row r="67" spans="1:2" x14ac:dyDescent="0.25">
      <c r="A67" s="243" t="s">
        <v>265</v>
      </c>
      <c r="B67" s="243">
        <v>39803400000</v>
      </c>
    </row>
    <row r="68" spans="1:2" x14ac:dyDescent="0.25">
      <c r="A68" s="243" t="s">
        <v>266</v>
      </c>
      <c r="B68" s="243">
        <v>4689999999.999999</v>
      </c>
    </row>
    <row r="69" spans="1:2" x14ac:dyDescent="0.25">
      <c r="A69" s="243" t="s">
        <v>267</v>
      </c>
      <c r="B69" s="243">
        <v>836000000</v>
      </c>
    </row>
    <row r="70" spans="1:2" x14ac:dyDescent="0.25">
      <c r="A70" s="243" t="s">
        <v>268</v>
      </c>
      <c r="B70" s="243">
        <v>2083400000.0000002</v>
      </c>
    </row>
    <row r="71" spans="1:2" x14ac:dyDescent="0.25">
      <c r="A71" s="243" t="s">
        <v>269</v>
      </c>
      <c r="B71" s="243">
        <v>6585199999.999999</v>
      </c>
    </row>
    <row r="72" spans="1:2" x14ac:dyDescent="0.25">
      <c r="A72" s="243" t="s">
        <v>270</v>
      </c>
      <c r="B72" s="243">
        <v>14608200000</v>
      </c>
    </row>
    <row r="73" spans="1:2" x14ac:dyDescent="0.25">
      <c r="A73" s="243" t="s">
        <v>770</v>
      </c>
      <c r="B73" s="243">
        <v>219847800000</v>
      </c>
    </row>
    <row r="74" spans="1:2" x14ac:dyDescent="0.25">
      <c r="A74" s="243" t="s">
        <v>271</v>
      </c>
      <c r="B74" s="243">
        <v>137180400000.00002</v>
      </c>
    </row>
    <row r="75" spans="1:2" x14ac:dyDescent="0.25">
      <c r="A75" s="243" t="s">
        <v>272</v>
      </c>
      <c r="B75" s="243">
        <v>15194600000</v>
      </c>
    </row>
    <row r="76" spans="1:2" x14ac:dyDescent="0.25">
      <c r="A76" s="243" t="s">
        <v>273</v>
      </c>
      <c r="B76" s="243">
        <v>1386449400000</v>
      </c>
    </row>
    <row r="77" spans="1:2" x14ac:dyDescent="0.25">
      <c r="A77" s="243" t="s">
        <v>274</v>
      </c>
      <c r="B77" s="243">
        <v>607176800000</v>
      </c>
    </row>
    <row r="78" spans="1:2" x14ac:dyDescent="0.25">
      <c r="A78" s="243" t="s">
        <v>771</v>
      </c>
      <c r="B78" s="243">
        <v>384026199999.99994</v>
      </c>
    </row>
    <row r="79" spans="1:2" x14ac:dyDescent="0.25">
      <c r="A79" s="243" t="s">
        <v>276</v>
      </c>
      <c r="B79" s="243">
        <v>80849800000</v>
      </c>
    </row>
    <row r="80" spans="1:2" x14ac:dyDescent="0.25">
      <c r="A80" s="243" t="s">
        <v>277</v>
      </c>
      <c r="B80" s="243">
        <v>234711000000</v>
      </c>
    </row>
    <row r="81" spans="1:2" x14ac:dyDescent="0.25">
      <c r="A81" s="243" t="s">
        <v>278</v>
      </c>
      <c r="B81" s="243">
        <v>204795799999.99997</v>
      </c>
    </row>
    <row r="82" spans="1:2" x14ac:dyDescent="0.25">
      <c r="A82" s="243" t="s">
        <v>279</v>
      </c>
      <c r="B82" s="243">
        <v>2164929600000.0005</v>
      </c>
    </row>
    <row r="83" spans="1:2" x14ac:dyDescent="0.25">
      <c r="A83" s="243" t="s">
        <v>280</v>
      </c>
      <c r="B83" s="243">
        <v>13461000000.000002</v>
      </c>
    </row>
    <row r="84" spans="1:2" x14ac:dyDescent="0.25">
      <c r="A84" s="243" t="s">
        <v>281</v>
      </c>
      <c r="B84" s="243">
        <v>5119713600000</v>
      </c>
    </row>
    <row r="85" spans="1:2" x14ac:dyDescent="0.25">
      <c r="A85" s="243" t="s">
        <v>282</v>
      </c>
      <c r="B85" s="243">
        <v>23722400000</v>
      </c>
    </row>
    <row r="86" spans="1:2" x14ac:dyDescent="0.25">
      <c r="A86" s="243" t="s">
        <v>283</v>
      </c>
      <c r="B86" s="243">
        <v>136007600000</v>
      </c>
    </row>
    <row r="87" spans="1:2" x14ac:dyDescent="0.25">
      <c r="A87" s="243" t="s">
        <v>284</v>
      </c>
      <c r="B87" s="243">
        <v>30857400000.000004</v>
      </c>
    </row>
    <row r="88" spans="1:2" x14ac:dyDescent="0.25">
      <c r="A88" s="243" t="s">
        <v>285</v>
      </c>
      <c r="B88" s="243">
        <v>136800000</v>
      </c>
    </row>
    <row r="89" spans="1:2" x14ac:dyDescent="0.25">
      <c r="A89" s="243" t="s">
        <v>772</v>
      </c>
      <c r="B89" s="243">
        <v>989168199999.99988</v>
      </c>
    </row>
    <row r="90" spans="1:2" x14ac:dyDescent="0.25">
      <c r="A90" s="243" t="s">
        <v>527</v>
      </c>
      <c r="B90" s="243">
        <v>5562800000</v>
      </c>
    </row>
    <row r="91" spans="1:2" x14ac:dyDescent="0.25">
      <c r="A91" s="243" t="s">
        <v>286</v>
      </c>
      <c r="B91" s="243">
        <v>133797800000</v>
      </c>
    </row>
    <row r="92" spans="1:2" x14ac:dyDescent="0.25">
      <c r="A92" s="243" t="s">
        <v>524</v>
      </c>
      <c r="B92" s="243">
        <v>4867000000</v>
      </c>
    </row>
    <row r="93" spans="1:2" x14ac:dyDescent="0.25">
      <c r="A93" s="243" t="s">
        <v>288</v>
      </c>
      <c r="B93" s="243">
        <v>5897799999.999999</v>
      </c>
    </row>
    <row r="94" spans="1:2" x14ac:dyDescent="0.25">
      <c r="A94" s="243" t="s">
        <v>289</v>
      </c>
      <c r="B94" s="243">
        <v>28044800000</v>
      </c>
    </row>
    <row r="95" spans="1:2" x14ac:dyDescent="0.25">
      <c r="A95" s="243" t="s">
        <v>290</v>
      </c>
      <c r="B95" s="243">
        <v>33189999999.999996</v>
      </c>
    </row>
    <row r="96" spans="1:2" x14ac:dyDescent="0.25">
      <c r="A96" s="243" t="s">
        <v>291</v>
      </c>
      <c r="B96" s="243">
        <v>1953599999.9999998</v>
      </c>
    </row>
    <row r="97" spans="1:2" x14ac:dyDescent="0.25">
      <c r="A97" s="243" t="s">
        <v>292</v>
      </c>
      <c r="B97" s="243">
        <v>923199999.99999988</v>
      </c>
    </row>
    <row r="98" spans="1:2" x14ac:dyDescent="0.25">
      <c r="A98" s="243" t="s">
        <v>530</v>
      </c>
      <c r="B98" s="243">
        <v>69304600000.000015</v>
      </c>
    </row>
    <row r="99" spans="1:2" x14ac:dyDescent="0.25">
      <c r="A99" s="243" t="s">
        <v>294</v>
      </c>
      <c r="B99" s="243">
        <v>40640400000</v>
      </c>
    </row>
    <row r="100" spans="1:2" x14ac:dyDescent="0.25">
      <c r="A100" s="243" t="s">
        <v>295</v>
      </c>
      <c r="B100" s="243">
        <v>54669399999.999992</v>
      </c>
    </row>
    <row r="101" spans="1:2" x14ac:dyDescent="0.25">
      <c r="A101" s="243" t="s">
        <v>773</v>
      </c>
      <c r="B101" s="243">
        <v>9378200000</v>
      </c>
    </row>
    <row r="102" spans="1:2" x14ac:dyDescent="0.25">
      <c r="A102" s="243" t="s">
        <v>296</v>
      </c>
      <c r="B102" s="243">
        <v>8814400000</v>
      </c>
    </row>
    <row r="103" spans="1:2" x14ac:dyDescent="0.25">
      <c r="A103" s="243" t="s">
        <v>297</v>
      </c>
      <c r="B103" s="243">
        <v>4805600000</v>
      </c>
    </row>
    <row r="104" spans="1:2" x14ac:dyDescent="0.25">
      <c r="A104" s="243" t="s">
        <v>298</v>
      </c>
      <c r="B104" s="243">
        <v>223817400000</v>
      </c>
    </row>
    <row r="105" spans="1:2" x14ac:dyDescent="0.25">
      <c r="A105" s="243" t="s">
        <v>299</v>
      </c>
      <c r="B105" s="243">
        <v>1879200000.0000002</v>
      </c>
    </row>
    <row r="106" spans="1:2" x14ac:dyDescent="0.25">
      <c r="A106" s="243" t="s">
        <v>300</v>
      </c>
      <c r="B106" s="243">
        <v>8992600000</v>
      </c>
    </row>
    <row r="107" spans="1:2" x14ac:dyDescent="0.25">
      <c r="A107" s="243" t="s">
        <v>301</v>
      </c>
      <c r="B107" s="243">
        <v>8238800000.000001</v>
      </c>
    </row>
    <row r="108" spans="1:2" x14ac:dyDescent="0.25">
      <c r="A108" s="243" t="s">
        <v>303</v>
      </c>
      <c r="B108" s="243">
        <v>3443000000</v>
      </c>
    </row>
    <row r="109" spans="1:2" x14ac:dyDescent="0.25">
      <c r="A109" s="243" t="s">
        <v>304</v>
      </c>
      <c r="B109" s="243">
        <v>9456800000</v>
      </c>
    </row>
    <row r="110" spans="1:2" x14ac:dyDescent="0.25">
      <c r="A110" s="243" t="s">
        <v>305</v>
      </c>
      <c r="B110" s="243">
        <v>1040274400000</v>
      </c>
    </row>
    <row r="111" spans="1:2" x14ac:dyDescent="0.25">
      <c r="A111" s="243" t="s">
        <v>537</v>
      </c>
      <c r="B111" s="243">
        <v>5741999999.999999</v>
      </c>
    </row>
    <row r="112" spans="1:2" x14ac:dyDescent="0.25">
      <c r="A112" s="243" t="s">
        <v>308</v>
      </c>
      <c r="B112" s="243">
        <v>5833200000</v>
      </c>
    </row>
    <row r="113" spans="1:2" x14ac:dyDescent="0.25">
      <c r="A113" s="243" t="s">
        <v>309</v>
      </c>
      <c r="B113" s="243">
        <v>4204200000</v>
      </c>
    </row>
    <row r="114" spans="1:2" x14ac:dyDescent="0.25">
      <c r="A114" s="243" t="s">
        <v>310</v>
      </c>
      <c r="B114" s="243">
        <v>89010600000</v>
      </c>
    </row>
    <row r="115" spans="1:2" x14ac:dyDescent="0.25">
      <c r="A115" s="243" t="s">
        <v>311</v>
      </c>
      <c r="B115" s="243">
        <v>10067800000</v>
      </c>
    </row>
    <row r="116" spans="1:2" x14ac:dyDescent="0.25">
      <c r="A116" s="243" t="s">
        <v>312</v>
      </c>
      <c r="B116" s="243">
        <v>36815800000</v>
      </c>
    </row>
    <row r="117" spans="1:2" x14ac:dyDescent="0.25">
      <c r="A117" s="243" t="s">
        <v>313</v>
      </c>
      <c r="B117" s="243">
        <v>10030800000</v>
      </c>
    </row>
    <row r="118" spans="1:2" x14ac:dyDescent="0.25">
      <c r="A118" s="243" t="s">
        <v>315</v>
      </c>
      <c r="B118" s="243">
        <v>14002400000</v>
      </c>
    </row>
    <row r="119" spans="1:2" x14ac:dyDescent="0.25">
      <c r="A119" s="243" t="s">
        <v>316</v>
      </c>
      <c r="B119" s="243">
        <v>815137400000</v>
      </c>
    </row>
    <row r="120" spans="1:2" x14ac:dyDescent="0.25">
      <c r="A120" s="243" t="s">
        <v>317</v>
      </c>
      <c r="B120" s="243">
        <v>136701399999.99998</v>
      </c>
    </row>
    <row r="121" spans="1:2" x14ac:dyDescent="0.25">
      <c r="A121" s="243" t="s">
        <v>318</v>
      </c>
      <c r="B121" s="243">
        <v>6427199999.999999</v>
      </c>
    </row>
    <row r="122" spans="1:2" x14ac:dyDescent="0.25">
      <c r="A122" s="243" t="s">
        <v>319</v>
      </c>
      <c r="B122" s="243">
        <v>5280799999.999999</v>
      </c>
    </row>
    <row r="123" spans="1:2" x14ac:dyDescent="0.25">
      <c r="A123" s="243" t="s">
        <v>320</v>
      </c>
      <c r="B123" s="243">
        <v>195477000000</v>
      </c>
    </row>
    <row r="124" spans="1:2" x14ac:dyDescent="0.25">
      <c r="A124" s="243" t="s">
        <v>322</v>
      </c>
      <c r="B124" s="243">
        <v>424672800000</v>
      </c>
    </row>
    <row r="125" spans="1:2" x14ac:dyDescent="0.25">
      <c r="A125" s="243" t="s">
        <v>323</v>
      </c>
      <c r="B125" s="243">
        <v>55813400000</v>
      </c>
    </row>
    <row r="126" spans="1:2" x14ac:dyDescent="0.25">
      <c r="A126" s="243" t="s">
        <v>324</v>
      </c>
      <c r="B126" s="243">
        <v>171270000000</v>
      </c>
    </row>
    <row r="127" spans="1:2" x14ac:dyDescent="0.25">
      <c r="A127" s="243" t="s">
        <v>326</v>
      </c>
      <c r="B127" s="243">
        <v>24823600000.000004</v>
      </c>
    </row>
    <row r="128" spans="1:2" x14ac:dyDescent="0.25">
      <c r="A128" s="243" t="s">
        <v>327</v>
      </c>
      <c r="B128" s="243">
        <v>8997200000.0000019</v>
      </c>
    </row>
    <row r="129" spans="1:2" x14ac:dyDescent="0.25">
      <c r="A129" s="243" t="s">
        <v>328</v>
      </c>
      <c r="B129" s="243">
        <v>16746000000.000002</v>
      </c>
    </row>
    <row r="130" spans="1:2" x14ac:dyDescent="0.25">
      <c r="A130" s="243" t="s">
        <v>329</v>
      </c>
      <c r="B130" s="243">
        <v>137587000000</v>
      </c>
    </row>
    <row r="131" spans="1:2" x14ac:dyDescent="0.25">
      <c r="A131" s="243" t="s">
        <v>330</v>
      </c>
      <c r="B131" s="243">
        <v>180833600000</v>
      </c>
    </row>
    <row r="132" spans="1:2" x14ac:dyDescent="0.25">
      <c r="A132" s="243" t="s">
        <v>331</v>
      </c>
      <c r="B132" s="243">
        <v>473691400000</v>
      </c>
    </row>
    <row r="133" spans="1:2" x14ac:dyDescent="0.25">
      <c r="A133" s="243" t="s">
        <v>332</v>
      </c>
      <c r="B133" s="243">
        <v>237548000000</v>
      </c>
    </row>
    <row r="134" spans="1:2" x14ac:dyDescent="0.25">
      <c r="A134" s="243" t="s">
        <v>333</v>
      </c>
      <c r="B134" s="243">
        <v>118665799999.99998</v>
      </c>
    </row>
    <row r="135" spans="1:2" x14ac:dyDescent="0.25">
      <c r="A135" s="243" t="s">
        <v>336</v>
      </c>
      <c r="B135" s="243">
        <v>178702799999.99997</v>
      </c>
    </row>
    <row r="136" spans="1:2" x14ac:dyDescent="0.25">
      <c r="A136" s="243" t="s">
        <v>707</v>
      </c>
      <c r="B136" s="243">
        <v>1504187199999.9998</v>
      </c>
    </row>
    <row r="137" spans="1:2" x14ac:dyDescent="0.25">
      <c r="A137" s="243" t="s">
        <v>338</v>
      </c>
      <c r="B137" s="243">
        <v>5082400000</v>
      </c>
    </row>
    <row r="138" spans="1:2" x14ac:dyDescent="0.25">
      <c r="A138" s="243" t="s">
        <v>342</v>
      </c>
      <c r="B138" s="243">
        <v>568400000</v>
      </c>
    </row>
    <row r="139" spans="1:2" x14ac:dyDescent="0.25">
      <c r="A139" s="243" t="s">
        <v>774</v>
      </c>
      <c r="B139" s="243">
        <v>194400000</v>
      </c>
    </row>
    <row r="140" spans="1:2" x14ac:dyDescent="0.25">
      <c r="A140" s="243" t="s">
        <v>345</v>
      </c>
      <c r="B140" s="243">
        <v>453664800000</v>
      </c>
    </row>
    <row r="141" spans="1:2" x14ac:dyDescent="0.25">
      <c r="A141" s="243" t="s">
        <v>346</v>
      </c>
      <c r="B141" s="243">
        <v>12979000000</v>
      </c>
    </row>
    <row r="142" spans="1:2" x14ac:dyDescent="0.25">
      <c r="A142" s="243" t="s">
        <v>347</v>
      </c>
      <c r="B142" s="243">
        <v>41972200000</v>
      </c>
    </row>
    <row r="143" spans="1:2" x14ac:dyDescent="0.25">
      <c r="A143" s="243" t="s">
        <v>348</v>
      </c>
      <c r="B143" s="243">
        <v>963800000</v>
      </c>
    </row>
    <row r="144" spans="1:2" x14ac:dyDescent="0.25">
      <c r="A144" s="243" t="s">
        <v>349</v>
      </c>
      <c r="B144" s="243">
        <v>1914600000</v>
      </c>
    </row>
    <row r="145" spans="1:2" x14ac:dyDescent="0.25">
      <c r="A145" s="243" t="s">
        <v>350</v>
      </c>
      <c r="B145" s="243">
        <v>208082600000</v>
      </c>
    </row>
    <row r="146" spans="1:2" x14ac:dyDescent="0.25">
      <c r="A146" s="243" t="s">
        <v>554</v>
      </c>
      <c r="B146" s="243">
        <v>88128200000</v>
      </c>
    </row>
    <row r="147" spans="1:2" x14ac:dyDescent="0.25">
      <c r="A147" s="243" t="s">
        <v>352</v>
      </c>
      <c r="B147" s="243">
        <v>49599800000</v>
      </c>
    </row>
    <row r="148" spans="1:2" x14ac:dyDescent="0.25">
      <c r="A148" s="243" t="s">
        <v>353</v>
      </c>
      <c r="B148" s="243">
        <v>647600000</v>
      </c>
    </row>
    <row r="149" spans="1:2" x14ac:dyDescent="0.25">
      <c r="A149" s="243" t="s">
        <v>355</v>
      </c>
      <c r="B149" s="243">
        <v>323155200000.00006</v>
      </c>
    </row>
    <row r="150" spans="1:2" x14ac:dyDescent="0.25">
      <c r="A150" s="243" t="s">
        <v>356</v>
      </c>
      <c r="B150" s="243">
        <v>1478460800000</v>
      </c>
    </row>
    <row r="151" spans="1:2" x14ac:dyDescent="0.25">
      <c r="A151" s="243" t="s">
        <v>357</v>
      </c>
      <c r="B151" s="243">
        <v>44751600000</v>
      </c>
    </row>
    <row r="152" spans="1:2" x14ac:dyDescent="0.25">
      <c r="A152" s="243" t="s">
        <v>525</v>
      </c>
      <c r="B152" s="243">
        <v>701199999.99999988</v>
      </c>
    </row>
    <row r="153" spans="1:2" x14ac:dyDescent="0.25">
      <c r="A153" s="243" t="s">
        <v>531</v>
      </c>
      <c r="B153" s="243">
        <v>1147600000</v>
      </c>
    </row>
    <row r="154" spans="1:2" x14ac:dyDescent="0.25">
      <c r="A154" s="243" t="s">
        <v>556</v>
      </c>
      <c r="B154" s="243">
        <v>685199999.99999988</v>
      </c>
    </row>
    <row r="155" spans="1:2" x14ac:dyDescent="0.25">
      <c r="A155" s="243" t="s">
        <v>358</v>
      </c>
      <c r="B155" s="243">
        <v>56350200000.000008</v>
      </c>
    </row>
    <row r="156" spans="1:2" x14ac:dyDescent="0.25">
      <c r="A156" s="243" t="s">
        <v>359</v>
      </c>
      <c r="B156" s="243">
        <v>3239800000</v>
      </c>
    </row>
    <row r="157" spans="1:2" x14ac:dyDescent="0.25">
      <c r="A157" s="243" t="s">
        <v>360</v>
      </c>
      <c r="B157" s="243">
        <v>3278400000</v>
      </c>
    </row>
    <row r="158" spans="1:2" x14ac:dyDescent="0.25">
      <c r="A158" s="243" t="s">
        <v>361</v>
      </c>
      <c r="B158" s="243">
        <v>470958000000</v>
      </c>
    </row>
    <row r="159" spans="1:2" x14ac:dyDescent="0.25">
      <c r="A159" s="243" t="s">
        <v>362</v>
      </c>
      <c r="B159" s="243">
        <v>518714799999.99994</v>
      </c>
    </row>
    <row r="160" spans="1:2" x14ac:dyDescent="0.25">
      <c r="A160" s="243" t="s">
        <v>363</v>
      </c>
      <c r="B160" s="243">
        <v>51726749999.999992</v>
      </c>
    </row>
    <row r="161" spans="1:2" x14ac:dyDescent="0.25">
      <c r="A161" s="243" t="s">
        <v>775</v>
      </c>
      <c r="B161" s="243">
        <v>413578400000</v>
      </c>
    </row>
    <row r="162" spans="1:2" x14ac:dyDescent="0.25">
      <c r="A162" s="243" t="s">
        <v>364</v>
      </c>
      <c r="B162" s="243">
        <v>5197800000</v>
      </c>
    </row>
    <row r="163" spans="1:2" x14ac:dyDescent="0.25">
      <c r="A163" s="243" t="s">
        <v>417</v>
      </c>
      <c r="B163" s="243">
        <v>20224400000</v>
      </c>
    </row>
    <row r="164" spans="1:2" x14ac:dyDescent="0.25">
      <c r="A164" s="243" t="s">
        <v>365</v>
      </c>
      <c r="B164" s="243">
        <v>289564600000</v>
      </c>
    </row>
    <row r="165" spans="1:2" x14ac:dyDescent="0.25">
      <c r="A165" s="243" t="s">
        <v>776</v>
      </c>
      <c r="B165" s="243">
        <v>2998199999.9999995</v>
      </c>
    </row>
    <row r="166" spans="1:2" x14ac:dyDescent="0.25">
      <c r="A166" s="243" t="s">
        <v>368</v>
      </c>
      <c r="B166" s="243">
        <v>3136000000</v>
      </c>
    </row>
    <row r="167" spans="1:2" x14ac:dyDescent="0.25">
      <c r="A167" s="243" t="s">
        <v>369</v>
      </c>
      <c r="B167" s="243">
        <v>364000000</v>
      </c>
    </row>
    <row r="168" spans="1:2" x14ac:dyDescent="0.25">
      <c r="A168" s="243" t="s">
        <v>370</v>
      </c>
      <c r="B168" s="243">
        <v>22552000000.000004</v>
      </c>
    </row>
    <row r="169" spans="1:2" x14ac:dyDescent="0.25">
      <c r="A169" s="243" t="s">
        <v>371</v>
      </c>
      <c r="B169" s="243">
        <v>43592400000</v>
      </c>
    </row>
    <row r="170" spans="1:2" x14ac:dyDescent="0.25">
      <c r="A170" s="243" t="s">
        <v>372</v>
      </c>
      <c r="B170" s="243">
        <v>701307200000</v>
      </c>
    </row>
    <row r="171" spans="1:2" x14ac:dyDescent="0.25">
      <c r="A171" s="243" t="s">
        <v>373</v>
      </c>
      <c r="B171" s="243">
        <v>22374600000</v>
      </c>
    </row>
    <row r="172" spans="1:2" x14ac:dyDescent="0.25">
      <c r="A172" s="243" t="s">
        <v>374</v>
      </c>
      <c r="B172" s="243">
        <v>29800000</v>
      </c>
    </row>
    <row r="173" spans="1:2" x14ac:dyDescent="0.25">
      <c r="A173" s="243" t="s">
        <v>375</v>
      </c>
      <c r="B173" s="243">
        <v>15236200000</v>
      </c>
    </row>
    <row r="174" spans="1:2" x14ac:dyDescent="0.25">
      <c r="A174" s="243" t="s">
        <v>376</v>
      </c>
      <c r="B174" s="243">
        <v>148591200000</v>
      </c>
    </row>
    <row r="175" spans="1:2" x14ac:dyDescent="0.25">
      <c r="A175" s="243" t="s">
        <v>377</v>
      </c>
      <c r="B175" s="243">
        <v>300222800000</v>
      </c>
    </row>
    <row r="176" spans="1:2" x14ac:dyDescent="0.25">
      <c r="A176" s="243" t="s">
        <v>378</v>
      </c>
      <c r="B176" s="243">
        <v>2466517399999.9995</v>
      </c>
    </row>
    <row r="177" spans="1:2" x14ac:dyDescent="0.25">
      <c r="A177" s="243" t="s">
        <v>394</v>
      </c>
      <c r="B177" s="243">
        <v>14375944999999.998</v>
      </c>
    </row>
    <row r="178" spans="1:2" x14ac:dyDescent="0.25">
      <c r="A178" s="243" t="s">
        <v>380</v>
      </c>
      <c r="B178" s="243">
        <v>34111599999.999996</v>
      </c>
    </row>
    <row r="179" spans="1:2" x14ac:dyDescent="0.25">
      <c r="A179" s="243" t="s">
        <v>381</v>
      </c>
      <c r="B179" s="243">
        <v>33737800000</v>
      </c>
    </row>
    <row r="180" spans="1:2" x14ac:dyDescent="0.25">
      <c r="A180" s="243" t="s">
        <v>382</v>
      </c>
      <c r="B180" s="243">
        <v>627599999.99999988</v>
      </c>
    </row>
    <row r="181" spans="1:2" x14ac:dyDescent="0.25">
      <c r="A181" s="243" t="s">
        <v>777</v>
      </c>
      <c r="B181" s="243">
        <v>296947599999.99994</v>
      </c>
    </row>
    <row r="182" spans="1:2" x14ac:dyDescent="0.25">
      <c r="A182" s="243" t="s">
        <v>559</v>
      </c>
      <c r="B182" s="243">
        <v>96175999999.999985</v>
      </c>
    </row>
    <row r="183" spans="1:2" x14ac:dyDescent="0.25">
      <c r="A183" s="243" t="s">
        <v>778</v>
      </c>
      <c r="B183" s="243">
        <v>27682399999.999992</v>
      </c>
    </row>
    <row r="184" spans="1:2" x14ac:dyDescent="0.25">
      <c r="A184" s="243" t="s">
        <v>386</v>
      </c>
      <c r="B184" s="243">
        <v>14876600000.000002</v>
      </c>
    </row>
    <row r="185" spans="1:2" x14ac:dyDescent="0.25">
      <c r="A185" s="243" t="s">
        <v>387</v>
      </c>
      <c r="B185" s="243">
        <v>6501400000.000001</v>
      </c>
    </row>
    <row r="187" spans="1:2" x14ac:dyDescent="0.25">
      <c r="A187" s="243" t="s">
        <v>779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N42" sqref="N42"/>
    </sheetView>
  </sheetViews>
  <sheetFormatPr defaultRowHeight="15" x14ac:dyDescent="0.25"/>
  <cols>
    <col min="1" max="1" width="51.140625" bestFit="1" customWidth="1"/>
    <col min="2" max="2" width="17.7109375" bestFit="1" customWidth="1"/>
  </cols>
  <sheetData>
    <row r="1" spans="1:2" x14ac:dyDescent="0.25">
      <c r="A1" s="243"/>
      <c r="B1" s="135" t="s">
        <v>763</v>
      </c>
    </row>
    <row r="2" spans="1:2" x14ac:dyDescent="0.25">
      <c r="A2" s="243" t="s">
        <v>731</v>
      </c>
    </row>
    <row r="3" spans="1:2" x14ac:dyDescent="0.25">
      <c r="A3" s="243" t="s">
        <v>204</v>
      </c>
      <c r="B3" s="243">
        <v>0.63</v>
      </c>
    </row>
    <row r="4" spans="1:2" x14ac:dyDescent="0.25">
      <c r="A4" s="243" t="s">
        <v>205</v>
      </c>
      <c r="B4" s="243">
        <v>0.49333333333333335</v>
      </c>
    </row>
    <row r="5" spans="1:2" x14ac:dyDescent="0.25">
      <c r="A5" s="243" t="s">
        <v>206</v>
      </c>
      <c r="B5" s="243">
        <v>0.02</v>
      </c>
    </row>
    <row r="6" spans="1:2" x14ac:dyDescent="0.25">
      <c r="A6" s="243" t="s">
        <v>212</v>
      </c>
      <c r="B6" s="243"/>
    </row>
    <row r="7" spans="1:2" x14ac:dyDescent="0.25">
      <c r="A7" s="243" t="s">
        <v>725</v>
      </c>
      <c r="B7" s="243">
        <v>228.464</v>
      </c>
    </row>
    <row r="8" spans="1:2" x14ac:dyDescent="0.25">
      <c r="A8" s="243" t="s">
        <v>723</v>
      </c>
      <c r="B8" s="243">
        <v>0.05</v>
      </c>
    </row>
    <row r="9" spans="1:2" x14ac:dyDescent="0.25">
      <c r="A9" s="243" t="s">
        <v>226</v>
      </c>
      <c r="B9" s="243">
        <v>24.898000000000003</v>
      </c>
    </row>
    <row r="10" spans="1:2" x14ac:dyDescent="0.25">
      <c r="A10" s="243" t="s">
        <v>729</v>
      </c>
      <c r="B10" s="243">
        <v>17</v>
      </c>
    </row>
    <row r="11" spans="1:2" x14ac:dyDescent="0.25">
      <c r="A11" s="243" t="s">
        <v>239</v>
      </c>
      <c r="B11" s="243">
        <v>2E-3</v>
      </c>
    </row>
    <row r="12" spans="1:2" x14ac:dyDescent="0.25">
      <c r="A12" s="243" t="s">
        <v>240</v>
      </c>
      <c r="B12" s="243">
        <v>0.1</v>
      </c>
    </row>
    <row r="13" spans="1:2" x14ac:dyDescent="0.25">
      <c r="A13" s="243" t="s">
        <v>244</v>
      </c>
      <c r="B13" s="243"/>
    </row>
    <row r="14" spans="1:2" x14ac:dyDescent="0.25">
      <c r="A14" s="243" t="s">
        <v>720</v>
      </c>
      <c r="B14" s="243">
        <v>14.13</v>
      </c>
    </row>
    <row r="15" spans="1:2" x14ac:dyDescent="0.25">
      <c r="A15" s="243" t="s">
        <v>256</v>
      </c>
      <c r="B15" s="243">
        <v>0.29500000000000004</v>
      </c>
    </row>
    <row r="16" spans="1:2" x14ac:dyDescent="0.25">
      <c r="A16" s="243" t="s">
        <v>257</v>
      </c>
      <c r="B16" s="243">
        <v>2.65</v>
      </c>
    </row>
    <row r="17" spans="1:2" x14ac:dyDescent="0.25">
      <c r="A17" s="243" t="s">
        <v>261</v>
      </c>
      <c r="B17" s="243">
        <v>54.946000000000005</v>
      </c>
    </row>
    <row r="18" spans="1:2" x14ac:dyDescent="0.25">
      <c r="A18" s="243" t="s">
        <v>732</v>
      </c>
      <c r="B18" s="243">
        <v>4</v>
      </c>
    </row>
    <row r="19" spans="1:2" x14ac:dyDescent="0.25">
      <c r="A19" s="243" t="s">
        <v>271</v>
      </c>
      <c r="B19" s="243">
        <v>0.01</v>
      </c>
    </row>
    <row r="20" spans="1:2" x14ac:dyDescent="0.25">
      <c r="A20" s="243" t="s">
        <v>272</v>
      </c>
      <c r="B20" s="243">
        <v>0.1</v>
      </c>
    </row>
    <row r="21" spans="1:2" x14ac:dyDescent="0.25">
      <c r="A21" s="243" t="s">
        <v>273</v>
      </c>
      <c r="B21" s="243">
        <v>0.3</v>
      </c>
    </row>
    <row r="22" spans="1:2" x14ac:dyDescent="0.25">
      <c r="A22" s="243" t="s">
        <v>733</v>
      </c>
      <c r="B22" s="243"/>
    </row>
    <row r="23" spans="1:2" x14ac:dyDescent="0.25">
      <c r="A23" s="243" t="s">
        <v>277</v>
      </c>
      <c r="B23" s="243">
        <v>4.5999999999999996</v>
      </c>
    </row>
    <row r="24" spans="1:2" x14ac:dyDescent="0.25">
      <c r="A24" s="243" t="s">
        <v>279</v>
      </c>
      <c r="B24" s="243">
        <v>5.3680000000000003</v>
      </c>
    </row>
    <row r="25" spans="1:2" x14ac:dyDescent="0.25">
      <c r="A25" s="243" t="s">
        <v>281</v>
      </c>
      <c r="B25" s="243">
        <v>22.645999999999997</v>
      </c>
    </row>
    <row r="26" spans="1:2" x14ac:dyDescent="0.25">
      <c r="A26" s="243" t="s">
        <v>286</v>
      </c>
      <c r="B26" s="243">
        <v>1</v>
      </c>
    </row>
    <row r="27" spans="1:2" x14ac:dyDescent="0.25">
      <c r="A27" s="243" t="s">
        <v>534</v>
      </c>
      <c r="B27" s="243">
        <v>1.6666666666666666E-2</v>
      </c>
    </row>
    <row r="28" spans="1:2" x14ac:dyDescent="0.25">
      <c r="A28" s="243" t="s">
        <v>295</v>
      </c>
      <c r="B28" s="243">
        <v>1.2840000000000003</v>
      </c>
    </row>
    <row r="29" spans="1:2" x14ac:dyDescent="0.25">
      <c r="A29" s="243" t="s">
        <v>298</v>
      </c>
      <c r="B29" s="243">
        <v>1</v>
      </c>
    </row>
    <row r="30" spans="1:2" x14ac:dyDescent="0.25">
      <c r="A30" s="243" t="s">
        <v>301</v>
      </c>
      <c r="B30" s="243"/>
    </row>
    <row r="31" spans="1:2" x14ac:dyDescent="0.25">
      <c r="A31" s="243" t="s">
        <v>307</v>
      </c>
      <c r="B31" s="243">
        <v>0.10400000000000001</v>
      </c>
    </row>
    <row r="32" spans="1:2" x14ac:dyDescent="0.25">
      <c r="A32" s="243" t="s">
        <v>316</v>
      </c>
      <c r="B32" s="243">
        <v>0.16750000000000001</v>
      </c>
    </row>
    <row r="33" spans="1:2" x14ac:dyDescent="0.25">
      <c r="A33" s="243" t="s">
        <v>317</v>
      </c>
      <c r="B33" s="243">
        <v>0.25333333333333335</v>
      </c>
    </row>
    <row r="34" spans="1:2" x14ac:dyDescent="0.25">
      <c r="A34" s="243" t="s">
        <v>322</v>
      </c>
      <c r="B34" s="243">
        <v>8.8140000000000001</v>
      </c>
    </row>
    <row r="35" spans="1:2" x14ac:dyDescent="0.25">
      <c r="A35" s="243" t="s">
        <v>323</v>
      </c>
      <c r="B35" s="243"/>
    </row>
    <row r="36" spans="1:2" x14ac:dyDescent="0.25">
      <c r="A36" s="243" t="s">
        <v>722</v>
      </c>
      <c r="B36" s="243"/>
    </row>
    <row r="37" spans="1:2" x14ac:dyDescent="0.25">
      <c r="A37" s="243" t="s">
        <v>332</v>
      </c>
      <c r="B37" s="243">
        <v>0.215</v>
      </c>
    </row>
    <row r="38" spans="1:2" x14ac:dyDescent="0.25">
      <c r="A38" s="243" t="s">
        <v>724</v>
      </c>
      <c r="B38" s="243"/>
    </row>
    <row r="39" spans="1:2" x14ac:dyDescent="0.25">
      <c r="A39" s="243" t="s">
        <v>333</v>
      </c>
      <c r="B39" s="243">
        <v>0.05</v>
      </c>
    </row>
    <row r="40" spans="1:2" x14ac:dyDescent="0.25">
      <c r="A40" s="243" t="s">
        <v>334</v>
      </c>
      <c r="B40" s="243"/>
    </row>
    <row r="41" spans="1:2" x14ac:dyDescent="0.25">
      <c r="A41" s="243" t="s">
        <v>336</v>
      </c>
      <c r="B41" s="243">
        <v>0.02</v>
      </c>
    </row>
    <row r="42" spans="1:2" x14ac:dyDescent="0.25">
      <c r="A42" s="243" t="s">
        <v>730</v>
      </c>
      <c r="B42" s="243"/>
    </row>
    <row r="43" spans="1:2" x14ac:dyDescent="0.25">
      <c r="A43" s="243" t="s">
        <v>726</v>
      </c>
      <c r="B43" s="243">
        <v>90.927999999999997</v>
      </c>
    </row>
    <row r="44" spans="1:2" x14ac:dyDescent="0.25">
      <c r="A44" s="243" t="s">
        <v>337</v>
      </c>
      <c r="B44" s="243">
        <v>4.2</v>
      </c>
    </row>
    <row r="45" spans="1:2" x14ac:dyDescent="0.25">
      <c r="A45" s="243" t="s">
        <v>728</v>
      </c>
      <c r="B45" s="243"/>
    </row>
    <row r="46" spans="1:2" x14ac:dyDescent="0.25">
      <c r="A46" s="243" t="s">
        <v>345</v>
      </c>
      <c r="B46" s="243">
        <v>8</v>
      </c>
    </row>
    <row r="47" spans="1:2" x14ac:dyDescent="0.25">
      <c r="A47" s="243" t="s">
        <v>350</v>
      </c>
      <c r="B47" s="243"/>
    </row>
    <row r="48" spans="1:2" x14ac:dyDescent="0.25">
      <c r="A48" s="243" t="s">
        <v>554</v>
      </c>
      <c r="B48" s="243">
        <v>0.04</v>
      </c>
    </row>
    <row r="49" spans="1:2" x14ac:dyDescent="0.25">
      <c r="A49" s="243" t="s">
        <v>356</v>
      </c>
      <c r="B49" s="243">
        <v>2.0620000000000003</v>
      </c>
    </row>
    <row r="50" spans="1:2" x14ac:dyDescent="0.25">
      <c r="A50" s="243" t="s">
        <v>361</v>
      </c>
      <c r="B50" s="243"/>
    </row>
    <row r="51" spans="1:2" x14ac:dyDescent="0.25">
      <c r="A51" s="243" t="s">
        <v>362</v>
      </c>
      <c r="B51" s="243"/>
    </row>
    <row r="52" spans="1:2" x14ac:dyDescent="0.25">
      <c r="A52" s="243" t="s">
        <v>372</v>
      </c>
      <c r="B52" s="243">
        <v>7.0000000000000007E-2</v>
      </c>
    </row>
    <row r="53" spans="1:2" x14ac:dyDescent="0.25">
      <c r="A53" s="243" t="s">
        <v>727</v>
      </c>
      <c r="B53" s="243">
        <v>0.186</v>
      </c>
    </row>
    <row r="54" spans="1:2" x14ac:dyDescent="0.25">
      <c r="A54" s="243" t="s">
        <v>377</v>
      </c>
      <c r="B54" s="243">
        <v>1</v>
      </c>
    </row>
    <row r="55" spans="1:2" x14ac:dyDescent="0.25">
      <c r="A55" s="243" t="s">
        <v>378</v>
      </c>
      <c r="B55" s="243">
        <v>53.948</v>
      </c>
    </row>
    <row r="56" spans="1:2" x14ac:dyDescent="0.25">
      <c r="A56" s="243" t="s">
        <v>394</v>
      </c>
      <c r="B56" s="243">
        <v>133.41</v>
      </c>
    </row>
    <row r="57" spans="1:2" x14ac:dyDescent="0.25">
      <c r="A57" s="243"/>
      <c r="B57" s="243"/>
    </row>
    <row r="58" spans="1:2" x14ac:dyDescent="0.25">
      <c r="A58" s="243" t="s">
        <v>734</v>
      </c>
      <c r="B58" s="243"/>
    </row>
    <row r="59" spans="1:2" x14ac:dyDescent="0.25">
      <c r="A59" s="243" t="s">
        <v>735</v>
      </c>
      <c r="B59" s="243">
        <v>1</v>
      </c>
    </row>
    <row r="60" spans="1:2" x14ac:dyDescent="0.25">
      <c r="A60" s="243" t="s">
        <v>736</v>
      </c>
      <c r="B60" s="243"/>
    </row>
    <row r="61" spans="1:2" x14ac:dyDescent="0.25">
      <c r="A61" s="243" t="s">
        <v>737</v>
      </c>
      <c r="B61" s="243">
        <v>0.17</v>
      </c>
    </row>
    <row r="62" spans="1:2" x14ac:dyDescent="0.25">
      <c r="A62" s="243" t="s">
        <v>738</v>
      </c>
      <c r="B62" s="243"/>
    </row>
    <row r="63" spans="1:2" x14ac:dyDescent="0.25">
      <c r="A63" s="243" t="s">
        <v>739</v>
      </c>
      <c r="B63" s="243">
        <v>0.1</v>
      </c>
    </row>
    <row r="64" spans="1:2" x14ac:dyDescent="0.25">
      <c r="A64" s="243" t="s">
        <v>740</v>
      </c>
      <c r="B64" s="243">
        <v>0.3</v>
      </c>
    </row>
    <row r="65" spans="1:2" x14ac:dyDescent="0.25">
      <c r="A65" s="243" t="s">
        <v>721</v>
      </c>
      <c r="B65" s="243">
        <v>256.96799999999996</v>
      </c>
    </row>
    <row r="66" spans="1:2" x14ac:dyDescent="0.25">
      <c r="A66" s="243" t="s">
        <v>741</v>
      </c>
      <c r="B66" s="243"/>
    </row>
    <row r="67" spans="1:2" x14ac:dyDescent="0.25">
      <c r="A67" s="243" t="s">
        <v>742</v>
      </c>
      <c r="B67" s="243">
        <v>42.036666666666669</v>
      </c>
    </row>
    <row r="68" spans="1:2" x14ac:dyDescent="0.25">
      <c r="A68" s="243" t="s">
        <v>743</v>
      </c>
      <c r="B68" s="243">
        <v>38.525999999999996</v>
      </c>
    </row>
    <row r="69" spans="1:2" x14ac:dyDescent="0.25">
      <c r="A69" s="243" t="s">
        <v>744</v>
      </c>
      <c r="B69" s="243">
        <v>36.092499999999994</v>
      </c>
    </row>
    <row r="70" spans="1:2" x14ac:dyDescent="0.25">
      <c r="A70" s="243" t="s">
        <v>745</v>
      </c>
      <c r="B70" s="243">
        <v>17.52</v>
      </c>
    </row>
    <row r="71" spans="1:2" x14ac:dyDescent="0.25">
      <c r="A71" s="243" t="s">
        <v>746</v>
      </c>
      <c r="B71" s="243">
        <v>19.238</v>
      </c>
    </row>
    <row r="72" spans="1:2" x14ac:dyDescent="0.25">
      <c r="A72" s="243" t="s">
        <v>747</v>
      </c>
      <c r="B72" s="243"/>
    </row>
    <row r="73" spans="1:2" x14ac:dyDescent="0.25">
      <c r="A73" s="243"/>
      <c r="B73" s="243">
        <v>7.63</v>
      </c>
    </row>
    <row r="74" spans="1:2" x14ac:dyDescent="0.25">
      <c r="A74" s="243" t="s">
        <v>748</v>
      </c>
      <c r="B74" s="243"/>
    </row>
    <row r="75" spans="1:2" x14ac:dyDescent="0.25">
      <c r="A75" s="243" t="s">
        <v>749</v>
      </c>
      <c r="B75" s="243"/>
    </row>
    <row r="76" spans="1:2" x14ac:dyDescent="0.25">
      <c r="A76" s="243" t="s">
        <v>750</v>
      </c>
      <c r="B76" s="243">
        <v>2.7</v>
      </c>
    </row>
    <row r="77" spans="1:2" x14ac:dyDescent="0.25">
      <c r="A77" s="243" t="s">
        <v>751</v>
      </c>
      <c r="B77" s="243">
        <v>2.15</v>
      </c>
    </row>
    <row r="78" spans="1:2" x14ac:dyDescent="0.25">
      <c r="A78" s="243" t="s">
        <v>752</v>
      </c>
      <c r="B78" s="243">
        <v>4.8</v>
      </c>
    </row>
    <row r="79" spans="1:2" x14ac:dyDescent="0.25">
      <c r="A79" s="243" t="s">
        <v>753</v>
      </c>
      <c r="B79" s="243"/>
    </row>
    <row r="80" spans="1:2" x14ac:dyDescent="0.25">
      <c r="A80" s="243" t="s">
        <v>754</v>
      </c>
      <c r="B80" s="243"/>
    </row>
    <row r="81" spans="1:2" x14ac:dyDescent="0.25">
      <c r="A81" s="243" t="s">
        <v>755</v>
      </c>
      <c r="B81" s="243"/>
    </row>
    <row r="82" spans="1:2" x14ac:dyDescent="0.25">
      <c r="A82" s="243" t="s">
        <v>756</v>
      </c>
      <c r="B82" s="243">
        <v>0.47</v>
      </c>
    </row>
    <row r="83" spans="1:2" x14ac:dyDescent="0.25">
      <c r="A83" s="243" t="s">
        <v>757</v>
      </c>
      <c r="B83" s="243">
        <v>0.13</v>
      </c>
    </row>
    <row r="84" spans="1:2" x14ac:dyDescent="0.25">
      <c r="A84" s="243" t="s">
        <v>721</v>
      </c>
      <c r="B84" s="243">
        <v>115.86599999999999</v>
      </c>
    </row>
    <row r="85" spans="1:2" x14ac:dyDescent="0.25">
      <c r="A85" s="243" t="s">
        <v>758</v>
      </c>
      <c r="B85" s="243"/>
    </row>
    <row r="86" spans="1:2" x14ac:dyDescent="0.25">
      <c r="A86" s="243" t="s">
        <v>759</v>
      </c>
      <c r="B86" s="243">
        <v>177.32400000000001</v>
      </c>
    </row>
    <row r="87" spans="1:2" x14ac:dyDescent="0.25">
      <c r="A87" s="243" t="s">
        <v>760</v>
      </c>
      <c r="B87" s="243">
        <v>11.248000000000001</v>
      </c>
    </row>
    <row r="88" spans="1:2" x14ac:dyDescent="0.25">
      <c r="A88" s="243" t="s">
        <v>320</v>
      </c>
      <c r="B88" s="243">
        <v>12.318000000000001</v>
      </c>
    </row>
    <row r="89" spans="1:2" x14ac:dyDescent="0.25">
      <c r="A89" s="243" t="s">
        <v>324</v>
      </c>
      <c r="B89" s="243">
        <v>21.435000000000002</v>
      </c>
    </row>
    <row r="90" spans="1:2" x14ac:dyDescent="0.25">
      <c r="A90" s="243" t="s">
        <v>274</v>
      </c>
      <c r="B90" s="243"/>
    </row>
    <row r="91" spans="1:2" x14ac:dyDescent="0.25">
      <c r="A91" s="243" t="s">
        <v>200</v>
      </c>
      <c r="B91" s="243">
        <v>4.9966666666666661</v>
      </c>
    </row>
    <row r="92" spans="1:2" x14ac:dyDescent="0.25">
      <c r="A92" s="243" t="s">
        <v>313</v>
      </c>
      <c r="B92" s="243"/>
    </row>
    <row r="93" spans="1:2" x14ac:dyDescent="0.25">
      <c r="A93" s="243" t="s">
        <v>315</v>
      </c>
      <c r="B93" s="243">
        <v>2.1</v>
      </c>
    </row>
    <row r="94" spans="1:2" x14ac:dyDescent="0.25">
      <c r="A94" s="243" t="s">
        <v>761</v>
      </c>
      <c r="B94" s="243">
        <v>1</v>
      </c>
    </row>
    <row r="95" spans="1:2" x14ac:dyDescent="0.25">
      <c r="A95" s="243" t="s">
        <v>258</v>
      </c>
      <c r="B95" s="243">
        <v>1.66</v>
      </c>
    </row>
    <row r="96" spans="1:2" x14ac:dyDescent="0.25">
      <c r="A96" s="243" t="s">
        <v>262</v>
      </c>
      <c r="B96" s="243">
        <v>0.87</v>
      </c>
    </row>
    <row r="97" spans="1:2" x14ac:dyDescent="0.25">
      <c r="A97" s="243" t="s">
        <v>385</v>
      </c>
      <c r="B97" s="243">
        <v>0.7</v>
      </c>
    </row>
    <row r="98" spans="1:2" x14ac:dyDescent="0.25">
      <c r="A98" s="243" t="s">
        <v>283</v>
      </c>
      <c r="B98" s="243">
        <v>0.35</v>
      </c>
    </row>
    <row r="99" spans="1:2" x14ac:dyDescent="0.25">
      <c r="A99" s="243" t="s">
        <v>338</v>
      </c>
      <c r="B99" s="243">
        <v>0.24</v>
      </c>
    </row>
    <row r="100" spans="1:2" x14ac:dyDescent="0.25">
      <c r="A100" s="243" t="s">
        <v>721</v>
      </c>
      <c r="B100" s="243">
        <v>214.04599999999999</v>
      </c>
    </row>
    <row r="101" spans="1:2" x14ac:dyDescent="0.25">
      <c r="A101" s="243" t="s">
        <v>762</v>
      </c>
      <c r="B101" s="243">
        <v>891.64400000000001</v>
      </c>
    </row>
  </sheetData>
  <sortState ref="A2:B58">
    <sortCondition ref="A2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8" sqref="E18"/>
    </sheetView>
  </sheetViews>
  <sheetFormatPr defaultRowHeight="15" x14ac:dyDescent="0.25"/>
  <cols>
    <col min="1" max="1" width="49.5703125" bestFit="1" customWidth="1"/>
  </cols>
  <sheetData>
    <row r="1" spans="1:7" x14ac:dyDescent="0.25">
      <c r="A1" s="233"/>
      <c r="B1" s="316"/>
      <c r="C1" s="316"/>
      <c r="D1" s="316"/>
      <c r="E1" s="316"/>
      <c r="F1" s="317"/>
    </row>
    <row r="2" spans="1:7" x14ac:dyDescent="0.25">
      <c r="A2" s="232"/>
      <c r="B2" s="232"/>
      <c r="C2" s="232"/>
      <c r="D2" s="232"/>
      <c r="E2" s="232"/>
      <c r="F2" s="231"/>
    </row>
    <row r="3" spans="1:7" x14ac:dyDescent="0.25">
      <c r="A3" s="229"/>
      <c r="B3" s="229">
        <v>2007</v>
      </c>
      <c r="C3" s="229">
        <v>2008</v>
      </c>
      <c r="D3" s="229">
        <v>2009</v>
      </c>
      <c r="E3" s="229">
        <v>2010</v>
      </c>
      <c r="F3" s="231">
        <v>2011</v>
      </c>
      <c r="G3" t="s">
        <v>780</v>
      </c>
    </row>
    <row r="4" spans="1:7" x14ac:dyDescent="0.25">
      <c r="A4" s="227" t="s">
        <v>204</v>
      </c>
      <c r="B4" s="225">
        <v>5</v>
      </c>
      <c r="C4" s="225">
        <v>5</v>
      </c>
      <c r="D4" s="225">
        <v>5</v>
      </c>
      <c r="E4" s="225">
        <v>8.6</v>
      </c>
      <c r="F4" s="224">
        <v>51.930898900000003</v>
      </c>
      <c r="G4" s="104">
        <f>AVERAGE(B4:F4)</f>
        <v>15.106179780000002</v>
      </c>
    </row>
    <row r="5" spans="1:7" x14ac:dyDescent="0.25">
      <c r="A5" s="227" t="s">
        <v>226</v>
      </c>
      <c r="B5" s="225"/>
      <c r="C5" s="225"/>
      <c r="D5" s="225">
        <v>105.297577</v>
      </c>
      <c r="E5" s="225">
        <v>19.768595999999999</v>
      </c>
      <c r="F5" s="224">
        <v>44.592553835000004</v>
      </c>
      <c r="G5" s="104">
        <f t="shared" ref="G5:G21" si="0">AVERAGE(B5:F5)</f>
        <v>56.552908945000006</v>
      </c>
    </row>
    <row r="6" spans="1:7" x14ac:dyDescent="0.25">
      <c r="A6" s="227" t="s">
        <v>244</v>
      </c>
      <c r="B6" s="225">
        <v>4.7375400000000001</v>
      </c>
      <c r="C6" s="225"/>
      <c r="D6" s="225">
        <v>9.0983959999999993</v>
      </c>
      <c r="E6" s="225">
        <v>1.807207</v>
      </c>
      <c r="F6" s="224">
        <v>8.7981517999999994</v>
      </c>
      <c r="G6" s="104">
        <f t="shared" si="0"/>
        <v>6.1103237000000004</v>
      </c>
    </row>
    <row r="7" spans="1:7" x14ac:dyDescent="0.25">
      <c r="A7" s="227" t="s">
        <v>404</v>
      </c>
      <c r="B7" s="225">
        <v>4.84964</v>
      </c>
      <c r="C7" s="225">
        <v>23.129054</v>
      </c>
      <c r="D7" s="225">
        <v>28.630130000000001</v>
      </c>
      <c r="E7" s="225"/>
      <c r="F7" s="224"/>
      <c r="G7" s="104">
        <f t="shared" si="0"/>
        <v>18.869607999999999</v>
      </c>
    </row>
    <row r="8" spans="1:7" x14ac:dyDescent="0.25">
      <c r="A8" s="227" t="s">
        <v>257</v>
      </c>
      <c r="B8" s="225">
        <v>24.661484000000002</v>
      </c>
      <c r="C8" s="225">
        <v>52.430219999999998</v>
      </c>
      <c r="D8" s="225">
        <v>56.157423999999999</v>
      </c>
      <c r="E8" s="225">
        <v>57.262239000000001</v>
      </c>
      <c r="F8" s="224">
        <v>102.54464117000001</v>
      </c>
      <c r="G8" s="104">
        <f t="shared" si="0"/>
        <v>58.611201633999997</v>
      </c>
    </row>
    <row r="9" spans="1:7" x14ac:dyDescent="0.25">
      <c r="A9" s="227" t="s">
        <v>261</v>
      </c>
      <c r="B9" s="225">
        <v>5.9480000000000004</v>
      </c>
      <c r="C9" s="225"/>
      <c r="D9" s="225">
        <v>5.7213799999999999</v>
      </c>
      <c r="E9" s="225">
        <v>5.13598</v>
      </c>
      <c r="F9" s="224">
        <v>8.5488499999999998</v>
      </c>
      <c r="G9" s="104">
        <f t="shared" si="0"/>
        <v>6.3385525000000005</v>
      </c>
    </row>
    <row r="10" spans="1:7" x14ac:dyDescent="0.25">
      <c r="A10" s="227" t="s">
        <v>277</v>
      </c>
      <c r="B10" s="225">
        <v>8.3111999999999995</v>
      </c>
      <c r="C10" s="225">
        <v>3.8413200000000001</v>
      </c>
      <c r="D10" s="225">
        <v>3.54</v>
      </c>
      <c r="E10" s="225">
        <v>3.6308630000000002</v>
      </c>
      <c r="F10" s="224">
        <v>4.9130000000000003</v>
      </c>
      <c r="G10" s="104">
        <f t="shared" si="0"/>
        <v>4.8472765999999998</v>
      </c>
    </row>
    <row r="11" spans="1:7" x14ac:dyDescent="0.25">
      <c r="A11" s="227" t="s">
        <v>279</v>
      </c>
      <c r="B11" s="225">
        <v>7.2730750000000004</v>
      </c>
      <c r="C11" s="225">
        <v>83.266144999999995</v>
      </c>
      <c r="D11" s="225">
        <v>87.725056999999993</v>
      </c>
      <c r="E11" s="225">
        <v>83.064977999999996</v>
      </c>
      <c r="F11" s="224">
        <v>91.287081749999999</v>
      </c>
      <c r="G11" s="104">
        <f t="shared" si="0"/>
        <v>70.523267349999998</v>
      </c>
    </row>
    <row r="12" spans="1:7" x14ac:dyDescent="0.25">
      <c r="A12" s="227" t="s">
        <v>281</v>
      </c>
      <c r="B12" s="225"/>
      <c r="C12" s="225"/>
      <c r="D12" s="225"/>
      <c r="E12" s="225"/>
      <c r="F12" s="224">
        <v>9.3478259999999995</v>
      </c>
      <c r="G12" s="104">
        <f t="shared" si="0"/>
        <v>9.3478259999999995</v>
      </c>
    </row>
    <row r="13" spans="1:7" x14ac:dyDescent="0.25">
      <c r="A13" s="227" t="s">
        <v>295</v>
      </c>
      <c r="B13" s="225">
        <v>0.81184000000000001</v>
      </c>
      <c r="C13" s="225">
        <v>1.4229000000000001</v>
      </c>
      <c r="D13" s="225">
        <v>1.1912400000000001</v>
      </c>
      <c r="E13" s="225">
        <v>1.1004400000000001</v>
      </c>
      <c r="F13" s="224">
        <v>1.1861280000000001</v>
      </c>
      <c r="G13" s="104">
        <f t="shared" si="0"/>
        <v>1.1425095999999999</v>
      </c>
    </row>
    <row r="14" spans="1:7" x14ac:dyDescent="0.25">
      <c r="A14" s="227" t="s">
        <v>316</v>
      </c>
      <c r="B14" s="225">
        <v>33.547469</v>
      </c>
      <c r="C14" s="225">
        <v>38.884999999999998</v>
      </c>
      <c r="D14" s="225">
        <v>45.210650000000001</v>
      </c>
      <c r="E14" s="225">
        <v>25.111384999999999</v>
      </c>
      <c r="F14" s="224">
        <v>26.326000000000001</v>
      </c>
      <c r="G14" s="104">
        <f t="shared" si="0"/>
        <v>33.816100800000001</v>
      </c>
    </row>
    <row r="15" spans="1:7" x14ac:dyDescent="0.25">
      <c r="A15" s="227" t="s">
        <v>322</v>
      </c>
      <c r="B15" s="225">
        <v>91.340761000000001</v>
      </c>
      <c r="C15" s="225">
        <v>70.633449999999996</v>
      </c>
      <c r="D15" s="225">
        <v>88.038305000000008</v>
      </c>
      <c r="E15" s="225">
        <v>99.081624000000005</v>
      </c>
      <c r="F15" s="224">
        <v>113.13006420999999</v>
      </c>
      <c r="G15" s="104">
        <f t="shared" si="0"/>
        <v>92.444840842000005</v>
      </c>
    </row>
    <row r="16" spans="1:7" x14ac:dyDescent="0.25">
      <c r="A16" s="227" t="s">
        <v>707</v>
      </c>
      <c r="B16" s="225"/>
      <c r="C16" s="225"/>
      <c r="D16" s="225"/>
      <c r="E16" s="225">
        <v>8</v>
      </c>
      <c r="F16" s="224">
        <v>8</v>
      </c>
      <c r="G16" s="104">
        <f t="shared" si="0"/>
        <v>8</v>
      </c>
    </row>
    <row r="17" spans="1:7" x14ac:dyDescent="0.25">
      <c r="A17" s="227" t="s">
        <v>355</v>
      </c>
      <c r="B17" s="225">
        <v>0.96</v>
      </c>
      <c r="C17" s="225">
        <v>0.96</v>
      </c>
      <c r="D17" s="225">
        <v>0.97</v>
      </c>
      <c r="E17" s="225">
        <v>0.97</v>
      </c>
      <c r="F17" s="224">
        <v>0.97</v>
      </c>
      <c r="G17" s="104">
        <f t="shared" si="0"/>
        <v>0.96599999999999986</v>
      </c>
    </row>
    <row r="18" spans="1:7" x14ac:dyDescent="0.25">
      <c r="A18" s="227" t="s">
        <v>356</v>
      </c>
      <c r="B18" s="225">
        <v>11.743236</v>
      </c>
      <c r="C18" s="225">
        <v>52.266798999999999</v>
      </c>
      <c r="D18" s="225">
        <v>11.485200000000001</v>
      </c>
      <c r="E18" s="225">
        <v>11.091948</v>
      </c>
      <c r="F18" s="224">
        <v>16.064167257499999</v>
      </c>
      <c r="G18" s="104">
        <f t="shared" si="0"/>
        <v>20.530270051500004</v>
      </c>
    </row>
    <row r="19" spans="1:7" x14ac:dyDescent="0.25">
      <c r="A19" s="227" t="s">
        <v>706</v>
      </c>
      <c r="B19" s="225">
        <v>17.957405000000001</v>
      </c>
      <c r="C19" s="225">
        <v>21.603810000000003</v>
      </c>
      <c r="D19" s="225">
        <v>16.251754999999999</v>
      </c>
      <c r="E19" s="225">
        <v>38.856317000000004</v>
      </c>
      <c r="F19" s="224">
        <v>95.559512545000004</v>
      </c>
      <c r="G19" s="104">
        <f t="shared" si="0"/>
        <v>38.045759909000004</v>
      </c>
    </row>
    <row r="20" spans="1:7" x14ac:dyDescent="0.25">
      <c r="A20" s="227" t="s">
        <v>378</v>
      </c>
      <c r="B20" s="225">
        <v>65.050870000000003</v>
      </c>
      <c r="C20" s="225">
        <v>31.157843</v>
      </c>
      <c r="D20" s="225">
        <v>44.877406000000001</v>
      </c>
      <c r="E20" s="225">
        <v>96.977732000000003</v>
      </c>
      <c r="F20" s="224">
        <v>209.23804592536578</v>
      </c>
      <c r="G20" s="104">
        <f t="shared" si="0"/>
        <v>89.460379385073153</v>
      </c>
    </row>
    <row r="21" spans="1:7" x14ac:dyDescent="0.25">
      <c r="A21" s="227" t="s">
        <v>702</v>
      </c>
      <c r="B21" s="225">
        <v>69.3</v>
      </c>
      <c r="C21" s="225">
        <v>71.912999999999997</v>
      </c>
      <c r="D21" s="225">
        <v>75</v>
      </c>
      <c r="E21" s="225">
        <v>78</v>
      </c>
      <c r="F21" s="224">
        <v>89.8</v>
      </c>
      <c r="G21" s="104">
        <f t="shared" si="0"/>
        <v>76.802599999999998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6"/>
  <sheetViews>
    <sheetView topLeftCell="B1" workbookViewId="0">
      <selection activeCell="E2" sqref="E2"/>
    </sheetView>
  </sheetViews>
  <sheetFormatPr defaultRowHeight="15" x14ac:dyDescent="0.25"/>
  <cols>
    <col min="1" max="2" width="9.140625" style="266"/>
    <col min="3" max="3" width="50.7109375" style="266" bestFit="1" customWidth="1"/>
    <col min="4" max="4" width="9.140625" style="266"/>
    <col min="5" max="5" width="9.140625" style="249"/>
    <col min="6" max="6" width="11.5703125" style="266" customWidth="1"/>
    <col min="7" max="7" width="15.140625" style="266" customWidth="1"/>
    <col min="8" max="8" width="11.5703125" style="275" bestFit="1" customWidth="1"/>
    <col min="9" max="9" width="10.140625" style="275" customWidth="1"/>
    <col min="10" max="262" width="9.140625" style="266"/>
    <col min="263" max="263" width="50.7109375" style="266" bestFit="1" customWidth="1"/>
    <col min="264" max="518" width="9.140625" style="266"/>
    <col min="519" max="519" width="50.7109375" style="266" bestFit="1" customWidth="1"/>
    <col min="520" max="774" width="9.140625" style="266"/>
    <col min="775" max="775" width="50.7109375" style="266" bestFit="1" customWidth="1"/>
    <col min="776" max="1030" width="9.140625" style="266"/>
    <col min="1031" max="1031" width="50.7109375" style="266" bestFit="1" customWidth="1"/>
    <col min="1032" max="1286" width="9.140625" style="266"/>
    <col min="1287" max="1287" width="50.7109375" style="266" bestFit="1" customWidth="1"/>
    <col min="1288" max="1542" width="9.140625" style="266"/>
    <col min="1543" max="1543" width="50.7109375" style="266" bestFit="1" customWidth="1"/>
    <col min="1544" max="1798" width="9.140625" style="266"/>
    <col min="1799" max="1799" width="50.7109375" style="266" bestFit="1" customWidth="1"/>
    <col min="1800" max="2054" width="9.140625" style="266"/>
    <col min="2055" max="2055" width="50.7109375" style="266" bestFit="1" customWidth="1"/>
    <col min="2056" max="2310" width="9.140625" style="266"/>
    <col min="2311" max="2311" width="50.7109375" style="266" bestFit="1" customWidth="1"/>
    <col min="2312" max="2566" width="9.140625" style="266"/>
    <col min="2567" max="2567" width="50.7109375" style="266" bestFit="1" customWidth="1"/>
    <col min="2568" max="2822" width="9.140625" style="266"/>
    <col min="2823" max="2823" width="50.7109375" style="266" bestFit="1" customWidth="1"/>
    <col min="2824" max="3078" width="9.140625" style="266"/>
    <col min="3079" max="3079" width="50.7109375" style="266" bestFit="1" customWidth="1"/>
    <col min="3080" max="3334" width="9.140625" style="266"/>
    <col min="3335" max="3335" width="50.7109375" style="266" bestFit="1" customWidth="1"/>
    <col min="3336" max="3590" width="9.140625" style="266"/>
    <col min="3591" max="3591" width="50.7109375" style="266" bestFit="1" customWidth="1"/>
    <col min="3592" max="3846" width="9.140625" style="266"/>
    <col min="3847" max="3847" width="50.7109375" style="266" bestFit="1" customWidth="1"/>
    <col min="3848" max="4102" width="9.140625" style="266"/>
    <col min="4103" max="4103" width="50.7109375" style="266" bestFit="1" customWidth="1"/>
    <col min="4104" max="4358" width="9.140625" style="266"/>
    <col min="4359" max="4359" width="50.7109375" style="266" bestFit="1" customWidth="1"/>
    <col min="4360" max="4614" width="9.140625" style="266"/>
    <col min="4615" max="4615" width="50.7109375" style="266" bestFit="1" customWidth="1"/>
    <col min="4616" max="4870" width="9.140625" style="266"/>
    <col min="4871" max="4871" width="50.7109375" style="266" bestFit="1" customWidth="1"/>
    <col min="4872" max="5126" width="9.140625" style="266"/>
    <col min="5127" max="5127" width="50.7109375" style="266" bestFit="1" customWidth="1"/>
    <col min="5128" max="5382" width="9.140625" style="266"/>
    <col min="5383" max="5383" width="50.7109375" style="266" bestFit="1" customWidth="1"/>
    <col min="5384" max="5638" width="9.140625" style="266"/>
    <col min="5639" max="5639" width="50.7109375" style="266" bestFit="1" customWidth="1"/>
    <col min="5640" max="5894" width="9.140625" style="266"/>
    <col min="5895" max="5895" width="50.7109375" style="266" bestFit="1" customWidth="1"/>
    <col min="5896" max="6150" width="9.140625" style="266"/>
    <col min="6151" max="6151" width="50.7109375" style="266" bestFit="1" customWidth="1"/>
    <col min="6152" max="6406" width="9.140625" style="266"/>
    <col min="6407" max="6407" width="50.7109375" style="266" bestFit="1" customWidth="1"/>
    <col min="6408" max="6662" width="9.140625" style="266"/>
    <col min="6663" max="6663" width="50.7109375" style="266" bestFit="1" customWidth="1"/>
    <col min="6664" max="6918" width="9.140625" style="266"/>
    <col min="6919" max="6919" width="50.7109375" style="266" bestFit="1" customWidth="1"/>
    <col min="6920" max="7174" width="9.140625" style="266"/>
    <col min="7175" max="7175" width="50.7109375" style="266" bestFit="1" customWidth="1"/>
    <col min="7176" max="7430" width="9.140625" style="266"/>
    <col min="7431" max="7431" width="50.7109375" style="266" bestFit="1" customWidth="1"/>
    <col min="7432" max="7686" width="9.140625" style="266"/>
    <col min="7687" max="7687" width="50.7109375" style="266" bestFit="1" customWidth="1"/>
    <col min="7688" max="7942" width="9.140625" style="266"/>
    <col min="7943" max="7943" width="50.7109375" style="266" bestFit="1" customWidth="1"/>
    <col min="7944" max="8198" width="9.140625" style="266"/>
    <col min="8199" max="8199" width="50.7109375" style="266" bestFit="1" customWidth="1"/>
    <col min="8200" max="8454" width="9.140625" style="266"/>
    <col min="8455" max="8455" width="50.7109375" style="266" bestFit="1" customWidth="1"/>
    <col min="8456" max="8710" width="9.140625" style="266"/>
    <col min="8711" max="8711" width="50.7109375" style="266" bestFit="1" customWidth="1"/>
    <col min="8712" max="8966" width="9.140625" style="266"/>
    <col min="8967" max="8967" width="50.7109375" style="266" bestFit="1" customWidth="1"/>
    <col min="8968" max="9222" width="9.140625" style="266"/>
    <col min="9223" max="9223" width="50.7109375" style="266" bestFit="1" customWidth="1"/>
    <col min="9224" max="9478" width="9.140625" style="266"/>
    <col min="9479" max="9479" width="50.7109375" style="266" bestFit="1" customWidth="1"/>
    <col min="9480" max="9734" width="9.140625" style="266"/>
    <col min="9735" max="9735" width="50.7109375" style="266" bestFit="1" customWidth="1"/>
    <col min="9736" max="9990" width="9.140625" style="266"/>
    <col min="9991" max="9991" width="50.7109375" style="266" bestFit="1" customWidth="1"/>
    <col min="9992" max="10246" width="9.140625" style="266"/>
    <col min="10247" max="10247" width="50.7109375" style="266" bestFit="1" customWidth="1"/>
    <col min="10248" max="10502" width="9.140625" style="266"/>
    <col min="10503" max="10503" width="50.7109375" style="266" bestFit="1" customWidth="1"/>
    <col min="10504" max="10758" width="9.140625" style="266"/>
    <col min="10759" max="10759" width="50.7109375" style="266" bestFit="1" customWidth="1"/>
    <col min="10760" max="11014" width="9.140625" style="266"/>
    <col min="11015" max="11015" width="50.7109375" style="266" bestFit="1" customWidth="1"/>
    <col min="11016" max="11270" width="9.140625" style="266"/>
    <col min="11271" max="11271" width="50.7109375" style="266" bestFit="1" customWidth="1"/>
    <col min="11272" max="11526" width="9.140625" style="266"/>
    <col min="11527" max="11527" width="50.7109375" style="266" bestFit="1" customWidth="1"/>
    <col min="11528" max="11782" width="9.140625" style="266"/>
    <col min="11783" max="11783" width="50.7109375" style="266" bestFit="1" customWidth="1"/>
    <col min="11784" max="12038" width="9.140625" style="266"/>
    <col min="12039" max="12039" width="50.7109375" style="266" bestFit="1" customWidth="1"/>
    <col min="12040" max="12294" width="9.140625" style="266"/>
    <col min="12295" max="12295" width="50.7109375" style="266" bestFit="1" customWidth="1"/>
    <col min="12296" max="12550" width="9.140625" style="266"/>
    <col min="12551" max="12551" width="50.7109375" style="266" bestFit="1" customWidth="1"/>
    <col min="12552" max="12806" width="9.140625" style="266"/>
    <col min="12807" max="12807" width="50.7109375" style="266" bestFit="1" customWidth="1"/>
    <col min="12808" max="13062" width="9.140625" style="266"/>
    <col min="13063" max="13063" width="50.7109375" style="266" bestFit="1" customWidth="1"/>
    <col min="13064" max="13318" width="9.140625" style="266"/>
    <col min="13319" max="13319" width="50.7109375" style="266" bestFit="1" customWidth="1"/>
    <col min="13320" max="13574" width="9.140625" style="266"/>
    <col min="13575" max="13575" width="50.7109375" style="266" bestFit="1" customWidth="1"/>
    <col min="13576" max="13830" width="9.140625" style="266"/>
    <col min="13831" max="13831" width="50.7109375" style="266" bestFit="1" customWidth="1"/>
    <col min="13832" max="14086" width="9.140625" style="266"/>
    <col min="14087" max="14087" width="50.7109375" style="266" bestFit="1" customWidth="1"/>
    <col min="14088" max="14342" width="9.140625" style="266"/>
    <col min="14343" max="14343" width="50.7109375" style="266" bestFit="1" customWidth="1"/>
    <col min="14344" max="14598" width="9.140625" style="266"/>
    <col min="14599" max="14599" width="50.7109375" style="266" bestFit="1" customWidth="1"/>
    <col min="14600" max="14854" width="9.140625" style="266"/>
    <col min="14855" max="14855" width="50.7109375" style="266" bestFit="1" customWidth="1"/>
    <col min="14856" max="15110" width="9.140625" style="266"/>
    <col min="15111" max="15111" width="50.7109375" style="266" bestFit="1" customWidth="1"/>
    <col min="15112" max="15366" width="9.140625" style="266"/>
    <col min="15367" max="15367" width="50.7109375" style="266" bestFit="1" customWidth="1"/>
    <col min="15368" max="15622" width="9.140625" style="266"/>
    <col min="15623" max="15623" width="50.7109375" style="266" bestFit="1" customWidth="1"/>
    <col min="15624" max="15878" width="9.140625" style="266"/>
    <col min="15879" max="15879" width="50.7109375" style="266" bestFit="1" customWidth="1"/>
    <col min="15880" max="16134" width="9.140625" style="266"/>
    <col min="16135" max="16135" width="50.7109375" style="266" bestFit="1" customWidth="1"/>
    <col min="16136" max="16384" width="9.140625" style="266"/>
  </cols>
  <sheetData>
    <row r="1" spans="1:41" ht="15.75" thickBot="1" x14ac:dyDescent="0.3">
      <c r="A1" s="270"/>
      <c r="B1" s="270"/>
      <c r="C1" s="270" t="s">
        <v>891</v>
      </c>
      <c r="D1" s="270"/>
      <c r="E1" s="250"/>
      <c r="F1" s="305" t="s">
        <v>898</v>
      </c>
      <c r="G1" s="306"/>
      <c r="H1" s="306"/>
      <c r="I1" s="307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</row>
    <row r="2" spans="1:41" ht="28.5" customHeight="1" x14ac:dyDescent="0.25">
      <c r="A2" s="272" t="s">
        <v>830</v>
      </c>
      <c r="B2" s="272" t="s">
        <v>195</v>
      </c>
      <c r="C2" s="272" t="s">
        <v>831</v>
      </c>
      <c r="D2" s="272" t="s">
        <v>601</v>
      </c>
      <c r="E2" s="276" t="s">
        <v>917</v>
      </c>
      <c r="F2" s="276" t="s">
        <v>893</v>
      </c>
      <c r="G2" s="276" t="s">
        <v>895</v>
      </c>
      <c r="H2" s="274" t="s">
        <v>792</v>
      </c>
      <c r="I2" s="278" t="s">
        <v>897</v>
      </c>
      <c r="J2" s="272">
        <v>2011</v>
      </c>
      <c r="K2" s="272" t="s">
        <v>832</v>
      </c>
      <c r="L2" s="272" t="s">
        <v>833</v>
      </c>
      <c r="M2" s="272" t="s">
        <v>834</v>
      </c>
      <c r="N2" s="272" t="s">
        <v>835</v>
      </c>
      <c r="O2" s="272" t="s">
        <v>836</v>
      </c>
      <c r="P2" s="272" t="s">
        <v>837</v>
      </c>
      <c r="Q2" s="272" t="s">
        <v>838</v>
      </c>
      <c r="R2" s="272" t="s">
        <v>839</v>
      </c>
      <c r="S2" s="272" t="s">
        <v>840</v>
      </c>
      <c r="T2" s="272" t="s">
        <v>841</v>
      </c>
      <c r="U2" s="272" t="s">
        <v>842</v>
      </c>
      <c r="V2" s="272" t="s">
        <v>843</v>
      </c>
      <c r="W2" s="272" t="s">
        <v>844</v>
      </c>
      <c r="X2" s="272" t="s">
        <v>845</v>
      </c>
      <c r="Y2" s="272" t="s">
        <v>846</v>
      </c>
      <c r="Z2" s="272" t="s">
        <v>847</v>
      </c>
      <c r="AA2" s="272" t="s">
        <v>848</v>
      </c>
      <c r="AB2" s="272" t="s">
        <v>849</v>
      </c>
      <c r="AC2" s="272" t="s">
        <v>850</v>
      </c>
      <c r="AD2" s="272" t="s">
        <v>851</v>
      </c>
      <c r="AE2" s="272" t="s">
        <v>852</v>
      </c>
      <c r="AF2" s="272" t="s">
        <v>853</v>
      </c>
      <c r="AG2" s="272" t="s">
        <v>854</v>
      </c>
      <c r="AH2" s="272" t="s">
        <v>855</v>
      </c>
      <c r="AI2" s="272" t="s">
        <v>856</v>
      </c>
      <c r="AJ2" s="272" t="s">
        <v>857</v>
      </c>
      <c r="AK2" s="272" t="s">
        <v>858</v>
      </c>
      <c r="AL2" s="272" t="s">
        <v>859</v>
      </c>
      <c r="AM2" s="272" t="s">
        <v>860</v>
      </c>
      <c r="AN2" s="272" t="s">
        <v>861</v>
      </c>
      <c r="AO2" s="272" t="s">
        <v>862</v>
      </c>
    </row>
    <row r="3" spans="1:41" x14ac:dyDescent="0.25">
      <c r="A3" s="270" t="s">
        <v>863</v>
      </c>
      <c r="B3" s="270" t="s">
        <v>0</v>
      </c>
      <c r="C3" s="270" t="s">
        <v>196</v>
      </c>
      <c r="D3" s="270" t="s">
        <v>864</v>
      </c>
      <c r="E3" s="249">
        <v>0.43666666666666665</v>
      </c>
      <c r="F3" s="270">
        <f>COUNTIF(J3:AO3,"&gt;0.90")</f>
        <v>0</v>
      </c>
      <c r="G3" s="270">
        <f>F3/32</f>
        <v>0</v>
      </c>
      <c r="H3" s="273">
        <f t="shared" ref="H3:H34" si="0">AVERAGE(J3:AO3)</f>
        <v>0.37379310344827588</v>
      </c>
      <c r="I3" s="279">
        <f>COUNTBLANK(J3:AO3)</f>
        <v>3</v>
      </c>
      <c r="J3" s="270">
        <v>0.82</v>
      </c>
      <c r="K3" s="270">
        <v>0.66</v>
      </c>
      <c r="L3" s="270">
        <v>0.63</v>
      </c>
      <c r="M3" s="270">
        <v>0.64</v>
      </c>
      <c r="N3" s="270">
        <v>0.63</v>
      </c>
      <c r="O3" s="270">
        <v>0.57999999999999996</v>
      </c>
      <c r="P3" s="270">
        <v>0.57999999999999996</v>
      </c>
      <c r="Q3" s="270">
        <v>0.5</v>
      </c>
      <c r="R3" s="270">
        <v>0.41</v>
      </c>
      <c r="S3" s="270">
        <v>0.36</v>
      </c>
      <c r="T3" s="270">
        <v>0.33</v>
      </c>
      <c r="U3" s="270">
        <v>0.24</v>
      </c>
      <c r="V3" s="270">
        <v>0.27</v>
      </c>
      <c r="W3" s="270">
        <v>0.27</v>
      </c>
      <c r="X3" s="270">
        <v>0.28000000000000003</v>
      </c>
      <c r="Y3" s="270">
        <v>0.31</v>
      </c>
      <c r="Z3" s="270"/>
      <c r="AA3" s="270">
        <v>0.12</v>
      </c>
      <c r="AB3" s="270">
        <v>0.18</v>
      </c>
      <c r="AC3" s="270"/>
      <c r="AD3" s="270">
        <v>0.23</v>
      </c>
      <c r="AE3" s="270">
        <v>0.25</v>
      </c>
      <c r="AF3" s="270">
        <v>0.33</v>
      </c>
      <c r="AG3" s="270">
        <v>0.35</v>
      </c>
      <c r="AH3" s="270">
        <v>0.25</v>
      </c>
      <c r="AI3" s="270">
        <v>0.11</v>
      </c>
      <c r="AJ3" s="270">
        <v>0.15</v>
      </c>
      <c r="AK3" s="270">
        <v>0.16</v>
      </c>
      <c r="AL3" s="270"/>
      <c r="AM3" s="270">
        <v>0.5</v>
      </c>
      <c r="AN3" s="270">
        <v>0.3</v>
      </c>
      <c r="AO3" s="270">
        <v>0.4</v>
      </c>
    </row>
    <row r="4" spans="1:41" x14ac:dyDescent="0.25">
      <c r="A4" s="270" t="s">
        <v>865</v>
      </c>
      <c r="B4" s="270" t="s">
        <v>2</v>
      </c>
      <c r="C4" s="270" t="s">
        <v>197</v>
      </c>
      <c r="D4" s="270" t="s">
        <v>864</v>
      </c>
      <c r="E4" s="249">
        <v>1</v>
      </c>
      <c r="F4" s="270">
        <f t="shared" ref="F4:F67" si="1">COUNTIF(J4:AO4,"&gt;0.90")</f>
        <v>29</v>
      </c>
      <c r="G4" s="270">
        <f>F4/32</f>
        <v>0.90625</v>
      </c>
      <c r="H4" s="273">
        <f t="shared" si="0"/>
        <v>0.96133333333333371</v>
      </c>
      <c r="I4" s="279">
        <v>3</v>
      </c>
      <c r="J4" s="271">
        <v>0.99</v>
      </c>
      <c r="K4" s="270">
        <v>0.99</v>
      </c>
      <c r="L4" s="270">
        <v>0.98</v>
      </c>
      <c r="M4" s="270">
        <v>0.99</v>
      </c>
      <c r="N4" s="270">
        <v>0.98</v>
      </c>
      <c r="O4" s="270">
        <v>0.97</v>
      </c>
      <c r="P4" s="270">
        <v>0.98</v>
      </c>
      <c r="Q4" s="270">
        <v>0.97</v>
      </c>
      <c r="R4" s="270">
        <v>0.97</v>
      </c>
      <c r="S4" s="270">
        <v>0.98</v>
      </c>
      <c r="T4" s="270">
        <v>0.97</v>
      </c>
      <c r="U4" s="270">
        <v>0.97</v>
      </c>
      <c r="V4" s="270">
        <v>0.97</v>
      </c>
      <c r="W4" s="270">
        <v>0.96</v>
      </c>
      <c r="X4" s="270">
        <v>0.99</v>
      </c>
      <c r="Y4" s="270">
        <v>0.98</v>
      </c>
      <c r="Z4" s="270">
        <v>0.97</v>
      </c>
      <c r="AA4" s="270">
        <v>0.99</v>
      </c>
      <c r="AB4" s="270">
        <v>0.96</v>
      </c>
      <c r="AC4" s="270">
        <v>0.94</v>
      </c>
      <c r="AD4" s="270">
        <v>0.78</v>
      </c>
      <c r="AE4" s="270">
        <v>0.94</v>
      </c>
      <c r="AF4" s="270">
        <v>0.94</v>
      </c>
      <c r="AG4" s="270">
        <v>0.96</v>
      </c>
      <c r="AH4" s="270">
        <v>0.96</v>
      </c>
      <c r="AI4" s="270">
        <v>0.96</v>
      </c>
      <c r="AJ4" s="270">
        <v>0.96</v>
      </c>
      <c r="AK4" s="270">
        <v>0.95</v>
      </c>
      <c r="AL4" s="270">
        <v>0.95</v>
      </c>
      <c r="AM4" s="270"/>
      <c r="AN4" s="270">
        <v>0.94</v>
      </c>
      <c r="AO4" s="270"/>
    </row>
    <row r="5" spans="1:41" x14ac:dyDescent="0.25">
      <c r="A5" s="270" t="s">
        <v>866</v>
      </c>
      <c r="B5" s="270" t="s">
        <v>50</v>
      </c>
      <c r="C5" s="270" t="s">
        <v>198</v>
      </c>
      <c r="D5" s="270" t="s">
        <v>864</v>
      </c>
      <c r="E5" s="249">
        <v>0.34</v>
      </c>
      <c r="F5" s="270">
        <f t="shared" si="1"/>
        <v>6</v>
      </c>
      <c r="G5" s="270">
        <f t="shared" ref="G5:G68" si="2">F5/32</f>
        <v>0.1875</v>
      </c>
      <c r="H5" s="273">
        <f t="shared" si="0"/>
        <v>0.81333333333333313</v>
      </c>
      <c r="I5" s="279">
        <f t="shared" ref="I5:I67" si="3">COUNTBLANK(J5:AO5)</f>
        <v>8</v>
      </c>
      <c r="J5" s="270">
        <v>0.95</v>
      </c>
      <c r="K5" s="270">
        <v>0.95</v>
      </c>
      <c r="L5" s="270">
        <v>0.95</v>
      </c>
      <c r="M5" s="270">
        <v>0.93</v>
      </c>
      <c r="N5" s="270">
        <v>0.95</v>
      </c>
      <c r="O5" s="270">
        <v>0.95</v>
      </c>
      <c r="P5" s="270">
        <v>0.88</v>
      </c>
      <c r="Q5" s="270">
        <v>0.86</v>
      </c>
      <c r="R5" s="270">
        <v>0.87</v>
      </c>
      <c r="S5" s="270">
        <v>0.86</v>
      </c>
      <c r="T5" s="270">
        <v>0.89</v>
      </c>
      <c r="U5" s="270"/>
      <c r="V5" s="270">
        <v>0.83</v>
      </c>
      <c r="W5" s="270">
        <v>0.8</v>
      </c>
      <c r="X5" s="270">
        <v>0.79</v>
      </c>
      <c r="Y5" s="270">
        <v>0.77</v>
      </c>
      <c r="Z5" s="270">
        <v>0.83</v>
      </c>
      <c r="AA5" s="270">
        <v>0.75</v>
      </c>
      <c r="AB5" s="270">
        <v>0.73</v>
      </c>
      <c r="AC5" s="270">
        <v>0.78</v>
      </c>
      <c r="AD5" s="270">
        <v>0.82</v>
      </c>
      <c r="AE5" s="270">
        <v>0.57999999999999996</v>
      </c>
      <c r="AF5" s="270">
        <v>0.81</v>
      </c>
      <c r="AG5" s="270"/>
      <c r="AH5" s="270">
        <v>0.66</v>
      </c>
      <c r="AI5" s="270"/>
      <c r="AJ5" s="270"/>
      <c r="AK5" s="270"/>
      <c r="AL5" s="270"/>
      <c r="AM5" s="270"/>
      <c r="AN5" s="270">
        <v>0.33</v>
      </c>
      <c r="AO5" s="270"/>
    </row>
    <row r="6" spans="1:41" x14ac:dyDescent="0.25">
      <c r="A6" s="270" t="s">
        <v>865</v>
      </c>
      <c r="B6" s="270" t="s">
        <v>3</v>
      </c>
      <c r="C6" s="270" t="s">
        <v>199</v>
      </c>
      <c r="D6" s="270" t="s">
        <v>864</v>
      </c>
      <c r="F6" s="270">
        <f t="shared" si="1"/>
        <v>12</v>
      </c>
      <c r="G6" s="270">
        <f t="shared" si="2"/>
        <v>0.375</v>
      </c>
      <c r="H6" s="273">
        <f t="shared" si="0"/>
        <v>0.95687500000000025</v>
      </c>
      <c r="I6" s="279">
        <f t="shared" si="3"/>
        <v>16</v>
      </c>
      <c r="J6" s="270">
        <v>0.99</v>
      </c>
      <c r="K6" s="270">
        <v>0.99</v>
      </c>
      <c r="L6" s="270">
        <v>0.99</v>
      </c>
      <c r="M6" s="270">
        <v>0.99</v>
      </c>
      <c r="N6" s="270">
        <v>0.96</v>
      </c>
      <c r="O6" s="270">
        <v>0.93</v>
      </c>
      <c r="P6" s="270">
        <v>0.98</v>
      </c>
      <c r="Q6" s="270">
        <v>0.99</v>
      </c>
      <c r="R6" s="270">
        <v>0.99</v>
      </c>
      <c r="S6" s="270">
        <v>0.97</v>
      </c>
      <c r="T6" s="270">
        <v>0.96</v>
      </c>
      <c r="U6" s="270">
        <v>0.98</v>
      </c>
      <c r="V6" s="270">
        <v>0.9</v>
      </c>
      <c r="W6" s="270">
        <v>0.89</v>
      </c>
      <c r="X6" s="270">
        <v>0.9</v>
      </c>
      <c r="Y6" s="270">
        <v>0.9</v>
      </c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</row>
    <row r="7" spans="1:41" x14ac:dyDescent="0.25">
      <c r="A7" s="270" t="s">
        <v>866</v>
      </c>
      <c r="B7" s="270" t="s">
        <v>1</v>
      </c>
      <c r="C7" s="270" t="s">
        <v>200</v>
      </c>
      <c r="D7" s="270" t="s">
        <v>864</v>
      </c>
      <c r="E7" s="249">
        <v>0.42</v>
      </c>
      <c r="F7" s="270">
        <f t="shared" si="1"/>
        <v>1</v>
      </c>
      <c r="G7" s="270">
        <f t="shared" si="2"/>
        <v>3.125E-2</v>
      </c>
      <c r="H7" s="273">
        <f t="shared" si="0"/>
        <v>0.43749999999999994</v>
      </c>
      <c r="I7" s="279">
        <f t="shared" si="3"/>
        <v>4</v>
      </c>
      <c r="J7" s="270">
        <v>0.86</v>
      </c>
      <c r="K7" s="270">
        <v>0.91</v>
      </c>
      <c r="L7" s="270">
        <v>0.73</v>
      </c>
      <c r="M7" s="270">
        <v>0.81</v>
      </c>
      <c r="N7" s="270">
        <v>0.83</v>
      </c>
      <c r="O7" s="270">
        <v>0.44</v>
      </c>
      <c r="P7" s="270">
        <v>0.47</v>
      </c>
      <c r="Q7" s="270">
        <v>0.59</v>
      </c>
      <c r="R7" s="270">
        <v>0.46</v>
      </c>
      <c r="S7" s="270">
        <v>0.47</v>
      </c>
      <c r="T7" s="270">
        <v>0.41</v>
      </c>
      <c r="U7" s="270">
        <v>0.31</v>
      </c>
      <c r="V7" s="270">
        <v>0.22</v>
      </c>
      <c r="W7" s="270">
        <v>0.45</v>
      </c>
      <c r="X7" s="270">
        <v>0.41</v>
      </c>
      <c r="Y7" s="270">
        <v>0.28000000000000003</v>
      </c>
      <c r="Z7" s="270">
        <v>0.42</v>
      </c>
      <c r="AA7" s="270">
        <v>0.27</v>
      </c>
      <c r="AB7" s="270">
        <v>0.3</v>
      </c>
      <c r="AC7" s="270">
        <v>0.21</v>
      </c>
      <c r="AD7" s="270">
        <v>0.26</v>
      </c>
      <c r="AE7" s="270">
        <v>0.24</v>
      </c>
      <c r="AF7" s="270">
        <v>0.18</v>
      </c>
      <c r="AG7" s="270">
        <v>0.12</v>
      </c>
      <c r="AH7" s="270">
        <v>0.1</v>
      </c>
      <c r="AI7" s="270">
        <v>0.1</v>
      </c>
      <c r="AJ7" s="270">
        <v>0.8</v>
      </c>
      <c r="AK7" s="270"/>
      <c r="AL7" s="270">
        <v>0.6</v>
      </c>
      <c r="AM7" s="270"/>
      <c r="AN7" s="270"/>
      <c r="AO7" s="270"/>
    </row>
    <row r="8" spans="1:41" x14ac:dyDescent="0.25">
      <c r="A8" s="270" t="s">
        <v>867</v>
      </c>
      <c r="B8" s="270" t="s">
        <v>7</v>
      </c>
      <c r="C8" s="270" t="s">
        <v>201</v>
      </c>
      <c r="D8" s="270" t="s">
        <v>864</v>
      </c>
      <c r="E8" s="249">
        <v>0.88</v>
      </c>
      <c r="F8" s="270">
        <f t="shared" si="1"/>
        <v>29</v>
      </c>
      <c r="G8" s="270">
        <f t="shared" si="2"/>
        <v>0.90625</v>
      </c>
      <c r="H8" s="273">
        <f t="shared" si="0"/>
        <v>0.95531249999999968</v>
      </c>
      <c r="I8" s="279">
        <f t="shared" si="3"/>
        <v>0</v>
      </c>
      <c r="J8" s="270">
        <v>0.99</v>
      </c>
      <c r="K8" s="270">
        <v>0.98</v>
      </c>
      <c r="L8" s="270">
        <v>0.99</v>
      </c>
      <c r="M8" s="270">
        <v>0.99</v>
      </c>
      <c r="N8" s="270">
        <v>0.99</v>
      </c>
      <c r="O8" s="270">
        <v>0.99</v>
      </c>
      <c r="P8" s="270">
        <v>0.99</v>
      </c>
      <c r="Q8" s="270">
        <v>0.97</v>
      </c>
      <c r="R8" s="270">
        <v>0.99</v>
      </c>
      <c r="S8" s="270">
        <v>0.98</v>
      </c>
      <c r="T8" s="270">
        <v>0.97</v>
      </c>
      <c r="U8" s="270">
        <v>0.95</v>
      </c>
      <c r="V8" s="270">
        <v>0.99</v>
      </c>
      <c r="W8" s="270">
        <v>0.99</v>
      </c>
      <c r="X8" s="270">
        <v>0.99</v>
      </c>
      <c r="Y8" s="270">
        <v>0.99</v>
      </c>
      <c r="Z8" s="270">
        <v>0.99</v>
      </c>
      <c r="AA8" s="270">
        <v>0.99</v>
      </c>
      <c r="AB8" s="270">
        <v>0.99</v>
      </c>
      <c r="AC8" s="270">
        <v>0.99</v>
      </c>
      <c r="AD8" s="270">
        <v>0.94</v>
      </c>
      <c r="AE8" s="270">
        <v>0.99</v>
      </c>
      <c r="AF8" s="270">
        <v>0.99</v>
      </c>
      <c r="AG8" s="270">
        <v>0.98</v>
      </c>
      <c r="AH8" s="270">
        <v>0.97</v>
      </c>
      <c r="AI8" s="270">
        <v>0.96</v>
      </c>
      <c r="AJ8" s="270">
        <v>0.99</v>
      </c>
      <c r="AK8" s="270">
        <v>0.94</v>
      </c>
      <c r="AL8" s="270">
        <v>0.99</v>
      </c>
      <c r="AM8" s="270">
        <v>0.79</v>
      </c>
      <c r="AN8" s="270">
        <v>0.79</v>
      </c>
      <c r="AO8" s="270">
        <v>0.54</v>
      </c>
    </row>
    <row r="9" spans="1:41" x14ac:dyDescent="0.25">
      <c r="A9" s="270" t="s">
        <v>867</v>
      </c>
      <c r="B9" s="270" t="s">
        <v>5</v>
      </c>
      <c r="C9" s="270" t="s">
        <v>202</v>
      </c>
      <c r="D9" s="270" t="s">
        <v>864</v>
      </c>
      <c r="E9" s="249">
        <v>0.56666666666666665</v>
      </c>
      <c r="F9" s="270">
        <f t="shared" si="1"/>
        <v>9</v>
      </c>
      <c r="G9" s="270">
        <f t="shared" si="2"/>
        <v>0.28125</v>
      </c>
      <c r="H9" s="273">
        <f t="shared" si="0"/>
        <v>0.80343750000000003</v>
      </c>
      <c r="I9" s="279">
        <f t="shared" si="3"/>
        <v>0</v>
      </c>
      <c r="J9" s="270">
        <v>0.93</v>
      </c>
      <c r="K9" s="270">
        <v>0.94</v>
      </c>
      <c r="L9" s="270">
        <v>0.87</v>
      </c>
      <c r="M9" s="270">
        <v>0.92</v>
      </c>
      <c r="N9" s="270">
        <v>0.96</v>
      </c>
      <c r="O9" s="270">
        <v>0.94</v>
      </c>
      <c r="P9" s="270">
        <v>0.94</v>
      </c>
      <c r="Q9" s="270">
        <v>0.91</v>
      </c>
      <c r="R9" s="270">
        <v>0.93</v>
      </c>
      <c r="S9" s="270">
        <v>0.92</v>
      </c>
      <c r="T9" s="270">
        <v>0.83</v>
      </c>
      <c r="U9" s="270">
        <v>0.83</v>
      </c>
      <c r="V9" s="270">
        <v>0.86</v>
      </c>
      <c r="W9" s="270">
        <v>0.84</v>
      </c>
      <c r="X9" s="270">
        <v>0.88</v>
      </c>
      <c r="Y9" s="270">
        <v>0.83</v>
      </c>
      <c r="Z9" s="270">
        <v>0.85</v>
      </c>
      <c r="AA9" s="270">
        <v>0.82</v>
      </c>
      <c r="AB9" s="270">
        <v>0.81</v>
      </c>
      <c r="AC9" s="270">
        <v>0.81</v>
      </c>
      <c r="AD9" s="270">
        <v>0.8</v>
      </c>
      <c r="AE9" s="270">
        <v>0.87</v>
      </c>
      <c r="AF9" s="270">
        <v>0.8</v>
      </c>
      <c r="AG9" s="270">
        <v>0.8</v>
      </c>
      <c r="AH9" s="270">
        <v>0.75</v>
      </c>
      <c r="AI9" s="270">
        <v>0.67</v>
      </c>
      <c r="AJ9" s="270">
        <v>0.66</v>
      </c>
      <c r="AK9" s="270">
        <v>0.62</v>
      </c>
      <c r="AL9" s="270">
        <v>0.61</v>
      </c>
      <c r="AM9" s="270">
        <v>0.57999999999999996</v>
      </c>
      <c r="AN9" s="270">
        <v>0.49</v>
      </c>
      <c r="AO9" s="270">
        <v>0.44</v>
      </c>
    </row>
    <row r="10" spans="1:41" x14ac:dyDescent="0.25">
      <c r="A10" s="270" t="s">
        <v>865</v>
      </c>
      <c r="B10" s="270" t="s">
        <v>6</v>
      </c>
      <c r="C10" s="270" t="s">
        <v>203</v>
      </c>
      <c r="D10" s="270" t="s">
        <v>864</v>
      </c>
      <c r="E10" s="249">
        <v>0.86</v>
      </c>
      <c r="F10" s="270">
        <f t="shared" si="1"/>
        <v>10</v>
      </c>
      <c r="G10" s="270">
        <f t="shared" si="2"/>
        <v>0.3125</v>
      </c>
      <c r="H10" s="273">
        <f t="shared" si="0"/>
        <v>0.89409090909090916</v>
      </c>
      <c r="I10" s="279">
        <f t="shared" si="3"/>
        <v>10</v>
      </c>
      <c r="J10" s="270">
        <v>0.95</v>
      </c>
      <c r="K10" s="270">
        <v>0.94</v>
      </c>
      <c r="L10" s="270">
        <v>0.93</v>
      </c>
      <c r="M10" s="270">
        <v>0.89</v>
      </c>
      <c r="N10" s="270">
        <v>0.88</v>
      </c>
      <c r="O10" s="270">
        <v>0.87</v>
      </c>
      <c r="P10" s="270">
        <v>0.9</v>
      </c>
      <c r="Q10" s="270">
        <v>0.91</v>
      </c>
      <c r="R10" s="270">
        <v>0.94</v>
      </c>
      <c r="S10" s="270">
        <v>0.94</v>
      </c>
      <c r="T10" s="270">
        <v>0.94</v>
      </c>
      <c r="U10" s="270">
        <v>0.93</v>
      </c>
      <c r="V10" s="270">
        <v>0.91</v>
      </c>
      <c r="W10" s="270">
        <v>0.82</v>
      </c>
      <c r="X10" s="270">
        <v>0.88</v>
      </c>
      <c r="Y10" s="270">
        <v>0.86</v>
      </c>
      <c r="Z10" s="270">
        <v>0.98</v>
      </c>
      <c r="AA10" s="270">
        <v>0.86</v>
      </c>
      <c r="AB10" s="270">
        <v>0.85</v>
      </c>
      <c r="AC10" s="270">
        <v>0.85</v>
      </c>
      <c r="AD10" s="270">
        <v>0.83</v>
      </c>
      <c r="AE10" s="270">
        <v>0.81</v>
      </c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</row>
    <row r="11" spans="1:41" x14ac:dyDescent="0.25">
      <c r="A11" s="270" t="s">
        <v>868</v>
      </c>
      <c r="B11" s="270" t="s">
        <v>8</v>
      </c>
      <c r="C11" s="270" t="s">
        <v>204</v>
      </c>
      <c r="D11" s="270" t="s">
        <v>864</v>
      </c>
      <c r="E11" s="249">
        <v>0.96</v>
      </c>
      <c r="F11" s="270">
        <f t="shared" si="1"/>
        <v>13</v>
      </c>
      <c r="G11" s="270">
        <f t="shared" si="2"/>
        <v>0.40625</v>
      </c>
      <c r="H11" s="273">
        <f t="shared" si="0"/>
        <v>0.85619047619047617</v>
      </c>
      <c r="I11" s="279">
        <f t="shared" si="3"/>
        <v>11</v>
      </c>
      <c r="J11" s="270">
        <v>0.92</v>
      </c>
      <c r="K11" s="270">
        <v>0.92</v>
      </c>
      <c r="L11" s="270">
        <v>0.92</v>
      </c>
      <c r="M11" s="270">
        <v>0.92</v>
      </c>
      <c r="N11" s="270">
        <v>0.92</v>
      </c>
      <c r="O11" s="270">
        <v>0.92</v>
      </c>
      <c r="P11" s="270">
        <v>0.92</v>
      </c>
      <c r="Q11" s="270">
        <v>0.92</v>
      </c>
      <c r="R11" s="270">
        <v>0.93</v>
      </c>
      <c r="S11" s="270">
        <v>0.92</v>
      </c>
      <c r="T11" s="270">
        <v>0.92</v>
      </c>
      <c r="U11" s="270">
        <v>0.9</v>
      </c>
      <c r="V11" s="270">
        <v>0.88</v>
      </c>
      <c r="W11" s="270">
        <v>0.82</v>
      </c>
      <c r="X11" s="270">
        <v>0.77</v>
      </c>
      <c r="Y11" s="270">
        <v>0.86</v>
      </c>
      <c r="Z11" s="270">
        <v>0.86</v>
      </c>
      <c r="AA11" s="270"/>
      <c r="AB11" s="270"/>
      <c r="AC11" s="270"/>
      <c r="AD11" s="270"/>
      <c r="AE11" s="270">
        <v>0.95</v>
      </c>
      <c r="AF11" s="270">
        <v>0.93</v>
      </c>
      <c r="AG11" s="270"/>
      <c r="AH11" s="270"/>
      <c r="AI11" s="270"/>
      <c r="AJ11" s="270"/>
      <c r="AK11" s="270"/>
      <c r="AL11" s="270">
        <v>0.55000000000000004</v>
      </c>
      <c r="AM11" s="270"/>
      <c r="AN11" s="270"/>
      <c r="AO11" s="270">
        <v>0.33</v>
      </c>
    </row>
    <row r="12" spans="1:41" x14ac:dyDescent="0.25">
      <c r="A12" s="270" t="s">
        <v>865</v>
      </c>
      <c r="B12" s="270" t="s">
        <v>9</v>
      </c>
      <c r="C12" s="270" t="s">
        <v>205</v>
      </c>
      <c r="D12" s="270" t="s">
        <v>864</v>
      </c>
      <c r="F12" s="270">
        <f t="shared" si="1"/>
        <v>0</v>
      </c>
      <c r="G12" s="270">
        <f t="shared" si="2"/>
        <v>0</v>
      </c>
      <c r="H12" s="273">
        <f t="shared" si="0"/>
        <v>0.86965517241379264</v>
      </c>
      <c r="I12" s="279">
        <v>4</v>
      </c>
      <c r="J12" s="271">
        <v>0.83</v>
      </c>
      <c r="K12" s="270"/>
      <c r="L12" s="270">
        <v>0.83</v>
      </c>
      <c r="M12" s="270">
        <v>0.83</v>
      </c>
      <c r="N12" s="270">
        <v>0.85</v>
      </c>
      <c r="O12" s="270">
        <v>0.83</v>
      </c>
      <c r="P12" s="270">
        <v>0.86</v>
      </c>
      <c r="Q12" s="270">
        <v>0.83</v>
      </c>
      <c r="R12" s="270">
        <v>0.84</v>
      </c>
      <c r="S12" s="270">
        <v>0.83</v>
      </c>
      <c r="T12" s="270">
        <v>0.84</v>
      </c>
      <c r="U12" s="270">
        <v>0.81</v>
      </c>
      <c r="V12" s="270">
        <v>0.74</v>
      </c>
      <c r="W12" s="270"/>
      <c r="X12" s="270">
        <v>0.9</v>
      </c>
      <c r="Y12" s="270">
        <v>0.9</v>
      </c>
      <c r="Z12" s="270">
        <v>0.9</v>
      </c>
      <c r="AA12" s="270">
        <v>0.9</v>
      </c>
      <c r="AB12" s="270">
        <v>0.9</v>
      </c>
      <c r="AC12" s="270">
        <v>0.9</v>
      </c>
      <c r="AD12" s="270">
        <v>0.9</v>
      </c>
      <c r="AE12" s="270">
        <v>0.9</v>
      </c>
      <c r="AF12" s="270">
        <v>0.9</v>
      </c>
      <c r="AG12" s="270">
        <v>0.9</v>
      </c>
      <c r="AH12" s="270">
        <v>0.9</v>
      </c>
      <c r="AI12" s="270">
        <v>0.9</v>
      </c>
      <c r="AJ12" s="270">
        <v>0.9</v>
      </c>
      <c r="AK12" s="270">
        <v>0.9</v>
      </c>
      <c r="AL12" s="270">
        <v>0.9</v>
      </c>
      <c r="AM12" s="270">
        <v>0.9</v>
      </c>
      <c r="AN12" s="270">
        <v>0.9</v>
      </c>
      <c r="AO12" s="270"/>
    </row>
    <row r="13" spans="1:41" x14ac:dyDescent="0.25">
      <c r="A13" s="270" t="s">
        <v>865</v>
      </c>
      <c r="B13" s="270" t="s">
        <v>10</v>
      </c>
      <c r="C13" s="270" t="s">
        <v>206</v>
      </c>
      <c r="D13" s="270" t="s">
        <v>864</v>
      </c>
      <c r="E13" s="249">
        <v>0.94</v>
      </c>
      <c r="F13" s="270">
        <f t="shared" si="1"/>
        <v>19</v>
      </c>
      <c r="G13" s="270">
        <f t="shared" si="2"/>
        <v>0.59375</v>
      </c>
      <c r="H13" s="273">
        <f t="shared" si="0"/>
        <v>0.94363636363636372</v>
      </c>
      <c r="I13" s="279">
        <f t="shared" si="3"/>
        <v>10</v>
      </c>
      <c r="J13" s="270">
        <v>0.95</v>
      </c>
      <c r="K13" s="270">
        <v>0.93</v>
      </c>
      <c r="L13" s="270">
        <v>0.94</v>
      </c>
      <c r="M13" s="270">
        <v>0.95</v>
      </c>
      <c r="N13" s="270">
        <v>0.95</v>
      </c>
      <c r="O13" s="270">
        <v>0.95</v>
      </c>
      <c r="P13" s="270">
        <v>0.93</v>
      </c>
      <c r="Q13" s="270">
        <v>0.96</v>
      </c>
      <c r="R13" s="270">
        <v>0.97</v>
      </c>
      <c r="S13" s="270">
        <v>0.97</v>
      </c>
      <c r="T13" s="270">
        <v>0.98</v>
      </c>
      <c r="U13" s="270">
        <v>0.98</v>
      </c>
      <c r="V13" s="270">
        <v>0.99</v>
      </c>
      <c r="W13" s="270">
        <v>0.97</v>
      </c>
      <c r="X13" s="270">
        <v>0.95</v>
      </c>
      <c r="Y13" s="270">
        <v>0.99</v>
      </c>
      <c r="Z13" s="270">
        <v>0.99</v>
      </c>
      <c r="AA13" s="270">
        <v>0.94</v>
      </c>
      <c r="AB13" s="270">
        <v>0.91</v>
      </c>
      <c r="AC13" s="270">
        <v>0.83</v>
      </c>
      <c r="AD13" s="270">
        <v>0.89</v>
      </c>
      <c r="AE13" s="270">
        <v>0.84</v>
      </c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</row>
    <row r="14" spans="1:41" x14ac:dyDescent="0.25">
      <c r="A14" s="270" t="s">
        <v>867</v>
      </c>
      <c r="B14" s="270" t="s">
        <v>18</v>
      </c>
      <c r="C14" s="269" t="s">
        <v>207</v>
      </c>
      <c r="D14" s="270" t="s">
        <v>864</v>
      </c>
      <c r="E14" s="249">
        <v>0.1</v>
      </c>
      <c r="F14" s="270">
        <f t="shared" si="1"/>
        <v>17</v>
      </c>
      <c r="G14" s="270">
        <f t="shared" si="2"/>
        <v>0.53125</v>
      </c>
      <c r="H14" s="273">
        <f t="shared" si="0"/>
        <v>0.85968750000000005</v>
      </c>
      <c r="I14" s="279">
        <f t="shared" si="3"/>
        <v>0</v>
      </c>
      <c r="J14" s="270">
        <v>0.98</v>
      </c>
      <c r="K14" s="270">
        <v>0.99</v>
      </c>
      <c r="L14" s="270">
        <v>0.96</v>
      </c>
      <c r="M14" s="270">
        <v>0.93</v>
      </c>
      <c r="N14" s="270">
        <v>0.95</v>
      </c>
      <c r="O14" s="270">
        <v>0.95</v>
      </c>
      <c r="P14" s="270">
        <v>0.93</v>
      </c>
      <c r="Q14" s="270">
        <v>0.93</v>
      </c>
      <c r="R14" s="270">
        <v>0.92</v>
      </c>
      <c r="S14" s="270">
        <v>0.94</v>
      </c>
      <c r="T14" s="270">
        <v>0.99</v>
      </c>
      <c r="U14" s="270">
        <v>0.99</v>
      </c>
      <c r="V14" s="270">
        <v>0.82</v>
      </c>
      <c r="W14" s="270">
        <v>0.89</v>
      </c>
      <c r="X14" s="270">
        <v>0.86</v>
      </c>
      <c r="Y14" s="270">
        <v>0.85</v>
      </c>
      <c r="Z14" s="270">
        <v>0.87</v>
      </c>
      <c r="AA14" s="270">
        <v>0.91</v>
      </c>
      <c r="AB14" s="270">
        <v>0.91</v>
      </c>
      <c r="AC14" s="270">
        <v>0.92</v>
      </c>
      <c r="AD14" s="270">
        <v>0.92</v>
      </c>
      <c r="AE14" s="270">
        <v>0.87</v>
      </c>
      <c r="AF14" s="270">
        <v>0.86</v>
      </c>
      <c r="AG14" s="270">
        <v>0.85</v>
      </c>
      <c r="AH14" s="270">
        <v>0.77</v>
      </c>
      <c r="AI14" s="270">
        <v>0.95</v>
      </c>
      <c r="AJ14" s="270">
        <v>0.86</v>
      </c>
      <c r="AK14" s="270">
        <v>0.69</v>
      </c>
      <c r="AL14" s="270">
        <v>0.65</v>
      </c>
      <c r="AM14" s="270">
        <v>0.69</v>
      </c>
      <c r="AN14" s="270">
        <v>0.55000000000000004</v>
      </c>
      <c r="AO14" s="270">
        <v>0.36</v>
      </c>
    </row>
    <row r="15" spans="1:41" x14ac:dyDescent="0.25">
      <c r="A15" s="270" t="s">
        <v>863</v>
      </c>
      <c r="B15" s="270" t="s">
        <v>17</v>
      </c>
      <c r="C15" s="270" t="s">
        <v>208</v>
      </c>
      <c r="D15" s="270" t="s">
        <v>864</v>
      </c>
      <c r="E15" s="249">
        <v>1</v>
      </c>
      <c r="F15" s="270">
        <f t="shared" si="1"/>
        <v>25</v>
      </c>
      <c r="G15" s="270">
        <f t="shared" si="2"/>
        <v>0.78125</v>
      </c>
      <c r="H15" s="273">
        <f t="shared" si="0"/>
        <v>0.92225806451612924</v>
      </c>
      <c r="I15" s="279">
        <f t="shared" si="3"/>
        <v>1</v>
      </c>
      <c r="J15" s="270">
        <v>0.99</v>
      </c>
      <c r="K15" s="270">
        <v>0.99</v>
      </c>
      <c r="L15" s="270">
        <v>0.98</v>
      </c>
      <c r="M15" s="270">
        <v>0.97</v>
      </c>
      <c r="N15" s="270">
        <v>0.97</v>
      </c>
      <c r="O15" s="270">
        <v>0.98</v>
      </c>
      <c r="P15" s="270">
        <v>0.98</v>
      </c>
      <c r="Q15" s="270">
        <v>0.98</v>
      </c>
      <c r="R15" s="270">
        <v>0.97</v>
      </c>
      <c r="S15" s="270">
        <v>0.98</v>
      </c>
      <c r="T15" s="270">
        <v>0.99</v>
      </c>
      <c r="U15" s="270">
        <v>0.97</v>
      </c>
      <c r="V15" s="270">
        <v>0.97</v>
      </c>
      <c r="W15" s="270">
        <v>0.98</v>
      </c>
      <c r="X15" s="270">
        <v>0.98</v>
      </c>
      <c r="Y15" s="270">
        <v>0.96</v>
      </c>
      <c r="Z15" s="270">
        <v>0.95</v>
      </c>
      <c r="AA15" s="270">
        <v>0.96</v>
      </c>
      <c r="AB15" s="270">
        <v>0.94</v>
      </c>
      <c r="AC15" s="270">
        <v>0.94</v>
      </c>
      <c r="AD15" s="270">
        <v>0.99</v>
      </c>
      <c r="AE15" s="270">
        <v>0.94</v>
      </c>
      <c r="AF15" s="270">
        <v>0.96</v>
      </c>
      <c r="AG15" s="270">
        <v>0.96</v>
      </c>
      <c r="AH15" s="270">
        <v>0.88</v>
      </c>
      <c r="AI15" s="270">
        <v>0.8</v>
      </c>
      <c r="AJ15" s="270">
        <v>0.64</v>
      </c>
      <c r="AK15" s="270">
        <v>0.83</v>
      </c>
      <c r="AL15" s="270"/>
      <c r="AM15" s="270">
        <v>0.65</v>
      </c>
      <c r="AN15" s="270">
        <v>0.59</v>
      </c>
      <c r="AO15" s="270">
        <v>0.92</v>
      </c>
    </row>
    <row r="16" spans="1:41" x14ac:dyDescent="0.25">
      <c r="A16" s="270" t="s">
        <v>870</v>
      </c>
      <c r="B16" s="270" t="s">
        <v>15</v>
      </c>
      <c r="C16" s="270" t="s">
        <v>209</v>
      </c>
      <c r="D16" s="270" t="s">
        <v>864</v>
      </c>
      <c r="E16" s="249">
        <v>0.56000000000000005</v>
      </c>
      <c r="F16" s="270">
        <f t="shared" si="1"/>
        <v>6</v>
      </c>
      <c r="G16" s="270">
        <f t="shared" si="2"/>
        <v>0.1875</v>
      </c>
      <c r="H16" s="273">
        <f t="shared" si="0"/>
        <v>0.67580645161290331</v>
      </c>
      <c r="I16" s="279">
        <f t="shared" si="3"/>
        <v>1</v>
      </c>
      <c r="J16" s="270">
        <v>0.9</v>
      </c>
      <c r="K16" s="270">
        <v>0.89</v>
      </c>
      <c r="L16" s="270">
        <v>0.87</v>
      </c>
      <c r="M16" s="270">
        <v>0.87</v>
      </c>
      <c r="N16" s="270">
        <v>0.87</v>
      </c>
      <c r="O16" s="270">
        <v>0.84</v>
      </c>
      <c r="P16" s="270">
        <v>0.78</v>
      </c>
      <c r="Q16" s="270">
        <v>0.96</v>
      </c>
      <c r="R16" s="270">
        <v>0.72</v>
      </c>
      <c r="S16" s="270">
        <v>0.69</v>
      </c>
      <c r="T16" s="270">
        <v>0.65</v>
      </c>
      <c r="U16" s="270">
        <v>0.68</v>
      </c>
      <c r="V16" s="270">
        <v>0.66</v>
      </c>
      <c r="W16" s="270">
        <v>0.78</v>
      </c>
      <c r="X16" s="270">
        <v>0.98</v>
      </c>
      <c r="Y16" s="270">
        <v>0.97</v>
      </c>
      <c r="Z16" s="270">
        <v>0.91</v>
      </c>
      <c r="AA16" s="270">
        <v>0.94</v>
      </c>
      <c r="AB16" s="270">
        <v>0.9</v>
      </c>
      <c r="AC16" s="270">
        <v>0.98</v>
      </c>
      <c r="AD16" s="270">
        <v>0.87</v>
      </c>
      <c r="AE16" s="270">
        <v>0.69</v>
      </c>
      <c r="AF16" s="270">
        <v>0.49</v>
      </c>
      <c r="AG16" s="270">
        <v>0.16</v>
      </c>
      <c r="AH16" s="270">
        <v>0.9</v>
      </c>
      <c r="AI16" s="270">
        <v>0.4</v>
      </c>
      <c r="AJ16" s="270">
        <v>0.2</v>
      </c>
      <c r="AK16" s="270">
        <v>0.1</v>
      </c>
      <c r="AL16" s="270">
        <v>0.1</v>
      </c>
      <c r="AM16" s="270">
        <v>0.1</v>
      </c>
      <c r="AN16" s="270">
        <v>0.1</v>
      </c>
      <c r="AO16" s="270"/>
    </row>
    <row r="17" spans="1:41" x14ac:dyDescent="0.25">
      <c r="A17" s="270" t="s">
        <v>867</v>
      </c>
      <c r="B17" s="270" t="s">
        <v>24</v>
      </c>
      <c r="C17" s="270" t="s">
        <v>210</v>
      </c>
      <c r="D17" s="270" t="s">
        <v>864</v>
      </c>
      <c r="E17" s="249">
        <v>0</v>
      </c>
      <c r="F17" s="270">
        <f t="shared" si="1"/>
        <v>10</v>
      </c>
      <c r="G17" s="270">
        <f t="shared" si="2"/>
        <v>0.3125</v>
      </c>
      <c r="H17" s="273">
        <f t="shared" si="0"/>
        <v>0.84062499999999984</v>
      </c>
      <c r="I17" s="279">
        <f t="shared" si="3"/>
        <v>0</v>
      </c>
      <c r="J17" s="270">
        <v>0.91</v>
      </c>
      <c r="K17" s="270">
        <v>0.86</v>
      </c>
      <c r="L17" s="270">
        <v>0.93</v>
      </c>
      <c r="M17" s="270">
        <v>0.85</v>
      </c>
      <c r="N17" s="270">
        <v>0.93</v>
      </c>
      <c r="O17" s="270">
        <v>0.84</v>
      </c>
      <c r="P17" s="270">
        <v>0.92</v>
      </c>
      <c r="Q17" s="270">
        <v>0.93</v>
      </c>
      <c r="R17" s="270">
        <v>0.89</v>
      </c>
      <c r="S17" s="270">
        <v>0.87</v>
      </c>
      <c r="T17" s="270">
        <v>0.84</v>
      </c>
      <c r="U17" s="270">
        <v>0.93</v>
      </c>
      <c r="V17" s="270">
        <v>0.87</v>
      </c>
      <c r="W17" s="270">
        <v>0.93</v>
      </c>
      <c r="X17" s="270">
        <v>0.96</v>
      </c>
      <c r="Y17" s="270">
        <v>0.85</v>
      </c>
      <c r="Z17" s="270">
        <v>0.93</v>
      </c>
      <c r="AA17" s="270">
        <v>0.9</v>
      </c>
      <c r="AB17" s="270">
        <v>0.86</v>
      </c>
      <c r="AC17" s="270">
        <v>0.9</v>
      </c>
      <c r="AD17" s="270">
        <v>0.82</v>
      </c>
      <c r="AE17" s="270">
        <v>0.91</v>
      </c>
      <c r="AF17" s="270">
        <v>0.78</v>
      </c>
      <c r="AG17" s="270">
        <v>0.76</v>
      </c>
      <c r="AH17" s="270">
        <v>0.79</v>
      </c>
      <c r="AI17" s="270">
        <v>0.79</v>
      </c>
      <c r="AJ17" s="270">
        <v>0.83</v>
      </c>
      <c r="AK17" s="270">
        <v>0.83</v>
      </c>
      <c r="AL17" s="270">
        <v>0.69</v>
      </c>
      <c r="AM17" s="270">
        <v>0.62</v>
      </c>
      <c r="AN17" s="270">
        <v>0.57999999999999996</v>
      </c>
      <c r="AO17" s="270">
        <v>0.6</v>
      </c>
    </row>
    <row r="18" spans="1:41" x14ac:dyDescent="0.25">
      <c r="A18" s="270" t="s">
        <v>865</v>
      </c>
      <c r="B18" s="270" t="s">
        <v>20</v>
      </c>
      <c r="C18" s="270" t="s">
        <v>211</v>
      </c>
      <c r="D18" s="270" t="s">
        <v>864</v>
      </c>
      <c r="E18" s="249">
        <v>1</v>
      </c>
      <c r="F18" s="270">
        <f t="shared" si="1"/>
        <v>18</v>
      </c>
      <c r="G18" s="270">
        <f t="shared" si="2"/>
        <v>0.5625</v>
      </c>
      <c r="H18" s="273">
        <f t="shared" si="0"/>
        <v>0.95347826086956533</v>
      </c>
      <c r="I18" s="279">
        <f t="shared" si="3"/>
        <v>9</v>
      </c>
      <c r="J18" s="270">
        <v>0.99</v>
      </c>
      <c r="K18" s="270">
        <v>0.98</v>
      </c>
      <c r="L18" s="270">
        <v>0.97</v>
      </c>
      <c r="M18" s="270">
        <v>0.97</v>
      </c>
      <c r="N18" s="270">
        <v>0.95</v>
      </c>
      <c r="O18" s="270">
        <v>0.99</v>
      </c>
      <c r="P18" s="270">
        <v>0.99</v>
      </c>
      <c r="Q18" s="270">
        <v>0.99</v>
      </c>
      <c r="R18" s="270">
        <v>0.86</v>
      </c>
      <c r="S18" s="270">
        <v>0.99</v>
      </c>
      <c r="T18" s="270">
        <v>0.99</v>
      </c>
      <c r="U18" s="270">
        <v>0.99</v>
      </c>
      <c r="V18" s="270">
        <v>0.99</v>
      </c>
      <c r="W18" s="270">
        <v>0.99</v>
      </c>
      <c r="X18" s="270">
        <v>0.98</v>
      </c>
      <c r="Y18" s="270">
        <v>0.98</v>
      </c>
      <c r="Z18" s="270">
        <v>0.96</v>
      </c>
      <c r="AA18" s="270">
        <v>0.92</v>
      </c>
      <c r="AB18" s="270">
        <v>0.91</v>
      </c>
      <c r="AC18" s="270">
        <v>0.9</v>
      </c>
      <c r="AD18" s="270">
        <v>0.89</v>
      </c>
      <c r="AE18" s="270">
        <v>0.85</v>
      </c>
      <c r="AF18" s="270">
        <v>0.9</v>
      </c>
      <c r="AG18" s="270"/>
      <c r="AH18" s="270"/>
      <c r="AI18" s="270"/>
      <c r="AJ18" s="270"/>
      <c r="AK18" s="270"/>
      <c r="AL18" s="270"/>
      <c r="AM18" s="270"/>
      <c r="AN18" s="270"/>
      <c r="AO18" s="270"/>
    </row>
    <row r="19" spans="1:41" x14ac:dyDescent="0.25">
      <c r="A19" s="270" t="s">
        <v>865</v>
      </c>
      <c r="B19" s="270" t="s">
        <v>12</v>
      </c>
      <c r="C19" s="270" t="s">
        <v>212</v>
      </c>
      <c r="D19" s="270" t="s">
        <v>864</v>
      </c>
      <c r="F19" s="270">
        <f t="shared" si="1"/>
        <v>26</v>
      </c>
      <c r="G19" s="270">
        <f t="shared" si="2"/>
        <v>0.8125</v>
      </c>
      <c r="H19" s="273">
        <f t="shared" si="0"/>
        <v>0.93517241379310323</v>
      </c>
      <c r="I19" s="279">
        <f t="shared" si="3"/>
        <v>3</v>
      </c>
      <c r="J19" s="270">
        <v>0.98</v>
      </c>
      <c r="K19" s="270">
        <v>0.99</v>
      </c>
      <c r="L19" s="270">
        <v>0.99</v>
      </c>
      <c r="M19" s="270">
        <v>0.99</v>
      </c>
      <c r="N19" s="270">
        <v>0.99</v>
      </c>
      <c r="O19" s="270">
        <v>0.99</v>
      </c>
      <c r="P19" s="270">
        <v>0.97</v>
      </c>
      <c r="Q19" s="270">
        <v>0.95</v>
      </c>
      <c r="R19" s="270">
        <v>0.95</v>
      </c>
      <c r="S19" s="270">
        <v>0.95</v>
      </c>
      <c r="T19" s="270">
        <v>0.95</v>
      </c>
      <c r="U19" s="270">
        <v>0.95</v>
      </c>
      <c r="V19" s="270"/>
      <c r="W19" s="270">
        <v>0.79</v>
      </c>
      <c r="X19" s="270">
        <v>0.62</v>
      </c>
      <c r="Y19" s="270">
        <v>0.95</v>
      </c>
      <c r="Z19" s="270">
        <v>0.94</v>
      </c>
      <c r="AA19" s="270">
        <v>0.96</v>
      </c>
      <c r="AB19" s="270">
        <v>0.97</v>
      </c>
      <c r="AC19" s="270">
        <v>0.95</v>
      </c>
      <c r="AD19" s="270">
        <v>0.92</v>
      </c>
      <c r="AE19" s="270">
        <v>0.93</v>
      </c>
      <c r="AF19" s="270">
        <v>0.94</v>
      </c>
      <c r="AG19" s="270">
        <v>0.8</v>
      </c>
      <c r="AH19" s="270">
        <v>0.95</v>
      </c>
      <c r="AI19" s="270">
        <v>0.95</v>
      </c>
      <c r="AJ19" s="270"/>
      <c r="AK19" s="270">
        <v>0.95</v>
      </c>
      <c r="AL19" s="270">
        <v>0.95</v>
      </c>
      <c r="AM19" s="270">
        <v>0.95</v>
      </c>
      <c r="AN19" s="270">
        <v>0.95</v>
      </c>
      <c r="AO19" s="270"/>
    </row>
    <row r="20" spans="1:41" x14ac:dyDescent="0.25">
      <c r="A20" s="270" t="s">
        <v>867</v>
      </c>
      <c r="B20" s="270" t="s">
        <v>21</v>
      </c>
      <c r="C20" s="270" t="s">
        <v>213</v>
      </c>
      <c r="D20" s="270" t="s">
        <v>864</v>
      </c>
      <c r="E20" s="249">
        <v>0.89</v>
      </c>
      <c r="F20" s="270">
        <f t="shared" si="1"/>
        <v>12</v>
      </c>
      <c r="G20" s="270">
        <f t="shared" si="2"/>
        <v>0.375</v>
      </c>
      <c r="H20" s="273">
        <f t="shared" si="0"/>
        <v>0.81812499999999988</v>
      </c>
      <c r="I20" s="279">
        <f t="shared" si="3"/>
        <v>0</v>
      </c>
      <c r="J20" s="270">
        <v>0.95</v>
      </c>
      <c r="K20" s="270">
        <v>0.96</v>
      </c>
      <c r="L20" s="270">
        <v>0.97</v>
      </c>
      <c r="M20" s="270">
        <v>0.94</v>
      </c>
      <c r="N20" s="270">
        <v>0.96</v>
      </c>
      <c r="O20" s="270">
        <v>0.98</v>
      </c>
      <c r="P20" s="270">
        <v>0.96</v>
      </c>
      <c r="Q20" s="270">
        <v>0.97</v>
      </c>
      <c r="R20" s="270">
        <v>0.96</v>
      </c>
      <c r="S20" s="270">
        <v>0.89</v>
      </c>
      <c r="T20" s="270">
        <v>0.96</v>
      </c>
      <c r="U20" s="270">
        <v>0.91</v>
      </c>
      <c r="V20" s="270">
        <v>0.87</v>
      </c>
      <c r="W20" s="270">
        <v>0.87</v>
      </c>
      <c r="X20" s="270">
        <v>0.86</v>
      </c>
      <c r="Y20" s="270">
        <v>0.85</v>
      </c>
      <c r="Z20" s="270">
        <v>0.83</v>
      </c>
      <c r="AA20" s="270">
        <v>0.88</v>
      </c>
      <c r="AB20" s="270">
        <v>0.85</v>
      </c>
      <c r="AC20" s="270">
        <v>0.74</v>
      </c>
      <c r="AD20" s="270">
        <v>0.82</v>
      </c>
      <c r="AE20" s="270">
        <v>0.91</v>
      </c>
      <c r="AF20" s="270">
        <v>0.79</v>
      </c>
      <c r="AG20" s="270">
        <v>0.61</v>
      </c>
      <c r="AH20" s="270">
        <v>0.85</v>
      </c>
      <c r="AI20" s="270">
        <v>0.82</v>
      </c>
      <c r="AJ20" s="270">
        <v>0.57999999999999996</v>
      </c>
      <c r="AK20" s="270">
        <v>0.53</v>
      </c>
      <c r="AL20" s="270">
        <v>0.59</v>
      </c>
      <c r="AM20" s="270">
        <v>0.61</v>
      </c>
      <c r="AN20" s="270">
        <v>0.44</v>
      </c>
      <c r="AO20" s="270">
        <v>0.47</v>
      </c>
    </row>
    <row r="21" spans="1:41" x14ac:dyDescent="0.25">
      <c r="A21" s="270" t="s">
        <v>866</v>
      </c>
      <c r="B21" s="270" t="s">
        <v>13</v>
      </c>
      <c r="C21" s="270" t="s">
        <v>214</v>
      </c>
      <c r="D21" s="270" t="s">
        <v>864</v>
      </c>
      <c r="E21" s="249">
        <v>0.69333333333333325</v>
      </c>
      <c r="F21" s="270">
        <f t="shared" si="1"/>
        <v>8</v>
      </c>
      <c r="G21" s="270">
        <f t="shared" si="2"/>
        <v>0.25</v>
      </c>
      <c r="H21" s="273">
        <f t="shared" si="0"/>
        <v>0.75925925925925952</v>
      </c>
      <c r="I21" s="279">
        <f t="shared" si="3"/>
        <v>5</v>
      </c>
      <c r="J21" s="270">
        <v>0.99</v>
      </c>
      <c r="K21" s="270">
        <v>0.98</v>
      </c>
      <c r="L21" s="270">
        <v>0.98</v>
      </c>
      <c r="M21" s="270">
        <v>0.93</v>
      </c>
      <c r="N21" s="270">
        <v>0.97</v>
      </c>
      <c r="O21" s="270">
        <v>0.93</v>
      </c>
      <c r="P21" s="270">
        <v>0.93</v>
      </c>
      <c r="Q21" s="270">
        <v>0.83</v>
      </c>
      <c r="R21" s="270">
        <v>0.88</v>
      </c>
      <c r="S21" s="270">
        <v>0.93</v>
      </c>
      <c r="T21" s="270">
        <v>0.84</v>
      </c>
      <c r="U21" s="270">
        <v>0.88</v>
      </c>
      <c r="V21" s="270">
        <v>0.9</v>
      </c>
      <c r="W21" s="270">
        <v>0.81</v>
      </c>
      <c r="X21" s="270">
        <v>0.78</v>
      </c>
      <c r="Y21" s="270">
        <v>0.8</v>
      </c>
      <c r="Z21" s="270">
        <v>0.89</v>
      </c>
      <c r="AA21" s="270">
        <v>0.86</v>
      </c>
      <c r="AB21" s="270">
        <v>0.77</v>
      </c>
      <c r="AC21" s="270">
        <v>0.79</v>
      </c>
      <c r="AD21" s="270">
        <v>0.68</v>
      </c>
      <c r="AE21" s="270">
        <v>0.78</v>
      </c>
      <c r="AF21" s="270">
        <v>0.48</v>
      </c>
      <c r="AG21" s="270">
        <v>0.3</v>
      </c>
      <c r="AH21" s="270">
        <v>0.25</v>
      </c>
      <c r="AI21" s="270">
        <v>0.17</v>
      </c>
      <c r="AJ21" s="270">
        <v>0.17</v>
      </c>
      <c r="AK21" s="270"/>
      <c r="AL21" s="270"/>
      <c r="AM21" s="270"/>
      <c r="AN21" s="270"/>
      <c r="AO21" s="270"/>
    </row>
    <row r="22" spans="1:41" x14ac:dyDescent="0.25">
      <c r="A22" s="270" t="s">
        <v>870</v>
      </c>
      <c r="B22" s="270" t="s">
        <v>26</v>
      </c>
      <c r="C22" s="270" t="s">
        <v>215</v>
      </c>
      <c r="D22" s="270" t="s">
        <v>864</v>
      </c>
      <c r="E22" s="249">
        <v>0.71666666666666667</v>
      </c>
      <c r="F22" s="270">
        <f t="shared" si="1"/>
        <v>10</v>
      </c>
      <c r="G22" s="270">
        <f t="shared" si="2"/>
        <v>0.3125</v>
      </c>
      <c r="H22" s="273">
        <f t="shared" si="0"/>
        <v>0.76093750000000004</v>
      </c>
      <c r="I22" s="279">
        <f t="shared" si="3"/>
        <v>0</v>
      </c>
      <c r="J22" s="270">
        <v>0.95</v>
      </c>
      <c r="K22" s="270">
        <v>0.95</v>
      </c>
      <c r="L22" s="270">
        <v>0.96</v>
      </c>
      <c r="M22" s="270">
        <v>0.96</v>
      </c>
      <c r="N22" s="270">
        <v>0.95</v>
      </c>
      <c r="O22" s="270">
        <v>0.95</v>
      </c>
      <c r="P22" s="270">
        <v>0.95</v>
      </c>
      <c r="Q22" s="270">
        <v>0.89</v>
      </c>
      <c r="R22" s="270">
        <v>0.95</v>
      </c>
      <c r="S22" s="270">
        <v>0.86</v>
      </c>
      <c r="T22" s="270">
        <v>0.88</v>
      </c>
      <c r="U22" s="270">
        <v>0.92</v>
      </c>
      <c r="V22" s="270">
        <v>0.88</v>
      </c>
      <c r="W22" s="270">
        <v>0.86</v>
      </c>
      <c r="X22" s="270">
        <v>0.87</v>
      </c>
      <c r="Y22" s="270">
        <v>0.87</v>
      </c>
      <c r="Z22" s="270">
        <v>0.87</v>
      </c>
      <c r="AA22" s="270">
        <v>0.86</v>
      </c>
      <c r="AB22" s="270">
        <v>0.75</v>
      </c>
      <c r="AC22" s="270">
        <v>0.72</v>
      </c>
      <c r="AD22" s="270">
        <v>0.95</v>
      </c>
      <c r="AE22" s="270">
        <v>0.84</v>
      </c>
      <c r="AF22" s="270">
        <v>0.76</v>
      </c>
      <c r="AG22" s="270">
        <v>0.75</v>
      </c>
      <c r="AH22" s="270">
        <v>0.63</v>
      </c>
      <c r="AI22" s="270">
        <v>0.53</v>
      </c>
      <c r="AJ22" s="270">
        <v>0.52</v>
      </c>
      <c r="AK22" s="270">
        <v>0.53</v>
      </c>
      <c r="AL22" s="270">
        <v>0.16</v>
      </c>
      <c r="AM22" s="270">
        <v>0.1</v>
      </c>
      <c r="AN22" s="270">
        <v>0.13</v>
      </c>
      <c r="AO22" s="270">
        <v>0.6</v>
      </c>
    </row>
    <row r="23" spans="1:41" x14ac:dyDescent="0.25">
      <c r="A23" s="270" t="s">
        <v>867</v>
      </c>
      <c r="B23" s="270" t="s">
        <v>22</v>
      </c>
      <c r="C23" s="270" t="s">
        <v>216</v>
      </c>
      <c r="D23" s="270" t="s">
        <v>864</v>
      </c>
      <c r="E23" s="249">
        <v>0.31</v>
      </c>
      <c r="F23" s="270">
        <f t="shared" si="1"/>
        <v>3</v>
      </c>
      <c r="G23" s="270">
        <f t="shared" si="2"/>
        <v>9.375E-2</v>
      </c>
      <c r="H23" s="273">
        <f t="shared" si="0"/>
        <v>0.64406249999999987</v>
      </c>
      <c r="I23" s="279">
        <f t="shared" si="3"/>
        <v>0</v>
      </c>
      <c r="J23" s="270">
        <v>0.82</v>
      </c>
      <c r="K23" s="270">
        <v>0.8</v>
      </c>
      <c r="L23" s="270">
        <v>0.85</v>
      </c>
      <c r="M23" s="270">
        <v>0.83</v>
      </c>
      <c r="N23" s="270">
        <v>0.82</v>
      </c>
      <c r="O23" s="270">
        <v>0.83</v>
      </c>
      <c r="P23" s="270">
        <v>0.85</v>
      </c>
      <c r="Q23" s="270">
        <v>0.84</v>
      </c>
      <c r="R23" s="270">
        <v>0.99</v>
      </c>
      <c r="S23" s="270">
        <v>0.99</v>
      </c>
      <c r="T23" s="270">
        <v>0.91</v>
      </c>
      <c r="U23" s="270">
        <v>0.89</v>
      </c>
      <c r="V23" s="270">
        <v>0.87</v>
      </c>
      <c r="W23" s="270">
        <v>0.76</v>
      </c>
      <c r="X23" s="270">
        <v>0.78</v>
      </c>
      <c r="Y23" s="270">
        <v>0.82</v>
      </c>
      <c r="Z23" s="270">
        <v>0.88</v>
      </c>
      <c r="AA23" s="270">
        <v>0.81</v>
      </c>
      <c r="AB23" s="270">
        <v>0.81</v>
      </c>
      <c r="AC23" s="270">
        <v>0.77</v>
      </c>
      <c r="AD23" s="270">
        <v>0.57999999999999996</v>
      </c>
      <c r="AE23" s="270">
        <v>0.41</v>
      </c>
      <c r="AF23" s="270">
        <v>0.39</v>
      </c>
      <c r="AG23" s="270">
        <v>0.39</v>
      </c>
      <c r="AH23" s="270">
        <v>0.24</v>
      </c>
      <c r="AI23" s="270">
        <v>0.28999999999999998</v>
      </c>
      <c r="AJ23" s="270">
        <v>0.33</v>
      </c>
      <c r="AK23" s="270">
        <v>0.6</v>
      </c>
      <c r="AL23" s="270">
        <v>0.1</v>
      </c>
      <c r="AM23" s="270">
        <v>0.12</v>
      </c>
      <c r="AN23" s="270">
        <v>0.13</v>
      </c>
      <c r="AO23" s="270">
        <v>0.11</v>
      </c>
    </row>
    <row r="24" spans="1:41" x14ac:dyDescent="0.25">
      <c r="A24" s="270" t="s">
        <v>865</v>
      </c>
      <c r="B24" s="270" t="s">
        <v>19</v>
      </c>
      <c r="C24" s="270" t="s">
        <v>217</v>
      </c>
      <c r="D24" s="270" t="s">
        <v>864</v>
      </c>
      <c r="E24" s="249">
        <v>0.46</v>
      </c>
      <c r="F24" s="270">
        <f t="shared" si="1"/>
        <v>4</v>
      </c>
      <c r="G24" s="270">
        <f t="shared" si="2"/>
        <v>0.125</v>
      </c>
      <c r="H24" s="273">
        <f t="shared" si="0"/>
        <v>0.81800000000000017</v>
      </c>
      <c r="I24" s="279">
        <f t="shared" si="3"/>
        <v>12</v>
      </c>
      <c r="J24" s="270">
        <v>0.88</v>
      </c>
      <c r="K24" s="270">
        <v>0.89</v>
      </c>
      <c r="L24" s="270">
        <v>0.9</v>
      </c>
      <c r="M24" s="270">
        <v>0.91</v>
      </c>
      <c r="N24" s="270">
        <v>0.95</v>
      </c>
      <c r="O24" s="270">
        <v>0.87</v>
      </c>
      <c r="P24" s="270">
        <v>0.93</v>
      </c>
      <c r="Q24" s="270">
        <v>0.84</v>
      </c>
      <c r="R24" s="270">
        <v>0.87</v>
      </c>
      <c r="S24" s="270">
        <v>0.8</v>
      </c>
      <c r="T24" s="270">
        <v>0.91</v>
      </c>
      <c r="U24" s="270">
        <v>0.85</v>
      </c>
      <c r="V24" s="270">
        <v>0.9</v>
      </c>
      <c r="W24" s="270">
        <v>0.89</v>
      </c>
      <c r="X24" s="270">
        <v>0.79</v>
      </c>
      <c r="Y24" s="270"/>
      <c r="Z24" s="270">
        <v>0.55000000000000004</v>
      </c>
      <c r="AA24" s="270">
        <v>0.82</v>
      </c>
      <c r="AB24" s="270">
        <v>0.38</v>
      </c>
      <c r="AC24" s="270">
        <v>0.57999999999999996</v>
      </c>
      <c r="AD24" s="270">
        <v>0.85</v>
      </c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</row>
    <row r="25" spans="1:41" x14ac:dyDescent="0.25">
      <c r="A25" s="270" t="s">
        <v>866</v>
      </c>
      <c r="B25" s="270" t="s">
        <v>27</v>
      </c>
      <c r="C25" s="270" t="s">
        <v>218</v>
      </c>
      <c r="D25" s="270" t="s">
        <v>864</v>
      </c>
      <c r="E25" s="249">
        <v>0.73666666666666669</v>
      </c>
      <c r="F25" s="270">
        <f t="shared" si="1"/>
        <v>8</v>
      </c>
      <c r="G25" s="270">
        <f t="shared" si="2"/>
        <v>0.25</v>
      </c>
      <c r="H25" s="273">
        <f t="shared" si="0"/>
        <v>0.77225806451612899</v>
      </c>
      <c r="I25" s="279">
        <f t="shared" si="3"/>
        <v>1</v>
      </c>
      <c r="J25" s="270">
        <v>0.99</v>
      </c>
      <c r="K25" s="270">
        <v>0.95</v>
      </c>
      <c r="L25" s="270">
        <v>0.97</v>
      </c>
      <c r="M25" s="270">
        <v>0.94</v>
      </c>
      <c r="N25" s="270">
        <v>0.98</v>
      </c>
      <c r="O25" s="270">
        <v>0.99</v>
      </c>
      <c r="P25" s="270">
        <v>0.99</v>
      </c>
      <c r="Q25" s="270">
        <v>0.89</v>
      </c>
      <c r="R25" s="270">
        <v>0.93</v>
      </c>
      <c r="S25" s="270">
        <v>0.87</v>
      </c>
      <c r="T25" s="270">
        <v>0.74</v>
      </c>
      <c r="U25" s="270">
        <v>0.85</v>
      </c>
      <c r="V25" s="270">
        <v>0.85</v>
      </c>
      <c r="W25" s="270">
        <v>0.82</v>
      </c>
      <c r="X25" s="270">
        <v>0.76</v>
      </c>
      <c r="Y25" s="270">
        <v>0.83</v>
      </c>
      <c r="Z25" s="270">
        <v>0.8</v>
      </c>
      <c r="AA25" s="270">
        <v>0.78</v>
      </c>
      <c r="AB25" s="270">
        <v>0.56999999999999995</v>
      </c>
      <c r="AC25" s="270">
        <v>0.59</v>
      </c>
      <c r="AD25" s="270">
        <v>0.53</v>
      </c>
      <c r="AE25" s="270">
        <v>0.56000000000000005</v>
      </c>
      <c r="AF25" s="270">
        <v>0.55000000000000004</v>
      </c>
      <c r="AG25" s="270">
        <v>0.5</v>
      </c>
      <c r="AH25" s="270">
        <v>0.48</v>
      </c>
      <c r="AI25" s="270">
        <v>0.65</v>
      </c>
      <c r="AJ25" s="270">
        <v>0.68</v>
      </c>
      <c r="AK25" s="270">
        <v>0.79</v>
      </c>
      <c r="AL25" s="270">
        <v>0.71</v>
      </c>
      <c r="AM25" s="270">
        <v>0.74</v>
      </c>
      <c r="AN25" s="270">
        <v>0.66</v>
      </c>
      <c r="AO25" s="270"/>
    </row>
    <row r="26" spans="1:41" x14ac:dyDescent="0.25">
      <c r="A26" s="270" t="s">
        <v>867</v>
      </c>
      <c r="B26" s="270" t="s">
        <v>23</v>
      </c>
      <c r="C26" s="270" t="s">
        <v>219</v>
      </c>
      <c r="D26" s="270" t="s">
        <v>864</v>
      </c>
      <c r="E26" s="249">
        <v>0.76666666666666672</v>
      </c>
      <c r="F26" s="270">
        <f t="shared" si="1"/>
        <v>14</v>
      </c>
      <c r="G26" s="270">
        <f t="shared" si="2"/>
        <v>0.4375</v>
      </c>
      <c r="H26" s="273">
        <f t="shared" si="0"/>
        <v>0.78874999999999984</v>
      </c>
      <c r="I26" s="279">
        <f t="shared" si="3"/>
        <v>0</v>
      </c>
      <c r="J26" s="270">
        <v>0.96</v>
      </c>
      <c r="K26" s="270">
        <v>0.96</v>
      </c>
      <c r="L26" s="270">
        <v>0.99</v>
      </c>
      <c r="M26" s="270">
        <v>0.98</v>
      </c>
      <c r="N26" s="270">
        <v>0.99</v>
      </c>
      <c r="O26" s="270">
        <v>0.99</v>
      </c>
      <c r="P26" s="270">
        <v>0.96</v>
      </c>
      <c r="Q26" s="270">
        <v>0.96</v>
      </c>
      <c r="R26" s="270">
        <v>0.98</v>
      </c>
      <c r="S26" s="270">
        <v>0.99</v>
      </c>
      <c r="T26" s="270">
        <v>0.98</v>
      </c>
      <c r="U26" s="270">
        <v>0.98</v>
      </c>
      <c r="V26" s="270">
        <v>0.94</v>
      </c>
      <c r="W26" s="270">
        <v>0.93</v>
      </c>
      <c r="X26" s="270">
        <v>0.79</v>
      </c>
      <c r="Y26" s="270">
        <v>0.77</v>
      </c>
      <c r="Z26" s="270">
        <v>0.81</v>
      </c>
      <c r="AA26" s="270">
        <v>0.74</v>
      </c>
      <c r="AB26" s="270">
        <v>0.75</v>
      </c>
      <c r="AC26" s="270">
        <v>0.71</v>
      </c>
      <c r="AD26" s="270">
        <v>0.78</v>
      </c>
      <c r="AE26" s="270">
        <v>0.66</v>
      </c>
      <c r="AF26" s="270">
        <v>0.56000000000000005</v>
      </c>
      <c r="AG26" s="270">
        <v>0.57999999999999996</v>
      </c>
      <c r="AH26" s="270">
        <v>0.57999999999999996</v>
      </c>
      <c r="AI26" s="270">
        <v>0.57999999999999996</v>
      </c>
      <c r="AJ26" s="270">
        <v>0.66</v>
      </c>
      <c r="AK26" s="270">
        <v>0.68</v>
      </c>
      <c r="AL26" s="270">
        <v>0.6</v>
      </c>
      <c r="AM26" s="270">
        <v>0.56000000000000005</v>
      </c>
      <c r="AN26" s="270">
        <v>0.47</v>
      </c>
      <c r="AO26" s="270">
        <v>0.37</v>
      </c>
    </row>
    <row r="27" spans="1:41" x14ac:dyDescent="0.25">
      <c r="A27" s="270" t="s">
        <v>868</v>
      </c>
      <c r="B27" s="270" t="s">
        <v>25</v>
      </c>
      <c r="C27" s="270" t="s">
        <v>220</v>
      </c>
      <c r="D27" s="270" t="s">
        <v>864</v>
      </c>
      <c r="E27" s="249">
        <v>1</v>
      </c>
      <c r="F27" s="270">
        <f t="shared" si="1"/>
        <v>20</v>
      </c>
      <c r="G27" s="270">
        <f t="shared" si="2"/>
        <v>0.625</v>
      </c>
      <c r="H27" s="273">
        <f t="shared" si="0"/>
        <v>0.94653846153846166</v>
      </c>
      <c r="I27" s="279">
        <f t="shared" si="3"/>
        <v>6</v>
      </c>
      <c r="J27" s="270">
        <v>0.97</v>
      </c>
      <c r="K27" s="270">
        <v>0.95</v>
      </c>
      <c r="L27" s="270">
        <v>0.99</v>
      </c>
      <c r="M27" s="270">
        <v>0.98</v>
      </c>
      <c r="N27" s="270">
        <v>0.99</v>
      </c>
      <c r="O27" s="270">
        <v>0.99</v>
      </c>
      <c r="P27" s="270">
        <v>0.99</v>
      </c>
      <c r="Q27" s="270">
        <v>0.92</v>
      </c>
      <c r="R27" s="270">
        <v>0.92</v>
      </c>
      <c r="S27" s="270">
        <v>0.94</v>
      </c>
      <c r="T27" s="270">
        <v>0.99</v>
      </c>
      <c r="U27" s="270">
        <v>0.99</v>
      </c>
      <c r="V27" s="270">
        <v>0.92</v>
      </c>
      <c r="W27" s="270">
        <v>0.97</v>
      </c>
      <c r="X27" s="270">
        <v>0.99</v>
      </c>
      <c r="Y27" s="270"/>
      <c r="Z27" s="270"/>
      <c r="AA27" s="270"/>
      <c r="AB27" s="270">
        <v>0.99</v>
      </c>
      <c r="AC27" s="270">
        <v>0.96</v>
      </c>
      <c r="AD27" s="270"/>
      <c r="AE27" s="270">
        <v>0.99</v>
      </c>
      <c r="AF27" s="270"/>
      <c r="AG27" s="270">
        <v>0.89</v>
      </c>
      <c r="AH27" s="270">
        <v>0.85</v>
      </c>
      <c r="AI27" s="270">
        <v>0.86</v>
      </c>
      <c r="AJ27" s="270">
        <v>0.88</v>
      </c>
      <c r="AK27" s="270">
        <v>0.96</v>
      </c>
      <c r="AL27" s="270">
        <v>0.85</v>
      </c>
      <c r="AM27" s="270">
        <v>0.99</v>
      </c>
      <c r="AN27" s="270"/>
      <c r="AO27" s="270">
        <v>0.89</v>
      </c>
    </row>
    <row r="28" spans="1:41" x14ac:dyDescent="0.25">
      <c r="A28" s="270" t="s">
        <v>865</v>
      </c>
      <c r="B28" s="270" t="s">
        <v>16</v>
      </c>
      <c r="C28" s="270" t="s">
        <v>221</v>
      </c>
      <c r="D28" s="270" t="s">
        <v>864</v>
      </c>
      <c r="E28" s="249">
        <v>0.88</v>
      </c>
      <c r="F28" s="270">
        <f t="shared" si="1"/>
        <v>32</v>
      </c>
      <c r="G28" s="270">
        <f t="shared" si="2"/>
        <v>1</v>
      </c>
      <c r="H28" s="273">
        <f t="shared" si="0"/>
        <v>0.96468749999999936</v>
      </c>
      <c r="I28" s="279">
        <f t="shared" si="3"/>
        <v>0</v>
      </c>
      <c r="J28" s="270">
        <v>0.95</v>
      </c>
      <c r="K28" s="270">
        <v>0.94</v>
      </c>
      <c r="L28" s="270">
        <v>0.94</v>
      </c>
      <c r="M28" s="270">
        <v>0.95</v>
      </c>
      <c r="N28" s="270">
        <v>0.95</v>
      </c>
      <c r="O28" s="270">
        <v>0.95</v>
      </c>
      <c r="P28" s="270">
        <v>0.96</v>
      </c>
      <c r="Q28" s="270">
        <v>0.95</v>
      </c>
      <c r="R28" s="270">
        <v>0.96</v>
      </c>
      <c r="S28" s="270">
        <v>0.93</v>
      </c>
      <c r="T28" s="270">
        <v>0.94</v>
      </c>
      <c r="U28" s="270">
        <v>0.93</v>
      </c>
      <c r="V28" s="270">
        <v>0.96</v>
      </c>
      <c r="W28" s="270">
        <v>0.95</v>
      </c>
      <c r="X28" s="270">
        <v>0.94</v>
      </c>
      <c r="Y28" s="270">
        <v>0.95</v>
      </c>
      <c r="Z28" s="270">
        <v>0.96</v>
      </c>
      <c r="AA28" s="270">
        <v>0.93</v>
      </c>
      <c r="AB28" s="270">
        <v>0.98</v>
      </c>
      <c r="AC28" s="270">
        <v>0.98</v>
      </c>
      <c r="AD28" s="270">
        <v>0.99</v>
      </c>
      <c r="AE28" s="270">
        <v>0.99</v>
      </c>
      <c r="AF28" s="270">
        <v>0.99</v>
      </c>
      <c r="AG28" s="270">
        <v>0.99</v>
      </c>
      <c r="AH28" s="270">
        <v>0.99</v>
      </c>
      <c r="AI28" s="270">
        <v>0.99</v>
      </c>
      <c r="AJ28" s="270">
        <v>0.99</v>
      </c>
      <c r="AK28" s="270">
        <v>0.99</v>
      </c>
      <c r="AL28" s="270">
        <v>0.99</v>
      </c>
      <c r="AM28" s="270">
        <v>0.99</v>
      </c>
      <c r="AN28" s="270">
        <v>0.99</v>
      </c>
      <c r="AO28" s="270">
        <v>0.98</v>
      </c>
    </row>
    <row r="29" spans="1:41" x14ac:dyDescent="0.25">
      <c r="A29" s="270" t="s">
        <v>866</v>
      </c>
      <c r="B29" s="270" t="s">
        <v>14</v>
      </c>
      <c r="C29" s="270" t="s">
        <v>222</v>
      </c>
      <c r="D29" s="270" t="s">
        <v>864</v>
      </c>
      <c r="E29" s="249">
        <v>0.91</v>
      </c>
      <c r="F29" s="270">
        <f t="shared" si="1"/>
        <v>7</v>
      </c>
      <c r="G29" s="270">
        <f t="shared" si="2"/>
        <v>0.21875</v>
      </c>
      <c r="H29" s="273">
        <f t="shared" si="0"/>
        <v>0.63041666666666674</v>
      </c>
      <c r="I29" s="279">
        <f t="shared" si="3"/>
        <v>8</v>
      </c>
      <c r="J29" s="270">
        <v>0.91</v>
      </c>
      <c r="K29" s="270">
        <v>0.91</v>
      </c>
      <c r="L29" s="270">
        <v>0.99</v>
      </c>
      <c r="M29" s="270">
        <v>0.99</v>
      </c>
      <c r="N29" s="270">
        <v>0.99</v>
      </c>
      <c r="O29" s="270">
        <v>0.95</v>
      </c>
      <c r="P29" s="270">
        <v>0.96</v>
      </c>
      <c r="Q29" s="270">
        <v>0.88</v>
      </c>
      <c r="R29" s="270">
        <v>0.84</v>
      </c>
      <c r="S29" s="270">
        <v>0.69</v>
      </c>
      <c r="T29" s="270">
        <v>0.68</v>
      </c>
      <c r="U29" s="270">
        <v>0.56999999999999995</v>
      </c>
      <c r="V29" s="270">
        <v>0.34</v>
      </c>
      <c r="W29" s="270">
        <v>0.4</v>
      </c>
      <c r="X29" s="270">
        <v>0.7</v>
      </c>
      <c r="Y29" s="270">
        <v>0.48</v>
      </c>
      <c r="Z29" s="270">
        <v>0.47</v>
      </c>
      <c r="AA29" s="270">
        <v>0.41</v>
      </c>
      <c r="AB29" s="270">
        <v>0.47</v>
      </c>
      <c r="AC29" s="270">
        <v>0.39</v>
      </c>
      <c r="AD29" s="270"/>
      <c r="AE29" s="270"/>
      <c r="AF29" s="270"/>
      <c r="AG29" s="270">
        <v>0.23</v>
      </c>
      <c r="AH29" s="270">
        <v>0.34</v>
      </c>
      <c r="AI29" s="270">
        <v>0.34</v>
      </c>
      <c r="AJ29" s="270"/>
      <c r="AK29" s="270"/>
      <c r="AL29" s="270"/>
      <c r="AM29" s="270"/>
      <c r="AN29" s="270">
        <v>0.2</v>
      </c>
      <c r="AO29" s="270"/>
    </row>
    <row r="30" spans="1:41" x14ac:dyDescent="0.25">
      <c r="A30" s="270" t="s">
        <v>866</v>
      </c>
      <c r="B30" s="270" t="s">
        <v>11</v>
      </c>
      <c r="C30" s="270" t="s">
        <v>223</v>
      </c>
      <c r="D30" s="270" t="s">
        <v>864</v>
      </c>
      <c r="E30" s="249">
        <v>0.78333333333333333</v>
      </c>
      <c r="F30" s="270">
        <f t="shared" si="1"/>
        <v>8</v>
      </c>
      <c r="G30" s="270">
        <f t="shared" si="2"/>
        <v>0.25</v>
      </c>
      <c r="H30" s="273">
        <f t="shared" si="0"/>
        <v>0.6967741935483871</v>
      </c>
      <c r="I30" s="279">
        <f t="shared" si="3"/>
        <v>1</v>
      </c>
      <c r="J30" s="270">
        <v>0.99</v>
      </c>
      <c r="K30" s="270">
        <v>0.96</v>
      </c>
      <c r="L30" s="270">
        <v>0.99</v>
      </c>
      <c r="M30" s="270">
        <v>0.92</v>
      </c>
      <c r="N30" s="270">
        <v>0.99</v>
      </c>
      <c r="O30" s="270">
        <v>0.92</v>
      </c>
      <c r="P30" s="270">
        <v>0.87</v>
      </c>
      <c r="Q30" s="270">
        <v>0.83</v>
      </c>
      <c r="R30" s="270">
        <v>0.94</v>
      </c>
      <c r="S30" s="270">
        <v>0.95</v>
      </c>
      <c r="T30" s="270">
        <v>0.59</v>
      </c>
      <c r="U30" s="270">
        <v>0.68</v>
      </c>
      <c r="V30" s="270">
        <v>0.63</v>
      </c>
      <c r="W30" s="270">
        <v>0.5</v>
      </c>
      <c r="X30" s="270">
        <v>0.6</v>
      </c>
      <c r="Y30" s="270">
        <v>0.55000000000000004</v>
      </c>
      <c r="Z30" s="270">
        <v>0.63</v>
      </c>
      <c r="AA30" s="270">
        <v>0.48</v>
      </c>
      <c r="AB30" s="270">
        <v>0.63</v>
      </c>
      <c r="AC30" s="270">
        <v>0.8</v>
      </c>
      <c r="AD30" s="270">
        <v>0.83</v>
      </c>
      <c r="AE30" s="270">
        <v>0.86</v>
      </c>
      <c r="AF30" s="270">
        <v>0.82</v>
      </c>
      <c r="AG30" s="270">
        <v>0.68</v>
      </c>
      <c r="AH30" s="270">
        <v>0.68</v>
      </c>
      <c r="AI30" s="270">
        <v>0.53</v>
      </c>
      <c r="AJ30" s="270">
        <v>0.36</v>
      </c>
      <c r="AK30" s="270">
        <v>0.26</v>
      </c>
      <c r="AL30" s="270">
        <v>0.44</v>
      </c>
      <c r="AM30" s="270">
        <v>0.33</v>
      </c>
      <c r="AN30" s="270">
        <v>0.36</v>
      </c>
      <c r="AO30" s="270"/>
    </row>
    <row r="31" spans="1:41" x14ac:dyDescent="0.25">
      <c r="A31" s="270" t="s">
        <v>868</v>
      </c>
      <c r="B31" s="270" t="s">
        <v>91</v>
      </c>
      <c r="C31" s="270" t="s">
        <v>224</v>
      </c>
      <c r="D31" s="270" t="s">
        <v>864</v>
      </c>
      <c r="E31" s="249">
        <v>0.57666666666666666</v>
      </c>
      <c r="F31" s="270">
        <f t="shared" si="1"/>
        <v>4</v>
      </c>
      <c r="G31" s="270">
        <f t="shared" si="2"/>
        <v>0.125</v>
      </c>
      <c r="H31" s="273">
        <f t="shared" si="0"/>
        <v>0.65520000000000012</v>
      </c>
      <c r="I31" s="279">
        <f t="shared" si="3"/>
        <v>7</v>
      </c>
      <c r="J31" s="270">
        <v>0.94</v>
      </c>
      <c r="K31" s="270">
        <v>0.92</v>
      </c>
      <c r="L31" s="270">
        <v>0.94</v>
      </c>
      <c r="M31" s="270">
        <v>0.91</v>
      </c>
      <c r="N31" s="270">
        <v>0.82</v>
      </c>
      <c r="O31" s="270">
        <v>0.8</v>
      </c>
      <c r="P31" s="270">
        <v>0.82</v>
      </c>
      <c r="Q31" s="270">
        <v>0.85</v>
      </c>
      <c r="R31" s="270">
        <v>0.69</v>
      </c>
      <c r="S31" s="270">
        <v>0.54</v>
      </c>
      <c r="T31" s="270">
        <v>0.6</v>
      </c>
      <c r="U31" s="270">
        <v>0.59</v>
      </c>
      <c r="V31" s="270">
        <v>0.64</v>
      </c>
      <c r="W31" s="270">
        <v>0.64</v>
      </c>
      <c r="X31" s="270">
        <v>0.7</v>
      </c>
      <c r="Y31" s="270">
        <v>0.75</v>
      </c>
      <c r="Z31" s="270">
        <v>0.79</v>
      </c>
      <c r="AA31" s="270">
        <v>0.53</v>
      </c>
      <c r="AB31" s="270">
        <v>0.35</v>
      </c>
      <c r="AC31" s="270">
        <v>0.32</v>
      </c>
      <c r="AD31" s="270">
        <v>0.39</v>
      </c>
      <c r="AE31" s="270">
        <v>0.38</v>
      </c>
      <c r="AF31" s="270">
        <v>0.47</v>
      </c>
      <c r="AG31" s="270">
        <v>0.45</v>
      </c>
      <c r="AH31" s="270">
        <v>0.55000000000000004</v>
      </c>
      <c r="AI31" s="270"/>
      <c r="AJ31" s="270"/>
      <c r="AK31" s="270"/>
      <c r="AL31" s="270"/>
      <c r="AM31" s="270"/>
      <c r="AN31" s="270"/>
      <c r="AO31" s="270"/>
    </row>
    <row r="32" spans="1:41" x14ac:dyDescent="0.25">
      <c r="A32" s="270" t="s">
        <v>866</v>
      </c>
      <c r="B32" s="270" t="s">
        <v>34</v>
      </c>
      <c r="C32" s="270" t="s">
        <v>225</v>
      </c>
      <c r="D32" s="270" t="s">
        <v>864</v>
      </c>
      <c r="E32" s="249">
        <v>0.33</v>
      </c>
      <c r="F32" s="270">
        <f t="shared" si="1"/>
        <v>0</v>
      </c>
      <c r="G32" s="270">
        <f t="shared" si="2"/>
        <v>0</v>
      </c>
      <c r="H32" s="273">
        <f t="shared" si="0"/>
        <v>0.52714285714285702</v>
      </c>
      <c r="I32" s="279">
        <f t="shared" si="3"/>
        <v>4</v>
      </c>
      <c r="J32" s="270">
        <v>0.82</v>
      </c>
      <c r="K32" s="270">
        <v>0.84</v>
      </c>
      <c r="L32" s="270">
        <v>0.8</v>
      </c>
      <c r="M32" s="270">
        <v>0.84</v>
      </c>
      <c r="N32" s="270">
        <v>0.82</v>
      </c>
      <c r="O32" s="270">
        <v>0.81</v>
      </c>
      <c r="P32" s="270">
        <v>0.8</v>
      </c>
      <c r="Q32" s="270">
        <v>0.73</v>
      </c>
      <c r="R32" s="270">
        <v>0.73</v>
      </c>
      <c r="S32" s="270">
        <v>0.63</v>
      </c>
      <c r="T32" s="270">
        <v>0.43</v>
      </c>
      <c r="U32" s="270">
        <v>0.53</v>
      </c>
      <c r="V32" s="270">
        <v>0.48</v>
      </c>
      <c r="W32" s="270">
        <v>0.48</v>
      </c>
      <c r="X32" s="270">
        <v>0.43</v>
      </c>
      <c r="Y32" s="270">
        <v>0.44</v>
      </c>
      <c r="Z32" s="270">
        <v>0.46</v>
      </c>
      <c r="AA32" s="270">
        <v>0.38</v>
      </c>
      <c r="AB32" s="270">
        <v>0.34</v>
      </c>
      <c r="AC32" s="270">
        <v>0.37</v>
      </c>
      <c r="AD32" s="270">
        <v>0.34</v>
      </c>
      <c r="AE32" s="270">
        <v>0.36</v>
      </c>
      <c r="AF32" s="270">
        <v>0.18</v>
      </c>
      <c r="AG32" s="270">
        <v>0.2</v>
      </c>
      <c r="AH32" s="270"/>
      <c r="AI32" s="270"/>
      <c r="AJ32" s="270">
        <v>0.5</v>
      </c>
      <c r="AK32" s="270">
        <v>0.27</v>
      </c>
      <c r="AL32" s="270">
        <v>0.25</v>
      </c>
      <c r="AM32" s="270"/>
      <c r="AN32" s="270">
        <v>0.5</v>
      </c>
      <c r="AO32" s="270"/>
    </row>
    <row r="33" spans="1:41" x14ac:dyDescent="0.25">
      <c r="A33" s="270" t="s">
        <v>867</v>
      </c>
      <c r="B33" s="270" t="s">
        <v>29</v>
      </c>
      <c r="C33" s="270" t="s">
        <v>226</v>
      </c>
      <c r="D33" s="270" t="s">
        <v>864</v>
      </c>
      <c r="F33" s="270">
        <f t="shared" si="1"/>
        <v>7</v>
      </c>
      <c r="G33" s="270">
        <f t="shared" si="2"/>
        <v>0.21875</v>
      </c>
      <c r="H33" s="273">
        <f t="shared" si="0"/>
        <v>0.88687499999999986</v>
      </c>
      <c r="I33" s="279">
        <f t="shared" si="3"/>
        <v>16</v>
      </c>
      <c r="J33" s="270">
        <v>0.95</v>
      </c>
      <c r="K33" s="270">
        <v>0.77</v>
      </c>
      <c r="L33" s="270">
        <v>0.8</v>
      </c>
      <c r="M33" s="270">
        <v>0.8</v>
      </c>
      <c r="N33" s="270">
        <v>0.94</v>
      </c>
      <c r="O33" s="270">
        <v>0.94</v>
      </c>
      <c r="P33" s="270"/>
      <c r="Q33" s="270">
        <v>0.94</v>
      </c>
      <c r="R33" s="270">
        <v>0.91</v>
      </c>
      <c r="S33" s="270">
        <v>0.93</v>
      </c>
      <c r="T33" s="270"/>
      <c r="U33" s="270"/>
      <c r="V33" s="270"/>
      <c r="W33" s="270">
        <v>0.9</v>
      </c>
      <c r="X33" s="270">
        <v>0.86</v>
      </c>
      <c r="Y33" s="270">
        <v>0.9</v>
      </c>
      <c r="Z33" s="270">
        <v>0.87</v>
      </c>
      <c r="AA33" s="270">
        <v>0.93</v>
      </c>
      <c r="AB33" s="270">
        <v>0.9</v>
      </c>
      <c r="AC33" s="270"/>
      <c r="AD33" s="270"/>
      <c r="AE33" s="270"/>
      <c r="AF33" s="270"/>
      <c r="AG33" s="270"/>
      <c r="AH33" s="270">
        <v>0.85</v>
      </c>
      <c r="AI33" s="270"/>
      <c r="AJ33" s="270"/>
      <c r="AK33" s="270"/>
      <c r="AL33" s="270"/>
      <c r="AM33" s="270"/>
      <c r="AN33" s="270"/>
      <c r="AO33" s="270"/>
    </row>
    <row r="34" spans="1:41" x14ac:dyDescent="0.25">
      <c r="A34" s="270" t="s">
        <v>866</v>
      </c>
      <c r="B34" s="270" t="s">
        <v>40</v>
      </c>
      <c r="C34" s="270" t="s">
        <v>227</v>
      </c>
      <c r="D34" s="270" t="s">
        <v>864</v>
      </c>
      <c r="F34" s="270">
        <f t="shared" si="1"/>
        <v>7</v>
      </c>
      <c r="G34" s="270">
        <f t="shared" si="2"/>
        <v>0.21875</v>
      </c>
      <c r="H34" s="273">
        <f t="shared" si="0"/>
        <v>0.79407407407407404</v>
      </c>
      <c r="I34" s="279">
        <f t="shared" si="3"/>
        <v>5</v>
      </c>
      <c r="J34" s="270">
        <v>0.9</v>
      </c>
      <c r="K34" s="270">
        <v>0.99</v>
      </c>
      <c r="L34" s="270">
        <v>0.74</v>
      </c>
      <c r="M34" s="270">
        <v>0.82</v>
      </c>
      <c r="N34" s="270">
        <v>0.81</v>
      </c>
      <c r="O34" s="270">
        <v>0.72</v>
      </c>
      <c r="P34" s="270">
        <v>0.73</v>
      </c>
      <c r="Q34" s="270">
        <v>0.75</v>
      </c>
      <c r="R34" s="270">
        <v>0.87</v>
      </c>
      <c r="S34" s="270">
        <v>0.94</v>
      </c>
      <c r="T34" s="270">
        <v>0.78</v>
      </c>
      <c r="U34" s="270">
        <v>0.86</v>
      </c>
      <c r="V34" s="270">
        <v>0.69</v>
      </c>
      <c r="W34" s="270">
        <v>0.8</v>
      </c>
      <c r="X34" s="270">
        <v>0.78</v>
      </c>
      <c r="Y34" s="270">
        <v>0.73</v>
      </c>
      <c r="Z34" s="270">
        <v>0.73</v>
      </c>
      <c r="AA34" s="270"/>
      <c r="AB34" s="270">
        <v>0.99</v>
      </c>
      <c r="AC34" s="270">
        <v>0.99</v>
      </c>
      <c r="AD34" s="270">
        <v>0.99</v>
      </c>
      <c r="AE34" s="270">
        <v>0.88</v>
      </c>
      <c r="AF34" s="270">
        <v>0.99</v>
      </c>
      <c r="AG34" s="270">
        <v>0.88</v>
      </c>
      <c r="AH34" s="270">
        <v>0.92</v>
      </c>
      <c r="AI34" s="270">
        <v>0.54</v>
      </c>
      <c r="AJ34" s="270">
        <v>0.39</v>
      </c>
      <c r="AK34" s="270"/>
      <c r="AL34" s="270">
        <v>0.23</v>
      </c>
      <c r="AM34" s="270"/>
      <c r="AN34" s="270"/>
      <c r="AO34" s="270"/>
    </row>
    <row r="35" spans="1:41" x14ac:dyDescent="0.25">
      <c r="A35" s="270" t="s">
        <v>866</v>
      </c>
      <c r="B35" s="270" t="s">
        <v>28</v>
      </c>
      <c r="C35" s="269" t="s">
        <v>228</v>
      </c>
      <c r="D35" s="270" t="s">
        <v>864</v>
      </c>
      <c r="E35" s="249">
        <v>7.0000000000000007E-2</v>
      </c>
      <c r="F35" s="270">
        <f t="shared" si="1"/>
        <v>0</v>
      </c>
      <c r="G35" s="270">
        <f t="shared" si="2"/>
        <v>0</v>
      </c>
      <c r="H35" s="273">
        <f t="shared" ref="H35:H66" si="4">AVERAGE(J35:AO35)</f>
        <v>0.40064516129032263</v>
      </c>
      <c r="I35" s="279">
        <f t="shared" si="3"/>
        <v>1</v>
      </c>
      <c r="J35" s="270">
        <v>0.64</v>
      </c>
      <c r="K35" s="270">
        <v>0.57999999999999996</v>
      </c>
      <c r="L35" s="270">
        <v>0.76</v>
      </c>
      <c r="M35" s="270">
        <v>0.51</v>
      </c>
      <c r="N35" s="270">
        <v>0.84</v>
      </c>
      <c r="O35" s="270">
        <v>0.88</v>
      </c>
      <c r="P35" s="270">
        <v>0.46</v>
      </c>
      <c r="Q35" s="270">
        <v>0.5</v>
      </c>
      <c r="R35" s="270">
        <v>0.28000000000000003</v>
      </c>
      <c r="S35" s="270">
        <v>0.23</v>
      </c>
      <c r="T35" s="270">
        <v>0.23</v>
      </c>
      <c r="U35" s="270">
        <v>0.28999999999999998</v>
      </c>
      <c r="V35" s="270">
        <v>0.27</v>
      </c>
      <c r="W35" s="270">
        <v>0.45</v>
      </c>
      <c r="X35" s="270">
        <v>0.53</v>
      </c>
      <c r="Y35" s="270">
        <v>0.53</v>
      </c>
      <c r="Z35" s="270">
        <v>0.45</v>
      </c>
      <c r="AA35" s="270">
        <v>0.4</v>
      </c>
      <c r="AB35" s="270"/>
      <c r="AC35" s="270">
        <v>0.31</v>
      </c>
      <c r="AD35" s="270">
        <v>0.66</v>
      </c>
      <c r="AE35" s="270">
        <v>0.61</v>
      </c>
      <c r="AF35" s="270">
        <v>0.43</v>
      </c>
      <c r="AG35" s="270">
        <v>0.3</v>
      </c>
      <c r="AH35" s="270">
        <v>0.18</v>
      </c>
      <c r="AI35" s="270">
        <v>0.19</v>
      </c>
      <c r="AJ35" s="270">
        <v>0.2</v>
      </c>
      <c r="AK35" s="270">
        <v>0.17</v>
      </c>
      <c r="AL35" s="270">
        <v>0.16</v>
      </c>
      <c r="AM35" s="270">
        <v>0.14000000000000001</v>
      </c>
      <c r="AN35" s="270">
        <v>0.11</v>
      </c>
      <c r="AO35" s="270">
        <v>0.13</v>
      </c>
    </row>
    <row r="36" spans="1:41" x14ac:dyDescent="0.25">
      <c r="A36" s="270" t="s">
        <v>866</v>
      </c>
      <c r="B36" s="270" t="s">
        <v>167</v>
      </c>
      <c r="C36" s="270" t="s">
        <v>229</v>
      </c>
      <c r="D36" s="270" t="s">
        <v>864</v>
      </c>
      <c r="E36" s="249">
        <v>0.3066666666666667</v>
      </c>
      <c r="F36" s="270">
        <f t="shared" si="1"/>
        <v>0</v>
      </c>
      <c r="G36" s="270">
        <f t="shared" si="2"/>
        <v>0</v>
      </c>
      <c r="H36" s="273">
        <f t="shared" si="4"/>
        <v>0.35481481481481481</v>
      </c>
      <c r="I36" s="279">
        <f t="shared" si="3"/>
        <v>5</v>
      </c>
      <c r="J36" s="270">
        <v>0.7</v>
      </c>
      <c r="K36" s="270">
        <v>0.83</v>
      </c>
      <c r="L36" s="270">
        <v>0.75</v>
      </c>
      <c r="M36" s="270">
        <v>0.43</v>
      </c>
      <c r="N36" s="270">
        <v>0.7</v>
      </c>
      <c r="O36" s="270">
        <v>0.77</v>
      </c>
      <c r="P36" s="270">
        <v>0.57999999999999996</v>
      </c>
      <c r="Q36" s="270">
        <v>0.5</v>
      </c>
      <c r="R36" s="270">
        <v>0.47</v>
      </c>
      <c r="S36" s="270">
        <v>0.4</v>
      </c>
      <c r="T36" s="270">
        <v>0.27</v>
      </c>
      <c r="U36" s="270">
        <v>0.28000000000000003</v>
      </c>
      <c r="V36" s="270">
        <v>0.33</v>
      </c>
      <c r="W36" s="270">
        <v>0.23</v>
      </c>
      <c r="X36" s="270">
        <v>0.24</v>
      </c>
      <c r="Y36" s="270">
        <v>0.2</v>
      </c>
      <c r="Z36" s="270">
        <v>0.18</v>
      </c>
      <c r="AA36" s="270">
        <v>0.18</v>
      </c>
      <c r="AB36" s="270">
        <v>0.13</v>
      </c>
      <c r="AC36" s="270">
        <v>0.1</v>
      </c>
      <c r="AD36" s="270">
        <v>0.18</v>
      </c>
      <c r="AE36" s="270">
        <v>0.2</v>
      </c>
      <c r="AF36" s="270">
        <v>0.47</v>
      </c>
      <c r="AG36" s="270">
        <v>0.12</v>
      </c>
      <c r="AH36" s="270">
        <v>0.14000000000000001</v>
      </c>
      <c r="AI36" s="270">
        <v>0.1</v>
      </c>
      <c r="AJ36" s="270"/>
      <c r="AK36" s="270"/>
      <c r="AL36" s="270">
        <v>0.1</v>
      </c>
      <c r="AM36" s="270"/>
      <c r="AN36" s="270"/>
      <c r="AO36" s="270"/>
    </row>
    <row r="37" spans="1:41" x14ac:dyDescent="0.25">
      <c r="A37" s="270" t="s">
        <v>867</v>
      </c>
      <c r="B37" s="270" t="s">
        <v>31</v>
      </c>
      <c r="C37" s="270" t="s">
        <v>230</v>
      </c>
      <c r="D37" s="270" t="s">
        <v>864</v>
      </c>
      <c r="E37" s="249">
        <v>0.56000000000000005</v>
      </c>
      <c r="F37" s="270">
        <f t="shared" si="1"/>
        <v>26</v>
      </c>
      <c r="G37" s="270">
        <f t="shared" si="2"/>
        <v>0.8125</v>
      </c>
      <c r="H37" s="273">
        <f t="shared" si="4"/>
        <v>0.93906249999999969</v>
      </c>
      <c r="I37" s="279">
        <f t="shared" si="3"/>
        <v>0</v>
      </c>
      <c r="J37" s="270">
        <v>0.94</v>
      </c>
      <c r="K37" s="270">
        <v>0.92</v>
      </c>
      <c r="L37" s="270">
        <v>0.94</v>
      </c>
      <c r="M37" s="270">
        <v>0.95</v>
      </c>
      <c r="N37" s="270">
        <v>0.96</v>
      </c>
      <c r="O37" s="270">
        <v>0.94</v>
      </c>
      <c r="P37" s="270">
        <v>0.91</v>
      </c>
      <c r="Q37" s="270">
        <v>0.93</v>
      </c>
      <c r="R37" s="270">
        <v>0.96</v>
      </c>
      <c r="S37" s="270">
        <v>0.97</v>
      </c>
      <c r="T37" s="270">
        <v>0.97</v>
      </c>
      <c r="U37" s="270">
        <v>0.91</v>
      </c>
      <c r="V37" s="270">
        <v>0.95</v>
      </c>
      <c r="W37" s="270">
        <v>0.9</v>
      </c>
      <c r="X37" s="270">
        <v>0.9</v>
      </c>
      <c r="Y37" s="270">
        <v>0.91</v>
      </c>
      <c r="Z37" s="270">
        <v>0.94</v>
      </c>
      <c r="AA37" s="270">
        <v>0.94</v>
      </c>
      <c r="AB37" s="270">
        <v>0.9</v>
      </c>
      <c r="AC37" s="270">
        <v>0.9</v>
      </c>
      <c r="AD37" s="270">
        <v>0.94</v>
      </c>
      <c r="AE37" s="270">
        <v>0.95</v>
      </c>
      <c r="AF37" s="270">
        <v>0.95</v>
      </c>
      <c r="AG37" s="270">
        <v>0.96</v>
      </c>
      <c r="AH37" s="270">
        <v>0.93</v>
      </c>
      <c r="AI37" s="270">
        <v>0.9</v>
      </c>
      <c r="AJ37" s="270">
        <v>0.99</v>
      </c>
      <c r="AK37" s="270">
        <v>0.99</v>
      </c>
      <c r="AL37" s="270">
        <v>0.89</v>
      </c>
      <c r="AM37" s="270">
        <v>0.99</v>
      </c>
      <c r="AN37" s="270">
        <v>0.99</v>
      </c>
      <c r="AO37" s="270">
        <v>0.93</v>
      </c>
    </row>
    <row r="38" spans="1:41" x14ac:dyDescent="0.25">
      <c r="A38" s="270" t="s">
        <v>868</v>
      </c>
      <c r="B38" s="270" t="s">
        <v>32</v>
      </c>
      <c r="C38" s="270" t="s">
        <v>231</v>
      </c>
      <c r="D38" s="270" t="s">
        <v>864</v>
      </c>
      <c r="E38" s="249">
        <v>0.98333333333333328</v>
      </c>
      <c r="F38" s="270">
        <f t="shared" si="1"/>
        <v>19</v>
      </c>
      <c r="G38" s="270">
        <f t="shared" si="2"/>
        <v>0.59375</v>
      </c>
      <c r="H38" s="273">
        <f t="shared" si="4"/>
        <v>0.88793103448275867</v>
      </c>
      <c r="I38" s="279">
        <f t="shared" si="3"/>
        <v>3</v>
      </c>
      <c r="J38" s="270">
        <v>0.99</v>
      </c>
      <c r="K38" s="270">
        <v>0.99</v>
      </c>
      <c r="L38" s="270">
        <v>0.99</v>
      </c>
      <c r="M38" s="270">
        <v>0.97</v>
      </c>
      <c r="N38" s="270">
        <v>0.93</v>
      </c>
      <c r="O38" s="270">
        <v>0.93</v>
      </c>
      <c r="P38" s="270">
        <v>0.87</v>
      </c>
      <c r="Q38" s="270">
        <v>0.99</v>
      </c>
      <c r="R38" s="270">
        <v>0.98</v>
      </c>
      <c r="S38" s="270">
        <v>0.98</v>
      </c>
      <c r="T38" s="270">
        <v>0.79</v>
      </c>
      <c r="U38" s="270">
        <v>0.85</v>
      </c>
      <c r="V38" s="270">
        <v>0.85</v>
      </c>
      <c r="W38" s="270">
        <v>0.98</v>
      </c>
      <c r="X38" s="270">
        <v>0.96</v>
      </c>
      <c r="Y38" s="270">
        <v>0.95</v>
      </c>
      <c r="Z38" s="270">
        <v>0.92</v>
      </c>
      <c r="AA38" s="270">
        <v>0.93</v>
      </c>
      <c r="AB38" s="270">
        <v>0.95</v>
      </c>
      <c r="AC38" s="270">
        <v>0.94</v>
      </c>
      <c r="AD38" s="270">
        <v>0.95</v>
      </c>
      <c r="AE38" s="270">
        <v>0.97</v>
      </c>
      <c r="AF38" s="270">
        <v>0.95</v>
      </c>
      <c r="AG38" s="270">
        <v>0.75</v>
      </c>
      <c r="AH38" s="270">
        <v>0.62</v>
      </c>
      <c r="AI38" s="270">
        <v>0.78</v>
      </c>
      <c r="AJ38" s="270">
        <v>0.78</v>
      </c>
      <c r="AK38" s="270">
        <v>0.63</v>
      </c>
      <c r="AL38" s="270">
        <v>0.57999999999999996</v>
      </c>
      <c r="AM38" s="270"/>
      <c r="AN38" s="270"/>
      <c r="AO38" s="270"/>
    </row>
    <row r="39" spans="1:41" x14ac:dyDescent="0.25">
      <c r="A39" s="270" t="s">
        <v>867</v>
      </c>
      <c r="B39" s="270" t="s">
        <v>38</v>
      </c>
      <c r="C39" s="270" t="s">
        <v>232</v>
      </c>
      <c r="D39" s="270" t="s">
        <v>864</v>
      </c>
      <c r="E39" s="249">
        <v>0.35333333333333333</v>
      </c>
      <c r="F39" s="270">
        <f t="shared" si="1"/>
        <v>8</v>
      </c>
      <c r="G39" s="270">
        <f t="shared" si="2"/>
        <v>0.25</v>
      </c>
      <c r="H39" s="273">
        <f t="shared" si="4"/>
        <v>0.74312500000000004</v>
      </c>
      <c r="I39" s="279">
        <f t="shared" si="3"/>
        <v>0</v>
      </c>
      <c r="J39" s="270">
        <v>0.85</v>
      </c>
      <c r="K39" s="270">
        <v>0.88</v>
      </c>
      <c r="L39" s="270">
        <v>0.92</v>
      </c>
      <c r="M39" s="270">
        <v>0.92</v>
      </c>
      <c r="N39" s="270">
        <v>0.93</v>
      </c>
      <c r="O39" s="270">
        <v>0.93</v>
      </c>
      <c r="P39" s="270">
        <v>0.93</v>
      </c>
      <c r="Q39" s="270">
        <v>0.89</v>
      </c>
      <c r="R39" s="270">
        <v>0.92</v>
      </c>
      <c r="S39" s="270">
        <v>0.81</v>
      </c>
      <c r="T39" s="270">
        <v>0.8</v>
      </c>
      <c r="U39" s="270">
        <v>0.79</v>
      </c>
      <c r="V39" s="270">
        <v>0.74</v>
      </c>
      <c r="W39" s="270">
        <v>0.73</v>
      </c>
      <c r="X39" s="270">
        <v>0.84</v>
      </c>
      <c r="Y39" s="270">
        <v>0.92</v>
      </c>
      <c r="Z39" s="270">
        <v>0.94</v>
      </c>
      <c r="AA39" s="270">
        <v>0.88</v>
      </c>
      <c r="AB39" s="270">
        <v>0.83</v>
      </c>
      <c r="AC39" s="270">
        <v>0.78</v>
      </c>
      <c r="AD39" s="270">
        <v>0.84</v>
      </c>
      <c r="AE39" s="270">
        <v>0.88</v>
      </c>
      <c r="AF39" s="270">
        <v>0.78</v>
      </c>
      <c r="AG39" s="270">
        <v>0.74</v>
      </c>
      <c r="AH39" s="270">
        <v>0.57999999999999996</v>
      </c>
      <c r="AI39" s="270">
        <v>0.48</v>
      </c>
      <c r="AJ39" s="270">
        <v>0.6</v>
      </c>
      <c r="AK39" s="270">
        <v>0.61</v>
      </c>
      <c r="AL39" s="270">
        <v>0.42</v>
      </c>
      <c r="AM39" s="270">
        <v>0.26</v>
      </c>
      <c r="AN39" s="270">
        <v>0.2</v>
      </c>
      <c r="AO39" s="270">
        <v>0.16</v>
      </c>
    </row>
    <row r="40" spans="1:41" x14ac:dyDescent="0.25">
      <c r="A40" s="270" t="s">
        <v>866</v>
      </c>
      <c r="B40" s="270" t="s">
        <v>39</v>
      </c>
      <c r="C40" s="269" t="s">
        <v>233</v>
      </c>
      <c r="D40" s="270" t="s">
        <v>864</v>
      </c>
      <c r="E40" s="249">
        <v>0.37333333333333335</v>
      </c>
      <c r="F40" s="270">
        <f t="shared" si="1"/>
        <v>1</v>
      </c>
      <c r="G40" s="270">
        <f t="shared" si="2"/>
        <v>3.125E-2</v>
      </c>
      <c r="H40" s="273">
        <f t="shared" si="4"/>
        <v>0.66884615384615376</v>
      </c>
      <c r="I40" s="279">
        <f t="shared" si="3"/>
        <v>6</v>
      </c>
      <c r="J40" s="270">
        <v>0.83</v>
      </c>
      <c r="K40" s="270">
        <v>0.74</v>
      </c>
      <c r="L40" s="270">
        <v>0.83</v>
      </c>
      <c r="M40" s="270">
        <v>0.81</v>
      </c>
      <c r="N40" s="270">
        <v>0.75</v>
      </c>
      <c r="O40" s="270">
        <v>0.69</v>
      </c>
      <c r="P40" s="270">
        <v>0.68</v>
      </c>
      <c r="Q40" s="270">
        <v>0.76</v>
      </c>
      <c r="R40" s="270">
        <v>0.8</v>
      </c>
      <c r="S40" s="270">
        <v>0.89</v>
      </c>
      <c r="T40" s="270">
        <v>0.7</v>
      </c>
      <c r="U40" s="270">
        <v>0.7</v>
      </c>
      <c r="V40" s="270"/>
      <c r="W40" s="270">
        <v>0.75</v>
      </c>
      <c r="X40" s="270">
        <v>0.48</v>
      </c>
      <c r="Y40" s="270">
        <v>0.6</v>
      </c>
      <c r="Z40" s="270">
        <v>0.75</v>
      </c>
      <c r="AA40" s="270">
        <v>0.57999999999999996</v>
      </c>
      <c r="AB40" s="270">
        <v>0.7</v>
      </c>
      <c r="AC40" s="270">
        <v>0.38</v>
      </c>
      <c r="AD40" s="270">
        <v>0.52</v>
      </c>
      <c r="AE40" s="270">
        <v>0.94</v>
      </c>
      <c r="AF40" s="270">
        <v>0.82</v>
      </c>
      <c r="AG40" s="270">
        <v>0.43</v>
      </c>
      <c r="AH40" s="270">
        <v>0.71</v>
      </c>
      <c r="AI40" s="270">
        <v>0.24</v>
      </c>
      <c r="AJ40" s="270"/>
      <c r="AK40" s="270">
        <v>0.31</v>
      </c>
      <c r="AL40" s="270"/>
      <c r="AM40" s="270"/>
      <c r="AN40" s="270"/>
      <c r="AO40" s="270"/>
    </row>
    <row r="41" spans="1:41" x14ac:dyDescent="0.25">
      <c r="A41" s="270" t="s">
        <v>866</v>
      </c>
      <c r="B41" s="270" t="s">
        <v>36</v>
      </c>
      <c r="C41" s="269" t="s">
        <v>234</v>
      </c>
      <c r="D41" s="270" t="s">
        <v>864</v>
      </c>
      <c r="E41" s="249">
        <v>0.38666666666666666</v>
      </c>
      <c r="F41" s="270">
        <f t="shared" si="1"/>
        <v>1</v>
      </c>
      <c r="G41" s="270">
        <f t="shared" si="2"/>
        <v>3.125E-2</v>
      </c>
      <c r="H41" s="273">
        <f t="shared" si="4"/>
        <v>0.60428571428571431</v>
      </c>
      <c r="I41" s="279">
        <f t="shared" si="3"/>
        <v>4</v>
      </c>
      <c r="J41" s="270">
        <v>0.9</v>
      </c>
      <c r="K41" s="270">
        <v>0.9</v>
      </c>
      <c r="L41" s="270">
        <v>0.91</v>
      </c>
      <c r="M41" s="270">
        <v>0.89</v>
      </c>
      <c r="N41" s="270">
        <v>0.8</v>
      </c>
      <c r="O41" s="270">
        <v>0.79</v>
      </c>
      <c r="P41" s="270">
        <v>0.65</v>
      </c>
      <c r="Q41" s="270">
        <v>0.67</v>
      </c>
      <c r="R41" s="270">
        <v>0.5</v>
      </c>
      <c r="S41" s="270">
        <v>0.41</v>
      </c>
      <c r="T41" s="270">
        <v>0.31</v>
      </c>
      <c r="U41" s="270">
        <v>0.33</v>
      </c>
      <c r="V41" s="270">
        <v>0.28999999999999998</v>
      </c>
      <c r="W41" s="270"/>
      <c r="X41" s="270">
        <v>0.23</v>
      </c>
      <c r="Y41" s="270">
        <v>0.75</v>
      </c>
      <c r="Z41" s="270">
        <v>0.47</v>
      </c>
      <c r="AA41" s="270"/>
      <c r="AB41" s="270">
        <v>0.6</v>
      </c>
      <c r="AC41" s="270">
        <v>0.65</v>
      </c>
      <c r="AD41" s="270">
        <v>0.7</v>
      </c>
      <c r="AE41" s="270">
        <v>0.77</v>
      </c>
      <c r="AF41" s="270">
        <v>0.66</v>
      </c>
      <c r="AG41" s="270">
        <v>0.5</v>
      </c>
      <c r="AH41" s="270">
        <v>0.56999999999999995</v>
      </c>
      <c r="AI41" s="270">
        <v>0.68</v>
      </c>
      <c r="AJ41" s="270">
        <v>0.54</v>
      </c>
      <c r="AK41" s="270">
        <v>0.53</v>
      </c>
      <c r="AL41" s="270">
        <v>0.5</v>
      </c>
      <c r="AM41" s="270"/>
      <c r="AN41" s="270">
        <v>0.42</v>
      </c>
      <c r="AO41" s="270"/>
    </row>
    <row r="42" spans="1:41" x14ac:dyDescent="0.25">
      <c r="A42" s="270" t="s">
        <v>868</v>
      </c>
      <c r="B42" s="270" t="s">
        <v>37</v>
      </c>
      <c r="C42" s="270" t="s">
        <v>235</v>
      </c>
      <c r="D42" s="270" t="s">
        <v>864</v>
      </c>
      <c r="E42" s="249">
        <v>0.5</v>
      </c>
      <c r="F42" s="270">
        <f t="shared" si="1"/>
        <v>17</v>
      </c>
      <c r="G42" s="270">
        <f t="shared" si="2"/>
        <v>0.53125</v>
      </c>
      <c r="H42" s="273">
        <f t="shared" si="4"/>
        <v>0.87266666666666681</v>
      </c>
      <c r="I42" s="279">
        <f t="shared" si="3"/>
        <v>2</v>
      </c>
      <c r="J42" s="270">
        <v>0.93</v>
      </c>
      <c r="K42" s="270">
        <v>0.99</v>
      </c>
      <c r="L42" s="270">
        <v>0.82</v>
      </c>
      <c r="M42" s="270">
        <v>0.99</v>
      </c>
      <c r="N42" s="270">
        <v>0.99</v>
      </c>
      <c r="O42" s="270">
        <v>0.99</v>
      </c>
      <c r="P42" s="270">
        <v>0.99</v>
      </c>
      <c r="Q42" s="270">
        <v>0.99</v>
      </c>
      <c r="R42" s="270">
        <v>0.96</v>
      </c>
      <c r="S42" s="270">
        <v>0.97</v>
      </c>
      <c r="T42" s="270">
        <v>0.9</v>
      </c>
      <c r="U42" s="270">
        <v>0.92</v>
      </c>
      <c r="V42" s="270">
        <v>0.92</v>
      </c>
      <c r="W42" s="270">
        <v>0.93</v>
      </c>
      <c r="X42" s="270">
        <v>0.93</v>
      </c>
      <c r="Y42" s="270">
        <v>0.75</v>
      </c>
      <c r="Z42" s="270">
        <v>0.93</v>
      </c>
      <c r="AA42" s="270">
        <v>0.86</v>
      </c>
      <c r="AB42" s="270">
        <v>0.99</v>
      </c>
      <c r="AC42" s="270">
        <v>0.87</v>
      </c>
      <c r="AD42" s="270">
        <v>0.87</v>
      </c>
      <c r="AE42" s="270">
        <v>0.93</v>
      </c>
      <c r="AF42" s="270">
        <v>0.89</v>
      </c>
      <c r="AG42" s="270">
        <v>0.94</v>
      </c>
      <c r="AH42" s="270">
        <v>0.83</v>
      </c>
      <c r="AI42" s="270">
        <v>0.87</v>
      </c>
      <c r="AJ42" s="270">
        <v>0.78</v>
      </c>
      <c r="AK42" s="270">
        <v>0.48</v>
      </c>
      <c r="AL42" s="270">
        <v>0.56999999999999995</v>
      </c>
      <c r="AM42" s="270"/>
      <c r="AN42" s="270"/>
      <c r="AO42" s="270">
        <v>0.4</v>
      </c>
    </row>
    <row r="43" spans="1:41" x14ac:dyDescent="0.25">
      <c r="A43" s="270" t="s">
        <v>867</v>
      </c>
      <c r="B43" s="270" t="s">
        <v>41</v>
      </c>
      <c r="C43" s="270" t="s">
        <v>236</v>
      </c>
      <c r="D43" s="270" t="s">
        <v>864</v>
      </c>
      <c r="E43" s="249">
        <v>0.51333333333333331</v>
      </c>
      <c r="F43" s="270">
        <f t="shared" si="1"/>
        <v>7</v>
      </c>
      <c r="G43" s="270">
        <f t="shared" si="2"/>
        <v>0.21875</v>
      </c>
      <c r="H43" s="273">
        <f t="shared" si="4"/>
        <v>0.88374999999999981</v>
      </c>
      <c r="I43" s="279">
        <f t="shared" si="3"/>
        <v>0</v>
      </c>
      <c r="J43" s="270">
        <v>0.85</v>
      </c>
      <c r="K43" s="270">
        <v>0.88</v>
      </c>
      <c r="L43" s="270">
        <v>0.86</v>
      </c>
      <c r="M43" s="270">
        <v>0.89</v>
      </c>
      <c r="N43" s="270">
        <v>0.89</v>
      </c>
      <c r="O43" s="270">
        <v>0.89</v>
      </c>
      <c r="P43" s="270">
        <v>0.91</v>
      </c>
      <c r="Q43" s="270">
        <v>0.9</v>
      </c>
      <c r="R43" s="270">
        <v>0.88</v>
      </c>
      <c r="S43" s="270">
        <v>0.94</v>
      </c>
      <c r="T43" s="270">
        <v>0.91</v>
      </c>
      <c r="U43" s="270">
        <v>0.88</v>
      </c>
      <c r="V43" s="270">
        <v>0.86</v>
      </c>
      <c r="W43" s="270">
        <v>0.85</v>
      </c>
      <c r="X43" s="270">
        <v>0.94</v>
      </c>
      <c r="Y43" s="270">
        <v>0.85</v>
      </c>
      <c r="Z43" s="270">
        <v>0.85</v>
      </c>
      <c r="AA43" s="270">
        <v>0.87</v>
      </c>
      <c r="AB43" s="270">
        <v>0.88</v>
      </c>
      <c r="AC43" s="270">
        <v>0.9</v>
      </c>
      <c r="AD43" s="270">
        <v>0.9</v>
      </c>
      <c r="AE43" s="270">
        <v>0.95</v>
      </c>
      <c r="AF43" s="270">
        <v>0.86</v>
      </c>
      <c r="AG43" s="270">
        <v>0.86</v>
      </c>
      <c r="AH43" s="270">
        <v>0.94</v>
      </c>
      <c r="AI43" s="270">
        <v>0.89</v>
      </c>
      <c r="AJ43" s="270">
        <v>0.9</v>
      </c>
      <c r="AK43" s="270">
        <v>0.93</v>
      </c>
      <c r="AL43" s="270">
        <v>0.86</v>
      </c>
      <c r="AM43" s="270">
        <v>0.8</v>
      </c>
      <c r="AN43" s="270">
        <v>0.85</v>
      </c>
      <c r="AO43" s="270">
        <v>0.86</v>
      </c>
    </row>
    <row r="44" spans="1:41" x14ac:dyDescent="0.25">
      <c r="A44" s="270" t="s">
        <v>866</v>
      </c>
      <c r="B44" s="270" t="s">
        <v>33</v>
      </c>
      <c r="C44" s="270" t="s">
        <v>241</v>
      </c>
      <c r="D44" s="270" t="s">
        <v>864</v>
      </c>
      <c r="E44" s="249">
        <v>0.25</v>
      </c>
      <c r="F44" s="270">
        <f t="shared" si="1"/>
        <v>0</v>
      </c>
      <c r="G44" s="270">
        <f t="shared" si="2"/>
        <v>0</v>
      </c>
      <c r="H44" s="273">
        <f t="shared" si="4"/>
        <v>0.55518518518518523</v>
      </c>
      <c r="I44" s="279">
        <f t="shared" si="3"/>
        <v>5</v>
      </c>
      <c r="J44" s="270">
        <v>0.62</v>
      </c>
      <c r="K44" s="270">
        <v>0.85</v>
      </c>
      <c r="L44" s="270">
        <v>0.81</v>
      </c>
      <c r="M44" s="270">
        <v>0.74</v>
      </c>
      <c r="N44" s="270">
        <v>0.76</v>
      </c>
      <c r="O44" s="270">
        <v>0.77</v>
      </c>
      <c r="P44" s="270">
        <v>0.56000000000000005</v>
      </c>
      <c r="Q44" s="270">
        <v>0.5</v>
      </c>
      <c r="R44" s="270">
        <v>0.48</v>
      </c>
      <c r="S44" s="270">
        <v>0.73</v>
      </c>
      <c r="T44" s="270">
        <v>0.59</v>
      </c>
      <c r="U44" s="270">
        <v>0.62</v>
      </c>
      <c r="V44" s="270">
        <v>0.57999999999999996</v>
      </c>
      <c r="W44" s="270">
        <v>0.64</v>
      </c>
      <c r="X44" s="270">
        <v>0.7</v>
      </c>
      <c r="Y44" s="270">
        <v>0.55000000000000004</v>
      </c>
      <c r="Z44" s="270">
        <v>0.41</v>
      </c>
      <c r="AA44" s="270">
        <v>0.41</v>
      </c>
      <c r="AB44" s="270">
        <v>0.5</v>
      </c>
      <c r="AC44" s="270">
        <v>0.49</v>
      </c>
      <c r="AD44" s="270">
        <v>0.54</v>
      </c>
      <c r="AE44" s="270"/>
      <c r="AF44" s="270">
        <v>0.42</v>
      </c>
      <c r="AG44" s="270">
        <v>0.25</v>
      </c>
      <c r="AH44" s="270">
        <v>0.73</v>
      </c>
      <c r="AI44" s="270">
        <v>0.3</v>
      </c>
      <c r="AJ44" s="270">
        <v>0.25</v>
      </c>
      <c r="AK44" s="270">
        <v>0.19</v>
      </c>
      <c r="AL44" s="270"/>
      <c r="AM44" s="270"/>
      <c r="AN44" s="270"/>
      <c r="AO44" s="270"/>
    </row>
    <row r="45" spans="1:41" x14ac:dyDescent="0.25">
      <c r="A45" s="270" t="s">
        <v>865</v>
      </c>
      <c r="B45" s="270" t="s">
        <v>74</v>
      </c>
      <c r="C45" s="270" t="s">
        <v>237</v>
      </c>
      <c r="D45" s="270" t="s">
        <v>864</v>
      </c>
      <c r="E45" s="249">
        <v>0.19</v>
      </c>
      <c r="F45" s="270">
        <f t="shared" si="1"/>
        <v>16</v>
      </c>
      <c r="G45" s="270">
        <f t="shared" si="2"/>
        <v>0.5</v>
      </c>
      <c r="H45" s="273">
        <f t="shared" si="4"/>
        <v>0.9257142857142856</v>
      </c>
      <c r="I45" s="279">
        <f t="shared" si="3"/>
        <v>11</v>
      </c>
      <c r="J45" s="270">
        <v>0.96</v>
      </c>
      <c r="K45" s="270">
        <v>0.97</v>
      </c>
      <c r="L45" s="270">
        <v>0.96</v>
      </c>
      <c r="M45" s="270">
        <v>0.96</v>
      </c>
      <c r="N45" s="270">
        <v>0.96</v>
      </c>
      <c r="O45" s="270">
        <v>0.96</v>
      </c>
      <c r="P45" s="270">
        <v>0.96</v>
      </c>
      <c r="Q45" s="270">
        <v>0.96</v>
      </c>
      <c r="R45" s="270">
        <v>0.94</v>
      </c>
      <c r="S45" s="270">
        <v>0.95</v>
      </c>
      <c r="T45" s="270">
        <v>0.94</v>
      </c>
      <c r="U45" s="270">
        <v>0.93</v>
      </c>
      <c r="V45" s="270">
        <v>0.93</v>
      </c>
      <c r="W45" s="270">
        <v>0.93</v>
      </c>
      <c r="X45" s="270">
        <v>0.92</v>
      </c>
      <c r="Y45" s="270">
        <v>0.91</v>
      </c>
      <c r="Z45" s="270">
        <v>0.9</v>
      </c>
      <c r="AA45" s="270">
        <v>0.87</v>
      </c>
      <c r="AB45" s="270">
        <v>0.85</v>
      </c>
      <c r="AC45" s="270">
        <v>0.83</v>
      </c>
      <c r="AD45" s="270">
        <v>0.85</v>
      </c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</row>
    <row r="46" spans="1:41" x14ac:dyDescent="0.25">
      <c r="A46" s="270" t="s">
        <v>867</v>
      </c>
      <c r="B46" s="270" t="s">
        <v>42</v>
      </c>
      <c r="C46" s="270" t="s">
        <v>238</v>
      </c>
      <c r="D46" s="270" t="s">
        <v>864</v>
      </c>
      <c r="E46" s="249">
        <v>0.87</v>
      </c>
      <c r="F46" s="270">
        <f t="shared" si="1"/>
        <v>24</v>
      </c>
      <c r="G46" s="270">
        <f t="shared" si="2"/>
        <v>0.75</v>
      </c>
      <c r="H46" s="273">
        <f t="shared" si="4"/>
        <v>0.93062499999999992</v>
      </c>
      <c r="I46" s="279">
        <f t="shared" si="3"/>
        <v>0</v>
      </c>
      <c r="J46" s="270">
        <v>0.99</v>
      </c>
      <c r="K46" s="270">
        <v>0.96</v>
      </c>
      <c r="L46" s="270">
        <v>0.96</v>
      </c>
      <c r="M46" s="270">
        <v>0.99</v>
      </c>
      <c r="N46" s="270">
        <v>0.93</v>
      </c>
      <c r="O46" s="270">
        <v>0.89</v>
      </c>
      <c r="P46" s="270">
        <v>0.99</v>
      </c>
      <c r="Q46" s="270">
        <v>0.88</v>
      </c>
      <c r="R46" s="270">
        <v>0.73</v>
      </c>
      <c r="S46" s="270">
        <v>0.99</v>
      </c>
      <c r="T46" s="270">
        <v>0.99</v>
      </c>
      <c r="U46" s="270">
        <v>0.95</v>
      </c>
      <c r="V46" s="270">
        <v>0.94</v>
      </c>
      <c r="W46" s="270">
        <v>0.99</v>
      </c>
      <c r="X46" s="270">
        <v>0.98</v>
      </c>
      <c r="Y46" s="270">
        <v>0.9</v>
      </c>
      <c r="Z46" s="270">
        <v>0.99</v>
      </c>
      <c r="AA46" s="270">
        <v>0.99</v>
      </c>
      <c r="AB46" s="270">
        <v>0.99</v>
      </c>
      <c r="AC46" s="270">
        <v>0.94</v>
      </c>
      <c r="AD46" s="270">
        <v>0.99</v>
      </c>
      <c r="AE46" s="270">
        <v>0.92</v>
      </c>
      <c r="AF46" s="270">
        <v>0.96</v>
      </c>
      <c r="AG46" s="270">
        <v>0.98</v>
      </c>
      <c r="AH46" s="270">
        <v>0.87</v>
      </c>
      <c r="AI46" s="270">
        <v>0.99</v>
      </c>
      <c r="AJ46" s="270">
        <v>0.91</v>
      </c>
      <c r="AK46" s="270">
        <v>0.86</v>
      </c>
      <c r="AL46" s="270">
        <v>0.99</v>
      </c>
      <c r="AM46" s="270">
        <v>0.99</v>
      </c>
      <c r="AN46" s="270">
        <v>0.68</v>
      </c>
      <c r="AO46" s="270">
        <v>0.67</v>
      </c>
    </row>
    <row r="47" spans="1:41" x14ac:dyDescent="0.25">
      <c r="A47" s="270" t="s">
        <v>865</v>
      </c>
      <c r="B47" s="270" t="s">
        <v>43</v>
      </c>
      <c r="C47" s="270" t="s">
        <v>239</v>
      </c>
      <c r="D47" s="270" t="s">
        <v>864</v>
      </c>
      <c r="E47" s="249">
        <v>0.83</v>
      </c>
      <c r="F47" s="270">
        <f t="shared" si="1"/>
        <v>18</v>
      </c>
      <c r="G47" s="270">
        <f t="shared" si="2"/>
        <v>0.5625</v>
      </c>
      <c r="H47" s="273">
        <f t="shared" si="4"/>
        <v>0.83791666666666664</v>
      </c>
      <c r="I47" s="279">
        <f t="shared" si="3"/>
        <v>8</v>
      </c>
      <c r="J47" s="270">
        <v>0.99</v>
      </c>
      <c r="K47" s="270">
        <v>0.99</v>
      </c>
      <c r="L47" s="270">
        <v>0.99</v>
      </c>
      <c r="M47" s="270">
        <v>0.97</v>
      </c>
      <c r="N47" s="270">
        <v>0.97</v>
      </c>
      <c r="O47" s="270">
        <v>0.97</v>
      </c>
      <c r="P47" s="270">
        <v>0.98</v>
      </c>
      <c r="Q47" s="270">
        <v>0.98</v>
      </c>
      <c r="R47" s="270">
        <v>0.98</v>
      </c>
      <c r="S47" s="270">
        <v>0.98</v>
      </c>
      <c r="T47" s="270"/>
      <c r="U47" s="270">
        <v>0.97</v>
      </c>
      <c r="V47" s="270"/>
      <c r="W47" s="270"/>
      <c r="X47" s="270">
        <v>0.98</v>
      </c>
      <c r="Y47" s="270">
        <v>0.98</v>
      </c>
      <c r="Z47" s="270">
        <v>0.96</v>
      </c>
      <c r="AA47" s="270">
        <v>0.95</v>
      </c>
      <c r="AB47" s="270"/>
      <c r="AC47" s="270"/>
      <c r="AD47" s="270"/>
      <c r="AE47" s="270"/>
      <c r="AF47" s="270">
        <v>0.93</v>
      </c>
      <c r="AG47" s="270">
        <v>0.9</v>
      </c>
      <c r="AH47" s="270">
        <v>0.93</v>
      </c>
      <c r="AI47" s="270">
        <v>0.91</v>
      </c>
      <c r="AJ47" s="270"/>
      <c r="AK47" s="270">
        <v>0.3</v>
      </c>
      <c r="AL47" s="270">
        <v>0.34</v>
      </c>
      <c r="AM47" s="270">
        <v>0.26</v>
      </c>
      <c r="AN47" s="270">
        <v>0.56000000000000005</v>
      </c>
      <c r="AO47" s="270">
        <v>0.34</v>
      </c>
    </row>
    <row r="48" spans="1:41" x14ac:dyDescent="0.25">
      <c r="A48" s="270" t="s">
        <v>865</v>
      </c>
      <c r="B48" s="270" t="s">
        <v>44</v>
      </c>
      <c r="C48" s="269" t="s">
        <v>240</v>
      </c>
      <c r="D48" s="270" t="s">
        <v>864</v>
      </c>
      <c r="E48" s="249">
        <v>1</v>
      </c>
      <c r="F48" s="270">
        <f t="shared" si="1"/>
        <v>19</v>
      </c>
      <c r="G48" s="270">
        <f t="shared" si="2"/>
        <v>0.59375</v>
      </c>
      <c r="H48" s="273">
        <f t="shared" si="4"/>
        <v>0.98105263157894718</v>
      </c>
      <c r="I48" s="279">
        <f t="shared" si="3"/>
        <v>13</v>
      </c>
      <c r="J48" s="270">
        <v>0.99</v>
      </c>
      <c r="K48" s="270"/>
      <c r="L48" s="270">
        <v>0.99</v>
      </c>
      <c r="M48" s="270">
        <v>0.99</v>
      </c>
      <c r="N48" s="270">
        <v>0.99</v>
      </c>
      <c r="O48" s="270">
        <v>0.98</v>
      </c>
      <c r="P48" s="270">
        <v>0.97</v>
      </c>
      <c r="Q48" s="270">
        <v>0.98</v>
      </c>
      <c r="R48" s="270">
        <v>0.97</v>
      </c>
      <c r="S48" s="270">
        <v>0.98</v>
      </c>
      <c r="T48" s="270"/>
      <c r="U48" s="270">
        <v>0.98</v>
      </c>
      <c r="V48" s="270">
        <v>0.98</v>
      </c>
      <c r="W48" s="270">
        <v>0.98</v>
      </c>
      <c r="X48" s="270">
        <v>0.98</v>
      </c>
      <c r="Y48" s="270">
        <v>0.97</v>
      </c>
      <c r="Z48" s="270">
        <v>0.96</v>
      </c>
      <c r="AA48" s="270">
        <v>0.98</v>
      </c>
      <c r="AB48" s="270">
        <v>0.99</v>
      </c>
      <c r="AC48" s="270">
        <v>0.99</v>
      </c>
      <c r="AD48" s="270">
        <v>0.99</v>
      </c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</row>
    <row r="49" spans="1:41" x14ac:dyDescent="0.25">
      <c r="A49" s="270" t="s">
        <v>870</v>
      </c>
      <c r="B49" s="270" t="s">
        <v>142</v>
      </c>
      <c r="C49" s="269" t="s">
        <v>242</v>
      </c>
      <c r="D49" s="270" t="s">
        <v>864</v>
      </c>
      <c r="E49" s="249">
        <v>1</v>
      </c>
      <c r="F49" s="270">
        <f t="shared" si="1"/>
        <v>12</v>
      </c>
      <c r="G49" s="270">
        <f t="shared" si="2"/>
        <v>0.375</v>
      </c>
      <c r="H49" s="273">
        <f t="shared" si="4"/>
        <v>0.78999999999999992</v>
      </c>
      <c r="I49" s="279">
        <f t="shared" si="3"/>
        <v>0</v>
      </c>
      <c r="J49" s="270">
        <v>0.94</v>
      </c>
      <c r="K49" s="270">
        <v>0.93</v>
      </c>
      <c r="L49" s="270">
        <v>0.93</v>
      </c>
      <c r="M49" s="270">
        <v>0.92</v>
      </c>
      <c r="N49" s="270">
        <v>0.92</v>
      </c>
      <c r="O49" s="270">
        <v>0.89</v>
      </c>
      <c r="P49" s="270">
        <v>0.79</v>
      </c>
      <c r="Q49" s="270">
        <v>0.72</v>
      </c>
      <c r="R49" s="270">
        <v>0.68</v>
      </c>
      <c r="S49" s="270">
        <v>0.64</v>
      </c>
      <c r="T49" s="270">
        <v>0.62</v>
      </c>
      <c r="U49" s="270">
        <v>0.8</v>
      </c>
      <c r="V49" s="270">
        <v>0.87</v>
      </c>
      <c r="W49" s="270">
        <v>0.37</v>
      </c>
      <c r="X49" s="270">
        <v>0.99</v>
      </c>
      <c r="Y49" s="270">
        <v>0.99</v>
      </c>
      <c r="Z49" s="270">
        <v>0.96</v>
      </c>
      <c r="AA49" s="270">
        <v>0.99</v>
      </c>
      <c r="AB49" s="270">
        <v>0.9</v>
      </c>
      <c r="AC49" s="270">
        <v>0.9</v>
      </c>
      <c r="AD49" s="270">
        <v>0.97</v>
      </c>
      <c r="AE49" s="270">
        <v>0.98</v>
      </c>
      <c r="AF49" s="270">
        <v>0.97</v>
      </c>
      <c r="AG49" s="270">
        <v>0.87</v>
      </c>
      <c r="AH49" s="270">
        <v>0.86</v>
      </c>
      <c r="AI49" s="270">
        <v>0.61</v>
      </c>
      <c r="AJ49" s="270">
        <v>0.55000000000000004</v>
      </c>
      <c r="AK49" s="270">
        <v>0.67</v>
      </c>
      <c r="AL49" s="270">
        <v>0.52</v>
      </c>
      <c r="AM49" s="270">
        <v>0.51</v>
      </c>
      <c r="AN49" s="270">
        <v>0.52</v>
      </c>
      <c r="AO49" s="270">
        <v>0.5</v>
      </c>
    </row>
    <row r="50" spans="1:41" x14ac:dyDescent="0.25">
      <c r="A50" s="270" t="s">
        <v>866</v>
      </c>
      <c r="B50" s="270" t="s">
        <v>35</v>
      </c>
      <c r="C50" s="269" t="s">
        <v>243</v>
      </c>
      <c r="D50" s="270" t="s">
        <v>864</v>
      </c>
      <c r="E50" s="249">
        <v>0.42666666666666664</v>
      </c>
      <c r="F50" s="270">
        <f t="shared" si="1"/>
        <v>1</v>
      </c>
      <c r="G50" s="270">
        <f t="shared" si="2"/>
        <v>3.125E-2</v>
      </c>
      <c r="H50" s="273">
        <f t="shared" si="4"/>
        <v>0.44535714285714284</v>
      </c>
      <c r="I50" s="279">
        <f t="shared" si="3"/>
        <v>4</v>
      </c>
      <c r="J50" s="270">
        <v>0.9</v>
      </c>
      <c r="K50" s="270">
        <v>0.78</v>
      </c>
      <c r="L50" s="270">
        <v>0.92</v>
      </c>
      <c r="M50" s="270">
        <v>0.83</v>
      </c>
      <c r="N50" s="270">
        <v>0.87</v>
      </c>
      <c r="O50" s="270">
        <v>0.77</v>
      </c>
      <c r="P50" s="270">
        <v>0.73</v>
      </c>
      <c r="Q50" s="270">
        <v>0.64</v>
      </c>
      <c r="R50" s="270">
        <v>0.49</v>
      </c>
      <c r="S50" s="270">
        <v>0.43</v>
      </c>
      <c r="T50" s="270">
        <v>0.32</v>
      </c>
      <c r="U50" s="270">
        <v>0.4</v>
      </c>
      <c r="V50" s="270">
        <v>0.25</v>
      </c>
      <c r="W50" s="270">
        <v>0.18</v>
      </c>
      <c r="X50" s="270">
        <v>0.18</v>
      </c>
      <c r="Y50" s="270">
        <v>0.18</v>
      </c>
      <c r="Z50" s="270">
        <v>0.23</v>
      </c>
      <c r="AA50" s="270">
        <v>0.28999999999999998</v>
      </c>
      <c r="AB50" s="270">
        <v>0.28999999999999998</v>
      </c>
      <c r="AC50" s="270"/>
      <c r="AD50" s="270">
        <v>0.16</v>
      </c>
      <c r="AE50" s="270">
        <v>0.36</v>
      </c>
      <c r="AF50" s="270">
        <v>0.38</v>
      </c>
      <c r="AG50" s="270">
        <v>0.41</v>
      </c>
      <c r="AH50" s="270">
        <v>0.38</v>
      </c>
      <c r="AI50" s="270">
        <v>0.39</v>
      </c>
      <c r="AJ50" s="270">
        <v>0.37</v>
      </c>
      <c r="AK50" s="270"/>
      <c r="AL50" s="270">
        <v>0.16</v>
      </c>
      <c r="AM50" s="270"/>
      <c r="AN50" s="270">
        <v>0.18</v>
      </c>
      <c r="AO50" s="270"/>
    </row>
    <row r="51" spans="1:41" x14ac:dyDescent="0.25">
      <c r="A51" s="270" t="s">
        <v>865</v>
      </c>
      <c r="B51" s="270" t="s">
        <v>48</v>
      </c>
      <c r="C51" s="270" t="s">
        <v>244</v>
      </c>
      <c r="D51" s="270" t="s">
        <v>864</v>
      </c>
      <c r="E51" s="249">
        <v>1</v>
      </c>
      <c r="F51" s="270">
        <f t="shared" si="1"/>
        <v>12</v>
      </c>
      <c r="G51" s="270">
        <f t="shared" si="2"/>
        <v>0.375</v>
      </c>
      <c r="H51" s="273">
        <f t="shared" si="4"/>
        <v>0.9061290322580644</v>
      </c>
      <c r="I51" s="279">
        <f t="shared" si="3"/>
        <v>1</v>
      </c>
      <c r="J51" s="270">
        <v>0.91</v>
      </c>
      <c r="K51" s="270">
        <v>0.9</v>
      </c>
      <c r="L51" s="270">
        <v>0.89</v>
      </c>
      <c r="M51" s="270"/>
      <c r="N51" s="270">
        <v>0.87</v>
      </c>
      <c r="O51" s="270">
        <v>0.93</v>
      </c>
      <c r="P51" s="270">
        <v>0.93</v>
      </c>
      <c r="Q51" s="270">
        <v>0.95</v>
      </c>
      <c r="R51" s="270">
        <v>0.96</v>
      </c>
      <c r="S51" s="270">
        <v>0.98</v>
      </c>
      <c r="T51" s="270">
        <v>0.97</v>
      </c>
      <c r="U51" s="270">
        <v>0.97</v>
      </c>
      <c r="V51" s="270">
        <v>0.99</v>
      </c>
      <c r="W51" s="270">
        <v>0.99</v>
      </c>
      <c r="X51" s="270">
        <v>0.92</v>
      </c>
      <c r="Y51" s="270">
        <v>0.77</v>
      </c>
      <c r="Z51" s="270">
        <v>0.9</v>
      </c>
      <c r="AA51" s="270">
        <v>0.89</v>
      </c>
      <c r="AB51" s="270">
        <v>0.88</v>
      </c>
      <c r="AC51" s="270">
        <v>0.91</v>
      </c>
      <c r="AD51" s="270">
        <v>0.9</v>
      </c>
      <c r="AE51" s="270">
        <v>0.9</v>
      </c>
      <c r="AF51" s="270">
        <v>0.89</v>
      </c>
      <c r="AG51" s="270">
        <v>0.87</v>
      </c>
      <c r="AH51" s="270">
        <v>0.88</v>
      </c>
      <c r="AI51" s="270">
        <v>0.89</v>
      </c>
      <c r="AJ51" s="270">
        <v>0.9</v>
      </c>
      <c r="AK51" s="270">
        <v>0.86</v>
      </c>
      <c r="AL51" s="270">
        <v>0.86</v>
      </c>
      <c r="AM51" s="270">
        <v>0.87</v>
      </c>
      <c r="AN51" s="270">
        <v>0.88</v>
      </c>
      <c r="AO51" s="270">
        <v>0.88</v>
      </c>
    </row>
    <row r="52" spans="1:41" x14ac:dyDescent="0.25">
      <c r="A52" s="270" t="s">
        <v>863</v>
      </c>
      <c r="B52" s="270" t="s">
        <v>46</v>
      </c>
      <c r="C52" s="270" t="s">
        <v>245</v>
      </c>
      <c r="D52" s="270" t="s">
        <v>864</v>
      </c>
      <c r="E52" s="249">
        <v>0.25</v>
      </c>
      <c r="F52" s="270">
        <f t="shared" si="1"/>
        <v>0</v>
      </c>
      <c r="G52" s="270">
        <f t="shared" si="2"/>
        <v>0</v>
      </c>
      <c r="H52" s="273">
        <f t="shared" si="4"/>
        <v>0.60310344827586226</v>
      </c>
      <c r="I52" s="279">
        <f t="shared" si="3"/>
        <v>3</v>
      </c>
      <c r="J52" s="270">
        <v>0.87</v>
      </c>
      <c r="K52" s="270">
        <v>0.88</v>
      </c>
      <c r="L52" s="270">
        <v>0.89</v>
      </c>
      <c r="M52" s="270">
        <v>0.89</v>
      </c>
      <c r="N52" s="270">
        <v>0.88</v>
      </c>
      <c r="O52" s="270">
        <v>0.72</v>
      </c>
      <c r="P52" s="270">
        <v>0.71</v>
      </c>
      <c r="Q52" s="270">
        <v>0.64</v>
      </c>
      <c r="R52" s="270">
        <v>0.68</v>
      </c>
      <c r="S52" s="270">
        <v>0.62</v>
      </c>
      <c r="T52" s="270">
        <v>0.53</v>
      </c>
      <c r="U52" s="270">
        <v>0.46</v>
      </c>
      <c r="V52" s="270">
        <v>0.23</v>
      </c>
      <c r="W52" s="270">
        <v>0.23</v>
      </c>
      <c r="X52" s="270">
        <v>0.62</v>
      </c>
      <c r="Y52" s="270">
        <v>0.49</v>
      </c>
      <c r="Z52" s="270">
        <v>0.63</v>
      </c>
      <c r="AA52" s="270">
        <v>0.56999999999999995</v>
      </c>
      <c r="AB52" s="270">
        <v>0.41</v>
      </c>
      <c r="AC52" s="270">
        <v>0.84</v>
      </c>
      <c r="AD52" s="270">
        <v>0.81</v>
      </c>
      <c r="AE52" s="270">
        <v>0.85</v>
      </c>
      <c r="AF52" s="270">
        <v>0.77</v>
      </c>
      <c r="AG52" s="270">
        <v>0.65</v>
      </c>
      <c r="AH52" s="270">
        <v>0.25</v>
      </c>
      <c r="AI52" s="270">
        <v>0.26</v>
      </c>
      <c r="AJ52" s="270">
        <v>0.3</v>
      </c>
      <c r="AK52" s="270">
        <v>0.21</v>
      </c>
      <c r="AL52" s="270"/>
      <c r="AM52" s="270">
        <v>0.6</v>
      </c>
      <c r="AN52" s="270"/>
      <c r="AO52" s="270"/>
    </row>
    <row r="53" spans="1:41" x14ac:dyDescent="0.25">
      <c r="A53" s="270" t="s">
        <v>867</v>
      </c>
      <c r="B53" s="270" t="s">
        <v>47</v>
      </c>
      <c r="C53" s="270" t="s">
        <v>246</v>
      </c>
      <c r="D53" s="270" t="s">
        <v>864</v>
      </c>
      <c r="E53" s="249">
        <v>1</v>
      </c>
      <c r="F53" s="270">
        <f t="shared" si="1"/>
        <v>30</v>
      </c>
      <c r="G53" s="270">
        <f t="shared" si="2"/>
        <v>0.9375</v>
      </c>
      <c r="H53" s="273">
        <f t="shared" si="4"/>
        <v>0.95374999999999988</v>
      </c>
      <c r="I53" s="279">
        <f t="shared" si="3"/>
        <v>0</v>
      </c>
      <c r="J53" s="270">
        <v>0.98</v>
      </c>
      <c r="K53" s="270">
        <v>0.98</v>
      </c>
      <c r="L53" s="270">
        <v>0.99</v>
      </c>
      <c r="M53" s="270">
        <v>0.96</v>
      </c>
      <c r="N53" s="270">
        <v>0.96</v>
      </c>
      <c r="O53" s="270">
        <v>0.95</v>
      </c>
      <c r="P53" s="270">
        <v>0.98</v>
      </c>
      <c r="Q53" s="270">
        <v>0.99</v>
      </c>
      <c r="R53" s="270">
        <v>0.99</v>
      </c>
      <c r="S53" s="270">
        <v>0.98</v>
      </c>
      <c r="T53" s="270">
        <v>0.99</v>
      </c>
      <c r="U53" s="270">
        <v>0.99</v>
      </c>
      <c r="V53" s="270">
        <v>0.99</v>
      </c>
      <c r="W53" s="270">
        <v>0.99</v>
      </c>
      <c r="X53" s="270">
        <v>0.92</v>
      </c>
      <c r="Y53" s="270">
        <v>0.99</v>
      </c>
      <c r="Z53" s="270">
        <v>0.99</v>
      </c>
      <c r="AA53" s="270">
        <v>0.99</v>
      </c>
      <c r="AB53" s="270">
        <v>0.99</v>
      </c>
      <c r="AC53" s="270">
        <v>0.99</v>
      </c>
      <c r="AD53" s="270">
        <v>0.98</v>
      </c>
      <c r="AE53" s="270">
        <v>0.92</v>
      </c>
      <c r="AF53" s="270">
        <v>0.92</v>
      </c>
      <c r="AG53" s="270">
        <v>0.96</v>
      </c>
      <c r="AH53" s="270">
        <v>0.95</v>
      </c>
      <c r="AI53" s="270">
        <v>0.93</v>
      </c>
      <c r="AJ53" s="270">
        <v>0.91</v>
      </c>
      <c r="AK53" s="270">
        <v>0.84</v>
      </c>
      <c r="AL53" s="270">
        <v>0.93</v>
      </c>
      <c r="AM53" s="270">
        <v>0.99</v>
      </c>
      <c r="AN53" s="270">
        <v>0.97</v>
      </c>
      <c r="AO53" s="270">
        <v>0.63</v>
      </c>
    </row>
    <row r="54" spans="1:41" x14ac:dyDescent="0.25">
      <c r="A54" s="270" t="s">
        <v>867</v>
      </c>
      <c r="B54" s="270" t="s">
        <v>49</v>
      </c>
      <c r="C54" s="269" t="s">
        <v>247</v>
      </c>
      <c r="D54" s="270" t="s">
        <v>864</v>
      </c>
      <c r="E54" s="249">
        <v>0.31666666666666665</v>
      </c>
      <c r="F54" s="270">
        <f t="shared" si="1"/>
        <v>0</v>
      </c>
      <c r="G54" s="270">
        <f t="shared" si="2"/>
        <v>0</v>
      </c>
      <c r="H54" s="273">
        <f t="shared" si="4"/>
        <v>0.67437500000000006</v>
      </c>
      <c r="I54" s="279">
        <f t="shared" si="3"/>
        <v>0</v>
      </c>
      <c r="J54" s="270">
        <v>0.84</v>
      </c>
      <c r="K54" s="270">
        <v>0.88</v>
      </c>
      <c r="L54" s="270">
        <v>0.82</v>
      </c>
      <c r="M54" s="270">
        <v>0.85</v>
      </c>
      <c r="N54" s="270">
        <v>0.87</v>
      </c>
      <c r="O54" s="270">
        <v>0.89</v>
      </c>
      <c r="P54" s="270">
        <v>0.87</v>
      </c>
      <c r="Q54" s="270">
        <v>0.81</v>
      </c>
      <c r="R54" s="270">
        <v>0.79</v>
      </c>
      <c r="S54" s="270">
        <v>0.82</v>
      </c>
      <c r="T54" s="270">
        <v>0.72</v>
      </c>
      <c r="U54" s="270">
        <v>0.78</v>
      </c>
      <c r="V54" s="270">
        <v>0.83</v>
      </c>
      <c r="W54" s="270">
        <v>0.8</v>
      </c>
      <c r="X54" s="270">
        <v>0.83</v>
      </c>
      <c r="Y54" s="270">
        <v>0.83</v>
      </c>
      <c r="Z54" s="270">
        <v>0.83</v>
      </c>
      <c r="AA54" s="270">
        <v>0.83</v>
      </c>
      <c r="AB54" s="270">
        <v>0.75</v>
      </c>
      <c r="AC54" s="270">
        <v>0.48</v>
      </c>
      <c r="AD54" s="270">
        <v>0.47</v>
      </c>
      <c r="AE54" s="270">
        <v>0.69</v>
      </c>
      <c r="AF54" s="270">
        <v>0.47</v>
      </c>
      <c r="AG54" s="270">
        <v>0.42</v>
      </c>
      <c r="AH54" s="270">
        <v>0.8</v>
      </c>
      <c r="AI54" s="270">
        <v>0.8</v>
      </c>
      <c r="AJ54" s="270">
        <v>0.41</v>
      </c>
      <c r="AK54" s="270">
        <v>0.2</v>
      </c>
      <c r="AL54" s="270">
        <v>0.28999999999999998</v>
      </c>
      <c r="AM54" s="270">
        <v>0.28000000000000003</v>
      </c>
      <c r="AN54" s="270">
        <v>0.27</v>
      </c>
      <c r="AO54" s="270">
        <v>0.36</v>
      </c>
    </row>
    <row r="55" spans="1:41" x14ac:dyDescent="0.25">
      <c r="A55" s="270" t="s">
        <v>867</v>
      </c>
      <c r="B55" s="270" t="s">
        <v>51</v>
      </c>
      <c r="C55" s="270" t="s">
        <v>248</v>
      </c>
      <c r="D55" s="270" t="s">
        <v>864</v>
      </c>
      <c r="E55" s="249">
        <v>0.66333333333333333</v>
      </c>
      <c r="F55" s="270">
        <f t="shared" si="1"/>
        <v>8</v>
      </c>
      <c r="G55" s="270">
        <f t="shared" si="2"/>
        <v>0.25</v>
      </c>
      <c r="H55" s="273">
        <f t="shared" si="4"/>
        <v>0.72375000000000023</v>
      </c>
      <c r="I55" s="279">
        <f t="shared" si="3"/>
        <v>0</v>
      </c>
      <c r="J55" s="270">
        <v>0.99</v>
      </c>
      <c r="K55" s="270">
        <v>0.99</v>
      </c>
      <c r="L55" s="270">
        <v>0.99</v>
      </c>
      <c r="M55" s="270">
        <v>0.99</v>
      </c>
      <c r="N55" s="270">
        <v>0.99</v>
      </c>
      <c r="O55" s="270">
        <v>0.98</v>
      </c>
      <c r="P55" s="270">
        <v>0.94</v>
      </c>
      <c r="Q55" s="270">
        <v>0.9</v>
      </c>
      <c r="R55" s="270">
        <v>0.89</v>
      </c>
      <c r="S55" s="270">
        <v>0.89</v>
      </c>
      <c r="T55" s="270">
        <v>0.9</v>
      </c>
      <c r="U55" s="270">
        <v>0.88</v>
      </c>
      <c r="V55" s="270">
        <v>0.8</v>
      </c>
      <c r="W55" s="270">
        <v>0.85</v>
      </c>
      <c r="X55" s="270">
        <v>0.76</v>
      </c>
      <c r="Y55" s="270">
        <v>0.96</v>
      </c>
      <c r="Z55" s="270">
        <v>0.74</v>
      </c>
      <c r="AA55" s="270">
        <v>0.8</v>
      </c>
      <c r="AB55" s="270">
        <v>0.76</v>
      </c>
      <c r="AC55" s="270">
        <v>0.79</v>
      </c>
      <c r="AD55" s="270">
        <v>0.69</v>
      </c>
      <c r="AE55" s="270">
        <v>0.75</v>
      </c>
      <c r="AF55" s="270">
        <v>0.55000000000000004</v>
      </c>
      <c r="AG55" s="270">
        <v>0.54</v>
      </c>
      <c r="AH55" s="270">
        <v>0.5</v>
      </c>
      <c r="AI55" s="270">
        <v>0.43</v>
      </c>
      <c r="AJ55" s="270">
        <v>0.41</v>
      </c>
      <c r="AK55" s="270">
        <v>0.48</v>
      </c>
      <c r="AL55" s="270">
        <v>0.31</v>
      </c>
      <c r="AM55" s="270">
        <v>0.35</v>
      </c>
      <c r="AN55" s="270">
        <v>0.26</v>
      </c>
      <c r="AO55" s="270">
        <v>0.1</v>
      </c>
    </row>
    <row r="56" spans="1:41" x14ac:dyDescent="0.25">
      <c r="A56" s="270" t="s">
        <v>863</v>
      </c>
      <c r="B56" s="270" t="s">
        <v>52</v>
      </c>
      <c r="C56" s="270" t="s">
        <v>249</v>
      </c>
      <c r="D56" s="270" t="s">
        <v>864</v>
      </c>
      <c r="E56" s="249">
        <v>0.96666666666666667</v>
      </c>
      <c r="F56" s="270">
        <f t="shared" si="1"/>
        <v>15</v>
      </c>
      <c r="G56" s="270">
        <f t="shared" si="2"/>
        <v>0.46875</v>
      </c>
      <c r="H56" s="273">
        <f t="shared" si="4"/>
        <v>0.9083870967741936</v>
      </c>
      <c r="I56" s="279">
        <f t="shared" si="3"/>
        <v>1</v>
      </c>
      <c r="J56" s="270">
        <v>0.97</v>
      </c>
      <c r="K56" s="270">
        <v>0.97</v>
      </c>
      <c r="L56" s="270">
        <v>0.97</v>
      </c>
      <c r="M56" s="270">
        <v>0.97</v>
      </c>
      <c r="N56" s="270">
        <v>0.98</v>
      </c>
      <c r="O56" s="270">
        <v>0.98</v>
      </c>
      <c r="P56" s="270">
        <v>0.98</v>
      </c>
      <c r="Q56" s="270">
        <v>0.97</v>
      </c>
      <c r="R56" s="270">
        <v>0.98</v>
      </c>
      <c r="S56" s="270">
        <v>0.97</v>
      </c>
      <c r="T56" s="270">
        <v>0.99</v>
      </c>
      <c r="U56" s="270">
        <v>0.98</v>
      </c>
      <c r="V56" s="270">
        <v>0.97</v>
      </c>
      <c r="W56" s="270">
        <v>0.95</v>
      </c>
      <c r="X56" s="270">
        <v>0.94</v>
      </c>
      <c r="Y56" s="270">
        <v>0.9</v>
      </c>
      <c r="Z56" s="270">
        <v>0.88</v>
      </c>
      <c r="AA56" s="270">
        <v>0.9</v>
      </c>
      <c r="AB56" s="270">
        <v>0.89</v>
      </c>
      <c r="AC56" s="270">
        <v>0.89</v>
      </c>
      <c r="AD56" s="270">
        <v>0.86</v>
      </c>
      <c r="AE56" s="270">
        <v>0.87</v>
      </c>
      <c r="AF56" s="270">
        <v>0.9</v>
      </c>
      <c r="AG56" s="270">
        <v>0.87</v>
      </c>
      <c r="AH56" s="270">
        <v>0.81</v>
      </c>
      <c r="AI56" s="270">
        <v>0.8</v>
      </c>
      <c r="AJ56" s="270">
        <v>0.84</v>
      </c>
      <c r="AK56" s="270">
        <v>0.69</v>
      </c>
      <c r="AL56" s="270"/>
      <c r="AM56" s="270">
        <v>0.83</v>
      </c>
      <c r="AN56" s="270">
        <v>0.82</v>
      </c>
      <c r="AO56" s="270">
        <v>0.84</v>
      </c>
    </row>
    <row r="57" spans="1:41" x14ac:dyDescent="0.25">
      <c r="A57" s="270" t="s">
        <v>867</v>
      </c>
      <c r="B57" s="270" t="s">
        <v>155</v>
      </c>
      <c r="C57" s="270" t="s">
        <v>250</v>
      </c>
      <c r="D57" s="270" t="s">
        <v>864</v>
      </c>
      <c r="E57" s="249">
        <v>0.66500000000000004</v>
      </c>
      <c r="F57" s="270">
        <f t="shared" si="1"/>
        <v>13</v>
      </c>
      <c r="G57" s="270">
        <f t="shared" si="2"/>
        <v>0.40625</v>
      </c>
      <c r="H57" s="273">
        <f t="shared" si="4"/>
        <v>0.75937500000000024</v>
      </c>
      <c r="I57" s="279">
        <f t="shared" si="3"/>
        <v>0</v>
      </c>
      <c r="J57" s="270">
        <v>0.89</v>
      </c>
      <c r="K57" s="270">
        <v>0.92</v>
      </c>
      <c r="L57" s="270">
        <v>0.91</v>
      </c>
      <c r="M57" s="270">
        <v>0.98</v>
      </c>
      <c r="N57" s="270">
        <v>0.99</v>
      </c>
      <c r="O57" s="270">
        <v>0.96</v>
      </c>
      <c r="P57" s="270">
        <v>0.89</v>
      </c>
      <c r="Q57" s="270">
        <v>0.9</v>
      </c>
      <c r="R57" s="270">
        <v>0.94</v>
      </c>
      <c r="S57" s="270">
        <v>0.81</v>
      </c>
      <c r="T57" s="270">
        <v>0.92</v>
      </c>
      <c r="U57" s="270">
        <v>0.99</v>
      </c>
      <c r="V57" s="270">
        <v>0.94</v>
      </c>
      <c r="W57" s="270">
        <v>0.99</v>
      </c>
      <c r="X57" s="270">
        <v>0.97</v>
      </c>
      <c r="Y57" s="270">
        <v>0.96</v>
      </c>
      <c r="Z57" s="270">
        <v>0.99</v>
      </c>
      <c r="AA57" s="270">
        <v>0.9</v>
      </c>
      <c r="AB57" s="270">
        <v>0.79</v>
      </c>
      <c r="AC57" s="270">
        <v>0.6</v>
      </c>
      <c r="AD57" s="270">
        <v>0.61</v>
      </c>
      <c r="AE57" s="270">
        <v>0.8</v>
      </c>
      <c r="AF57" s="270">
        <v>0.64</v>
      </c>
      <c r="AG57" s="270">
        <v>0.63</v>
      </c>
      <c r="AH57" s="270">
        <v>0.53</v>
      </c>
      <c r="AI57" s="270">
        <v>0.5</v>
      </c>
      <c r="AJ57" s="270">
        <v>0.55000000000000004</v>
      </c>
      <c r="AK57" s="270">
        <v>0.31</v>
      </c>
      <c r="AL57" s="270">
        <v>0.21</v>
      </c>
      <c r="AM57" s="270">
        <v>0.42</v>
      </c>
      <c r="AN57" s="270">
        <v>0.42</v>
      </c>
      <c r="AO57" s="270">
        <v>0.44</v>
      </c>
    </row>
    <row r="58" spans="1:41" x14ac:dyDescent="0.25">
      <c r="A58" s="270" t="s">
        <v>866</v>
      </c>
      <c r="B58" s="270" t="s">
        <v>68</v>
      </c>
      <c r="C58" s="270" t="s">
        <v>251</v>
      </c>
      <c r="D58" s="270" t="s">
        <v>864</v>
      </c>
      <c r="E58" s="249">
        <v>7.3333333333333334E-2</v>
      </c>
      <c r="F58" s="270">
        <f t="shared" si="1"/>
        <v>0</v>
      </c>
      <c r="G58" s="270">
        <f t="shared" si="2"/>
        <v>0</v>
      </c>
      <c r="H58" s="273">
        <f t="shared" si="4"/>
        <v>0.47090909090909105</v>
      </c>
      <c r="I58" s="279">
        <f t="shared" si="3"/>
        <v>10</v>
      </c>
      <c r="J58" s="270">
        <v>0.54</v>
      </c>
      <c r="K58" s="270">
        <v>0.44</v>
      </c>
      <c r="L58" s="270">
        <v>0.74</v>
      </c>
      <c r="M58" s="270">
        <v>0.74</v>
      </c>
      <c r="N58" s="270">
        <v>0.41</v>
      </c>
      <c r="O58" s="270">
        <v>0.34</v>
      </c>
      <c r="P58" s="270">
        <v>0.34</v>
      </c>
      <c r="Q58" s="270">
        <v>0.46</v>
      </c>
      <c r="R58" s="270">
        <v>0.41</v>
      </c>
      <c r="S58" s="270">
        <v>0.65</v>
      </c>
      <c r="T58" s="270">
        <v>0.32</v>
      </c>
      <c r="U58" s="270">
        <v>0.32</v>
      </c>
      <c r="V58" s="270">
        <v>0.4</v>
      </c>
      <c r="W58" s="270"/>
      <c r="X58" s="270">
        <v>0.81</v>
      </c>
      <c r="Y58" s="270">
        <v>0.64</v>
      </c>
      <c r="Z58" s="270">
        <v>0.64</v>
      </c>
      <c r="AA58" s="270"/>
      <c r="AB58" s="270">
        <v>0.6</v>
      </c>
      <c r="AC58" s="270">
        <v>0.64</v>
      </c>
      <c r="AD58" s="270"/>
      <c r="AE58" s="270"/>
      <c r="AF58" s="270">
        <v>0.14000000000000001</v>
      </c>
      <c r="AG58" s="270">
        <v>0.18</v>
      </c>
      <c r="AH58" s="270"/>
      <c r="AI58" s="270">
        <v>0.3</v>
      </c>
      <c r="AJ58" s="270">
        <v>0.3</v>
      </c>
      <c r="AK58" s="270"/>
      <c r="AL58" s="270"/>
      <c r="AM58" s="270"/>
      <c r="AN58" s="270"/>
      <c r="AO58" s="270"/>
    </row>
    <row r="59" spans="1:41" x14ac:dyDescent="0.25">
      <c r="A59" s="270" t="s">
        <v>866</v>
      </c>
      <c r="B59" s="270" t="s">
        <v>53</v>
      </c>
      <c r="C59" s="270" t="s">
        <v>252</v>
      </c>
      <c r="D59" s="270" t="s">
        <v>864</v>
      </c>
      <c r="E59" s="249">
        <v>0.13666666666666666</v>
      </c>
      <c r="F59" s="270">
        <f t="shared" si="1"/>
        <v>1</v>
      </c>
      <c r="G59" s="270">
        <f t="shared" si="2"/>
        <v>3.125E-2</v>
      </c>
      <c r="H59" s="273">
        <f t="shared" si="4"/>
        <v>0.6589473684210525</v>
      </c>
      <c r="I59" s="279">
        <f t="shared" si="3"/>
        <v>13</v>
      </c>
      <c r="J59" s="270">
        <v>0.94</v>
      </c>
      <c r="K59" s="270">
        <v>0.85</v>
      </c>
      <c r="L59" s="270">
        <v>0.85</v>
      </c>
      <c r="M59" s="270">
        <v>0.85</v>
      </c>
      <c r="N59" s="270">
        <v>0.8</v>
      </c>
      <c r="O59" s="270">
        <v>0.8</v>
      </c>
      <c r="P59" s="270">
        <v>0.8</v>
      </c>
      <c r="Q59" s="270">
        <v>0.8</v>
      </c>
      <c r="R59" s="270">
        <v>0.75</v>
      </c>
      <c r="S59" s="270">
        <v>0.7</v>
      </c>
      <c r="T59" s="270">
        <v>0.65</v>
      </c>
      <c r="U59" s="270">
        <v>0.52</v>
      </c>
      <c r="V59" s="270">
        <v>0.56000000000000005</v>
      </c>
      <c r="W59" s="270">
        <v>0.6</v>
      </c>
      <c r="X59" s="270">
        <v>0.6</v>
      </c>
      <c r="Y59" s="270">
        <v>0.46</v>
      </c>
      <c r="Z59" s="270">
        <v>0.35</v>
      </c>
      <c r="AA59" s="270">
        <v>0.36</v>
      </c>
      <c r="AB59" s="270">
        <v>0.28000000000000003</v>
      </c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</row>
    <row r="60" spans="1:41" x14ac:dyDescent="0.25">
      <c r="A60" s="270" t="s">
        <v>865</v>
      </c>
      <c r="B60" s="270" t="s">
        <v>55</v>
      </c>
      <c r="C60" s="270" t="s">
        <v>253</v>
      </c>
      <c r="D60" s="270" t="s">
        <v>864</v>
      </c>
      <c r="E60" s="249">
        <v>1</v>
      </c>
      <c r="F60" s="270">
        <f t="shared" si="1"/>
        <v>13</v>
      </c>
      <c r="G60" s="270">
        <f t="shared" si="2"/>
        <v>0.40625</v>
      </c>
      <c r="H60" s="273">
        <f t="shared" si="4"/>
        <v>0.86379310344827587</v>
      </c>
      <c r="I60" s="279">
        <f t="shared" si="3"/>
        <v>3</v>
      </c>
      <c r="J60" s="270">
        <v>0.93</v>
      </c>
      <c r="K60" s="270">
        <v>0.94</v>
      </c>
      <c r="L60" s="270">
        <v>0.95</v>
      </c>
      <c r="M60" s="270">
        <v>0.95</v>
      </c>
      <c r="N60" s="270">
        <v>0.95</v>
      </c>
      <c r="O60" s="270">
        <v>0.95</v>
      </c>
      <c r="P60" s="270">
        <v>0.96</v>
      </c>
      <c r="Q60" s="270">
        <v>0.94</v>
      </c>
      <c r="R60" s="270">
        <v>0.94</v>
      </c>
      <c r="S60" s="270">
        <v>0.94</v>
      </c>
      <c r="T60" s="270">
        <v>0.94</v>
      </c>
      <c r="U60" s="270">
        <v>0.93</v>
      </c>
      <c r="V60" s="270">
        <v>0.91</v>
      </c>
      <c r="W60" s="270">
        <v>0.88</v>
      </c>
      <c r="X60" s="270">
        <v>0.87</v>
      </c>
      <c r="Y60" s="270">
        <v>0.87</v>
      </c>
      <c r="Z60" s="270">
        <v>0.82</v>
      </c>
      <c r="AA60" s="270">
        <v>0.77</v>
      </c>
      <c r="AB60" s="270">
        <v>0.71</v>
      </c>
      <c r="AC60" s="270">
        <v>0.7</v>
      </c>
      <c r="AD60" s="270">
        <v>0.71</v>
      </c>
      <c r="AE60" s="270">
        <v>0.67</v>
      </c>
      <c r="AF60" s="270"/>
      <c r="AG60" s="270"/>
      <c r="AH60" s="270"/>
      <c r="AI60" s="270">
        <v>0.88</v>
      </c>
      <c r="AJ60" s="270">
        <v>0.84</v>
      </c>
      <c r="AK60" s="270">
        <v>0.82</v>
      </c>
      <c r="AL60" s="270">
        <v>0.82</v>
      </c>
      <c r="AM60" s="270">
        <v>0.8</v>
      </c>
      <c r="AN60" s="270">
        <v>0.82</v>
      </c>
      <c r="AO60" s="270">
        <v>0.84</v>
      </c>
    </row>
    <row r="61" spans="1:41" x14ac:dyDescent="0.25">
      <c r="A61" s="270" t="s">
        <v>866</v>
      </c>
      <c r="B61" s="270" t="s">
        <v>56</v>
      </c>
      <c r="C61" s="270" t="s">
        <v>254</v>
      </c>
      <c r="D61" s="270" t="s">
        <v>864</v>
      </c>
      <c r="E61" s="249">
        <v>0.3066666666666667</v>
      </c>
      <c r="F61" s="270">
        <f t="shared" si="1"/>
        <v>0</v>
      </c>
      <c r="G61" s="270">
        <f t="shared" si="2"/>
        <v>0</v>
      </c>
      <c r="H61" s="273">
        <f t="shared" si="4"/>
        <v>0.4845161290322581</v>
      </c>
      <c r="I61" s="279">
        <f t="shared" si="3"/>
        <v>1</v>
      </c>
      <c r="J61" s="270">
        <v>0.87</v>
      </c>
      <c r="K61" s="270">
        <v>0.86</v>
      </c>
      <c r="L61" s="270">
        <v>0.79</v>
      </c>
      <c r="M61" s="270">
        <v>0.81</v>
      </c>
      <c r="N61" s="270">
        <v>0.73</v>
      </c>
      <c r="O61" s="270">
        <v>0.72</v>
      </c>
      <c r="P61" s="270">
        <v>0.69</v>
      </c>
      <c r="Q61" s="270">
        <v>0.66</v>
      </c>
      <c r="R61" s="270">
        <v>0.52</v>
      </c>
      <c r="S61" s="270">
        <v>0.51</v>
      </c>
      <c r="T61" s="270">
        <v>0.51</v>
      </c>
      <c r="U61" s="270">
        <v>0.42</v>
      </c>
      <c r="V61" s="270">
        <v>0.4</v>
      </c>
      <c r="W61" s="270">
        <v>0.37</v>
      </c>
      <c r="X61" s="270">
        <v>0.41</v>
      </c>
      <c r="Y61" s="270">
        <v>0.42</v>
      </c>
      <c r="Z61" s="270">
        <v>0.56999999999999995</v>
      </c>
      <c r="AA61" s="270">
        <v>0.37</v>
      </c>
      <c r="AB61" s="270">
        <v>0.28000000000000003</v>
      </c>
      <c r="AC61" s="270">
        <v>0.13</v>
      </c>
      <c r="AD61" s="270">
        <v>0.21</v>
      </c>
      <c r="AE61" s="270">
        <v>0.49</v>
      </c>
      <c r="AF61" s="270">
        <v>0.26</v>
      </c>
      <c r="AG61" s="270">
        <v>0.16</v>
      </c>
      <c r="AH61" s="270">
        <v>0.16</v>
      </c>
      <c r="AI61" s="270">
        <v>0.7</v>
      </c>
      <c r="AJ61" s="270">
        <v>0.6</v>
      </c>
      <c r="AK61" s="270">
        <v>0.4</v>
      </c>
      <c r="AL61" s="270">
        <v>0.4</v>
      </c>
      <c r="AM61" s="270">
        <v>0.3</v>
      </c>
      <c r="AN61" s="270">
        <v>0.3</v>
      </c>
      <c r="AO61" s="270"/>
    </row>
    <row r="62" spans="1:41" x14ac:dyDescent="0.25">
      <c r="A62" s="270" t="s">
        <v>868</v>
      </c>
      <c r="B62" s="270" t="s">
        <v>58</v>
      </c>
      <c r="C62" s="270" t="s">
        <v>255</v>
      </c>
      <c r="D62" s="270" t="s">
        <v>864</v>
      </c>
      <c r="E62" s="249">
        <v>0.75</v>
      </c>
      <c r="F62" s="270">
        <f t="shared" si="1"/>
        <v>8</v>
      </c>
      <c r="G62" s="270">
        <f t="shared" si="2"/>
        <v>0.25</v>
      </c>
      <c r="H62" s="273">
        <f t="shared" si="4"/>
        <v>0.83206896551724152</v>
      </c>
      <c r="I62" s="279">
        <f t="shared" si="3"/>
        <v>3</v>
      </c>
      <c r="J62" s="270">
        <v>0.84</v>
      </c>
      <c r="K62" s="270">
        <v>0.87</v>
      </c>
      <c r="L62" s="270">
        <v>0.75</v>
      </c>
      <c r="M62" s="270">
        <v>0.99</v>
      </c>
      <c r="N62" s="270">
        <v>0.83</v>
      </c>
      <c r="O62" s="270">
        <v>0.81</v>
      </c>
      <c r="P62" s="270">
        <v>0.75</v>
      </c>
      <c r="Q62" s="270">
        <v>0.71</v>
      </c>
      <c r="R62" s="270">
        <v>0.94</v>
      </c>
      <c r="S62" s="270">
        <v>0.92</v>
      </c>
      <c r="T62" s="270">
        <v>0.9</v>
      </c>
      <c r="U62" s="270"/>
      <c r="V62" s="270"/>
      <c r="W62" s="270">
        <v>0.86</v>
      </c>
      <c r="X62" s="270">
        <v>0.86</v>
      </c>
      <c r="Y62" s="270">
        <v>0.97</v>
      </c>
      <c r="Z62" s="270">
        <v>0.97</v>
      </c>
      <c r="AA62" s="270">
        <v>0.83</v>
      </c>
      <c r="AB62" s="270">
        <v>0.96</v>
      </c>
      <c r="AC62" s="270"/>
      <c r="AD62" s="270">
        <v>0.99</v>
      </c>
      <c r="AE62" s="270">
        <v>0.82</v>
      </c>
      <c r="AF62" s="270">
        <v>0.69</v>
      </c>
      <c r="AG62" s="270">
        <v>0.98</v>
      </c>
      <c r="AH62" s="270">
        <v>0.9</v>
      </c>
      <c r="AI62" s="270">
        <v>0.71</v>
      </c>
      <c r="AJ62" s="270">
        <v>0.69</v>
      </c>
      <c r="AK62" s="270">
        <v>0.77</v>
      </c>
      <c r="AL62" s="270">
        <v>0.8</v>
      </c>
      <c r="AM62" s="270">
        <v>0.64</v>
      </c>
      <c r="AN62" s="270">
        <v>0.7</v>
      </c>
      <c r="AO62" s="270">
        <v>0.68</v>
      </c>
    </row>
    <row r="63" spans="1:41" x14ac:dyDescent="0.25">
      <c r="A63" s="270" t="s">
        <v>865</v>
      </c>
      <c r="B63" s="270" t="s">
        <v>57</v>
      </c>
      <c r="C63" s="270" t="s">
        <v>256</v>
      </c>
      <c r="D63" s="270" t="s">
        <v>864</v>
      </c>
      <c r="F63" s="270">
        <f t="shared" si="1"/>
        <v>24</v>
      </c>
      <c r="G63" s="270">
        <f t="shared" si="2"/>
        <v>0.75</v>
      </c>
      <c r="H63" s="273">
        <f t="shared" si="4"/>
        <v>0.97230769230769221</v>
      </c>
      <c r="I63" s="279">
        <f t="shared" si="3"/>
        <v>6</v>
      </c>
      <c r="J63" s="270">
        <v>0.99</v>
      </c>
      <c r="K63" s="270"/>
      <c r="L63" s="270">
        <v>0.99</v>
      </c>
      <c r="M63" s="270">
        <v>0.99</v>
      </c>
      <c r="N63" s="270">
        <v>0.99</v>
      </c>
      <c r="O63" s="270">
        <v>0.97</v>
      </c>
      <c r="P63" s="270">
        <v>0.97</v>
      </c>
      <c r="Q63" s="270">
        <v>0.98</v>
      </c>
      <c r="R63" s="270">
        <v>0.98</v>
      </c>
      <c r="S63" s="270">
        <v>0.98</v>
      </c>
      <c r="T63" s="270">
        <v>0.99</v>
      </c>
      <c r="U63" s="270">
        <v>0.99</v>
      </c>
      <c r="V63" s="270">
        <v>0.99</v>
      </c>
      <c r="W63" s="270">
        <v>0.99</v>
      </c>
      <c r="X63" s="270">
        <v>0.99</v>
      </c>
      <c r="Y63" s="270">
        <v>0.99</v>
      </c>
      <c r="Z63" s="270">
        <v>0.99</v>
      </c>
      <c r="AA63" s="270">
        <v>0.99</v>
      </c>
      <c r="AB63" s="270">
        <v>0.99</v>
      </c>
      <c r="AC63" s="270">
        <v>0.99</v>
      </c>
      <c r="AD63" s="270">
        <v>0.95</v>
      </c>
      <c r="AE63" s="270">
        <v>0.9</v>
      </c>
      <c r="AF63" s="270">
        <v>0.9</v>
      </c>
      <c r="AG63" s="270">
        <v>0.99</v>
      </c>
      <c r="AH63" s="270"/>
      <c r="AI63" s="270"/>
      <c r="AJ63" s="270"/>
      <c r="AK63" s="270"/>
      <c r="AL63" s="270">
        <v>0.94</v>
      </c>
      <c r="AM63" s="270">
        <v>0.94</v>
      </c>
      <c r="AN63" s="270">
        <v>0.92</v>
      </c>
      <c r="AO63" s="270"/>
    </row>
    <row r="64" spans="1:41" x14ac:dyDescent="0.25">
      <c r="A64" s="270" t="s">
        <v>865</v>
      </c>
      <c r="B64" s="270" t="s">
        <v>59</v>
      </c>
      <c r="C64" s="270" t="s">
        <v>257</v>
      </c>
      <c r="D64" s="270" t="s">
        <v>864</v>
      </c>
      <c r="F64" s="270">
        <f t="shared" si="1"/>
        <v>23</v>
      </c>
      <c r="G64" s="270">
        <f t="shared" si="2"/>
        <v>0.71875</v>
      </c>
      <c r="H64" s="273">
        <f t="shared" si="4"/>
        <v>0.94846153846153869</v>
      </c>
      <c r="I64" s="279">
        <f t="shared" si="3"/>
        <v>6</v>
      </c>
      <c r="J64" s="270">
        <v>0.98</v>
      </c>
      <c r="K64" s="270">
        <v>0.99</v>
      </c>
      <c r="L64" s="270">
        <v>0.99</v>
      </c>
      <c r="M64" s="270">
        <v>0.98</v>
      </c>
      <c r="N64" s="270">
        <v>0.98</v>
      </c>
      <c r="O64" s="270"/>
      <c r="P64" s="270"/>
      <c r="Q64" s="270">
        <v>0.98</v>
      </c>
      <c r="R64" s="270">
        <v>0.97</v>
      </c>
      <c r="S64" s="270">
        <v>0.97</v>
      </c>
      <c r="T64" s="270">
        <v>0.97</v>
      </c>
      <c r="U64" s="270">
        <v>0.97</v>
      </c>
      <c r="V64" s="270">
        <v>0.97</v>
      </c>
      <c r="W64" s="270">
        <v>0.96</v>
      </c>
      <c r="X64" s="270">
        <v>0.97</v>
      </c>
      <c r="Y64" s="270">
        <v>0.97</v>
      </c>
      <c r="Z64" s="270">
        <v>0.96</v>
      </c>
      <c r="AA64" s="270">
        <v>0.96</v>
      </c>
      <c r="AB64" s="270">
        <v>0.94</v>
      </c>
      <c r="AC64" s="270">
        <v>0.94</v>
      </c>
      <c r="AD64" s="270">
        <v>0.94</v>
      </c>
      <c r="AE64" s="270">
        <v>0.94</v>
      </c>
      <c r="AF64" s="270">
        <v>0.95</v>
      </c>
      <c r="AG64" s="270">
        <v>0.79</v>
      </c>
      <c r="AH64" s="270"/>
      <c r="AI64" s="270">
        <v>0.96</v>
      </c>
      <c r="AJ64" s="270"/>
      <c r="AK64" s="270">
        <v>0.94</v>
      </c>
      <c r="AL64" s="270">
        <v>0.9</v>
      </c>
      <c r="AM64" s="270"/>
      <c r="AN64" s="270">
        <v>0.79</v>
      </c>
      <c r="AO64" s="270"/>
    </row>
    <row r="65" spans="1:41" x14ac:dyDescent="0.25">
      <c r="A65" s="270" t="s">
        <v>866</v>
      </c>
      <c r="B65" s="270" t="s">
        <v>61</v>
      </c>
      <c r="C65" s="270" t="s">
        <v>258</v>
      </c>
      <c r="D65" s="270" t="s">
        <v>864</v>
      </c>
      <c r="E65" s="249">
        <v>0.16666666666666669</v>
      </c>
      <c r="F65" s="270">
        <f t="shared" si="1"/>
        <v>0</v>
      </c>
      <c r="G65" s="270">
        <f t="shared" si="2"/>
        <v>0</v>
      </c>
      <c r="H65" s="273">
        <f t="shared" si="4"/>
        <v>0.53100000000000014</v>
      </c>
      <c r="I65" s="279">
        <f t="shared" si="3"/>
        <v>2</v>
      </c>
      <c r="J65" s="270">
        <v>0.75</v>
      </c>
      <c r="K65" s="270">
        <v>0.67</v>
      </c>
      <c r="L65" s="270">
        <v>0.76</v>
      </c>
      <c r="M65" s="270">
        <v>0.82</v>
      </c>
      <c r="N65" s="270">
        <v>0.81</v>
      </c>
      <c r="O65" s="270">
        <v>0.44</v>
      </c>
      <c r="P65" s="270">
        <v>0.4</v>
      </c>
      <c r="Q65" s="270">
        <v>0.4</v>
      </c>
      <c r="R65" s="270">
        <v>0.4</v>
      </c>
      <c r="S65" s="270">
        <v>0.33</v>
      </c>
      <c r="T65" s="270">
        <v>0.28000000000000003</v>
      </c>
      <c r="U65" s="270">
        <v>0.1</v>
      </c>
      <c r="V65" s="270">
        <v>0.31</v>
      </c>
      <c r="W65" s="270">
        <v>0.37</v>
      </c>
      <c r="X65" s="270">
        <v>0.54</v>
      </c>
      <c r="Y65" s="270">
        <v>0.61</v>
      </c>
      <c r="Z65" s="270">
        <v>0.7</v>
      </c>
      <c r="AA65" s="270">
        <v>0.59</v>
      </c>
      <c r="AB65" s="270">
        <v>0.65</v>
      </c>
      <c r="AC65" s="270">
        <v>0.66</v>
      </c>
      <c r="AD65" s="270">
        <v>0.72</v>
      </c>
      <c r="AE65" s="270">
        <v>0.78</v>
      </c>
      <c r="AF65" s="270">
        <v>0.71</v>
      </c>
      <c r="AG65" s="270">
        <v>0.65</v>
      </c>
      <c r="AH65" s="270">
        <v>0.59</v>
      </c>
      <c r="AI65" s="270">
        <v>0.48</v>
      </c>
      <c r="AJ65" s="270">
        <v>0.48</v>
      </c>
      <c r="AK65" s="270">
        <v>0.31</v>
      </c>
      <c r="AL65" s="270">
        <v>0.14000000000000001</v>
      </c>
      <c r="AM65" s="270">
        <v>0.48</v>
      </c>
      <c r="AN65" s="270"/>
      <c r="AO65" s="270"/>
    </row>
    <row r="66" spans="1:41" x14ac:dyDescent="0.25">
      <c r="A66" s="270" t="s">
        <v>866</v>
      </c>
      <c r="B66" s="270" t="s">
        <v>66</v>
      </c>
      <c r="C66" s="269" t="s">
        <v>259</v>
      </c>
      <c r="D66" s="270" t="s">
        <v>864</v>
      </c>
      <c r="E66" s="249">
        <v>0.94333333333333325</v>
      </c>
      <c r="F66" s="270">
        <f t="shared" si="1"/>
        <v>14</v>
      </c>
      <c r="G66" s="270">
        <f t="shared" si="2"/>
        <v>0.4375</v>
      </c>
      <c r="H66" s="273">
        <f t="shared" si="4"/>
        <v>0.87931034482758652</v>
      </c>
      <c r="I66" s="279">
        <f t="shared" si="3"/>
        <v>3</v>
      </c>
      <c r="J66" s="270">
        <v>0.96</v>
      </c>
      <c r="K66" s="270">
        <v>0.95</v>
      </c>
      <c r="L66" s="270">
        <v>0.94</v>
      </c>
      <c r="M66" s="270">
        <v>0.96</v>
      </c>
      <c r="N66" s="270">
        <v>0.94</v>
      </c>
      <c r="O66" s="270">
        <v>0.93</v>
      </c>
      <c r="P66" s="270">
        <v>0.89</v>
      </c>
      <c r="Q66" s="270">
        <v>0.92</v>
      </c>
      <c r="R66" s="270">
        <v>0.9</v>
      </c>
      <c r="S66" s="270">
        <v>0.8</v>
      </c>
      <c r="T66" s="270">
        <v>0.96</v>
      </c>
      <c r="U66" s="270">
        <v>0.74</v>
      </c>
      <c r="V66" s="270">
        <v>0.88</v>
      </c>
      <c r="W66" s="270">
        <v>0.97</v>
      </c>
      <c r="X66" s="270">
        <v>0.96</v>
      </c>
      <c r="Y66" s="270">
        <v>0.96</v>
      </c>
      <c r="Z66" s="270">
        <v>0.96</v>
      </c>
      <c r="AA66" s="270">
        <v>0.93</v>
      </c>
      <c r="AB66" s="270">
        <v>0.9</v>
      </c>
      <c r="AC66" s="270">
        <v>0.85</v>
      </c>
      <c r="AD66" s="270">
        <v>0.85</v>
      </c>
      <c r="AE66" s="270">
        <v>0.92</v>
      </c>
      <c r="AF66" s="270">
        <v>0.87</v>
      </c>
      <c r="AG66" s="270">
        <v>0.82</v>
      </c>
      <c r="AH66" s="270">
        <v>0.85</v>
      </c>
      <c r="AI66" s="270">
        <v>0.73</v>
      </c>
      <c r="AJ66" s="270">
        <v>0.78</v>
      </c>
      <c r="AK66" s="270"/>
      <c r="AL66" s="270">
        <v>0.62</v>
      </c>
      <c r="AM66" s="270"/>
      <c r="AN66" s="270">
        <v>0.76</v>
      </c>
      <c r="AO66" s="270"/>
    </row>
    <row r="67" spans="1:41" x14ac:dyDescent="0.25">
      <c r="A67" s="270" t="s">
        <v>865</v>
      </c>
      <c r="B67" s="270" t="s">
        <v>63</v>
      </c>
      <c r="C67" s="270" t="s">
        <v>260</v>
      </c>
      <c r="D67" s="270" t="s">
        <v>864</v>
      </c>
      <c r="E67" s="249">
        <v>0.56999999999999995</v>
      </c>
      <c r="F67" s="270">
        <f t="shared" si="1"/>
        <v>8</v>
      </c>
      <c r="G67" s="270">
        <f t="shared" si="2"/>
        <v>0.25</v>
      </c>
      <c r="H67" s="273">
        <f t="shared" ref="H67:H98" si="5">AVERAGE(J67:AO67)</f>
        <v>0.80318181818181822</v>
      </c>
      <c r="I67" s="279">
        <f t="shared" si="3"/>
        <v>10</v>
      </c>
      <c r="J67" s="270">
        <v>0.95</v>
      </c>
      <c r="K67" s="270">
        <v>0.91</v>
      </c>
      <c r="L67" s="270">
        <v>0.88</v>
      </c>
      <c r="M67" s="270">
        <v>0.92</v>
      </c>
      <c r="N67" s="270">
        <v>0.98</v>
      </c>
      <c r="O67" s="270">
        <v>0.87</v>
      </c>
      <c r="P67" s="270">
        <v>0.84</v>
      </c>
      <c r="Q67" s="270">
        <v>0.78</v>
      </c>
      <c r="R67" s="270">
        <v>0.76</v>
      </c>
      <c r="S67" s="270">
        <v>0.85</v>
      </c>
      <c r="T67" s="270">
        <v>0.86</v>
      </c>
      <c r="U67" s="270">
        <v>0.98</v>
      </c>
      <c r="V67" s="270">
        <v>0.98</v>
      </c>
      <c r="W67" s="270">
        <v>0.89</v>
      </c>
      <c r="X67" s="270">
        <v>0.92</v>
      </c>
      <c r="Y67" s="270">
        <v>0.92</v>
      </c>
      <c r="Z67" s="270">
        <v>0.54</v>
      </c>
      <c r="AA67" s="270">
        <v>0.57999999999999996</v>
      </c>
      <c r="AB67" s="270">
        <v>0.54</v>
      </c>
      <c r="AC67" s="270">
        <v>0.57999999999999996</v>
      </c>
      <c r="AD67" s="270">
        <v>0.45</v>
      </c>
      <c r="AE67" s="270">
        <v>0.69</v>
      </c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</row>
    <row r="68" spans="1:41" x14ac:dyDescent="0.25">
      <c r="A68" s="270" t="s">
        <v>865</v>
      </c>
      <c r="B68" s="270" t="s">
        <v>45</v>
      </c>
      <c r="C68" s="270" t="s">
        <v>261</v>
      </c>
      <c r="D68" s="270" t="s">
        <v>864</v>
      </c>
      <c r="F68" s="270">
        <f t="shared" ref="F68:F131" si="6">COUNTIF(J68:AO68,"&gt;0.90")</f>
        <v>7</v>
      </c>
      <c r="G68" s="270">
        <f t="shared" si="2"/>
        <v>0.21875</v>
      </c>
      <c r="H68" s="273">
        <f t="shared" si="5"/>
        <v>0.85454545454545461</v>
      </c>
      <c r="I68" s="279">
        <f t="shared" ref="I68:I131" si="7">COUNTBLANK(J68:AO68)</f>
        <v>10</v>
      </c>
      <c r="J68" s="270">
        <v>0.93</v>
      </c>
      <c r="K68" s="270"/>
      <c r="L68" s="270"/>
      <c r="M68" s="270"/>
      <c r="N68" s="270"/>
      <c r="O68" s="270">
        <v>0.93</v>
      </c>
      <c r="P68" s="270">
        <v>0.9</v>
      </c>
      <c r="Q68" s="270">
        <v>0.97</v>
      </c>
      <c r="R68" s="270">
        <v>0.89</v>
      </c>
      <c r="S68" s="270">
        <v>0.87</v>
      </c>
      <c r="T68" s="270">
        <v>0.84</v>
      </c>
      <c r="U68" s="270">
        <v>0.78</v>
      </c>
      <c r="V68" s="270">
        <v>0.73</v>
      </c>
      <c r="W68" s="270">
        <v>0.62</v>
      </c>
      <c r="X68" s="270">
        <v>0.85</v>
      </c>
      <c r="Y68" s="270">
        <v>0.8</v>
      </c>
      <c r="Z68" s="270">
        <v>0.8</v>
      </c>
      <c r="AA68" s="270">
        <v>0.8</v>
      </c>
      <c r="AB68" s="270">
        <v>0.8</v>
      </c>
      <c r="AC68" s="270">
        <v>0.8</v>
      </c>
      <c r="AD68" s="270">
        <v>0.9</v>
      </c>
      <c r="AE68" s="270">
        <v>0.8</v>
      </c>
      <c r="AF68" s="270">
        <v>0.94</v>
      </c>
      <c r="AG68" s="270">
        <v>0.93</v>
      </c>
      <c r="AH68" s="270">
        <v>0.97</v>
      </c>
      <c r="AI68" s="270">
        <v>0.95</v>
      </c>
      <c r="AJ68" s="270"/>
      <c r="AK68" s="270"/>
      <c r="AL68" s="270"/>
      <c r="AM68" s="270"/>
      <c r="AN68" s="270"/>
      <c r="AO68" s="270"/>
    </row>
    <row r="69" spans="1:41" x14ac:dyDescent="0.25">
      <c r="A69" s="270" t="s">
        <v>866</v>
      </c>
      <c r="B69" s="270" t="s">
        <v>64</v>
      </c>
      <c r="C69" s="270" t="s">
        <v>262</v>
      </c>
      <c r="D69" s="270" t="s">
        <v>864</v>
      </c>
      <c r="E69" s="249">
        <v>0.57666666666666666</v>
      </c>
      <c r="F69" s="270">
        <f t="shared" si="6"/>
        <v>6</v>
      </c>
      <c r="G69" s="270">
        <f t="shared" ref="G69:G132" si="8">F69/32</f>
        <v>0.1875</v>
      </c>
      <c r="H69" s="273">
        <f t="shared" si="5"/>
        <v>0.59387096774193537</v>
      </c>
      <c r="I69" s="279">
        <f t="shared" si="7"/>
        <v>1</v>
      </c>
      <c r="J69" s="270">
        <v>0.91</v>
      </c>
      <c r="K69" s="270">
        <v>0.94</v>
      </c>
      <c r="L69" s="270">
        <v>0.94</v>
      </c>
      <c r="M69" s="270">
        <v>0.93</v>
      </c>
      <c r="N69" s="270">
        <v>0.94</v>
      </c>
      <c r="O69" s="270">
        <v>0.84</v>
      </c>
      <c r="P69" s="270">
        <v>0.84</v>
      </c>
      <c r="Q69" s="270">
        <v>0.8</v>
      </c>
      <c r="R69" s="270">
        <v>0.8</v>
      </c>
      <c r="S69" s="270">
        <v>0.99</v>
      </c>
      <c r="T69" s="270">
        <v>0.76</v>
      </c>
      <c r="U69" s="270">
        <v>0.84</v>
      </c>
      <c r="V69" s="270">
        <v>0.72</v>
      </c>
      <c r="W69" s="270">
        <v>0.68</v>
      </c>
      <c r="X69" s="270">
        <v>0.6</v>
      </c>
      <c r="Y69" s="270">
        <v>0.51</v>
      </c>
      <c r="Z69" s="270">
        <v>0.51</v>
      </c>
      <c r="AA69" s="270">
        <v>0.48</v>
      </c>
      <c r="AB69" s="270">
        <v>0.48</v>
      </c>
      <c r="AC69" s="270">
        <v>0.4</v>
      </c>
      <c r="AD69" s="270">
        <v>0.4</v>
      </c>
      <c r="AE69" s="270">
        <v>0.5</v>
      </c>
      <c r="AF69" s="270">
        <v>0.35</v>
      </c>
      <c r="AG69" s="270">
        <v>0.36</v>
      </c>
      <c r="AH69" s="270">
        <v>0.18</v>
      </c>
      <c r="AI69" s="270">
        <v>0.15</v>
      </c>
      <c r="AJ69" s="270"/>
      <c r="AK69" s="270">
        <v>0.19</v>
      </c>
      <c r="AL69" s="270">
        <v>0.23</v>
      </c>
      <c r="AM69" s="270">
        <v>0.22</v>
      </c>
      <c r="AN69" s="270">
        <v>0.22</v>
      </c>
      <c r="AO69" s="270">
        <v>0.7</v>
      </c>
    </row>
    <row r="70" spans="1:41" x14ac:dyDescent="0.25">
      <c r="A70" s="270" t="s">
        <v>865</v>
      </c>
      <c r="B70" s="270" t="s">
        <v>69</v>
      </c>
      <c r="C70" s="270" t="s">
        <v>263</v>
      </c>
      <c r="D70" s="270" t="s">
        <v>864</v>
      </c>
      <c r="F70" s="270">
        <f t="shared" si="6"/>
        <v>5</v>
      </c>
      <c r="G70" s="270">
        <f t="shared" si="8"/>
        <v>0.15625</v>
      </c>
      <c r="H70" s="273">
        <f t="shared" si="5"/>
        <v>0.82904761904761926</v>
      </c>
      <c r="I70" s="279">
        <f t="shared" si="7"/>
        <v>11</v>
      </c>
      <c r="J70" s="270">
        <v>0.99</v>
      </c>
      <c r="K70" s="270"/>
      <c r="L70" s="270">
        <v>0.99</v>
      </c>
      <c r="M70" s="270">
        <v>0.99</v>
      </c>
      <c r="N70" s="270">
        <v>0.99</v>
      </c>
      <c r="O70" s="270"/>
      <c r="P70" s="270"/>
      <c r="Q70" s="270"/>
      <c r="R70" s="270"/>
      <c r="S70" s="270"/>
      <c r="T70" s="270"/>
      <c r="U70" s="270"/>
      <c r="V70" s="270">
        <v>0.88</v>
      </c>
      <c r="W70" s="270"/>
      <c r="X70" s="270">
        <v>0.9</v>
      </c>
      <c r="Y70" s="270">
        <v>0.9</v>
      </c>
      <c r="Z70" s="270">
        <v>0.9</v>
      </c>
      <c r="AA70" s="270">
        <v>0.9</v>
      </c>
      <c r="AB70" s="270">
        <v>0.89</v>
      </c>
      <c r="AC70" s="270">
        <v>0.89</v>
      </c>
      <c r="AD70" s="270">
        <v>0.85</v>
      </c>
      <c r="AE70" s="270">
        <v>0.54</v>
      </c>
      <c r="AF70" s="270">
        <v>0.54</v>
      </c>
      <c r="AG70" s="270">
        <v>0.83</v>
      </c>
      <c r="AH70" s="270">
        <v>0.82</v>
      </c>
      <c r="AI70" s="270">
        <v>0.8</v>
      </c>
      <c r="AJ70" s="270">
        <v>0.54</v>
      </c>
      <c r="AK70" s="270">
        <v>0.6</v>
      </c>
      <c r="AL70" s="270"/>
      <c r="AM70" s="270"/>
      <c r="AN70" s="270">
        <v>0.95</v>
      </c>
      <c r="AO70" s="270">
        <v>0.72</v>
      </c>
    </row>
    <row r="71" spans="1:41" x14ac:dyDescent="0.25">
      <c r="A71" s="270" t="s">
        <v>867</v>
      </c>
      <c r="B71" s="270" t="s">
        <v>70</v>
      </c>
      <c r="C71" s="270" t="s">
        <v>264</v>
      </c>
      <c r="D71" s="270" t="s">
        <v>864</v>
      </c>
      <c r="E71" s="249">
        <v>0.47666666666666663</v>
      </c>
      <c r="F71" s="270">
        <f t="shared" si="6"/>
        <v>15</v>
      </c>
      <c r="G71" s="270">
        <f t="shared" si="8"/>
        <v>0.46875</v>
      </c>
      <c r="H71" s="273">
        <f t="shared" si="5"/>
        <v>0.84093750000000012</v>
      </c>
      <c r="I71" s="279">
        <f t="shared" si="7"/>
        <v>0</v>
      </c>
      <c r="J71" s="270">
        <v>0.94</v>
      </c>
      <c r="K71" s="270">
        <v>0.97</v>
      </c>
      <c r="L71" s="270">
        <v>0.99</v>
      </c>
      <c r="M71" s="270">
        <v>0.99</v>
      </c>
      <c r="N71" s="270">
        <v>0.99</v>
      </c>
      <c r="O71" s="270">
        <v>0.91</v>
      </c>
      <c r="P71" s="270">
        <v>0.99</v>
      </c>
      <c r="Q71" s="270">
        <v>0.83</v>
      </c>
      <c r="R71" s="270">
        <v>0.98</v>
      </c>
      <c r="S71" s="270">
        <v>0.98</v>
      </c>
      <c r="T71" s="270">
        <v>0.96</v>
      </c>
      <c r="U71" s="270">
        <v>0.97</v>
      </c>
      <c r="V71" s="270">
        <v>0.88</v>
      </c>
      <c r="W71" s="270">
        <v>0.97</v>
      </c>
      <c r="X71" s="270">
        <v>0.95</v>
      </c>
      <c r="Y71" s="270">
        <v>0.8</v>
      </c>
      <c r="Z71" s="270">
        <v>0.95</v>
      </c>
      <c r="AA71" s="270">
        <v>0.83</v>
      </c>
      <c r="AB71" s="270">
        <v>0.89</v>
      </c>
      <c r="AC71" s="270">
        <v>0.9</v>
      </c>
      <c r="AD71" s="270">
        <v>0.85</v>
      </c>
      <c r="AE71" s="270">
        <v>0.8</v>
      </c>
      <c r="AF71" s="270">
        <v>0.87</v>
      </c>
      <c r="AG71" s="270">
        <v>0.65</v>
      </c>
      <c r="AH71" s="270">
        <v>0.8</v>
      </c>
      <c r="AI71" s="270">
        <v>0.98</v>
      </c>
      <c r="AJ71" s="270">
        <v>0.61</v>
      </c>
      <c r="AK71" s="270">
        <v>0.76</v>
      </c>
      <c r="AL71" s="270">
        <v>0.68</v>
      </c>
      <c r="AM71" s="270">
        <v>0.56000000000000005</v>
      </c>
      <c r="AN71" s="270">
        <v>0.43</v>
      </c>
      <c r="AO71" s="270">
        <v>0.25</v>
      </c>
    </row>
    <row r="72" spans="1:41" x14ac:dyDescent="0.25">
      <c r="A72" s="270" t="s">
        <v>867</v>
      </c>
      <c r="B72" s="270" t="s">
        <v>71</v>
      </c>
      <c r="C72" s="270" t="s">
        <v>265</v>
      </c>
      <c r="D72" s="270" t="s">
        <v>864</v>
      </c>
      <c r="E72" s="249">
        <v>0.60333333333333339</v>
      </c>
      <c r="F72" s="270">
        <f t="shared" si="6"/>
        <v>10</v>
      </c>
      <c r="G72" s="270">
        <f t="shared" si="8"/>
        <v>0.3125</v>
      </c>
      <c r="H72" s="273">
        <f t="shared" si="5"/>
        <v>0.70562500000000006</v>
      </c>
      <c r="I72" s="279">
        <f t="shared" si="7"/>
        <v>0</v>
      </c>
      <c r="J72" s="270">
        <v>0.85</v>
      </c>
      <c r="K72" s="270">
        <v>0.94</v>
      </c>
      <c r="L72" s="270">
        <v>0.92</v>
      </c>
      <c r="M72" s="270">
        <v>0.95</v>
      </c>
      <c r="N72" s="270">
        <v>0.85</v>
      </c>
      <c r="O72" s="270">
        <v>0.91</v>
      </c>
      <c r="P72" s="270">
        <v>0.92</v>
      </c>
      <c r="Q72" s="270">
        <v>0.95</v>
      </c>
      <c r="R72" s="270">
        <v>0.94</v>
      </c>
      <c r="S72" s="270">
        <v>0.94</v>
      </c>
      <c r="T72" s="270">
        <v>0.92</v>
      </c>
      <c r="U72" s="270">
        <v>0.95</v>
      </c>
      <c r="V72" s="270">
        <v>0.88</v>
      </c>
      <c r="W72" s="270">
        <v>0.88</v>
      </c>
      <c r="X72" s="270">
        <v>0.83</v>
      </c>
      <c r="Y72" s="270">
        <v>0.73</v>
      </c>
      <c r="Z72" s="270">
        <v>0.8</v>
      </c>
      <c r="AA72" s="270">
        <v>0.71</v>
      </c>
      <c r="AB72" s="270">
        <v>0.75</v>
      </c>
      <c r="AC72" s="270">
        <v>0.66</v>
      </c>
      <c r="AD72" s="270">
        <v>0.63</v>
      </c>
      <c r="AE72" s="270">
        <v>0.66</v>
      </c>
      <c r="AF72" s="270">
        <v>0.57999999999999996</v>
      </c>
      <c r="AG72" s="270">
        <v>0.47</v>
      </c>
      <c r="AH72" s="270">
        <v>0.16</v>
      </c>
      <c r="AI72" s="270">
        <v>0.37</v>
      </c>
      <c r="AJ72" s="270">
        <v>0.21</v>
      </c>
      <c r="AK72" s="270">
        <v>0.48</v>
      </c>
      <c r="AL72" s="270">
        <v>0.44</v>
      </c>
      <c r="AM72" s="270">
        <v>0.45</v>
      </c>
      <c r="AN72" s="270">
        <v>0.42</v>
      </c>
      <c r="AO72" s="270">
        <v>0.43</v>
      </c>
    </row>
    <row r="73" spans="1:41" x14ac:dyDescent="0.25">
      <c r="A73" s="270" t="s">
        <v>866</v>
      </c>
      <c r="B73" s="270" t="s">
        <v>65</v>
      </c>
      <c r="C73" s="270" t="s">
        <v>266</v>
      </c>
      <c r="D73" s="270" t="s">
        <v>864</v>
      </c>
      <c r="E73" s="249">
        <v>0.46666666666666662</v>
      </c>
      <c r="F73" s="270">
        <f t="shared" si="6"/>
        <v>1</v>
      </c>
      <c r="G73" s="270">
        <f t="shared" si="8"/>
        <v>3.125E-2</v>
      </c>
      <c r="H73" s="273">
        <f t="shared" si="5"/>
        <v>0.61652173913043473</v>
      </c>
      <c r="I73" s="279">
        <f t="shared" si="7"/>
        <v>9</v>
      </c>
      <c r="J73" s="270">
        <v>0.85</v>
      </c>
      <c r="K73" s="270">
        <v>0.9</v>
      </c>
      <c r="L73" s="270">
        <v>0.85</v>
      </c>
      <c r="M73" s="270">
        <v>0.7</v>
      </c>
      <c r="N73" s="270">
        <v>0.93</v>
      </c>
      <c r="O73" s="270">
        <v>0.89</v>
      </c>
      <c r="P73" s="270">
        <v>0.86</v>
      </c>
      <c r="Q73" s="270">
        <v>0.69</v>
      </c>
      <c r="R73" s="270">
        <v>0.69</v>
      </c>
      <c r="S73" s="270">
        <v>0.57999999999999996</v>
      </c>
      <c r="T73" s="270">
        <v>0.56999999999999995</v>
      </c>
      <c r="U73" s="270">
        <v>0.56999999999999995</v>
      </c>
      <c r="V73" s="270">
        <v>0.56999999999999995</v>
      </c>
      <c r="W73" s="270">
        <v>0.56000000000000005</v>
      </c>
      <c r="X73" s="270">
        <v>0.53</v>
      </c>
      <c r="Y73" s="270">
        <v>0.48</v>
      </c>
      <c r="Z73" s="270">
        <v>0.73</v>
      </c>
      <c r="AA73" s="270">
        <v>0.73</v>
      </c>
      <c r="AB73" s="270"/>
      <c r="AC73" s="270">
        <v>0.52</v>
      </c>
      <c r="AD73" s="270">
        <v>0.41</v>
      </c>
      <c r="AE73" s="270">
        <v>0.2</v>
      </c>
      <c r="AF73" s="270">
        <v>0.17</v>
      </c>
      <c r="AG73" s="270"/>
      <c r="AH73" s="270"/>
      <c r="AI73" s="270">
        <v>0.2</v>
      </c>
      <c r="AJ73" s="270"/>
      <c r="AK73" s="270"/>
      <c r="AL73" s="270"/>
      <c r="AM73" s="270"/>
      <c r="AN73" s="270"/>
      <c r="AO73" s="270"/>
    </row>
    <row r="74" spans="1:41" x14ac:dyDescent="0.25">
      <c r="A74" s="270" t="s">
        <v>866</v>
      </c>
      <c r="B74" s="270" t="s">
        <v>67</v>
      </c>
      <c r="C74" s="270" t="s">
        <v>267</v>
      </c>
      <c r="D74" s="270" t="s">
        <v>864</v>
      </c>
      <c r="E74" s="249">
        <v>0.48333333333333334</v>
      </c>
      <c r="F74" s="270">
        <f t="shared" si="6"/>
        <v>1</v>
      </c>
      <c r="G74" s="270">
        <f t="shared" si="8"/>
        <v>3.125E-2</v>
      </c>
      <c r="H74" s="273">
        <f t="shared" si="5"/>
        <v>0.64074074074074061</v>
      </c>
      <c r="I74" s="279">
        <f t="shared" si="7"/>
        <v>5</v>
      </c>
      <c r="J74" s="270">
        <v>0.89</v>
      </c>
      <c r="K74" s="270">
        <v>0.86</v>
      </c>
      <c r="L74" s="270">
        <v>0.82</v>
      </c>
      <c r="M74" s="270">
        <v>0.79</v>
      </c>
      <c r="N74" s="270">
        <v>0.96</v>
      </c>
      <c r="O74" s="270">
        <v>0.77</v>
      </c>
      <c r="P74" s="270">
        <v>0.8</v>
      </c>
      <c r="Q74" s="270">
        <v>0.8</v>
      </c>
      <c r="R74" s="270">
        <v>0.77</v>
      </c>
      <c r="S74" s="270">
        <v>0.5</v>
      </c>
      <c r="T74" s="270">
        <v>0.47</v>
      </c>
      <c r="U74" s="270"/>
      <c r="V74" s="270">
        <v>0.6</v>
      </c>
      <c r="W74" s="270"/>
      <c r="X74" s="270">
        <v>0.63</v>
      </c>
      <c r="Y74" s="270">
        <v>0.53</v>
      </c>
      <c r="Z74" s="270">
        <v>0.45</v>
      </c>
      <c r="AA74" s="270">
        <v>0.74</v>
      </c>
      <c r="AB74" s="270">
        <v>0.65</v>
      </c>
      <c r="AC74" s="270">
        <v>0.67</v>
      </c>
      <c r="AD74" s="270">
        <v>0.63</v>
      </c>
      <c r="AE74" s="270">
        <v>0.61</v>
      </c>
      <c r="AF74" s="270">
        <v>0.6</v>
      </c>
      <c r="AG74" s="270">
        <v>0.66</v>
      </c>
      <c r="AH74" s="270">
        <v>0.55000000000000004</v>
      </c>
      <c r="AI74" s="270">
        <v>0.28999999999999998</v>
      </c>
      <c r="AJ74" s="270">
        <v>0.18</v>
      </c>
      <c r="AK74" s="270">
        <v>0.18</v>
      </c>
      <c r="AL74" s="270">
        <v>0.9</v>
      </c>
      <c r="AM74" s="270"/>
      <c r="AN74" s="270"/>
      <c r="AO74" s="270"/>
    </row>
    <row r="75" spans="1:41" x14ac:dyDescent="0.25">
      <c r="A75" s="270" t="s">
        <v>867</v>
      </c>
      <c r="B75" s="270" t="s">
        <v>72</v>
      </c>
      <c r="C75" s="270" t="s">
        <v>268</v>
      </c>
      <c r="D75" s="270" t="s">
        <v>864</v>
      </c>
      <c r="E75" s="249">
        <v>0.69</v>
      </c>
      <c r="F75" s="270">
        <f t="shared" si="6"/>
        <v>10</v>
      </c>
      <c r="G75" s="270">
        <f t="shared" si="8"/>
        <v>0.3125</v>
      </c>
      <c r="H75" s="273">
        <f t="shared" si="5"/>
        <v>0.80281249999999993</v>
      </c>
      <c r="I75" s="279">
        <f t="shared" si="7"/>
        <v>0</v>
      </c>
      <c r="J75" s="270">
        <v>0.93</v>
      </c>
      <c r="K75" s="270">
        <v>0.95</v>
      </c>
      <c r="L75" s="270">
        <v>0.98</v>
      </c>
      <c r="M75" s="270">
        <v>0.93</v>
      </c>
      <c r="N75" s="270">
        <v>0.94</v>
      </c>
      <c r="O75" s="270">
        <v>0.93</v>
      </c>
      <c r="P75" s="270">
        <v>0.93</v>
      </c>
      <c r="Q75" s="270">
        <v>0.91</v>
      </c>
      <c r="R75" s="270">
        <v>0.9</v>
      </c>
      <c r="S75" s="270">
        <v>0.91</v>
      </c>
      <c r="T75" s="270">
        <v>0.85</v>
      </c>
      <c r="U75" s="270">
        <v>0.88</v>
      </c>
      <c r="V75" s="270">
        <v>0.83</v>
      </c>
      <c r="W75" s="270">
        <v>0.9</v>
      </c>
      <c r="X75" s="270">
        <v>0.88</v>
      </c>
      <c r="Y75" s="270">
        <v>0.83</v>
      </c>
      <c r="Z75" s="270">
        <v>0.86</v>
      </c>
      <c r="AA75" s="270">
        <v>0.9</v>
      </c>
      <c r="AB75" s="270">
        <v>0.93</v>
      </c>
      <c r="AC75" s="270">
        <v>0.79</v>
      </c>
      <c r="AD75" s="270">
        <v>0.81</v>
      </c>
      <c r="AE75" s="270">
        <v>0.82</v>
      </c>
      <c r="AF75" s="270">
        <v>0.77</v>
      </c>
      <c r="AG75" s="270">
        <v>0.64</v>
      </c>
      <c r="AH75" s="270">
        <v>0.67</v>
      </c>
      <c r="AI75" s="270">
        <v>0.64</v>
      </c>
      <c r="AJ75" s="270">
        <v>0.75</v>
      </c>
      <c r="AK75" s="270">
        <v>0.7</v>
      </c>
      <c r="AL75" s="270">
        <v>0.57999999999999996</v>
      </c>
      <c r="AM75" s="270">
        <v>0.57999999999999996</v>
      </c>
      <c r="AN75" s="270">
        <v>0.41</v>
      </c>
      <c r="AO75" s="270">
        <v>0.36</v>
      </c>
    </row>
    <row r="76" spans="1:41" x14ac:dyDescent="0.25">
      <c r="A76" s="270" t="s">
        <v>867</v>
      </c>
      <c r="B76" s="270" t="s">
        <v>75</v>
      </c>
      <c r="C76" s="270" t="s">
        <v>269</v>
      </c>
      <c r="D76" s="270" t="s">
        <v>864</v>
      </c>
      <c r="E76" s="249">
        <v>0.47</v>
      </c>
      <c r="F76" s="270">
        <f t="shared" si="6"/>
        <v>0</v>
      </c>
      <c r="G76" s="270">
        <f t="shared" si="8"/>
        <v>0</v>
      </c>
      <c r="H76" s="273">
        <f t="shared" si="5"/>
        <v>0.45966666666666678</v>
      </c>
      <c r="I76" s="279">
        <f t="shared" si="7"/>
        <v>2</v>
      </c>
      <c r="J76" s="270">
        <v>0.85</v>
      </c>
      <c r="K76" s="270">
        <v>0.69</v>
      </c>
      <c r="L76" s="270">
        <v>0.68</v>
      </c>
      <c r="M76" s="270">
        <v>0.53</v>
      </c>
      <c r="N76" s="270">
        <v>0.68</v>
      </c>
      <c r="O76" s="270">
        <v>0.79</v>
      </c>
      <c r="P76" s="270">
        <v>0.68</v>
      </c>
      <c r="Q76" s="270">
        <v>0.62</v>
      </c>
      <c r="R76" s="270">
        <v>0.5</v>
      </c>
      <c r="S76" s="270">
        <v>0.39</v>
      </c>
      <c r="T76" s="270">
        <v>0.52</v>
      </c>
      <c r="U76" s="270">
        <v>0.59</v>
      </c>
      <c r="V76" s="270">
        <v>0.59</v>
      </c>
      <c r="W76" s="270">
        <v>0.39</v>
      </c>
      <c r="X76" s="270">
        <v>0.35</v>
      </c>
      <c r="Y76" s="270"/>
      <c r="Z76" s="270">
        <v>0.34</v>
      </c>
      <c r="AA76" s="270">
        <v>0.3</v>
      </c>
      <c r="AB76" s="270">
        <v>0.3</v>
      </c>
      <c r="AC76" s="270">
        <v>0.3</v>
      </c>
      <c r="AD76" s="270"/>
      <c r="AE76" s="270">
        <v>0.41</v>
      </c>
      <c r="AF76" s="270">
        <v>0.5</v>
      </c>
      <c r="AG76" s="270">
        <v>0.48</v>
      </c>
      <c r="AH76" s="270">
        <v>0.28000000000000003</v>
      </c>
      <c r="AI76" s="270">
        <v>0.24</v>
      </c>
      <c r="AJ76" s="270">
        <v>0.19</v>
      </c>
      <c r="AK76" s="270">
        <v>0.14000000000000001</v>
      </c>
      <c r="AL76" s="270">
        <v>0.9</v>
      </c>
      <c r="AM76" s="270">
        <v>0.12</v>
      </c>
      <c r="AN76" s="270">
        <v>0.14000000000000001</v>
      </c>
      <c r="AO76" s="270">
        <v>0.3</v>
      </c>
    </row>
    <row r="77" spans="1:41" x14ac:dyDescent="0.25">
      <c r="A77" s="270" t="s">
        <v>867</v>
      </c>
      <c r="B77" s="270" t="s">
        <v>73</v>
      </c>
      <c r="C77" s="270" t="s">
        <v>270</v>
      </c>
      <c r="D77" s="270" t="s">
        <v>864</v>
      </c>
      <c r="E77" s="249">
        <v>0.83</v>
      </c>
      <c r="F77" s="270">
        <f t="shared" si="6"/>
        <v>21</v>
      </c>
      <c r="G77" s="270">
        <f t="shared" si="8"/>
        <v>0.65625</v>
      </c>
      <c r="H77" s="273">
        <f t="shared" si="5"/>
        <v>0.81843749999999993</v>
      </c>
      <c r="I77" s="279">
        <f t="shared" si="7"/>
        <v>0</v>
      </c>
      <c r="J77" s="270">
        <v>0.99</v>
      </c>
      <c r="K77" s="270">
        <v>0.99</v>
      </c>
      <c r="L77" s="270">
        <v>0.98</v>
      </c>
      <c r="M77" s="270">
        <v>0.93</v>
      </c>
      <c r="N77" s="270">
        <v>0.94</v>
      </c>
      <c r="O77" s="270">
        <v>0.95</v>
      </c>
      <c r="P77" s="270">
        <v>0.98</v>
      </c>
      <c r="Q77" s="270">
        <v>0.94</v>
      </c>
      <c r="R77" s="270">
        <v>0.92</v>
      </c>
      <c r="S77" s="270">
        <v>0.95</v>
      </c>
      <c r="T77" s="270">
        <v>0.96</v>
      </c>
      <c r="U77" s="270">
        <v>0.94</v>
      </c>
      <c r="V77" s="270">
        <v>0.95</v>
      </c>
      <c r="W77" s="270">
        <v>0.97</v>
      </c>
      <c r="X77" s="270">
        <v>0.95</v>
      </c>
      <c r="Y77" s="270">
        <v>0.94</v>
      </c>
      <c r="Z77" s="270">
        <v>0.94</v>
      </c>
      <c r="AA77" s="270">
        <v>0.94</v>
      </c>
      <c r="AB77" s="270">
        <v>0.94</v>
      </c>
      <c r="AC77" s="270">
        <v>0.93</v>
      </c>
      <c r="AD77" s="270">
        <v>0.94</v>
      </c>
      <c r="AE77" s="270">
        <v>0.84</v>
      </c>
      <c r="AF77" s="270">
        <v>0.85</v>
      </c>
      <c r="AG77" s="270">
        <v>0.74</v>
      </c>
      <c r="AH77" s="270">
        <v>0.57999999999999996</v>
      </c>
      <c r="AI77" s="270">
        <v>0.62</v>
      </c>
      <c r="AJ77" s="270">
        <v>0.57999999999999996</v>
      </c>
      <c r="AK77" s="270">
        <v>0.41</v>
      </c>
      <c r="AL77" s="270">
        <v>0.52</v>
      </c>
      <c r="AM77" s="270">
        <v>0.46</v>
      </c>
      <c r="AN77" s="270">
        <v>0.34</v>
      </c>
      <c r="AO77" s="270">
        <v>0.28000000000000003</v>
      </c>
    </row>
    <row r="78" spans="1:41" x14ac:dyDescent="0.25">
      <c r="A78" s="270" t="s">
        <v>865</v>
      </c>
      <c r="B78" s="270" t="s">
        <v>76</v>
      </c>
      <c r="C78" s="270" t="s">
        <v>271</v>
      </c>
      <c r="D78" s="270" t="s">
        <v>864</v>
      </c>
      <c r="E78" s="249">
        <v>1</v>
      </c>
      <c r="F78" s="270">
        <f t="shared" si="6"/>
        <v>32</v>
      </c>
      <c r="G78" s="270">
        <f t="shared" si="8"/>
        <v>1</v>
      </c>
      <c r="H78" s="273">
        <f t="shared" si="5"/>
        <v>0.98999999999999932</v>
      </c>
      <c r="I78" s="279">
        <f t="shared" si="7"/>
        <v>0</v>
      </c>
      <c r="J78" s="270">
        <v>0.99</v>
      </c>
      <c r="K78" s="270">
        <v>0.99</v>
      </c>
      <c r="L78" s="270">
        <v>0.99</v>
      </c>
      <c r="M78" s="270">
        <v>0.99</v>
      </c>
      <c r="N78" s="270">
        <v>0.99</v>
      </c>
      <c r="O78" s="270">
        <v>0.99</v>
      </c>
      <c r="P78" s="270">
        <v>0.99</v>
      </c>
      <c r="Q78" s="270">
        <v>0.99</v>
      </c>
      <c r="R78" s="270">
        <v>0.99</v>
      </c>
      <c r="S78" s="270">
        <v>0.99</v>
      </c>
      <c r="T78" s="270">
        <v>0.99</v>
      </c>
      <c r="U78" s="270">
        <v>0.99</v>
      </c>
      <c r="V78" s="270">
        <v>0.99</v>
      </c>
      <c r="W78" s="270">
        <v>0.99</v>
      </c>
      <c r="X78" s="270">
        <v>0.99</v>
      </c>
      <c r="Y78" s="270">
        <v>0.99</v>
      </c>
      <c r="Z78" s="270">
        <v>0.99</v>
      </c>
      <c r="AA78" s="270">
        <v>0.99</v>
      </c>
      <c r="AB78" s="270">
        <v>0.99</v>
      </c>
      <c r="AC78" s="270">
        <v>0.99</v>
      </c>
      <c r="AD78" s="270">
        <v>0.99</v>
      </c>
      <c r="AE78" s="270">
        <v>0.99</v>
      </c>
      <c r="AF78" s="270">
        <v>0.99</v>
      </c>
      <c r="AG78" s="270">
        <v>0.99</v>
      </c>
      <c r="AH78" s="270">
        <v>0.99</v>
      </c>
      <c r="AI78" s="270">
        <v>0.99</v>
      </c>
      <c r="AJ78" s="270">
        <v>0.99</v>
      </c>
      <c r="AK78" s="270">
        <v>0.99</v>
      </c>
      <c r="AL78" s="270">
        <v>0.99</v>
      </c>
      <c r="AM78" s="270">
        <v>0.99</v>
      </c>
      <c r="AN78" s="270">
        <v>0.99</v>
      </c>
      <c r="AO78" s="270">
        <v>0.99</v>
      </c>
    </row>
    <row r="79" spans="1:41" x14ac:dyDescent="0.25">
      <c r="A79" s="270" t="s">
        <v>865</v>
      </c>
      <c r="B79" s="270" t="s">
        <v>82</v>
      </c>
      <c r="C79" s="270" t="s">
        <v>272</v>
      </c>
      <c r="D79" s="270" t="s">
        <v>864</v>
      </c>
      <c r="E79" s="249">
        <v>1</v>
      </c>
      <c r="F79" s="270">
        <f t="shared" si="6"/>
        <v>26</v>
      </c>
      <c r="G79" s="270">
        <f t="shared" si="8"/>
        <v>0.8125</v>
      </c>
      <c r="H79" s="273">
        <f t="shared" si="5"/>
        <v>0.97653846153846124</v>
      </c>
      <c r="I79" s="279">
        <f t="shared" si="7"/>
        <v>6</v>
      </c>
      <c r="J79" s="270">
        <v>0.95</v>
      </c>
      <c r="K79" s="270">
        <v>0.96</v>
      </c>
      <c r="L79" s="270">
        <v>0.96</v>
      </c>
      <c r="M79" s="270">
        <v>0.98</v>
      </c>
      <c r="N79" s="270">
        <v>0.97</v>
      </c>
      <c r="O79" s="270">
        <v>0.97</v>
      </c>
      <c r="P79" s="270">
        <v>0.95</v>
      </c>
      <c r="Q79" s="270">
        <v>0.99</v>
      </c>
      <c r="R79" s="270">
        <v>0.97</v>
      </c>
      <c r="S79" s="270"/>
      <c r="T79" s="270">
        <v>0.92</v>
      </c>
      <c r="U79" s="270">
        <v>0.98</v>
      </c>
      <c r="V79" s="270"/>
      <c r="W79" s="270"/>
      <c r="X79" s="270">
        <v>0.99</v>
      </c>
      <c r="Y79" s="270">
        <v>0.99</v>
      </c>
      <c r="Z79" s="270">
        <v>0.99</v>
      </c>
      <c r="AA79" s="270">
        <v>0.99</v>
      </c>
      <c r="AB79" s="270">
        <v>0.99</v>
      </c>
      <c r="AC79" s="270">
        <v>0.99</v>
      </c>
      <c r="AD79" s="270">
        <v>0.99</v>
      </c>
      <c r="AE79" s="270">
        <v>0.99</v>
      </c>
      <c r="AF79" s="270">
        <v>0.99</v>
      </c>
      <c r="AG79" s="270">
        <v>0.99</v>
      </c>
      <c r="AH79" s="270"/>
      <c r="AI79" s="270">
        <v>0.99</v>
      </c>
      <c r="AJ79" s="270"/>
      <c r="AK79" s="270">
        <v>0.99</v>
      </c>
      <c r="AL79" s="270">
        <v>0.94</v>
      </c>
      <c r="AM79" s="270">
        <v>0.98</v>
      </c>
      <c r="AN79" s="270">
        <v>0.99</v>
      </c>
      <c r="AO79" s="270"/>
    </row>
    <row r="80" spans="1:41" x14ac:dyDescent="0.25">
      <c r="A80" s="270" t="s">
        <v>870</v>
      </c>
      <c r="B80" s="270" t="s">
        <v>78</v>
      </c>
      <c r="C80" s="270" t="s">
        <v>273</v>
      </c>
      <c r="D80" s="270" t="s">
        <v>864</v>
      </c>
      <c r="E80" s="249">
        <v>0.72499999999999998</v>
      </c>
      <c r="F80" s="270">
        <f t="shared" si="6"/>
        <v>15</v>
      </c>
      <c r="G80" s="270">
        <f t="shared" si="8"/>
        <v>0.46875</v>
      </c>
      <c r="H80" s="273">
        <f t="shared" si="5"/>
        <v>0.86999999999999966</v>
      </c>
      <c r="I80" s="279">
        <f t="shared" si="7"/>
        <v>0</v>
      </c>
      <c r="J80" s="270">
        <v>0.85</v>
      </c>
      <c r="K80" s="270">
        <v>0.9</v>
      </c>
      <c r="L80" s="270">
        <v>0.97</v>
      </c>
      <c r="M80" s="270">
        <v>0.84</v>
      </c>
      <c r="N80" s="270">
        <v>0.98</v>
      </c>
      <c r="O80" s="270">
        <v>0.94</v>
      </c>
      <c r="P80" s="270">
        <v>0.9</v>
      </c>
      <c r="Q80" s="270">
        <v>0.87</v>
      </c>
      <c r="R80" s="270">
        <v>0.82</v>
      </c>
      <c r="S80" s="270">
        <v>0.7</v>
      </c>
      <c r="T80" s="270">
        <v>0.64</v>
      </c>
      <c r="U80" s="270">
        <v>0.94</v>
      </c>
      <c r="V80" s="270">
        <v>0.93</v>
      </c>
      <c r="W80" s="270">
        <v>0.9</v>
      </c>
      <c r="X80" s="270">
        <v>0.93</v>
      </c>
      <c r="Y80" s="270">
        <v>0.92</v>
      </c>
      <c r="Z80" s="270">
        <v>0.91</v>
      </c>
      <c r="AA80" s="270">
        <v>0.95</v>
      </c>
      <c r="AB80" s="270">
        <v>0.93</v>
      </c>
      <c r="AC80" s="270">
        <v>0.9</v>
      </c>
      <c r="AD80" s="270">
        <v>0.9</v>
      </c>
      <c r="AE80" s="270">
        <v>0.99</v>
      </c>
      <c r="AF80" s="270">
        <v>0.99</v>
      </c>
      <c r="AG80" s="270">
        <v>0.93</v>
      </c>
      <c r="AH80" s="270">
        <v>0.97</v>
      </c>
      <c r="AI80" s="270">
        <v>0.85</v>
      </c>
      <c r="AJ80" s="270">
        <v>0.99</v>
      </c>
      <c r="AK80" s="270">
        <v>0.87</v>
      </c>
      <c r="AL80" s="270">
        <v>0.78</v>
      </c>
      <c r="AM80" s="270">
        <v>0.74</v>
      </c>
      <c r="AN80" s="270">
        <v>0.57999999999999996</v>
      </c>
      <c r="AO80" s="270">
        <v>0.53</v>
      </c>
    </row>
    <row r="81" spans="1:41" x14ac:dyDescent="0.25">
      <c r="A81" s="270" t="s">
        <v>870</v>
      </c>
      <c r="B81" s="270" t="s">
        <v>77</v>
      </c>
      <c r="C81" s="270" t="s">
        <v>274</v>
      </c>
      <c r="D81" s="270" t="s">
        <v>864</v>
      </c>
      <c r="E81" s="249">
        <v>0.58666666666666667</v>
      </c>
      <c r="F81" s="270">
        <f t="shared" si="6"/>
        <v>7</v>
      </c>
      <c r="G81" s="270">
        <f t="shared" si="8"/>
        <v>0.21875</v>
      </c>
      <c r="H81" s="273">
        <f t="shared" si="5"/>
        <v>0.753</v>
      </c>
      <c r="I81" s="279">
        <f t="shared" si="7"/>
        <v>2</v>
      </c>
      <c r="J81" s="270">
        <v>0.83</v>
      </c>
      <c r="K81" s="270">
        <v>0.83</v>
      </c>
      <c r="L81" s="270">
        <v>0.82</v>
      </c>
      <c r="M81" s="270">
        <v>0.77</v>
      </c>
      <c r="N81" s="270">
        <v>0.88</v>
      </c>
      <c r="O81" s="270">
        <v>0.87</v>
      </c>
      <c r="P81" s="270">
        <v>0.9</v>
      </c>
      <c r="Q81" s="270">
        <v>0.76</v>
      </c>
      <c r="R81" s="270">
        <v>0.9</v>
      </c>
      <c r="S81" s="270">
        <v>0.75</v>
      </c>
      <c r="T81" s="270">
        <v>0.76</v>
      </c>
      <c r="U81" s="270">
        <v>0.77</v>
      </c>
      <c r="V81" s="270">
        <v>0.88</v>
      </c>
      <c r="W81" s="270">
        <v>0.92</v>
      </c>
      <c r="X81" s="270">
        <v>0.9</v>
      </c>
      <c r="Y81" s="270">
        <v>0.91</v>
      </c>
      <c r="Z81" s="270">
        <v>0.92</v>
      </c>
      <c r="AA81" s="270">
        <v>0.92</v>
      </c>
      <c r="AB81" s="270">
        <v>0.91</v>
      </c>
      <c r="AC81" s="270">
        <v>0.93</v>
      </c>
      <c r="AD81" s="270">
        <v>0.91</v>
      </c>
      <c r="AE81" s="270">
        <v>0.88</v>
      </c>
      <c r="AF81" s="270">
        <v>0.75</v>
      </c>
      <c r="AG81" s="270">
        <v>0.71</v>
      </c>
      <c r="AH81" s="270">
        <v>0.64</v>
      </c>
      <c r="AI81" s="270">
        <v>0.47</v>
      </c>
      <c r="AJ81" s="270">
        <v>0.27</v>
      </c>
      <c r="AK81" s="270">
        <v>0.13</v>
      </c>
      <c r="AL81" s="270">
        <v>0.6</v>
      </c>
      <c r="AM81" s="270">
        <v>0.1</v>
      </c>
      <c r="AN81" s="270"/>
      <c r="AO81" s="270"/>
    </row>
    <row r="82" spans="1:41" x14ac:dyDescent="0.25">
      <c r="A82" s="270" t="s">
        <v>863</v>
      </c>
      <c r="B82" s="270" t="s">
        <v>80</v>
      </c>
      <c r="C82" s="270" t="s">
        <v>275</v>
      </c>
      <c r="D82" s="270" t="s">
        <v>864</v>
      </c>
      <c r="E82" s="249">
        <v>1</v>
      </c>
      <c r="F82" s="270">
        <f t="shared" si="6"/>
        <v>21</v>
      </c>
      <c r="G82" s="270">
        <f t="shared" si="8"/>
        <v>0.65625</v>
      </c>
      <c r="H82" s="273">
        <f t="shared" si="5"/>
        <v>0.82656249999999976</v>
      </c>
      <c r="I82" s="279">
        <f t="shared" si="7"/>
        <v>0</v>
      </c>
      <c r="J82" s="270">
        <v>0.99</v>
      </c>
      <c r="K82" s="270">
        <v>0.99</v>
      </c>
      <c r="L82" s="270">
        <v>0.99</v>
      </c>
      <c r="M82" s="270">
        <v>0.99</v>
      </c>
      <c r="N82" s="270">
        <v>0.99</v>
      </c>
      <c r="O82" s="270">
        <v>0.98</v>
      </c>
      <c r="P82" s="270">
        <v>0.95</v>
      </c>
      <c r="Q82" s="270">
        <v>0.98</v>
      </c>
      <c r="R82" s="270">
        <v>0.99</v>
      </c>
      <c r="S82" s="270">
        <v>0.99</v>
      </c>
      <c r="T82" s="270">
        <v>0.95</v>
      </c>
      <c r="U82" s="270">
        <v>0.99</v>
      </c>
      <c r="V82" s="270">
        <v>0.99</v>
      </c>
      <c r="W82" s="270">
        <v>0.99</v>
      </c>
      <c r="X82" s="270">
        <v>0.99</v>
      </c>
      <c r="Y82" s="270">
        <v>0.99</v>
      </c>
      <c r="Z82" s="270">
        <v>0.98</v>
      </c>
      <c r="AA82" s="270">
        <v>0.95</v>
      </c>
      <c r="AB82" s="270">
        <v>0.99</v>
      </c>
      <c r="AC82" s="270">
        <v>0.97</v>
      </c>
      <c r="AD82" s="270">
        <v>0.88</v>
      </c>
      <c r="AE82" s="270">
        <v>0.91</v>
      </c>
      <c r="AF82" s="270">
        <v>0.82</v>
      </c>
      <c r="AG82" s="270">
        <v>0.88</v>
      </c>
      <c r="AH82" s="270">
        <v>0.56999999999999995</v>
      </c>
      <c r="AI82" s="270">
        <v>0.56999999999999995</v>
      </c>
      <c r="AJ82" s="270">
        <v>0.51</v>
      </c>
      <c r="AK82" s="270">
        <v>0.33</v>
      </c>
      <c r="AL82" s="270">
        <v>0.33</v>
      </c>
      <c r="AM82" s="270">
        <v>0.41</v>
      </c>
      <c r="AN82" s="270">
        <v>0.28999999999999998</v>
      </c>
      <c r="AO82" s="270">
        <v>0.32</v>
      </c>
    </row>
    <row r="83" spans="1:41" x14ac:dyDescent="0.25">
      <c r="A83" s="270" t="s">
        <v>863</v>
      </c>
      <c r="B83" s="270" t="s">
        <v>81</v>
      </c>
      <c r="C83" s="270" t="s">
        <v>276</v>
      </c>
      <c r="D83" s="270" t="s">
        <v>864</v>
      </c>
      <c r="E83" s="249">
        <v>0.34</v>
      </c>
      <c r="F83" s="270">
        <f t="shared" si="6"/>
        <v>5</v>
      </c>
      <c r="G83" s="270">
        <f t="shared" si="8"/>
        <v>0.15625</v>
      </c>
      <c r="H83" s="273">
        <f t="shared" si="5"/>
        <v>0.73333333333333295</v>
      </c>
      <c r="I83" s="279">
        <f t="shared" si="7"/>
        <v>2</v>
      </c>
      <c r="J83" s="270">
        <v>0.89</v>
      </c>
      <c r="K83" s="270">
        <v>0.84</v>
      </c>
      <c r="L83" s="270">
        <v>0.86</v>
      </c>
      <c r="M83" s="270">
        <v>0.8</v>
      </c>
      <c r="N83" s="270">
        <v>0.7</v>
      </c>
      <c r="O83" s="270">
        <v>0.76</v>
      </c>
      <c r="P83" s="270">
        <v>0.84</v>
      </c>
      <c r="Q83" s="270">
        <v>0.74</v>
      </c>
      <c r="R83" s="270">
        <v>0.59</v>
      </c>
      <c r="S83" s="270">
        <v>0.74</v>
      </c>
      <c r="T83" s="270">
        <v>0.74</v>
      </c>
      <c r="U83" s="270">
        <v>0.86</v>
      </c>
      <c r="V83" s="270">
        <v>0.9</v>
      </c>
      <c r="W83" s="270">
        <v>0.87</v>
      </c>
      <c r="X83" s="270">
        <v>0.92</v>
      </c>
      <c r="Y83" s="270">
        <v>0.94</v>
      </c>
      <c r="Z83" s="270">
        <v>0.91</v>
      </c>
      <c r="AA83" s="270">
        <v>0.87</v>
      </c>
      <c r="AB83" s="270">
        <v>0.88</v>
      </c>
      <c r="AC83" s="270">
        <v>0.81</v>
      </c>
      <c r="AD83" s="270">
        <v>0.63</v>
      </c>
      <c r="AE83" s="270">
        <v>0.83</v>
      </c>
      <c r="AF83" s="270">
        <v>0.97</v>
      </c>
      <c r="AG83" s="270">
        <v>0.86</v>
      </c>
      <c r="AH83" s="270">
        <v>0.74</v>
      </c>
      <c r="AI83" s="270">
        <v>0.91</v>
      </c>
      <c r="AJ83" s="270"/>
      <c r="AK83" s="270"/>
      <c r="AL83" s="270">
        <v>0.16</v>
      </c>
      <c r="AM83" s="270">
        <v>0.18</v>
      </c>
      <c r="AN83" s="270">
        <v>0.13</v>
      </c>
      <c r="AO83" s="270">
        <v>0.13</v>
      </c>
    </row>
    <row r="84" spans="1:41" x14ac:dyDescent="0.25">
      <c r="A84" s="270" t="s">
        <v>865</v>
      </c>
      <c r="B84" s="270" t="s">
        <v>79</v>
      </c>
      <c r="C84" s="270" t="s">
        <v>277</v>
      </c>
      <c r="D84" s="270" t="s">
        <v>864</v>
      </c>
      <c r="E84" s="249">
        <v>1</v>
      </c>
      <c r="F84" s="270">
        <f t="shared" si="6"/>
        <v>6</v>
      </c>
      <c r="G84" s="270">
        <f t="shared" si="8"/>
        <v>0.1875</v>
      </c>
      <c r="H84" s="273">
        <f t="shared" si="5"/>
        <v>0.72541666666666649</v>
      </c>
      <c r="I84" s="279">
        <f t="shared" si="7"/>
        <v>8</v>
      </c>
      <c r="J84" s="270">
        <v>0.95</v>
      </c>
      <c r="K84" s="270">
        <v>0.94</v>
      </c>
      <c r="L84" s="270">
        <v>0.94</v>
      </c>
      <c r="M84" s="270">
        <v>0.93</v>
      </c>
      <c r="N84" s="270">
        <v>0.92</v>
      </c>
      <c r="O84" s="270">
        <v>0.91</v>
      </c>
      <c r="P84" s="270">
        <v>0.9</v>
      </c>
      <c r="Q84" s="270">
        <v>0.89</v>
      </c>
      <c r="R84" s="270">
        <v>0.86</v>
      </c>
      <c r="S84" s="270">
        <v>0.83</v>
      </c>
      <c r="T84" s="270">
        <v>0.84</v>
      </c>
      <c r="U84" s="270">
        <v>0.86</v>
      </c>
      <c r="V84" s="270">
        <v>0.86</v>
      </c>
      <c r="W84" s="270">
        <v>0.84</v>
      </c>
      <c r="X84" s="270">
        <v>0.76</v>
      </c>
      <c r="Y84" s="270"/>
      <c r="Z84" s="270"/>
      <c r="AA84" s="270"/>
      <c r="AB84" s="270"/>
      <c r="AC84" s="270"/>
      <c r="AD84" s="270"/>
      <c r="AE84" s="270">
        <v>0.65</v>
      </c>
      <c r="AF84" s="270">
        <v>0.65</v>
      </c>
      <c r="AG84" s="270">
        <v>0.43</v>
      </c>
      <c r="AH84" s="270"/>
      <c r="AI84" s="270"/>
      <c r="AJ84" s="270">
        <v>0.45</v>
      </c>
      <c r="AK84" s="270">
        <v>0.45</v>
      </c>
      <c r="AL84" s="270">
        <v>0.42</v>
      </c>
      <c r="AM84" s="270">
        <v>0.43</v>
      </c>
      <c r="AN84" s="270">
        <v>0.36</v>
      </c>
      <c r="AO84" s="270">
        <v>0.34</v>
      </c>
    </row>
    <row r="85" spans="1:41" x14ac:dyDescent="0.25">
      <c r="A85" s="270" t="s">
        <v>865</v>
      </c>
      <c r="B85" s="270" t="s">
        <v>83</v>
      </c>
      <c r="C85" s="270" t="s">
        <v>278</v>
      </c>
      <c r="D85" s="270" t="s">
        <v>864</v>
      </c>
      <c r="E85" s="249">
        <v>1</v>
      </c>
      <c r="F85" s="270">
        <f t="shared" si="6"/>
        <v>26</v>
      </c>
      <c r="G85" s="270">
        <f t="shared" si="8"/>
        <v>0.8125</v>
      </c>
      <c r="H85" s="273">
        <f t="shared" si="5"/>
        <v>0.93400000000000039</v>
      </c>
      <c r="I85" s="279">
        <f t="shared" si="7"/>
        <v>2</v>
      </c>
      <c r="J85" s="270">
        <v>0.96</v>
      </c>
      <c r="K85" s="270"/>
      <c r="L85" s="270"/>
      <c r="M85" s="270">
        <v>0.96</v>
      </c>
      <c r="N85" s="270">
        <v>0.96</v>
      </c>
      <c r="O85" s="270">
        <v>0.96</v>
      </c>
      <c r="P85" s="270">
        <v>0.93</v>
      </c>
      <c r="Q85" s="270">
        <v>0.96</v>
      </c>
      <c r="R85" s="270">
        <v>0.95</v>
      </c>
      <c r="S85" s="270">
        <v>0.97</v>
      </c>
      <c r="T85" s="270">
        <v>0.95</v>
      </c>
      <c r="U85" s="270">
        <v>0.96</v>
      </c>
      <c r="V85" s="270">
        <v>0.96</v>
      </c>
      <c r="W85" s="270">
        <v>0.96</v>
      </c>
      <c r="X85" s="270">
        <v>0.95</v>
      </c>
      <c r="Y85" s="270">
        <v>0.94</v>
      </c>
      <c r="Z85" s="270">
        <v>0.96</v>
      </c>
      <c r="AA85" s="270">
        <v>0.95</v>
      </c>
      <c r="AB85" s="270">
        <v>0.96</v>
      </c>
      <c r="AC85" s="270">
        <v>0.95</v>
      </c>
      <c r="AD85" s="270">
        <v>0.94</v>
      </c>
      <c r="AE85" s="270">
        <v>0.93</v>
      </c>
      <c r="AF85" s="270">
        <v>0.92</v>
      </c>
      <c r="AG85" s="270">
        <v>0.92</v>
      </c>
      <c r="AH85" s="270">
        <v>0.92</v>
      </c>
      <c r="AI85" s="270">
        <v>0.92</v>
      </c>
      <c r="AJ85" s="270">
        <v>0.85</v>
      </c>
      <c r="AK85" s="270">
        <v>0.87</v>
      </c>
      <c r="AL85" s="270">
        <v>0.89</v>
      </c>
      <c r="AM85" s="270">
        <v>0.92</v>
      </c>
      <c r="AN85" s="270">
        <v>0.91</v>
      </c>
      <c r="AO85" s="270">
        <v>0.84</v>
      </c>
    </row>
    <row r="86" spans="1:41" x14ac:dyDescent="0.25">
      <c r="A86" s="270" t="s">
        <v>865</v>
      </c>
      <c r="B86" s="270" t="s">
        <v>84</v>
      </c>
      <c r="C86" s="270" t="s">
        <v>279</v>
      </c>
      <c r="D86" s="270" t="s">
        <v>864</v>
      </c>
      <c r="E86" s="249">
        <v>0.67</v>
      </c>
      <c r="F86" s="270">
        <f t="shared" si="6"/>
        <v>19</v>
      </c>
      <c r="G86" s="270">
        <f t="shared" si="8"/>
        <v>0.59375</v>
      </c>
      <c r="H86" s="273">
        <f t="shared" si="5"/>
        <v>0.86923076923076914</v>
      </c>
      <c r="I86" s="279">
        <f t="shared" si="7"/>
        <v>6</v>
      </c>
      <c r="J86" s="270">
        <v>0.96</v>
      </c>
      <c r="K86" s="270"/>
      <c r="L86" s="270"/>
      <c r="M86" s="270">
        <v>0.96</v>
      </c>
      <c r="N86" s="270">
        <v>0.97</v>
      </c>
      <c r="O86" s="270">
        <v>0.96</v>
      </c>
      <c r="P86" s="270">
        <v>0.95</v>
      </c>
      <c r="Q86" s="270">
        <v>0.94</v>
      </c>
      <c r="R86" s="270">
        <v>0.96</v>
      </c>
      <c r="S86" s="270">
        <v>0.93</v>
      </c>
      <c r="T86" s="270">
        <v>0.93</v>
      </c>
      <c r="U86" s="270">
        <v>0.87</v>
      </c>
      <c r="V86" s="270">
        <v>0.95</v>
      </c>
      <c r="W86" s="270">
        <v>0.95</v>
      </c>
      <c r="X86" s="270">
        <v>0.95</v>
      </c>
      <c r="Y86" s="270">
        <v>0.96</v>
      </c>
      <c r="Z86" s="270">
        <v>0.95</v>
      </c>
      <c r="AA86" s="270">
        <v>0.95</v>
      </c>
      <c r="AB86" s="270">
        <v>0.95</v>
      </c>
      <c r="AC86" s="270">
        <v>0.95</v>
      </c>
      <c r="AD86" s="270">
        <v>0.95</v>
      </c>
      <c r="AE86" s="270">
        <v>0.83</v>
      </c>
      <c r="AF86" s="270">
        <v>0.85</v>
      </c>
      <c r="AG86" s="270">
        <v>0.85</v>
      </c>
      <c r="AH86" s="270">
        <v>0.88</v>
      </c>
      <c r="AI86" s="270">
        <v>0.98</v>
      </c>
      <c r="AJ86" s="270">
        <v>0.12</v>
      </c>
      <c r="AK86" s="270">
        <v>0.1</v>
      </c>
      <c r="AL86" s="270"/>
      <c r="AM86" s="270"/>
      <c r="AN86" s="270"/>
      <c r="AO86" s="270"/>
    </row>
    <row r="87" spans="1:41" x14ac:dyDescent="0.25">
      <c r="A87" s="270" t="s">
        <v>867</v>
      </c>
      <c r="B87" s="270" t="s">
        <v>85</v>
      </c>
      <c r="C87" s="270" t="s">
        <v>280</v>
      </c>
      <c r="D87" s="270" t="s">
        <v>864</v>
      </c>
      <c r="E87" s="249">
        <v>0.6166666666666667</v>
      </c>
      <c r="F87" s="270">
        <f t="shared" si="6"/>
        <v>5</v>
      </c>
      <c r="G87" s="270">
        <f t="shared" si="8"/>
        <v>0.15625</v>
      </c>
      <c r="H87" s="273">
        <f t="shared" si="5"/>
        <v>0.78499999999999992</v>
      </c>
      <c r="I87" s="279">
        <f t="shared" si="7"/>
        <v>0</v>
      </c>
      <c r="J87" s="270">
        <v>0.92</v>
      </c>
      <c r="K87" s="270">
        <v>0.94</v>
      </c>
      <c r="L87" s="270">
        <v>0.9</v>
      </c>
      <c r="M87" s="270">
        <v>0.87</v>
      </c>
      <c r="N87" s="270">
        <v>0.85</v>
      </c>
      <c r="O87" s="270">
        <v>0.85</v>
      </c>
      <c r="P87" s="270">
        <v>0.88</v>
      </c>
      <c r="Q87" s="270">
        <v>0.81</v>
      </c>
      <c r="R87" s="270">
        <v>0.81</v>
      </c>
      <c r="S87" s="270">
        <v>0.86</v>
      </c>
      <c r="T87" s="270">
        <v>0.89</v>
      </c>
      <c r="U87" s="270">
        <v>0.86</v>
      </c>
      <c r="V87" s="270">
        <v>0.84</v>
      </c>
      <c r="W87" s="270">
        <v>0.85</v>
      </c>
      <c r="X87" s="270">
        <v>0.9</v>
      </c>
      <c r="Y87" s="270">
        <v>0.92</v>
      </c>
      <c r="Z87" s="270">
        <v>0.9</v>
      </c>
      <c r="AA87" s="270">
        <v>0.93</v>
      </c>
      <c r="AB87" s="270">
        <v>0.91</v>
      </c>
      <c r="AC87" s="270">
        <v>0.84</v>
      </c>
      <c r="AD87" s="270">
        <v>0.85</v>
      </c>
      <c r="AE87" s="270">
        <v>0.86</v>
      </c>
      <c r="AF87" s="270">
        <v>0.85</v>
      </c>
      <c r="AG87" s="270">
        <v>0.82</v>
      </c>
      <c r="AH87" s="270">
        <v>0.81</v>
      </c>
      <c r="AI87" s="270">
        <v>0.74</v>
      </c>
      <c r="AJ87" s="270">
        <v>0.6</v>
      </c>
      <c r="AK87" s="270">
        <v>0.57999999999999996</v>
      </c>
      <c r="AL87" s="270">
        <v>0.51</v>
      </c>
      <c r="AM87" s="270">
        <v>0.34</v>
      </c>
      <c r="AN87" s="270">
        <v>0.39</v>
      </c>
      <c r="AO87" s="270">
        <v>0.24</v>
      </c>
    </row>
    <row r="88" spans="1:41" x14ac:dyDescent="0.25">
      <c r="A88" s="270" t="s">
        <v>868</v>
      </c>
      <c r="B88" s="270" t="s">
        <v>87</v>
      </c>
      <c r="C88" s="270" t="s">
        <v>281</v>
      </c>
      <c r="D88" s="270" t="s">
        <v>864</v>
      </c>
      <c r="F88" s="270">
        <f t="shared" si="6"/>
        <v>13</v>
      </c>
      <c r="G88" s="270">
        <f t="shared" si="8"/>
        <v>0.40625</v>
      </c>
      <c r="H88" s="273">
        <f t="shared" si="5"/>
        <v>0.88615384615384629</v>
      </c>
      <c r="I88" s="279">
        <f t="shared" si="7"/>
        <v>6</v>
      </c>
      <c r="J88" s="270">
        <v>0.99</v>
      </c>
      <c r="K88" s="270">
        <v>0.99</v>
      </c>
      <c r="L88" s="270">
        <v>0.99</v>
      </c>
      <c r="M88" s="270">
        <v>0.98</v>
      </c>
      <c r="N88" s="270">
        <v>0.98</v>
      </c>
      <c r="O88" s="270">
        <v>0.98</v>
      </c>
      <c r="P88" s="270">
        <v>0.98</v>
      </c>
      <c r="Q88" s="270">
        <v>0.99</v>
      </c>
      <c r="R88" s="270">
        <v>0.97</v>
      </c>
      <c r="S88" s="270">
        <v>0.97</v>
      </c>
      <c r="T88" s="270">
        <v>0.95</v>
      </c>
      <c r="U88" s="270">
        <v>0.85</v>
      </c>
      <c r="V88" s="270"/>
      <c r="W88" s="270"/>
      <c r="X88" s="270">
        <v>0.7</v>
      </c>
      <c r="Y88" s="270">
        <v>0.99</v>
      </c>
      <c r="Z88" s="270">
        <v>0.74</v>
      </c>
      <c r="AA88" s="270"/>
      <c r="AB88" s="270">
        <v>0.85</v>
      </c>
      <c r="AC88" s="270">
        <v>0.87</v>
      </c>
      <c r="AD88" s="270">
        <v>0.92</v>
      </c>
      <c r="AE88" s="270">
        <v>0.87</v>
      </c>
      <c r="AF88" s="270">
        <v>0.87</v>
      </c>
      <c r="AG88" s="270"/>
      <c r="AH88" s="270"/>
      <c r="AI88" s="270"/>
      <c r="AJ88" s="270">
        <v>0.83</v>
      </c>
      <c r="AK88" s="270">
        <v>0.82</v>
      </c>
      <c r="AL88" s="270">
        <v>0.8</v>
      </c>
      <c r="AM88" s="270">
        <v>0.81</v>
      </c>
      <c r="AN88" s="270">
        <v>0.75</v>
      </c>
      <c r="AO88" s="270">
        <v>0.6</v>
      </c>
    </row>
    <row r="89" spans="1:41" x14ac:dyDescent="0.25">
      <c r="A89" s="270" t="s">
        <v>863</v>
      </c>
      <c r="B89" s="270" t="s">
        <v>86</v>
      </c>
      <c r="C89" s="270" t="s">
        <v>282</v>
      </c>
      <c r="D89" s="270" t="s">
        <v>864</v>
      </c>
      <c r="E89" s="249">
        <v>0.94333333333333325</v>
      </c>
      <c r="F89" s="270">
        <f t="shared" si="6"/>
        <v>23</v>
      </c>
      <c r="G89" s="270">
        <f t="shared" si="8"/>
        <v>0.71875</v>
      </c>
      <c r="H89" s="273">
        <f t="shared" si="5"/>
        <v>0.88718750000000035</v>
      </c>
      <c r="I89" s="279">
        <f t="shared" si="7"/>
        <v>0</v>
      </c>
      <c r="J89" s="270">
        <v>0.98</v>
      </c>
      <c r="K89" s="270">
        <v>0.98</v>
      </c>
      <c r="L89" s="270">
        <v>0.98</v>
      </c>
      <c r="M89" s="270">
        <v>0.97</v>
      </c>
      <c r="N89" s="270">
        <v>0.98</v>
      </c>
      <c r="O89" s="270">
        <v>0.98</v>
      </c>
      <c r="P89" s="270">
        <v>0.95</v>
      </c>
      <c r="Q89" s="270">
        <v>0.95</v>
      </c>
      <c r="R89" s="270">
        <v>0.97</v>
      </c>
      <c r="S89" s="270">
        <v>0.95</v>
      </c>
      <c r="T89" s="270">
        <v>0.99</v>
      </c>
      <c r="U89" s="270">
        <v>0.91</v>
      </c>
      <c r="V89" s="270">
        <v>0.85</v>
      </c>
      <c r="W89" s="270">
        <v>0.99</v>
      </c>
      <c r="X89" s="270">
        <v>0.99</v>
      </c>
      <c r="Y89" s="270">
        <v>0.99</v>
      </c>
      <c r="Z89" s="270">
        <v>0.99</v>
      </c>
      <c r="AA89" s="270">
        <v>0.96</v>
      </c>
      <c r="AB89" s="270">
        <v>0.94</v>
      </c>
      <c r="AC89" s="270">
        <v>0.96</v>
      </c>
      <c r="AD89" s="270">
        <v>0.92</v>
      </c>
      <c r="AE89" s="270">
        <v>0.92</v>
      </c>
      <c r="AF89" s="270">
        <v>0.94</v>
      </c>
      <c r="AG89" s="270">
        <v>0.98</v>
      </c>
      <c r="AH89" s="270">
        <v>0.9</v>
      </c>
      <c r="AI89" s="270">
        <v>0.88</v>
      </c>
      <c r="AJ89" s="270">
        <v>0.53</v>
      </c>
      <c r="AK89" s="270">
        <v>0.44</v>
      </c>
      <c r="AL89" s="270">
        <v>0.76</v>
      </c>
      <c r="AM89" s="270">
        <v>0.75</v>
      </c>
      <c r="AN89" s="270">
        <v>0.81</v>
      </c>
      <c r="AO89" s="270">
        <v>0.3</v>
      </c>
    </row>
    <row r="90" spans="1:41" x14ac:dyDescent="0.25">
      <c r="A90" s="270" t="s">
        <v>865</v>
      </c>
      <c r="B90" s="270" t="s">
        <v>88</v>
      </c>
      <c r="C90" s="270" t="s">
        <v>283</v>
      </c>
      <c r="D90" s="270" t="s">
        <v>864</v>
      </c>
      <c r="E90" s="249">
        <v>1</v>
      </c>
      <c r="F90" s="270">
        <f t="shared" si="6"/>
        <v>16</v>
      </c>
      <c r="G90" s="270">
        <f t="shared" si="8"/>
        <v>0.5</v>
      </c>
      <c r="H90" s="273">
        <f t="shared" si="5"/>
        <v>0.92318181818181833</v>
      </c>
      <c r="I90" s="279">
        <f t="shared" si="7"/>
        <v>10</v>
      </c>
      <c r="J90" s="270">
        <v>0.99</v>
      </c>
      <c r="K90" s="270">
        <v>0.99</v>
      </c>
      <c r="L90" s="270">
        <v>0.98</v>
      </c>
      <c r="M90" s="270">
        <v>0.99</v>
      </c>
      <c r="N90" s="270">
        <v>0.93</v>
      </c>
      <c r="O90" s="270">
        <v>0.99</v>
      </c>
      <c r="P90" s="270">
        <v>0.98</v>
      </c>
      <c r="Q90" s="270">
        <v>0.82</v>
      </c>
      <c r="R90" s="270">
        <v>0.99</v>
      </c>
      <c r="S90" s="270">
        <v>0.95</v>
      </c>
      <c r="T90" s="270">
        <v>0.95</v>
      </c>
      <c r="U90" s="270">
        <v>0.97</v>
      </c>
      <c r="V90" s="270">
        <v>0.98</v>
      </c>
      <c r="W90" s="270">
        <v>0.99</v>
      </c>
      <c r="X90" s="270">
        <v>0.97</v>
      </c>
      <c r="Y90" s="270">
        <v>0.95</v>
      </c>
      <c r="Z90" s="270">
        <v>0.93</v>
      </c>
      <c r="AA90" s="270">
        <v>0.76</v>
      </c>
      <c r="AB90" s="270">
        <v>0.76</v>
      </c>
      <c r="AC90" s="270">
        <v>0.81</v>
      </c>
      <c r="AD90" s="270">
        <v>0.83</v>
      </c>
      <c r="AE90" s="270">
        <v>0.8</v>
      </c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</row>
    <row r="91" spans="1:41" x14ac:dyDescent="0.25">
      <c r="A91" s="270" t="s">
        <v>866</v>
      </c>
      <c r="B91" s="270" t="s">
        <v>89</v>
      </c>
      <c r="C91" s="270" t="s">
        <v>284</v>
      </c>
      <c r="D91" s="270" t="s">
        <v>864</v>
      </c>
      <c r="E91" s="249">
        <v>0.35</v>
      </c>
      <c r="F91" s="270">
        <f t="shared" si="6"/>
        <v>0</v>
      </c>
      <c r="G91" s="270">
        <f t="shared" si="8"/>
        <v>0</v>
      </c>
      <c r="H91" s="273">
        <f t="shared" si="5"/>
        <v>0.65730769230769248</v>
      </c>
      <c r="I91" s="279">
        <f t="shared" si="7"/>
        <v>6</v>
      </c>
      <c r="J91" s="270">
        <v>0.88</v>
      </c>
      <c r="K91" s="270">
        <v>0.83</v>
      </c>
      <c r="L91" s="270">
        <v>0.75</v>
      </c>
      <c r="M91" s="270">
        <v>0.85</v>
      </c>
      <c r="N91" s="270">
        <v>0.81</v>
      </c>
      <c r="O91" s="270">
        <v>0.8</v>
      </c>
      <c r="P91" s="270">
        <v>0.76</v>
      </c>
      <c r="Q91" s="270">
        <v>0.73</v>
      </c>
      <c r="R91" s="270">
        <v>0.73</v>
      </c>
      <c r="S91" s="270">
        <v>0.84</v>
      </c>
      <c r="T91" s="270">
        <v>0.8</v>
      </c>
      <c r="U91" s="270">
        <v>0.63</v>
      </c>
      <c r="V91" s="270">
        <v>0.79</v>
      </c>
      <c r="W91" s="270">
        <v>0.64</v>
      </c>
      <c r="X91" s="270">
        <v>0.36</v>
      </c>
      <c r="Y91" s="270">
        <v>0.77</v>
      </c>
      <c r="Z91" s="270">
        <v>0.84</v>
      </c>
      <c r="AA91" s="270">
        <v>0.5</v>
      </c>
      <c r="AB91" s="270">
        <v>0.42</v>
      </c>
      <c r="AC91" s="270">
        <v>0.4</v>
      </c>
      <c r="AD91" s="270">
        <v>0.41</v>
      </c>
      <c r="AE91" s="270">
        <v>0.42</v>
      </c>
      <c r="AF91" s="270">
        <v>0.41</v>
      </c>
      <c r="AG91" s="270">
        <v>0.3</v>
      </c>
      <c r="AH91" s="270"/>
      <c r="AI91" s="270">
        <v>0.72</v>
      </c>
      <c r="AJ91" s="270">
        <v>0.7</v>
      </c>
      <c r="AK91" s="270"/>
      <c r="AL91" s="270"/>
      <c r="AM91" s="270"/>
      <c r="AN91" s="270"/>
      <c r="AO91" s="270"/>
    </row>
    <row r="92" spans="1:41" x14ac:dyDescent="0.25">
      <c r="A92" s="270" t="s">
        <v>868</v>
      </c>
      <c r="B92" s="270" t="s">
        <v>92</v>
      </c>
      <c r="C92" s="270" t="s">
        <v>285</v>
      </c>
      <c r="D92" s="270" t="s">
        <v>864</v>
      </c>
      <c r="E92" s="249">
        <v>0.52666666666666662</v>
      </c>
      <c r="F92" s="270">
        <f t="shared" si="6"/>
        <v>8</v>
      </c>
      <c r="G92" s="270">
        <f t="shared" si="8"/>
        <v>0.25</v>
      </c>
      <c r="H92" s="273">
        <f t="shared" si="5"/>
        <v>0.73161290322580619</v>
      </c>
      <c r="I92" s="279">
        <f t="shared" si="7"/>
        <v>1</v>
      </c>
      <c r="J92" s="270">
        <v>0.99</v>
      </c>
      <c r="K92" s="270">
        <v>0.91</v>
      </c>
      <c r="L92" s="270">
        <v>0.86</v>
      </c>
      <c r="M92" s="270">
        <v>0.82</v>
      </c>
      <c r="N92" s="270">
        <v>0.94</v>
      </c>
      <c r="O92" s="270">
        <v>0.86</v>
      </c>
      <c r="P92" s="270">
        <v>0.79</v>
      </c>
      <c r="Q92" s="270">
        <v>0.62</v>
      </c>
      <c r="R92" s="270">
        <v>0.98</v>
      </c>
      <c r="S92" s="270">
        <v>0.99</v>
      </c>
      <c r="T92" s="270">
        <v>0.85</v>
      </c>
      <c r="U92" s="270">
        <v>0.9</v>
      </c>
      <c r="V92" s="270">
        <v>0.78</v>
      </c>
      <c r="W92" s="270">
        <v>0.88</v>
      </c>
      <c r="X92" s="270">
        <v>0.91</v>
      </c>
      <c r="Y92" s="270">
        <v>0.79</v>
      </c>
      <c r="Z92" s="270">
        <v>0.6</v>
      </c>
      <c r="AA92" s="270">
        <v>0.71</v>
      </c>
      <c r="AB92" s="270">
        <v>0.99</v>
      </c>
      <c r="AC92" s="270">
        <v>0.86</v>
      </c>
      <c r="AD92" s="270">
        <v>0.7</v>
      </c>
      <c r="AE92" s="270">
        <v>0.97</v>
      </c>
      <c r="AF92" s="270">
        <v>0.79</v>
      </c>
      <c r="AG92" s="270">
        <v>0.63</v>
      </c>
      <c r="AH92" s="270">
        <v>0.36</v>
      </c>
      <c r="AI92" s="270"/>
      <c r="AJ92" s="270">
        <v>0.37</v>
      </c>
      <c r="AK92" s="270">
        <v>0.18</v>
      </c>
      <c r="AL92" s="270">
        <v>0.4</v>
      </c>
      <c r="AM92" s="270">
        <v>0.53</v>
      </c>
      <c r="AN92" s="270">
        <v>0.28999999999999998</v>
      </c>
      <c r="AO92" s="270">
        <v>0.43</v>
      </c>
    </row>
    <row r="93" spans="1:41" x14ac:dyDescent="0.25">
      <c r="A93" s="270" t="s">
        <v>863</v>
      </c>
      <c r="B93" s="270" t="s">
        <v>95</v>
      </c>
      <c r="C93" s="270" t="s">
        <v>286</v>
      </c>
      <c r="D93" s="270" t="s">
        <v>864</v>
      </c>
      <c r="F93" s="270">
        <f t="shared" si="6"/>
        <v>20</v>
      </c>
      <c r="G93" s="270">
        <f t="shared" si="8"/>
        <v>0.625</v>
      </c>
      <c r="H93" s="273">
        <f t="shared" si="5"/>
        <v>0.93692307692307708</v>
      </c>
      <c r="I93" s="279">
        <f t="shared" si="7"/>
        <v>6</v>
      </c>
      <c r="J93" s="270">
        <v>0.99</v>
      </c>
      <c r="K93" s="270">
        <v>0.98</v>
      </c>
      <c r="L93" s="270">
        <v>0.99</v>
      </c>
      <c r="M93" s="270">
        <v>0.99</v>
      </c>
      <c r="N93" s="270">
        <v>0.99</v>
      </c>
      <c r="O93" s="270">
        <v>0.99</v>
      </c>
      <c r="P93" s="270">
        <v>0.99</v>
      </c>
      <c r="Q93" s="270"/>
      <c r="R93" s="270">
        <v>0.99</v>
      </c>
      <c r="S93" s="270"/>
      <c r="T93" s="270"/>
      <c r="U93" s="270">
        <v>0.98</v>
      </c>
      <c r="V93" s="270">
        <v>0.94</v>
      </c>
      <c r="W93" s="270">
        <v>0.95</v>
      </c>
      <c r="X93" s="270">
        <v>0.96</v>
      </c>
      <c r="Y93" s="270">
        <v>0.99</v>
      </c>
      <c r="Z93" s="270">
        <v>0.99</v>
      </c>
      <c r="AA93" s="270">
        <v>0.99</v>
      </c>
      <c r="AB93" s="270">
        <v>0.97</v>
      </c>
      <c r="AC93" s="270"/>
      <c r="AD93" s="270"/>
      <c r="AE93" s="270"/>
      <c r="AF93" s="270">
        <v>0.94</v>
      </c>
      <c r="AG93" s="270">
        <v>0.94</v>
      </c>
      <c r="AH93" s="270">
        <v>0.92</v>
      </c>
      <c r="AI93" s="270">
        <v>0.91</v>
      </c>
      <c r="AJ93" s="270">
        <v>0.9</v>
      </c>
      <c r="AK93" s="270">
        <v>0.89</v>
      </c>
      <c r="AL93" s="270">
        <v>0.89</v>
      </c>
      <c r="AM93" s="270">
        <v>0.83</v>
      </c>
      <c r="AN93" s="270">
        <v>0.79</v>
      </c>
      <c r="AO93" s="270">
        <v>0.67</v>
      </c>
    </row>
    <row r="94" spans="1:41" x14ac:dyDescent="0.25">
      <c r="A94" s="270" t="s">
        <v>865</v>
      </c>
      <c r="B94" s="270" t="s">
        <v>90</v>
      </c>
      <c r="C94" s="270" t="s">
        <v>287</v>
      </c>
      <c r="D94" s="270" t="s">
        <v>864</v>
      </c>
      <c r="E94" s="249">
        <v>1</v>
      </c>
      <c r="F94" s="270">
        <f t="shared" si="6"/>
        <v>18</v>
      </c>
      <c r="G94" s="270">
        <f t="shared" si="8"/>
        <v>0.5625</v>
      </c>
      <c r="H94" s="273">
        <f t="shared" si="5"/>
        <v>0.9340909090909093</v>
      </c>
      <c r="I94" s="279">
        <f t="shared" si="7"/>
        <v>10</v>
      </c>
      <c r="J94" s="270">
        <v>0.96</v>
      </c>
      <c r="K94" s="270">
        <v>0.96</v>
      </c>
      <c r="L94" s="270">
        <v>0.95</v>
      </c>
      <c r="M94" s="270">
        <v>0.95</v>
      </c>
      <c r="N94" s="270">
        <v>0.94</v>
      </c>
      <c r="O94" s="270">
        <v>0.92</v>
      </c>
      <c r="P94" s="270">
        <v>0.98</v>
      </c>
      <c r="Q94" s="270">
        <v>0.99</v>
      </c>
      <c r="R94" s="270">
        <v>0.98</v>
      </c>
      <c r="S94" s="270">
        <v>0.98</v>
      </c>
      <c r="T94" s="270">
        <v>0.99</v>
      </c>
      <c r="U94" s="270">
        <v>0.99</v>
      </c>
      <c r="V94" s="270">
        <v>0.99</v>
      </c>
      <c r="W94" s="270">
        <v>0.97</v>
      </c>
      <c r="X94" s="270">
        <v>0.98</v>
      </c>
      <c r="Y94" s="270">
        <v>0.98</v>
      </c>
      <c r="Z94" s="270">
        <v>0.93</v>
      </c>
      <c r="AA94" s="270">
        <v>0.82</v>
      </c>
      <c r="AB94" s="270">
        <v>0.64</v>
      </c>
      <c r="AC94" s="270">
        <v>0.84</v>
      </c>
      <c r="AD94" s="270">
        <v>0.82</v>
      </c>
      <c r="AE94" s="270">
        <v>0.99</v>
      </c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</row>
    <row r="95" spans="1:41" x14ac:dyDescent="0.25">
      <c r="A95" s="270" t="s">
        <v>868</v>
      </c>
      <c r="B95" s="270" t="s">
        <v>96</v>
      </c>
      <c r="C95" s="269" t="s">
        <v>288</v>
      </c>
      <c r="D95" s="270" t="s">
        <v>864</v>
      </c>
      <c r="E95" s="249">
        <v>0.21666666666666667</v>
      </c>
      <c r="F95" s="270">
        <f t="shared" si="6"/>
        <v>0</v>
      </c>
      <c r="G95" s="270">
        <f t="shared" si="8"/>
        <v>0</v>
      </c>
      <c r="H95" s="273">
        <f t="shared" si="5"/>
        <v>0.46666666666666673</v>
      </c>
      <c r="I95" s="279">
        <f t="shared" si="7"/>
        <v>5</v>
      </c>
      <c r="J95" s="270">
        <v>0.78</v>
      </c>
      <c r="K95" s="270">
        <v>0.74</v>
      </c>
      <c r="L95" s="270">
        <v>0.67</v>
      </c>
      <c r="M95" s="270">
        <v>0.61</v>
      </c>
      <c r="N95" s="270">
        <v>0.5</v>
      </c>
      <c r="O95" s="270">
        <v>0.81</v>
      </c>
      <c r="P95" s="270">
        <v>0.49</v>
      </c>
      <c r="Q95" s="270">
        <v>0.45</v>
      </c>
      <c r="R95" s="270">
        <v>0.5</v>
      </c>
      <c r="S95" s="270">
        <v>0.55000000000000004</v>
      </c>
      <c r="T95" s="270">
        <v>0.4</v>
      </c>
      <c r="U95" s="270">
        <v>0.53</v>
      </c>
      <c r="V95" s="270">
        <v>0.56000000000000005</v>
      </c>
      <c r="W95" s="270">
        <v>0.55000000000000004</v>
      </c>
      <c r="X95" s="270">
        <v>0.6</v>
      </c>
      <c r="Y95" s="270">
        <v>0.57999999999999996</v>
      </c>
      <c r="Z95" s="270">
        <v>0.54</v>
      </c>
      <c r="AA95" s="270">
        <v>0.48</v>
      </c>
      <c r="AB95" s="270">
        <v>0.25</v>
      </c>
      <c r="AC95" s="270">
        <v>0.23</v>
      </c>
      <c r="AD95" s="270">
        <v>0.22</v>
      </c>
      <c r="AE95" s="270">
        <v>0.18</v>
      </c>
      <c r="AF95" s="270">
        <v>0.21</v>
      </c>
      <c r="AG95" s="270">
        <v>0.17</v>
      </c>
      <c r="AH95" s="270">
        <v>0.1</v>
      </c>
      <c r="AI95" s="270">
        <v>0.5</v>
      </c>
      <c r="AJ95" s="270">
        <v>0.4</v>
      </c>
      <c r="AK95" s="270"/>
      <c r="AL95" s="270"/>
      <c r="AM95" s="270"/>
      <c r="AN95" s="270"/>
      <c r="AO95" s="270"/>
    </row>
    <row r="96" spans="1:41" x14ac:dyDescent="0.25">
      <c r="A96" s="270" t="s">
        <v>865</v>
      </c>
      <c r="B96" s="270" t="s">
        <v>105</v>
      </c>
      <c r="C96" s="270" t="s">
        <v>289</v>
      </c>
      <c r="D96" s="270" t="s">
        <v>864</v>
      </c>
      <c r="E96" s="249">
        <v>0.69499999999999995</v>
      </c>
      <c r="F96" s="270">
        <f t="shared" si="6"/>
        <v>20</v>
      </c>
      <c r="G96" s="270">
        <f t="shared" si="8"/>
        <v>0.625</v>
      </c>
      <c r="H96" s="273">
        <f t="shared" si="5"/>
        <v>0.9293548387096775</v>
      </c>
      <c r="I96" s="279">
        <f t="shared" si="7"/>
        <v>1</v>
      </c>
      <c r="J96" s="270">
        <v>0.94</v>
      </c>
      <c r="K96" s="270">
        <v>0.89</v>
      </c>
      <c r="L96" s="270">
        <v>0.95</v>
      </c>
      <c r="M96" s="270">
        <v>0.97</v>
      </c>
      <c r="N96" s="270">
        <v>0.98</v>
      </c>
      <c r="O96" s="270">
        <v>0.98</v>
      </c>
      <c r="P96" s="270">
        <v>0.99</v>
      </c>
      <c r="Q96" s="270">
        <v>0.99</v>
      </c>
      <c r="R96" s="270">
        <v>0.98</v>
      </c>
      <c r="S96" s="270">
        <v>0.97</v>
      </c>
      <c r="T96" s="270">
        <v>0.97</v>
      </c>
      <c r="U96" s="270">
        <v>0.96</v>
      </c>
      <c r="V96" s="270">
        <v>0.95</v>
      </c>
      <c r="W96" s="270">
        <v>0.94</v>
      </c>
      <c r="X96" s="270">
        <v>0.92</v>
      </c>
      <c r="Y96" s="270">
        <v>0.93</v>
      </c>
      <c r="Z96" s="270">
        <v>0.98</v>
      </c>
      <c r="AA96" s="270">
        <v>0.97</v>
      </c>
      <c r="AB96" s="270">
        <v>0.8</v>
      </c>
      <c r="AC96" s="270">
        <v>0.87</v>
      </c>
      <c r="AD96" s="270">
        <v>0.89</v>
      </c>
      <c r="AE96" s="270">
        <v>0.9</v>
      </c>
      <c r="AF96" s="270">
        <v>0.88</v>
      </c>
      <c r="AG96" s="270">
        <v>0.89</v>
      </c>
      <c r="AH96" s="270">
        <v>0.92</v>
      </c>
      <c r="AI96" s="270">
        <v>0.9</v>
      </c>
      <c r="AJ96" s="270">
        <v>0.9</v>
      </c>
      <c r="AK96" s="270">
        <v>0.91</v>
      </c>
      <c r="AL96" s="270">
        <v>0.89</v>
      </c>
      <c r="AM96" s="270">
        <v>0.89</v>
      </c>
      <c r="AN96" s="270">
        <v>0.91</v>
      </c>
      <c r="AO96" s="270"/>
    </row>
    <row r="97" spans="1:41" x14ac:dyDescent="0.25">
      <c r="A97" s="270" t="s">
        <v>863</v>
      </c>
      <c r="B97" s="270" t="s">
        <v>97</v>
      </c>
      <c r="C97" s="270" t="s">
        <v>290</v>
      </c>
      <c r="D97" s="270" t="s">
        <v>864</v>
      </c>
      <c r="E97" s="249">
        <v>0.77</v>
      </c>
      <c r="F97" s="270">
        <f t="shared" si="6"/>
        <v>13</v>
      </c>
      <c r="G97" s="270">
        <f t="shared" si="8"/>
        <v>0.40625</v>
      </c>
      <c r="H97" s="273">
        <f t="shared" si="5"/>
        <v>0.76629629629629625</v>
      </c>
      <c r="I97" s="279">
        <f t="shared" si="7"/>
        <v>5</v>
      </c>
      <c r="J97" s="270">
        <v>0.95</v>
      </c>
      <c r="K97" s="270">
        <v>0.94</v>
      </c>
      <c r="L97" s="270">
        <v>0.93</v>
      </c>
      <c r="M97" s="270">
        <v>0.93</v>
      </c>
      <c r="N97" s="270">
        <v>0.48</v>
      </c>
      <c r="O97" s="270">
        <v>0.46</v>
      </c>
      <c r="P97" s="270">
        <v>0.47</v>
      </c>
      <c r="Q97" s="270"/>
      <c r="R97" s="270">
        <v>0.92</v>
      </c>
      <c r="S97" s="270">
        <v>0.92</v>
      </c>
      <c r="T97" s="270">
        <v>0.93</v>
      </c>
      <c r="U97" s="270">
        <v>0.9</v>
      </c>
      <c r="V97" s="270">
        <v>0.94</v>
      </c>
      <c r="W97" s="270">
        <v>0.96</v>
      </c>
      <c r="X97" s="270">
        <v>0.92</v>
      </c>
      <c r="Y97" s="270">
        <v>0.94</v>
      </c>
      <c r="Z97" s="270">
        <v>0.94</v>
      </c>
      <c r="AA97" s="270"/>
      <c r="AB97" s="270">
        <v>0.87</v>
      </c>
      <c r="AC97" s="270">
        <v>0.89</v>
      </c>
      <c r="AD97" s="270">
        <v>0.86</v>
      </c>
      <c r="AE97" s="270">
        <v>0.82</v>
      </c>
      <c r="AF97" s="270">
        <v>0.78</v>
      </c>
      <c r="AG97" s="270">
        <v>0.33</v>
      </c>
      <c r="AH97" s="270">
        <v>0.91</v>
      </c>
      <c r="AI97" s="270">
        <v>0.3</v>
      </c>
      <c r="AJ97" s="270">
        <v>0.6</v>
      </c>
      <c r="AK97" s="270">
        <v>0.4</v>
      </c>
      <c r="AL97" s="270"/>
      <c r="AM97" s="270">
        <v>0.4</v>
      </c>
      <c r="AN97" s="270"/>
      <c r="AO97" s="270"/>
    </row>
    <row r="98" spans="1:41" x14ac:dyDescent="0.25">
      <c r="A98" s="270" t="s">
        <v>866</v>
      </c>
      <c r="B98" s="270" t="s">
        <v>102</v>
      </c>
      <c r="C98" s="270" t="s">
        <v>291</v>
      </c>
      <c r="D98" s="270" t="s">
        <v>864</v>
      </c>
      <c r="E98" s="249">
        <v>6.6666666666666666E-2</v>
      </c>
      <c r="F98" s="270">
        <f t="shared" si="6"/>
        <v>2</v>
      </c>
      <c r="G98" s="270">
        <f t="shared" si="8"/>
        <v>6.25E-2</v>
      </c>
      <c r="H98" s="273">
        <f t="shared" si="5"/>
        <v>0.69249999999999989</v>
      </c>
      <c r="I98" s="279">
        <f t="shared" si="7"/>
        <v>4</v>
      </c>
      <c r="J98" s="270">
        <v>0.69</v>
      </c>
      <c r="K98" s="270">
        <v>0.75</v>
      </c>
      <c r="L98" s="270">
        <v>0.72</v>
      </c>
      <c r="M98" s="270">
        <v>0.91</v>
      </c>
      <c r="N98" s="270">
        <v>0.91</v>
      </c>
      <c r="O98" s="270">
        <v>0.9</v>
      </c>
      <c r="P98" s="270">
        <v>0.87</v>
      </c>
      <c r="Q98" s="270">
        <v>0.71</v>
      </c>
      <c r="R98" s="270">
        <v>0.62</v>
      </c>
      <c r="S98" s="270">
        <v>0.6</v>
      </c>
      <c r="T98" s="270">
        <v>0.72</v>
      </c>
      <c r="U98" s="270">
        <v>0.69</v>
      </c>
      <c r="V98" s="270">
        <v>0.57999999999999996</v>
      </c>
      <c r="W98" s="270">
        <v>0.64</v>
      </c>
      <c r="X98" s="270">
        <v>0.56000000000000005</v>
      </c>
      <c r="Y98" s="270">
        <v>0.53</v>
      </c>
      <c r="Z98" s="270">
        <v>0.52</v>
      </c>
      <c r="AA98" s="270">
        <v>0.55000000000000004</v>
      </c>
      <c r="AB98" s="270">
        <v>0.47</v>
      </c>
      <c r="AC98" s="270">
        <v>0.66</v>
      </c>
      <c r="AD98" s="270">
        <v>0.67</v>
      </c>
      <c r="AE98" s="270">
        <v>0.71</v>
      </c>
      <c r="AF98" s="270">
        <v>0.78</v>
      </c>
      <c r="AG98" s="270">
        <v>0.87</v>
      </c>
      <c r="AH98" s="270">
        <v>0.7</v>
      </c>
      <c r="AI98" s="270">
        <v>0.68</v>
      </c>
      <c r="AJ98" s="270"/>
      <c r="AK98" s="270"/>
      <c r="AL98" s="270">
        <v>0.8</v>
      </c>
      <c r="AM98" s="270"/>
      <c r="AN98" s="270">
        <v>0.57999999999999996</v>
      </c>
      <c r="AO98" s="270"/>
    </row>
    <row r="99" spans="1:41" x14ac:dyDescent="0.25">
      <c r="A99" s="270" t="s">
        <v>866</v>
      </c>
      <c r="B99" s="270" t="s">
        <v>98</v>
      </c>
      <c r="C99" s="270" t="s">
        <v>292</v>
      </c>
      <c r="D99" s="270" t="s">
        <v>864</v>
      </c>
      <c r="E99" s="249">
        <v>0.49</v>
      </c>
      <c r="F99" s="270">
        <f t="shared" si="6"/>
        <v>2</v>
      </c>
      <c r="G99" s="270">
        <f t="shared" si="8"/>
        <v>6.25E-2</v>
      </c>
      <c r="H99" s="273">
        <f t="shared" ref="H99:H130" si="9">AVERAGE(J99:AO99)</f>
        <v>0.51571428571428568</v>
      </c>
      <c r="I99" s="279">
        <f t="shared" si="7"/>
        <v>11</v>
      </c>
      <c r="J99" s="270">
        <v>0.77</v>
      </c>
      <c r="K99" s="270">
        <v>0.75</v>
      </c>
      <c r="L99" s="270">
        <v>0.92</v>
      </c>
      <c r="M99" s="270">
        <v>0.92</v>
      </c>
      <c r="N99" s="270">
        <v>0.88</v>
      </c>
      <c r="O99" s="270">
        <v>0.88</v>
      </c>
      <c r="P99" s="270">
        <v>0.87</v>
      </c>
      <c r="Q99" s="270">
        <v>0.31</v>
      </c>
      <c r="R99" s="270">
        <v>0.38</v>
      </c>
      <c r="S99" s="270">
        <v>0.51</v>
      </c>
      <c r="T99" s="270">
        <v>0.62</v>
      </c>
      <c r="U99" s="270">
        <v>0.48</v>
      </c>
      <c r="V99" s="270">
        <v>0.23</v>
      </c>
      <c r="W99" s="270">
        <v>0.19</v>
      </c>
      <c r="X99" s="270">
        <v>0.26</v>
      </c>
      <c r="Y99" s="270">
        <v>0.45</v>
      </c>
      <c r="Z99" s="270">
        <v>0.45</v>
      </c>
      <c r="AA99" s="270"/>
      <c r="AB99" s="270"/>
      <c r="AC99" s="270"/>
      <c r="AD99" s="270"/>
      <c r="AE99" s="270"/>
      <c r="AF99" s="270"/>
      <c r="AG99" s="270"/>
      <c r="AH99" s="270">
        <v>0.19</v>
      </c>
      <c r="AI99" s="270">
        <v>0.15</v>
      </c>
      <c r="AJ99" s="270"/>
      <c r="AK99" s="270"/>
      <c r="AL99" s="270">
        <v>0.23</v>
      </c>
      <c r="AM99" s="270"/>
      <c r="AN99" s="270">
        <v>0.39</v>
      </c>
      <c r="AO99" s="270"/>
    </row>
    <row r="100" spans="1:41" x14ac:dyDescent="0.25">
      <c r="A100" s="270" t="s">
        <v>863</v>
      </c>
      <c r="B100" s="270" t="s">
        <v>99</v>
      </c>
      <c r="C100" s="269" t="s">
        <v>293</v>
      </c>
      <c r="D100" s="270" t="s">
        <v>864</v>
      </c>
      <c r="E100" s="249">
        <v>1</v>
      </c>
      <c r="F100" s="270">
        <f t="shared" si="6"/>
        <v>14</v>
      </c>
      <c r="G100" s="270">
        <f t="shared" si="8"/>
        <v>0.4375</v>
      </c>
      <c r="H100" s="273">
        <f t="shared" si="9"/>
        <v>0.88384615384615373</v>
      </c>
      <c r="I100" s="279">
        <v>7</v>
      </c>
      <c r="J100" s="271">
        <v>0.98</v>
      </c>
      <c r="K100" s="270"/>
      <c r="L100" s="270">
        <v>0.98</v>
      </c>
      <c r="M100" s="270">
        <v>0.98</v>
      </c>
      <c r="N100" s="270">
        <v>0.98</v>
      </c>
      <c r="O100" s="270">
        <v>0.98</v>
      </c>
      <c r="P100" s="270">
        <v>0.98</v>
      </c>
      <c r="Q100" s="270">
        <v>0.97</v>
      </c>
      <c r="R100" s="270"/>
      <c r="S100" s="270">
        <v>0.94</v>
      </c>
      <c r="T100" s="270">
        <v>0.94</v>
      </c>
      <c r="U100" s="270"/>
      <c r="V100" s="270">
        <v>0.94</v>
      </c>
      <c r="W100" s="270">
        <v>0.95</v>
      </c>
      <c r="X100" s="270">
        <v>0.96</v>
      </c>
      <c r="Y100" s="270">
        <v>0.96</v>
      </c>
      <c r="Z100" s="270">
        <v>0.95</v>
      </c>
      <c r="AA100" s="270"/>
      <c r="AB100" s="270"/>
      <c r="AC100" s="270">
        <v>0.9</v>
      </c>
      <c r="AD100" s="270"/>
      <c r="AE100" s="270">
        <v>0.84</v>
      </c>
      <c r="AF100" s="270">
        <v>0.87</v>
      </c>
      <c r="AG100" s="270">
        <v>0.84</v>
      </c>
      <c r="AH100" s="270">
        <v>0.82</v>
      </c>
      <c r="AI100" s="270">
        <v>0.82</v>
      </c>
      <c r="AJ100" s="270">
        <v>0.81</v>
      </c>
      <c r="AK100" s="270">
        <v>0.81</v>
      </c>
      <c r="AL100" s="270">
        <v>0.79</v>
      </c>
      <c r="AM100" s="270">
        <v>0.72</v>
      </c>
      <c r="AN100" s="270">
        <v>0.67</v>
      </c>
      <c r="AO100" s="270">
        <v>0.6</v>
      </c>
    </row>
    <row r="101" spans="1:41" x14ac:dyDescent="0.25">
      <c r="A101" s="270" t="s">
        <v>865</v>
      </c>
      <c r="B101" s="270" t="s">
        <v>103</v>
      </c>
      <c r="C101" s="270" t="s">
        <v>294</v>
      </c>
      <c r="D101" s="270" t="s">
        <v>864</v>
      </c>
      <c r="E101" s="249">
        <v>0.85333333333333328</v>
      </c>
      <c r="F101" s="270">
        <f t="shared" si="6"/>
        <v>16</v>
      </c>
      <c r="G101" s="270">
        <f t="shared" si="8"/>
        <v>0.5</v>
      </c>
      <c r="H101" s="273">
        <f t="shared" si="9"/>
        <v>0.90666666666666662</v>
      </c>
      <c r="I101" s="279">
        <f t="shared" si="7"/>
        <v>8</v>
      </c>
      <c r="J101" s="270">
        <v>0.92</v>
      </c>
      <c r="K101" s="270">
        <v>0.95</v>
      </c>
      <c r="L101" s="270">
        <v>0.98</v>
      </c>
      <c r="M101" s="270">
        <v>0.96</v>
      </c>
      <c r="N101" s="270">
        <v>0.95</v>
      </c>
      <c r="O101" s="270">
        <v>0.94</v>
      </c>
      <c r="P101" s="270">
        <v>0.94</v>
      </c>
      <c r="Q101" s="270">
        <v>0.94</v>
      </c>
      <c r="R101" s="270">
        <v>0.94</v>
      </c>
      <c r="S101" s="270">
        <v>0.95</v>
      </c>
      <c r="T101" s="270">
        <v>0.95</v>
      </c>
      <c r="U101" s="270">
        <v>0.94</v>
      </c>
      <c r="V101" s="270">
        <v>0.93</v>
      </c>
      <c r="W101" s="270">
        <v>0.93</v>
      </c>
      <c r="X101" s="270">
        <v>0.9</v>
      </c>
      <c r="Y101" s="270">
        <v>0.92</v>
      </c>
      <c r="Z101" s="270">
        <v>0.97</v>
      </c>
      <c r="AA101" s="270">
        <v>0.87</v>
      </c>
      <c r="AB101" s="270">
        <v>0.87</v>
      </c>
      <c r="AC101" s="270">
        <v>0.86</v>
      </c>
      <c r="AD101" s="270">
        <v>0.75</v>
      </c>
      <c r="AE101" s="270">
        <v>0.76</v>
      </c>
      <c r="AF101" s="270">
        <v>0.8</v>
      </c>
      <c r="AG101" s="270">
        <v>0.84</v>
      </c>
      <c r="AH101" s="270"/>
      <c r="AI101" s="270"/>
      <c r="AJ101" s="270"/>
      <c r="AK101" s="270"/>
      <c r="AL101" s="270"/>
      <c r="AM101" s="270"/>
      <c r="AN101" s="270"/>
      <c r="AO101" s="270"/>
    </row>
    <row r="102" spans="1:41" x14ac:dyDescent="0.25">
      <c r="A102" s="270" t="s">
        <v>865</v>
      </c>
      <c r="B102" s="270" t="s">
        <v>104</v>
      </c>
      <c r="C102" s="270" t="s">
        <v>295</v>
      </c>
      <c r="D102" s="270" t="s">
        <v>864</v>
      </c>
      <c r="F102" s="270">
        <f t="shared" si="6"/>
        <v>10</v>
      </c>
      <c r="G102" s="270">
        <f t="shared" si="8"/>
        <v>0.3125</v>
      </c>
      <c r="H102" s="273">
        <f t="shared" si="9"/>
        <v>0.93066666666666675</v>
      </c>
      <c r="I102" s="279">
        <f t="shared" si="7"/>
        <v>17</v>
      </c>
      <c r="J102" s="270">
        <v>0.99</v>
      </c>
      <c r="K102" s="270">
        <v>0.99</v>
      </c>
      <c r="L102" s="270">
        <v>0.99</v>
      </c>
      <c r="M102" s="270">
        <v>0.99</v>
      </c>
      <c r="N102" s="270">
        <v>0.99</v>
      </c>
      <c r="O102" s="270"/>
      <c r="P102" s="270">
        <v>0.99</v>
      </c>
      <c r="Q102" s="270"/>
      <c r="R102" s="270">
        <v>0.98</v>
      </c>
      <c r="S102" s="270"/>
      <c r="T102" s="270"/>
      <c r="U102" s="270"/>
      <c r="V102" s="270"/>
      <c r="W102" s="270"/>
      <c r="X102" s="270">
        <v>0.98</v>
      </c>
      <c r="Y102" s="270">
        <v>0.98</v>
      </c>
      <c r="Z102" s="270"/>
      <c r="AA102" s="270"/>
      <c r="AB102" s="270"/>
      <c r="AC102" s="270"/>
      <c r="AD102" s="270"/>
      <c r="AE102" s="270">
        <v>0.9</v>
      </c>
      <c r="AF102" s="270">
        <v>0.9</v>
      </c>
      <c r="AG102" s="270">
        <v>0.9</v>
      </c>
      <c r="AH102" s="270">
        <v>0.95</v>
      </c>
      <c r="AI102" s="270"/>
      <c r="AJ102" s="270"/>
      <c r="AK102" s="270">
        <v>0.68</v>
      </c>
      <c r="AL102" s="270">
        <v>0.75</v>
      </c>
      <c r="AM102" s="270"/>
      <c r="AN102" s="270"/>
      <c r="AO102" s="270"/>
    </row>
    <row r="103" spans="1:41" x14ac:dyDescent="0.25">
      <c r="A103" s="270" t="s">
        <v>866</v>
      </c>
      <c r="B103" s="270" t="s">
        <v>109</v>
      </c>
      <c r="C103" s="270" t="s">
        <v>296</v>
      </c>
      <c r="D103" s="270" t="s">
        <v>864</v>
      </c>
      <c r="E103" s="249">
        <v>0.43</v>
      </c>
      <c r="F103" s="270">
        <f t="shared" si="6"/>
        <v>3</v>
      </c>
      <c r="G103" s="270">
        <f t="shared" si="8"/>
        <v>9.375E-2</v>
      </c>
      <c r="H103" s="273">
        <f t="shared" si="9"/>
        <v>0.61031250000000015</v>
      </c>
      <c r="I103" s="279">
        <f t="shared" si="7"/>
        <v>0</v>
      </c>
      <c r="J103" s="270">
        <v>0.89</v>
      </c>
      <c r="K103" s="270">
        <v>0.85</v>
      </c>
      <c r="L103" s="270">
        <v>0.89</v>
      </c>
      <c r="M103" s="270">
        <v>0.88</v>
      </c>
      <c r="N103" s="270">
        <v>0.95</v>
      </c>
      <c r="O103" s="270">
        <v>0.93</v>
      </c>
      <c r="P103" s="270">
        <v>0.92</v>
      </c>
      <c r="Q103" s="270">
        <v>0.75</v>
      </c>
      <c r="R103" s="270">
        <v>0.87</v>
      </c>
      <c r="S103" s="270">
        <v>0.62</v>
      </c>
      <c r="T103" s="270">
        <v>0.37</v>
      </c>
      <c r="U103" s="270">
        <v>0.8</v>
      </c>
      <c r="V103" s="270">
        <v>0.71</v>
      </c>
      <c r="W103" s="270">
        <v>0.54</v>
      </c>
      <c r="X103" s="270">
        <v>0.61</v>
      </c>
      <c r="Y103" s="270">
        <v>0.73</v>
      </c>
      <c r="Z103" s="270">
        <v>0.74</v>
      </c>
      <c r="AA103" s="270">
        <v>0.66</v>
      </c>
      <c r="AB103" s="270">
        <v>0.66</v>
      </c>
      <c r="AC103" s="270">
        <v>0.65</v>
      </c>
      <c r="AD103" s="270">
        <v>0.53</v>
      </c>
      <c r="AE103" s="270">
        <v>0.71</v>
      </c>
      <c r="AF103" s="270">
        <v>0.51</v>
      </c>
      <c r="AG103" s="270">
        <v>0.42</v>
      </c>
      <c r="AH103" s="270">
        <v>0.35</v>
      </c>
      <c r="AI103" s="270">
        <v>0.3</v>
      </c>
      <c r="AJ103" s="270">
        <v>0.23</v>
      </c>
      <c r="AK103" s="270">
        <v>0.19</v>
      </c>
      <c r="AL103" s="270">
        <v>0.23</v>
      </c>
      <c r="AM103" s="270">
        <v>0.15</v>
      </c>
      <c r="AN103" s="270">
        <v>0.41</v>
      </c>
      <c r="AO103" s="270">
        <v>0.48</v>
      </c>
    </row>
    <row r="104" spans="1:41" x14ac:dyDescent="0.25">
      <c r="A104" s="270" t="s">
        <v>866</v>
      </c>
      <c r="B104" s="270" t="s">
        <v>122</v>
      </c>
      <c r="C104" s="270" t="s">
        <v>297</v>
      </c>
      <c r="D104" s="270" t="s">
        <v>864</v>
      </c>
      <c r="E104" s="249">
        <v>0.74</v>
      </c>
      <c r="F104" s="270">
        <f t="shared" si="6"/>
        <v>11</v>
      </c>
      <c r="G104" s="270">
        <f t="shared" si="8"/>
        <v>0.34375</v>
      </c>
      <c r="H104" s="273">
        <f t="shared" si="9"/>
        <v>0.80499999999999983</v>
      </c>
      <c r="I104" s="279">
        <f t="shared" si="7"/>
        <v>0</v>
      </c>
      <c r="J104" s="270">
        <v>0.97</v>
      </c>
      <c r="K104" s="270">
        <v>0.93</v>
      </c>
      <c r="L104" s="270">
        <v>0.93</v>
      </c>
      <c r="M104" s="270">
        <v>0.91</v>
      </c>
      <c r="N104" s="270">
        <v>0.87</v>
      </c>
      <c r="O104" s="270">
        <v>0.99</v>
      </c>
      <c r="P104" s="270">
        <v>0.93</v>
      </c>
      <c r="Q104" s="270">
        <v>0.89</v>
      </c>
      <c r="R104" s="270">
        <v>0.84</v>
      </c>
      <c r="S104" s="270">
        <v>0.64</v>
      </c>
      <c r="T104" s="270">
        <v>0.9</v>
      </c>
      <c r="U104" s="270">
        <v>0.75</v>
      </c>
      <c r="V104" s="270">
        <v>0.85</v>
      </c>
      <c r="W104" s="270">
        <v>0.96</v>
      </c>
      <c r="X104" s="270">
        <v>0.95</v>
      </c>
      <c r="Y104" s="270">
        <v>0.9</v>
      </c>
      <c r="Z104" s="270">
        <v>0.97</v>
      </c>
      <c r="AA104" s="270">
        <v>0.98</v>
      </c>
      <c r="AB104" s="270">
        <v>0.91</v>
      </c>
      <c r="AC104" s="270">
        <v>0.86</v>
      </c>
      <c r="AD104" s="270">
        <v>0.81</v>
      </c>
      <c r="AE104" s="270">
        <v>0.8</v>
      </c>
      <c r="AF104" s="270">
        <v>0.88</v>
      </c>
      <c r="AG104" s="270">
        <v>0.73</v>
      </c>
      <c r="AH104" s="270">
        <v>0.53</v>
      </c>
      <c r="AI104" s="270">
        <v>0.59</v>
      </c>
      <c r="AJ104" s="270">
        <v>0.57999999999999996</v>
      </c>
      <c r="AK104" s="270">
        <v>0.54</v>
      </c>
      <c r="AL104" s="270">
        <v>0.63</v>
      </c>
      <c r="AM104" s="270">
        <v>0.52</v>
      </c>
      <c r="AN104" s="270">
        <v>0.64</v>
      </c>
      <c r="AO104" s="270">
        <v>0.57999999999999996</v>
      </c>
    </row>
    <row r="105" spans="1:41" x14ac:dyDescent="0.25">
      <c r="A105" s="270" t="s">
        <v>868</v>
      </c>
      <c r="B105" s="270" t="s">
        <v>123</v>
      </c>
      <c r="C105" s="270" t="s">
        <v>298</v>
      </c>
      <c r="D105" s="270" t="s">
        <v>864</v>
      </c>
      <c r="E105" s="249">
        <v>0.66666666666666674</v>
      </c>
      <c r="F105" s="270">
        <f t="shared" si="6"/>
        <v>19</v>
      </c>
      <c r="G105" s="270">
        <f t="shared" si="8"/>
        <v>0.59375</v>
      </c>
      <c r="H105" s="273">
        <f t="shared" si="9"/>
        <v>0.85218749999999999</v>
      </c>
      <c r="I105" s="279">
        <f t="shared" si="7"/>
        <v>0</v>
      </c>
      <c r="J105" s="270">
        <v>0.95</v>
      </c>
      <c r="K105" s="270">
        <v>0.95</v>
      </c>
      <c r="L105" s="270">
        <v>0.95</v>
      </c>
      <c r="M105" s="270">
        <v>0.96</v>
      </c>
      <c r="N105" s="270">
        <v>0.9</v>
      </c>
      <c r="O105" s="270">
        <v>0.9</v>
      </c>
      <c r="P105" s="270">
        <v>0.95</v>
      </c>
      <c r="Q105" s="270">
        <v>0.94</v>
      </c>
      <c r="R105" s="270">
        <v>0.99</v>
      </c>
      <c r="S105" s="270">
        <v>0.96</v>
      </c>
      <c r="T105" s="270">
        <v>0.97</v>
      </c>
      <c r="U105" s="270">
        <v>0.95</v>
      </c>
      <c r="V105" s="270">
        <v>0.93</v>
      </c>
      <c r="W105" s="270">
        <v>0.94</v>
      </c>
      <c r="X105" s="270">
        <v>0.95</v>
      </c>
      <c r="Y105" s="270">
        <v>0.94</v>
      </c>
      <c r="Z105" s="270">
        <v>0.94</v>
      </c>
      <c r="AA105" s="270">
        <v>0.95</v>
      </c>
      <c r="AB105" s="270">
        <v>0.91</v>
      </c>
      <c r="AC105" s="270">
        <v>0.94</v>
      </c>
      <c r="AD105" s="270">
        <v>0.92</v>
      </c>
      <c r="AE105" s="270">
        <v>0.9</v>
      </c>
      <c r="AF105" s="270">
        <v>0.84</v>
      </c>
      <c r="AG105" s="270">
        <v>0.68</v>
      </c>
      <c r="AH105" s="270">
        <v>0.69</v>
      </c>
      <c r="AI105" s="270">
        <v>0.62</v>
      </c>
      <c r="AJ105" s="270">
        <v>0.56999999999999995</v>
      </c>
      <c r="AK105" s="270">
        <v>0.54</v>
      </c>
      <c r="AL105" s="270">
        <v>0.57999999999999996</v>
      </c>
      <c r="AM105" s="270">
        <v>0.73</v>
      </c>
      <c r="AN105" s="270">
        <v>0.66</v>
      </c>
      <c r="AO105" s="270">
        <v>0.67</v>
      </c>
    </row>
    <row r="106" spans="1:41" x14ac:dyDescent="0.25">
      <c r="A106" s="270" t="s">
        <v>870</v>
      </c>
      <c r="B106" s="270" t="s">
        <v>110</v>
      </c>
      <c r="C106" s="270" t="s">
        <v>299</v>
      </c>
      <c r="D106" s="270" t="s">
        <v>864</v>
      </c>
      <c r="E106" s="249">
        <v>1</v>
      </c>
      <c r="F106" s="270">
        <f t="shared" si="6"/>
        <v>22</v>
      </c>
      <c r="G106" s="270">
        <f t="shared" si="8"/>
        <v>0.6875</v>
      </c>
      <c r="H106" s="273">
        <f t="shared" si="9"/>
        <v>0.8206666666666671</v>
      </c>
      <c r="I106" s="279">
        <f t="shared" si="7"/>
        <v>2</v>
      </c>
      <c r="J106" s="270">
        <v>0.96</v>
      </c>
      <c r="K106" s="270">
        <v>0.96</v>
      </c>
      <c r="L106" s="270">
        <v>0.98</v>
      </c>
      <c r="M106" s="270">
        <v>0.98</v>
      </c>
      <c r="N106" s="270">
        <v>0.98</v>
      </c>
      <c r="O106" s="270">
        <v>0.98</v>
      </c>
      <c r="P106" s="270">
        <v>0.98</v>
      </c>
      <c r="Q106" s="270">
        <v>0.96</v>
      </c>
      <c r="R106" s="270">
        <v>0.98</v>
      </c>
      <c r="S106" s="270">
        <v>0.98</v>
      </c>
      <c r="T106" s="270">
        <v>0.98</v>
      </c>
      <c r="U106" s="270">
        <v>0.98</v>
      </c>
      <c r="V106" s="270">
        <v>0.98</v>
      </c>
      <c r="W106" s="270">
        <v>0.97</v>
      </c>
      <c r="X106" s="270">
        <v>0.97</v>
      </c>
      <c r="Y106" s="270">
        <v>0.97</v>
      </c>
      <c r="Z106" s="270">
        <v>0.94</v>
      </c>
      <c r="AA106" s="270">
        <v>0.96</v>
      </c>
      <c r="AB106" s="270">
        <v>0.9</v>
      </c>
      <c r="AC106" s="270">
        <v>0.98</v>
      </c>
      <c r="AD106" s="270">
        <v>0.98</v>
      </c>
      <c r="AE106" s="270">
        <v>0.94</v>
      </c>
      <c r="AF106" s="270">
        <v>0.91</v>
      </c>
      <c r="AG106" s="270">
        <v>0.86</v>
      </c>
      <c r="AH106" s="270">
        <v>0.42</v>
      </c>
      <c r="AI106" s="270">
        <v>0.42</v>
      </c>
      <c r="AJ106" s="270">
        <v>0.28000000000000003</v>
      </c>
      <c r="AK106" s="270">
        <v>0.24</v>
      </c>
      <c r="AL106" s="270"/>
      <c r="AM106" s="270">
        <v>0.1</v>
      </c>
      <c r="AN106" s="270">
        <v>0.1</v>
      </c>
      <c r="AO106" s="270"/>
    </row>
    <row r="107" spans="1:41" x14ac:dyDescent="0.25">
      <c r="A107" s="270" t="s">
        <v>866</v>
      </c>
      <c r="B107" s="270" t="s">
        <v>114</v>
      </c>
      <c r="C107" s="270" t="s">
        <v>300</v>
      </c>
      <c r="D107" s="270" t="s">
        <v>864</v>
      </c>
      <c r="E107" s="249">
        <v>0.5066666666666666</v>
      </c>
      <c r="F107" s="270">
        <f t="shared" si="6"/>
        <v>5</v>
      </c>
      <c r="G107" s="270">
        <f t="shared" si="8"/>
        <v>0.15625</v>
      </c>
      <c r="H107" s="273">
        <f t="shared" si="9"/>
        <v>0.62703703703703717</v>
      </c>
      <c r="I107" s="279">
        <f t="shared" si="7"/>
        <v>5</v>
      </c>
      <c r="J107" s="270">
        <v>0.88</v>
      </c>
      <c r="K107" s="270">
        <v>0.92</v>
      </c>
      <c r="L107" s="270">
        <v>0.89</v>
      </c>
      <c r="M107" s="270">
        <v>0.99</v>
      </c>
      <c r="N107" s="270">
        <v>0.91</v>
      </c>
      <c r="O107" s="270">
        <v>0.95</v>
      </c>
      <c r="P107" s="270">
        <v>0.95</v>
      </c>
      <c r="Q107" s="270">
        <v>0.86</v>
      </c>
      <c r="R107" s="270">
        <v>0.79</v>
      </c>
      <c r="S107" s="270">
        <v>0.74</v>
      </c>
      <c r="T107" s="270">
        <v>0.61</v>
      </c>
      <c r="U107" s="270">
        <v>0.54</v>
      </c>
      <c r="V107" s="270">
        <v>0.47</v>
      </c>
      <c r="W107" s="270">
        <v>0.56000000000000005</v>
      </c>
      <c r="X107" s="270">
        <v>0.52</v>
      </c>
      <c r="Y107" s="270">
        <v>0.53</v>
      </c>
      <c r="Z107" s="270">
        <v>0.49</v>
      </c>
      <c r="AA107" s="270">
        <v>0.39</v>
      </c>
      <c r="AB107" s="270">
        <v>0.46</v>
      </c>
      <c r="AC107" s="270">
        <v>0.38</v>
      </c>
      <c r="AD107" s="270">
        <v>0.34</v>
      </c>
      <c r="AE107" s="270">
        <v>0.42</v>
      </c>
      <c r="AF107" s="270">
        <v>0.26</v>
      </c>
      <c r="AG107" s="270">
        <v>0.18</v>
      </c>
      <c r="AH107" s="270">
        <v>0.8</v>
      </c>
      <c r="AI107" s="270">
        <v>0.3</v>
      </c>
      <c r="AJ107" s="270">
        <v>0.8</v>
      </c>
      <c r="AK107" s="270"/>
      <c r="AL107" s="270"/>
      <c r="AM107" s="270"/>
      <c r="AN107" s="270"/>
      <c r="AO107" s="270"/>
    </row>
    <row r="108" spans="1:41" x14ac:dyDescent="0.25">
      <c r="A108" s="270" t="s">
        <v>865</v>
      </c>
      <c r="B108" s="270" t="s">
        <v>115</v>
      </c>
      <c r="C108" s="270" t="s">
        <v>301</v>
      </c>
      <c r="D108" s="270" t="s">
        <v>864</v>
      </c>
      <c r="E108" s="249">
        <v>1</v>
      </c>
      <c r="F108" s="270">
        <f t="shared" si="6"/>
        <v>8</v>
      </c>
      <c r="G108" s="270">
        <f t="shared" si="8"/>
        <v>0.25</v>
      </c>
      <c r="H108" s="273">
        <f t="shared" si="9"/>
        <v>0.79458333333333331</v>
      </c>
      <c r="I108" s="279">
        <f t="shared" si="7"/>
        <v>8</v>
      </c>
      <c r="J108" s="270">
        <v>0.96</v>
      </c>
      <c r="K108" s="270">
        <v>0.76</v>
      </c>
      <c r="L108" s="270">
        <v>0.73</v>
      </c>
      <c r="M108" s="270">
        <v>0.72</v>
      </c>
      <c r="N108" s="270">
        <v>0.74</v>
      </c>
      <c r="O108" s="270">
        <v>0.85</v>
      </c>
      <c r="P108" s="270">
        <v>0.92</v>
      </c>
      <c r="Q108" s="270">
        <v>0.89</v>
      </c>
      <c r="R108" s="270">
        <v>0.94</v>
      </c>
      <c r="S108" s="270">
        <v>0.95</v>
      </c>
      <c r="T108" s="270">
        <v>0.7</v>
      </c>
      <c r="U108" s="270">
        <v>0.94</v>
      </c>
      <c r="V108" s="270"/>
      <c r="W108" s="270">
        <v>0.92</v>
      </c>
      <c r="X108" s="270"/>
      <c r="Y108" s="270">
        <v>0.92</v>
      </c>
      <c r="Z108" s="270">
        <v>0.92</v>
      </c>
      <c r="AA108" s="270"/>
      <c r="AB108" s="270">
        <v>0.83</v>
      </c>
      <c r="AC108" s="270">
        <v>0.82</v>
      </c>
      <c r="AD108" s="270">
        <v>0.86</v>
      </c>
      <c r="AE108" s="270">
        <v>0.63</v>
      </c>
      <c r="AF108" s="270">
        <v>0.47</v>
      </c>
      <c r="AG108" s="270">
        <v>0.87</v>
      </c>
      <c r="AH108" s="270"/>
      <c r="AI108" s="270">
        <v>0.86</v>
      </c>
      <c r="AJ108" s="270">
        <v>0.37</v>
      </c>
      <c r="AK108" s="270">
        <v>0.5</v>
      </c>
      <c r="AL108" s="270"/>
      <c r="AM108" s="270"/>
      <c r="AN108" s="270"/>
      <c r="AO108" s="270"/>
    </row>
    <row r="109" spans="1:41" x14ac:dyDescent="0.25">
      <c r="A109" s="270" t="s">
        <v>868</v>
      </c>
      <c r="B109" s="270" t="s">
        <v>112</v>
      </c>
      <c r="C109" s="269" t="s">
        <v>302</v>
      </c>
      <c r="D109" s="270" t="s">
        <v>864</v>
      </c>
      <c r="E109" s="249">
        <v>0.66500000000000004</v>
      </c>
      <c r="F109" s="270">
        <f t="shared" si="6"/>
        <v>6</v>
      </c>
      <c r="G109" s="270">
        <f t="shared" si="8"/>
        <v>0.1875</v>
      </c>
      <c r="H109" s="273">
        <f t="shared" si="9"/>
        <v>0.76818181818181808</v>
      </c>
      <c r="I109" s="279">
        <v>11</v>
      </c>
      <c r="J109" s="271">
        <v>0.94</v>
      </c>
      <c r="K109" s="270">
        <v>0.94</v>
      </c>
      <c r="L109" s="270">
        <v>0.96</v>
      </c>
      <c r="M109" s="270"/>
      <c r="N109" s="270">
        <v>0.93</v>
      </c>
      <c r="O109" s="270">
        <v>0.74</v>
      </c>
      <c r="P109" s="270">
        <v>0.77</v>
      </c>
      <c r="Q109" s="270">
        <v>0.64</v>
      </c>
      <c r="R109" s="270">
        <v>0.68</v>
      </c>
      <c r="S109" s="270">
        <v>0.8</v>
      </c>
      <c r="T109" s="270">
        <v>0.73</v>
      </c>
      <c r="U109" s="270">
        <v>0.39</v>
      </c>
      <c r="V109" s="270">
        <v>0.66</v>
      </c>
      <c r="W109" s="270">
        <v>0.86</v>
      </c>
      <c r="X109" s="270">
        <v>0.78</v>
      </c>
      <c r="Y109" s="270">
        <v>0.78</v>
      </c>
      <c r="Z109" s="270">
        <v>0.7</v>
      </c>
      <c r="AA109" s="270">
        <v>0.67</v>
      </c>
      <c r="AB109" s="270">
        <v>0.56000000000000005</v>
      </c>
      <c r="AC109" s="270">
        <v>0.82</v>
      </c>
      <c r="AD109" s="270">
        <v>0.71</v>
      </c>
      <c r="AE109" s="270">
        <v>0.92</v>
      </c>
      <c r="AF109" s="270"/>
      <c r="AG109" s="270">
        <v>0.92</v>
      </c>
      <c r="AH109" s="270"/>
      <c r="AI109" s="270"/>
      <c r="AJ109" s="270"/>
      <c r="AK109" s="270"/>
      <c r="AL109" s="270"/>
      <c r="AM109" s="270"/>
      <c r="AN109" s="270"/>
      <c r="AO109" s="270"/>
    </row>
    <row r="110" spans="1:41" x14ac:dyDescent="0.25">
      <c r="A110" s="270" t="s">
        <v>866</v>
      </c>
      <c r="B110" s="270" t="s">
        <v>120</v>
      </c>
      <c r="C110" s="270" t="s">
        <v>303</v>
      </c>
      <c r="D110" s="270" t="s">
        <v>864</v>
      </c>
      <c r="E110" s="249">
        <v>9.6666666666666665E-2</v>
      </c>
      <c r="F110" s="270">
        <f t="shared" si="6"/>
        <v>0</v>
      </c>
      <c r="G110" s="270">
        <f t="shared" si="8"/>
        <v>0</v>
      </c>
      <c r="H110" s="273">
        <f t="shared" si="9"/>
        <v>0.48153846153846147</v>
      </c>
      <c r="I110" s="279">
        <f t="shared" si="7"/>
        <v>6</v>
      </c>
      <c r="J110" s="270">
        <v>0.75</v>
      </c>
      <c r="K110" s="270">
        <v>0.64</v>
      </c>
      <c r="L110" s="270">
        <v>0.64</v>
      </c>
      <c r="M110" s="270">
        <v>0.74</v>
      </c>
      <c r="N110" s="270">
        <v>0.75</v>
      </c>
      <c r="O110" s="270">
        <v>0.68</v>
      </c>
      <c r="P110" s="270">
        <v>0.71</v>
      </c>
      <c r="Q110" s="270">
        <v>0.7</v>
      </c>
      <c r="R110" s="270">
        <v>0.76</v>
      </c>
      <c r="S110" s="270">
        <v>0.83</v>
      </c>
      <c r="T110" s="270">
        <v>0.61</v>
      </c>
      <c r="U110" s="270">
        <v>0.31</v>
      </c>
      <c r="V110" s="270">
        <v>0.26</v>
      </c>
      <c r="W110" s="270"/>
      <c r="X110" s="270">
        <v>0.28000000000000003</v>
      </c>
      <c r="Y110" s="270">
        <v>0.5</v>
      </c>
      <c r="Z110" s="270">
        <v>0.5</v>
      </c>
      <c r="AA110" s="270">
        <v>0.5</v>
      </c>
      <c r="AB110" s="270">
        <v>0.44</v>
      </c>
      <c r="AC110" s="270">
        <v>0.39</v>
      </c>
      <c r="AD110" s="270">
        <v>0.28999999999999998</v>
      </c>
      <c r="AE110" s="270">
        <v>0.33</v>
      </c>
      <c r="AF110" s="270">
        <v>0.28000000000000003</v>
      </c>
      <c r="AG110" s="270">
        <v>0.24</v>
      </c>
      <c r="AH110" s="270">
        <v>0.1</v>
      </c>
      <c r="AI110" s="270">
        <v>0.11</v>
      </c>
      <c r="AJ110" s="270"/>
      <c r="AK110" s="270"/>
      <c r="AL110" s="270"/>
      <c r="AM110" s="270"/>
      <c r="AN110" s="270">
        <v>0.18</v>
      </c>
      <c r="AO110" s="270"/>
    </row>
    <row r="111" spans="1:41" x14ac:dyDescent="0.25">
      <c r="A111" s="270" t="s">
        <v>866</v>
      </c>
      <c r="B111" s="270" t="s">
        <v>121</v>
      </c>
      <c r="C111" s="270" t="s">
        <v>304</v>
      </c>
      <c r="D111" s="270" t="s">
        <v>864</v>
      </c>
      <c r="E111" s="249">
        <v>0.56666666666666665</v>
      </c>
      <c r="F111" s="270">
        <f t="shared" si="6"/>
        <v>12</v>
      </c>
      <c r="G111" s="270">
        <f t="shared" si="8"/>
        <v>0.375</v>
      </c>
      <c r="H111" s="273">
        <f t="shared" si="9"/>
        <v>0.9079310344827588</v>
      </c>
      <c r="I111" s="279">
        <f t="shared" si="7"/>
        <v>3</v>
      </c>
      <c r="J111" s="270">
        <v>0.98</v>
      </c>
      <c r="K111" s="270">
        <v>0.99</v>
      </c>
      <c r="L111" s="270">
        <v>0.99</v>
      </c>
      <c r="M111" s="270">
        <v>0.99</v>
      </c>
      <c r="N111" s="270">
        <v>0.97</v>
      </c>
      <c r="O111" s="270">
        <v>0.97</v>
      </c>
      <c r="P111" s="270">
        <v>0.97</v>
      </c>
      <c r="Q111" s="270">
        <v>0.98</v>
      </c>
      <c r="R111" s="270">
        <v>0.92</v>
      </c>
      <c r="S111" s="270"/>
      <c r="T111" s="270">
        <v>0.93</v>
      </c>
      <c r="U111" s="270">
        <v>0.88</v>
      </c>
      <c r="V111" s="270">
        <v>0.85</v>
      </c>
      <c r="W111" s="270">
        <v>0.89</v>
      </c>
      <c r="X111" s="270">
        <v>0.9</v>
      </c>
      <c r="Y111" s="270">
        <v>0.89</v>
      </c>
      <c r="Z111" s="270">
        <v>0.93</v>
      </c>
      <c r="AA111" s="270">
        <v>0.89</v>
      </c>
      <c r="AB111" s="270"/>
      <c r="AC111" s="270">
        <v>0.88</v>
      </c>
      <c r="AD111" s="270"/>
      <c r="AE111" s="270">
        <v>0.85</v>
      </c>
      <c r="AF111" s="270">
        <v>0.85</v>
      </c>
      <c r="AG111" s="270">
        <v>0.86</v>
      </c>
      <c r="AH111" s="270">
        <v>0.84</v>
      </c>
      <c r="AI111" s="270">
        <v>0.86</v>
      </c>
      <c r="AJ111" s="270">
        <v>0.88</v>
      </c>
      <c r="AK111" s="270">
        <v>0.85</v>
      </c>
      <c r="AL111" s="270">
        <v>0.89</v>
      </c>
      <c r="AM111" s="270">
        <v>0.94</v>
      </c>
      <c r="AN111" s="270">
        <v>0.82</v>
      </c>
      <c r="AO111" s="270">
        <v>0.89</v>
      </c>
    </row>
    <row r="112" spans="1:41" x14ac:dyDescent="0.25">
      <c r="A112" s="270" t="s">
        <v>867</v>
      </c>
      <c r="B112" s="270" t="s">
        <v>111</v>
      </c>
      <c r="C112" s="270" t="s">
        <v>305</v>
      </c>
      <c r="D112" s="270" t="s">
        <v>864</v>
      </c>
      <c r="E112" s="249">
        <v>0.79</v>
      </c>
      <c r="F112" s="270">
        <f t="shared" si="6"/>
        <v>19</v>
      </c>
      <c r="G112" s="270">
        <f t="shared" si="8"/>
        <v>0.59375</v>
      </c>
      <c r="H112" s="273">
        <f t="shared" si="9"/>
        <v>0.78812500000000008</v>
      </c>
      <c r="I112" s="279">
        <f t="shared" si="7"/>
        <v>0</v>
      </c>
      <c r="J112" s="270">
        <v>0.97</v>
      </c>
      <c r="K112" s="270">
        <v>0.95</v>
      </c>
      <c r="L112" s="270">
        <v>0.95</v>
      </c>
      <c r="M112" s="270">
        <v>0.96</v>
      </c>
      <c r="N112" s="270">
        <v>0.98</v>
      </c>
      <c r="O112" s="270">
        <v>0.98</v>
      </c>
      <c r="P112" s="270">
        <v>0.98</v>
      </c>
      <c r="Q112" s="270">
        <v>0.98</v>
      </c>
      <c r="R112" s="270">
        <v>0.98</v>
      </c>
      <c r="S112" s="270">
        <v>0.97</v>
      </c>
      <c r="T112" s="270">
        <v>0.97</v>
      </c>
      <c r="U112" s="270">
        <v>0.97</v>
      </c>
      <c r="V112" s="270">
        <v>0.96</v>
      </c>
      <c r="W112" s="270">
        <v>0.96</v>
      </c>
      <c r="X112" s="270">
        <v>0.95</v>
      </c>
      <c r="Y112" s="270">
        <v>0.94</v>
      </c>
      <c r="Z112" s="270">
        <v>0.91</v>
      </c>
      <c r="AA112" s="270">
        <v>0.91</v>
      </c>
      <c r="AB112" s="270">
        <v>0.82</v>
      </c>
      <c r="AC112" s="270">
        <v>0.91</v>
      </c>
      <c r="AD112" s="270">
        <v>0.88</v>
      </c>
      <c r="AE112" s="270">
        <v>0.53</v>
      </c>
      <c r="AF112" s="270">
        <v>0.65</v>
      </c>
      <c r="AG112" s="270">
        <v>0.6</v>
      </c>
      <c r="AH112" s="270">
        <v>0.62</v>
      </c>
      <c r="AI112" s="270">
        <v>0.34</v>
      </c>
      <c r="AJ112" s="270">
        <v>0.4</v>
      </c>
      <c r="AK112" s="270">
        <v>0.52</v>
      </c>
      <c r="AL112" s="270">
        <v>0.41</v>
      </c>
      <c r="AM112" s="270">
        <v>0.4</v>
      </c>
      <c r="AN112" s="270">
        <v>0.43</v>
      </c>
      <c r="AO112" s="270">
        <v>0.44</v>
      </c>
    </row>
    <row r="113" spans="1:41" x14ac:dyDescent="0.25">
      <c r="A113" s="270" t="s">
        <v>868</v>
      </c>
      <c r="B113" s="270" t="s">
        <v>60</v>
      </c>
      <c r="C113" s="270" t="s">
        <v>306</v>
      </c>
      <c r="D113" s="270" t="s">
        <v>864</v>
      </c>
      <c r="E113" s="249">
        <v>0.75</v>
      </c>
      <c r="F113" s="270">
        <f t="shared" si="6"/>
        <v>4</v>
      </c>
      <c r="G113" s="270">
        <f t="shared" si="8"/>
        <v>0.125</v>
      </c>
      <c r="H113" s="273">
        <f t="shared" si="9"/>
        <v>0.81142857142857139</v>
      </c>
      <c r="I113" s="279">
        <f t="shared" si="7"/>
        <v>11</v>
      </c>
      <c r="J113" s="270">
        <v>0.84</v>
      </c>
      <c r="K113" s="270">
        <v>0.85</v>
      </c>
      <c r="L113" s="270">
        <v>0.91</v>
      </c>
      <c r="M113" s="270"/>
      <c r="N113" s="270">
        <v>0.79</v>
      </c>
      <c r="O113" s="270">
        <v>0.67</v>
      </c>
      <c r="P113" s="270">
        <v>0.94</v>
      </c>
      <c r="Q113" s="270">
        <v>0.78</v>
      </c>
      <c r="R113" s="270">
        <v>0.92</v>
      </c>
      <c r="S113" s="270"/>
      <c r="T113" s="270">
        <v>0.75</v>
      </c>
      <c r="U113" s="270">
        <v>0.85</v>
      </c>
      <c r="V113" s="270">
        <v>0.76</v>
      </c>
      <c r="W113" s="270">
        <v>0.8</v>
      </c>
      <c r="X113" s="270">
        <v>0.75</v>
      </c>
      <c r="Y113" s="270"/>
      <c r="Z113" s="270">
        <v>0.83</v>
      </c>
      <c r="AA113" s="270">
        <v>0.81</v>
      </c>
      <c r="AB113" s="270">
        <v>0.78</v>
      </c>
      <c r="AC113" s="270"/>
      <c r="AD113" s="270">
        <v>0.79</v>
      </c>
      <c r="AE113" s="270">
        <v>0.85</v>
      </c>
      <c r="AF113" s="270">
        <v>0.95</v>
      </c>
      <c r="AG113" s="270">
        <v>0.85</v>
      </c>
      <c r="AH113" s="270">
        <v>0.56999999999999995</v>
      </c>
      <c r="AI113" s="270"/>
      <c r="AJ113" s="270"/>
      <c r="AK113" s="270"/>
      <c r="AL113" s="270"/>
      <c r="AM113" s="270"/>
      <c r="AN113" s="270"/>
      <c r="AO113" s="270"/>
    </row>
    <row r="114" spans="1:41" x14ac:dyDescent="0.25">
      <c r="A114" s="270" t="s">
        <v>865</v>
      </c>
      <c r="B114" s="270" t="s">
        <v>107</v>
      </c>
      <c r="C114" s="270" t="s">
        <v>307</v>
      </c>
      <c r="D114" s="270" t="s">
        <v>864</v>
      </c>
      <c r="F114" s="270">
        <f t="shared" si="6"/>
        <v>10</v>
      </c>
      <c r="G114" s="270">
        <f t="shared" si="8"/>
        <v>0.3125</v>
      </c>
      <c r="H114" s="273">
        <f t="shared" si="9"/>
        <v>0.9880000000000001</v>
      </c>
      <c r="I114" s="279">
        <v>23</v>
      </c>
      <c r="J114" s="271">
        <v>0.99</v>
      </c>
      <c r="K114" s="270"/>
      <c r="L114" s="270"/>
      <c r="M114" s="270"/>
      <c r="N114" s="270"/>
      <c r="O114" s="270"/>
      <c r="P114" s="270"/>
      <c r="Q114" s="270"/>
      <c r="R114" s="270"/>
      <c r="S114" s="270">
        <v>0.99</v>
      </c>
      <c r="T114" s="270"/>
      <c r="U114" s="270"/>
      <c r="V114" s="270">
        <v>0.99</v>
      </c>
      <c r="W114" s="270"/>
      <c r="X114" s="270"/>
      <c r="Y114" s="270"/>
      <c r="Z114" s="270">
        <v>0.99</v>
      </c>
      <c r="AA114" s="270">
        <v>0.99</v>
      </c>
      <c r="AB114" s="270"/>
      <c r="AC114" s="270">
        <v>0.98</v>
      </c>
      <c r="AD114" s="270">
        <v>0.98</v>
      </c>
      <c r="AE114" s="270">
        <v>0.99</v>
      </c>
      <c r="AF114" s="270">
        <v>0.99</v>
      </c>
      <c r="AG114" s="270">
        <v>0.99</v>
      </c>
      <c r="AH114" s="270"/>
      <c r="AI114" s="270"/>
      <c r="AJ114" s="270"/>
      <c r="AK114" s="270"/>
      <c r="AL114" s="270"/>
      <c r="AM114" s="270"/>
      <c r="AN114" s="270"/>
      <c r="AO114" s="270"/>
    </row>
    <row r="115" spans="1:41" x14ac:dyDescent="0.25">
      <c r="A115" s="270" t="s">
        <v>868</v>
      </c>
      <c r="B115" s="270" t="s">
        <v>118</v>
      </c>
      <c r="C115" s="270" t="s">
        <v>308</v>
      </c>
      <c r="D115" s="270" t="s">
        <v>864</v>
      </c>
      <c r="E115" s="249">
        <v>0.99</v>
      </c>
      <c r="F115" s="270">
        <f t="shared" si="6"/>
        <v>16</v>
      </c>
      <c r="G115" s="270">
        <f t="shared" si="8"/>
        <v>0.5</v>
      </c>
      <c r="H115" s="273">
        <f t="shared" si="9"/>
        <v>0.87312499999999993</v>
      </c>
      <c r="I115" s="279">
        <f t="shared" si="7"/>
        <v>0</v>
      </c>
      <c r="J115" s="270">
        <v>0.99</v>
      </c>
      <c r="K115" s="270">
        <v>0.96</v>
      </c>
      <c r="L115" s="270">
        <v>0.95</v>
      </c>
      <c r="M115" s="270">
        <v>0.96</v>
      </c>
      <c r="N115" s="270">
        <v>0.95</v>
      </c>
      <c r="O115" s="270">
        <v>0.99</v>
      </c>
      <c r="P115" s="270">
        <v>0.99</v>
      </c>
      <c r="Q115" s="270">
        <v>0.99</v>
      </c>
      <c r="R115" s="270">
        <v>0.98</v>
      </c>
      <c r="S115" s="270">
        <v>0.98</v>
      </c>
      <c r="T115" s="270">
        <v>0.95</v>
      </c>
      <c r="U115" s="270">
        <v>0.95</v>
      </c>
      <c r="V115" s="270">
        <v>0.94</v>
      </c>
      <c r="W115" s="270">
        <v>0.94</v>
      </c>
      <c r="X115" s="270">
        <v>0.92</v>
      </c>
      <c r="Y115" s="270">
        <v>0.9</v>
      </c>
      <c r="Z115" s="270">
        <v>0.88</v>
      </c>
      <c r="AA115" s="270">
        <v>0.78</v>
      </c>
      <c r="AB115" s="270">
        <v>0.79</v>
      </c>
      <c r="AC115" s="270">
        <v>0.64</v>
      </c>
      <c r="AD115" s="270">
        <v>0.81</v>
      </c>
      <c r="AE115" s="270">
        <v>0.69</v>
      </c>
      <c r="AF115" s="270">
        <v>0.84</v>
      </c>
      <c r="AG115" s="270">
        <v>0.7</v>
      </c>
      <c r="AH115" s="270">
        <v>0.69</v>
      </c>
      <c r="AI115" s="270">
        <v>0.85</v>
      </c>
      <c r="AJ115" s="270">
        <v>0.83</v>
      </c>
      <c r="AK115" s="270">
        <v>0.77</v>
      </c>
      <c r="AL115" s="270">
        <v>0.79</v>
      </c>
      <c r="AM115" s="270">
        <v>0.79</v>
      </c>
      <c r="AN115" s="270">
        <v>0.99</v>
      </c>
      <c r="AO115" s="270">
        <v>0.76</v>
      </c>
    </row>
    <row r="116" spans="1:41" x14ac:dyDescent="0.25">
      <c r="A116" s="270" t="s">
        <v>865</v>
      </c>
      <c r="B116" s="270" t="s">
        <v>117</v>
      </c>
      <c r="C116" s="270" t="s">
        <v>309</v>
      </c>
      <c r="D116" s="270" t="s">
        <v>864</v>
      </c>
      <c r="E116" s="249">
        <v>0.90333333333333332</v>
      </c>
      <c r="F116" s="270">
        <f t="shared" si="6"/>
        <v>5</v>
      </c>
      <c r="G116" s="270">
        <f t="shared" si="8"/>
        <v>0.15625</v>
      </c>
      <c r="H116" s="273">
        <f t="shared" si="9"/>
        <v>0.93</v>
      </c>
      <c r="I116" s="279">
        <f t="shared" si="7"/>
        <v>26</v>
      </c>
      <c r="J116" s="270">
        <v>0.95</v>
      </c>
      <c r="K116" s="270">
        <v>0.94</v>
      </c>
      <c r="L116" s="270">
        <v>0.92</v>
      </c>
      <c r="M116" s="270">
        <v>0.95</v>
      </c>
      <c r="N116" s="270">
        <v>0.92</v>
      </c>
      <c r="O116" s="270">
        <v>0.9</v>
      </c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0"/>
      <c r="AJ116" s="270"/>
      <c r="AK116" s="270"/>
      <c r="AL116" s="270"/>
      <c r="AM116" s="270"/>
      <c r="AN116" s="270"/>
      <c r="AO116" s="270"/>
    </row>
    <row r="117" spans="1:41" x14ac:dyDescent="0.25">
      <c r="A117" s="270" t="s">
        <v>863</v>
      </c>
      <c r="B117" s="270" t="s">
        <v>106</v>
      </c>
      <c r="C117" s="270" t="s">
        <v>310</v>
      </c>
      <c r="D117" s="270" t="s">
        <v>864</v>
      </c>
      <c r="E117" s="249">
        <v>0.91333333333333333</v>
      </c>
      <c r="F117" s="270">
        <f t="shared" si="6"/>
        <v>16</v>
      </c>
      <c r="G117" s="270">
        <f t="shared" si="8"/>
        <v>0.5</v>
      </c>
      <c r="H117" s="273">
        <f t="shared" si="9"/>
        <v>0.82483870967741924</v>
      </c>
      <c r="I117" s="279">
        <f t="shared" si="7"/>
        <v>1</v>
      </c>
      <c r="J117" s="270">
        <v>0.99</v>
      </c>
      <c r="K117" s="270">
        <v>0.99</v>
      </c>
      <c r="L117" s="270">
        <v>0.99</v>
      </c>
      <c r="M117" s="270">
        <v>0.99</v>
      </c>
      <c r="N117" s="270">
        <v>0.95</v>
      </c>
      <c r="O117" s="270">
        <v>0.97</v>
      </c>
      <c r="P117" s="270">
        <v>0.98</v>
      </c>
      <c r="Q117" s="270">
        <v>0.97</v>
      </c>
      <c r="R117" s="270">
        <v>0.91</v>
      </c>
      <c r="S117" s="270">
        <v>0.94</v>
      </c>
      <c r="T117" s="270">
        <v>0.96</v>
      </c>
      <c r="U117" s="270">
        <v>0.95</v>
      </c>
      <c r="V117" s="270">
        <v>0.91</v>
      </c>
      <c r="W117" s="270">
        <v>0.93</v>
      </c>
      <c r="X117" s="270">
        <v>0.94</v>
      </c>
      <c r="Y117" s="270">
        <v>0.95</v>
      </c>
      <c r="Z117" s="270">
        <v>0.9</v>
      </c>
      <c r="AA117" s="270">
        <v>0.87</v>
      </c>
      <c r="AB117" s="270">
        <v>0.86</v>
      </c>
      <c r="AC117" s="270">
        <v>0.87</v>
      </c>
      <c r="AD117" s="270">
        <v>0.81</v>
      </c>
      <c r="AE117" s="270">
        <v>0.81</v>
      </c>
      <c r="AF117" s="270">
        <v>0.8</v>
      </c>
      <c r="AG117" s="270">
        <v>0.82</v>
      </c>
      <c r="AH117" s="270">
        <v>0.85</v>
      </c>
      <c r="AI117" s="270">
        <v>0.54</v>
      </c>
      <c r="AJ117" s="270">
        <v>0.51</v>
      </c>
      <c r="AK117" s="270">
        <v>0.45</v>
      </c>
      <c r="AL117" s="270">
        <v>0.41</v>
      </c>
      <c r="AM117" s="270">
        <v>0.32</v>
      </c>
      <c r="AN117" s="270">
        <v>0.43</v>
      </c>
      <c r="AO117" s="270"/>
    </row>
    <row r="118" spans="1:41" x14ac:dyDescent="0.25">
      <c r="A118" s="270" t="s">
        <v>866</v>
      </c>
      <c r="B118" s="270" t="s">
        <v>119</v>
      </c>
      <c r="C118" s="270" t="s">
        <v>311</v>
      </c>
      <c r="D118" s="270" t="s">
        <v>864</v>
      </c>
      <c r="E118" s="249">
        <v>0.44333333333333336</v>
      </c>
      <c r="F118" s="270">
        <f t="shared" si="6"/>
        <v>1</v>
      </c>
      <c r="G118" s="270">
        <f t="shared" si="8"/>
        <v>3.125E-2</v>
      </c>
      <c r="H118" s="273">
        <f t="shared" si="9"/>
        <v>0.61032258064516132</v>
      </c>
      <c r="I118" s="279">
        <f t="shared" si="7"/>
        <v>1</v>
      </c>
      <c r="J118" s="270">
        <v>0.76</v>
      </c>
      <c r="K118" s="270">
        <v>0.74</v>
      </c>
      <c r="L118" s="270">
        <v>0.76</v>
      </c>
      <c r="M118" s="270">
        <v>0.8</v>
      </c>
      <c r="N118" s="270">
        <v>0.75</v>
      </c>
      <c r="O118" s="270">
        <v>0.98</v>
      </c>
      <c r="P118" s="270">
        <v>0.75</v>
      </c>
      <c r="Q118" s="270">
        <v>0.65</v>
      </c>
      <c r="R118" s="270">
        <v>0.85</v>
      </c>
      <c r="S118" s="270">
        <v>0.84</v>
      </c>
      <c r="T118" s="270">
        <v>0.8</v>
      </c>
      <c r="U118" s="270">
        <v>0.88</v>
      </c>
      <c r="V118" s="270">
        <v>0.81</v>
      </c>
      <c r="W118" s="270">
        <v>0.77</v>
      </c>
      <c r="X118" s="270">
        <v>0.61</v>
      </c>
      <c r="Y118" s="270">
        <v>0.6</v>
      </c>
      <c r="Z118" s="270">
        <v>0.56999999999999995</v>
      </c>
      <c r="AA118" s="270">
        <v>0.55000000000000004</v>
      </c>
      <c r="AB118" s="270">
        <v>0.49</v>
      </c>
      <c r="AC118" s="270">
        <v>0.5</v>
      </c>
      <c r="AD118" s="270">
        <v>0.46</v>
      </c>
      <c r="AE118" s="270">
        <v>0.46</v>
      </c>
      <c r="AF118" s="270">
        <v>0.47</v>
      </c>
      <c r="AG118" s="270">
        <v>0.38</v>
      </c>
      <c r="AH118" s="270">
        <v>0.39</v>
      </c>
      <c r="AI118" s="270">
        <v>0.32</v>
      </c>
      <c r="AJ118" s="270">
        <v>0.28999999999999998</v>
      </c>
      <c r="AK118" s="270">
        <v>0.32</v>
      </c>
      <c r="AL118" s="270">
        <v>0.38</v>
      </c>
      <c r="AM118" s="270">
        <v>0.43</v>
      </c>
      <c r="AN118" s="270">
        <v>0.56000000000000005</v>
      </c>
      <c r="AO118" s="270"/>
    </row>
    <row r="119" spans="1:41" x14ac:dyDescent="0.25">
      <c r="A119" s="270" t="s">
        <v>870</v>
      </c>
      <c r="B119" s="270" t="s">
        <v>116</v>
      </c>
      <c r="C119" s="270" t="s">
        <v>312</v>
      </c>
      <c r="D119" s="270" t="s">
        <v>864</v>
      </c>
      <c r="E119" s="249">
        <v>0.56333333333333335</v>
      </c>
      <c r="F119" s="270">
        <f t="shared" si="6"/>
        <v>0</v>
      </c>
      <c r="G119" s="270">
        <f t="shared" si="8"/>
        <v>0</v>
      </c>
      <c r="H119" s="273">
        <f t="shared" si="9"/>
        <v>0.68437500000000007</v>
      </c>
      <c r="I119" s="279">
        <f t="shared" si="7"/>
        <v>0</v>
      </c>
      <c r="J119" s="270">
        <v>0.86</v>
      </c>
      <c r="K119" s="270">
        <v>0.9</v>
      </c>
      <c r="L119" s="270">
        <v>0.9</v>
      </c>
      <c r="M119" s="270">
        <v>0.85</v>
      </c>
      <c r="N119" s="270">
        <v>0.86</v>
      </c>
      <c r="O119" s="270">
        <v>0.82</v>
      </c>
      <c r="P119" s="270">
        <v>0.73</v>
      </c>
      <c r="Q119" s="270">
        <v>0.82</v>
      </c>
      <c r="R119" s="270">
        <v>0.77</v>
      </c>
      <c r="S119" s="270">
        <v>0.77</v>
      </c>
      <c r="T119" s="270">
        <v>0.78</v>
      </c>
      <c r="U119" s="270">
        <v>0.82</v>
      </c>
      <c r="V119" s="270">
        <v>0.73</v>
      </c>
      <c r="W119" s="270">
        <v>0.9</v>
      </c>
      <c r="X119" s="270">
        <v>0.9</v>
      </c>
      <c r="Y119" s="270">
        <v>0.88</v>
      </c>
      <c r="Z119" s="270">
        <v>0.84</v>
      </c>
      <c r="AA119" s="270">
        <v>0.77</v>
      </c>
      <c r="AB119" s="270">
        <v>0.9</v>
      </c>
      <c r="AC119" s="270">
        <v>0.87</v>
      </c>
      <c r="AD119" s="270">
        <v>0.84</v>
      </c>
      <c r="AE119" s="270">
        <v>0.69</v>
      </c>
      <c r="AF119" s="270">
        <v>0.5</v>
      </c>
      <c r="AG119" s="270">
        <v>0.36</v>
      </c>
      <c r="AH119" s="270">
        <v>0.28000000000000003</v>
      </c>
      <c r="AI119" s="270">
        <v>0.37</v>
      </c>
      <c r="AJ119" s="270">
        <v>0.16</v>
      </c>
      <c r="AK119" s="270">
        <v>0.12</v>
      </c>
      <c r="AL119" s="270">
        <v>0.11</v>
      </c>
      <c r="AM119" s="270">
        <v>0.9</v>
      </c>
      <c r="AN119" s="270">
        <v>0.5</v>
      </c>
      <c r="AO119" s="270">
        <v>0.4</v>
      </c>
    </row>
    <row r="120" spans="1:41" x14ac:dyDescent="0.25">
      <c r="A120" s="270" t="s">
        <v>866</v>
      </c>
      <c r="B120" s="270" t="s">
        <v>124</v>
      </c>
      <c r="C120" s="270" t="s">
        <v>313</v>
      </c>
      <c r="D120" s="270" t="s">
        <v>864</v>
      </c>
      <c r="E120" s="249">
        <v>0.32333333333333336</v>
      </c>
      <c r="F120" s="270">
        <f t="shared" si="6"/>
        <v>1</v>
      </c>
      <c r="G120" s="270">
        <f t="shared" si="8"/>
        <v>3.125E-2</v>
      </c>
      <c r="H120" s="273">
        <f t="shared" si="9"/>
        <v>0.75260869565217403</v>
      </c>
      <c r="I120" s="279">
        <f t="shared" si="7"/>
        <v>9</v>
      </c>
      <c r="J120" s="270">
        <v>0.82</v>
      </c>
      <c r="K120" s="270">
        <v>0.83</v>
      </c>
      <c r="L120" s="270">
        <v>0.83</v>
      </c>
      <c r="M120" s="270">
        <v>0.83</v>
      </c>
      <c r="N120" s="270">
        <v>0.86</v>
      </c>
      <c r="O120" s="270">
        <v>0.74</v>
      </c>
      <c r="P120" s="270">
        <v>0.86</v>
      </c>
      <c r="Q120" s="270">
        <v>0.81</v>
      </c>
      <c r="R120" s="270">
        <v>0.92</v>
      </c>
      <c r="S120" s="270">
        <v>0.77</v>
      </c>
      <c r="T120" s="270">
        <v>0.63</v>
      </c>
      <c r="U120" s="270">
        <v>0.79</v>
      </c>
      <c r="V120" s="270">
        <v>0.72</v>
      </c>
      <c r="W120" s="270">
        <v>0.74</v>
      </c>
      <c r="X120" s="270">
        <v>0.66</v>
      </c>
      <c r="Y120" s="270">
        <v>0.7</v>
      </c>
      <c r="Z120" s="270">
        <v>0.74</v>
      </c>
      <c r="AA120" s="270">
        <v>0.79</v>
      </c>
      <c r="AB120" s="270">
        <v>0.73</v>
      </c>
      <c r="AC120" s="270">
        <v>0.7</v>
      </c>
      <c r="AD120" s="270">
        <v>0.87</v>
      </c>
      <c r="AE120" s="270">
        <v>0.59</v>
      </c>
      <c r="AF120" s="270">
        <v>0.38</v>
      </c>
      <c r="AG120" s="270"/>
      <c r="AH120" s="270"/>
      <c r="AI120" s="270"/>
      <c r="AJ120" s="270"/>
      <c r="AK120" s="270"/>
      <c r="AL120" s="270"/>
      <c r="AM120" s="270"/>
      <c r="AN120" s="270"/>
      <c r="AO120" s="270"/>
    </row>
    <row r="121" spans="1:41" x14ac:dyDescent="0.25">
      <c r="A121" s="270" t="s">
        <v>868</v>
      </c>
      <c r="B121" s="270" t="s">
        <v>132</v>
      </c>
      <c r="C121" s="270" t="s">
        <v>314</v>
      </c>
      <c r="D121" s="270" t="s">
        <v>864</v>
      </c>
      <c r="E121" s="249">
        <v>0.5</v>
      </c>
      <c r="F121" s="270">
        <f t="shared" si="6"/>
        <v>6</v>
      </c>
      <c r="G121" s="270">
        <f t="shared" si="8"/>
        <v>0.1875</v>
      </c>
      <c r="H121" s="273">
        <f t="shared" si="9"/>
        <v>0.75857142857142867</v>
      </c>
      <c r="I121" s="279">
        <f t="shared" si="7"/>
        <v>11</v>
      </c>
      <c r="J121" s="270">
        <v>0.99</v>
      </c>
      <c r="K121" s="270">
        <v>0.99</v>
      </c>
      <c r="L121" s="270">
        <v>0.99</v>
      </c>
      <c r="M121" s="270">
        <v>0.99</v>
      </c>
      <c r="N121" s="270">
        <v>0.99</v>
      </c>
      <c r="O121" s="270">
        <v>0.72</v>
      </c>
      <c r="P121" s="270">
        <v>0.8</v>
      </c>
      <c r="Q121" s="270">
        <v>0.8</v>
      </c>
      <c r="R121" s="270"/>
      <c r="S121" s="270">
        <v>0.8</v>
      </c>
      <c r="T121" s="270">
        <v>0.95</v>
      </c>
      <c r="U121" s="270">
        <v>0.44</v>
      </c>
      <c r="V121" s="270">
        <v>0.64</v>
      </c>
      <c r="W121" s="270">
        <v>0.72</v>
      </c>
      <c r="X121" s="270">
        <v>0.5</v>
      </c>
      <c r="Y121" s="270"/>
      <c r="Z121" s="270">
        <v>0.56000000000000005</v>
      </c>
      <c r="AA121" s="270"/>
      <c r="AB121" s="270"/>
      <c r="AC121" s="270"/>
      <c r="AD121" s="270"/>
      <c r="AE121" s="270">
        <v>0.74</v>
      </c>
      <c r="AF121" s="270">
        <v>0.75</v>
      </c>
      <c r="AG121" s="270">
        <v>0.67</v>
      </c>
      <c r="AH121" s="270">
        <v>0.55000000000000004</v>
      </c>
      <c r="AI121" s="270"/>
      <c r="AJ121" s="270">
        <v>0.67</v>
      </c>
      <c r="AK121" s="270">
        <v>0.67</v>
      </c>
      <c r="AL121" s="270"/>
      <c r="AM121" s="270"/>
      <c r="AN121" s="270"/>
      <c r="AO121" s="270"/>
    </row>
    <row r="122" spans="1:41" x14ac:dyDescent="0.25">
      <c r="A122" s="270" t="s">
        <v>870</v>
      </c>
      <c r="B122" s="270" t="s">
        <v>131</v>
      </c>
      <c r="C122" s="270" t="s">
        <v>315</v>
      </c>
      <c r="D122" s="270" t="s">
        <v>864</v>
      </c>
      <c r="E122" s="249">
        <v>0.33666666666666667</v>
      </c>
      <c r="F122" s="270">
        <f t="shared" si="6"/>
        <v>1</v>
      </c>
      <c r="G122" s="270">
        <f t="shared" si="8"/>
        <v>3.125E-2</v>
      </c>
      <c r="H122" s="273">
        <f t="shared" si="9"/>
        <v>0.66625000000000001</v>
      </c>
      <c r="I122" s="279">
        <f t="shared" si="7"/>
        <v>0</v>
      </c>
      <c r="J122" s="270">
        <v>0.92</v>
      </c>
      <c r="K122" s="270">
        <v>0.82</v>
      </c>
      <c r="L122" s="270">
        <v>0.89</v>
      </c>
      <c r="M122" s="270">
        <v>0.82</v>
      </c>
      <c r="N122" s="270">
        <v>0.82</v>
      </c>
      <c r="O122" s="270">
        <v>0.89</v>
      </c>
      <c r="P122" s="270">
        <v>0.75</v>
      </c>
      <c r="Q122" s="270">
        <v>0.8</v>
      </c>
      <c r="R122" s="270">
        <v>0.78</v>
      </c>
      <c r="S122" s="270">
        <v>0.72</v>
      </c>
      <c r="T122" s="270">
        <v>0.72</v>
      </c>
      <c r="U122" s="270">
        <v>0.8</v>
      </c>
      <c r="V122" s="270">
        <v>0.76</v>
      </c>
      <c r="W122" s="270">
        <v>0.76</v>
      </c>
      <c r="X122" s="270">
        <v>0.78</v>
      </c>
      <c r="Y122" s="270">
        <v>0.75</v>
      </c>
      <c r="Z122" s="270">
        <v>0.65</v>
      </c>
      <c r="AA122" s="270">
        <v>0.63</v>
      </c>
      <c r="AB122" s="270">
        <v>0.68</v>
      </c>
      <c r="AC122" s="270">
        <v>0.72</v>
      </c>
      <c r="AD122" s="270">
        <v>0.74</v>
      </c>
      <c r="AE122" s="270">
        <v>0.8</v>
      </c>
      <c r="AF122" s="270">
        <v>0.72</v>
      </c>
      <c r="AG122" s="270">
        <v>0.75</v>
      </c>
      <c r="AH122" s="270">
        <v>0.46</v>
      </c>
      <c r="AI122" s="270">
        <v>0.38</v>
      </c>
      <c r="AJ122" s="270">
        <v>0.32</v>
      </c>
      <c r="AK122" s="270">
        <v>0.27</v>
      </c>
      <c r="AL122" s="270">
        <v>0.28000000000000003</v>
      </c>
      <c r="AM122" s="270">
        <v>0.18</v>
      </c>
      <c r="AN122" s="270">
        <v>0.16</v>
      </c>
      <c r="AO122" s="270">
        <v>0.8</v>
      </c>
    </row>
    <row r="123" spans="1:41" x14ac:dyDescent="0.25">
      <c r="A123" s="270" t="s">
        <v>865</v>
      </c>
      <c r="B123" s="270" t="s">
        <v>129</v>
      </c>
      <c r="C123" s="269" t="s">
        <v>316</v>
      </c>
      <c r="D123" s="270" t="s">
        <v>864</v>
      </c>
      <c r="E123" s="249">
        <v>0.93</v>
      </c>
      <c r="F123" s="270">
        <f t="shared" si="6"/>
        <v>32</v>
      </c>
      <c r="G123" s="270">
        <f t="shared" si="8"/>
        <v>1</v>
      </c>
      <c r="H123" s="273">
        <f t="shared" si="9"/>
        <v>0.96874999999999978</v>
      </c>
      <c r="I123" s="279">
        <f t="shared" si="7"/>
        <v>0</v>
      </c>
      <c r="J123" s="270">
        <v>0.97</v>
      </c>
      <c r="K123" s="270">
        <v>0.97</v>
      </c>
      <c r="L123" s="270">
        <v>0.97</v>
      </c>
      <c r="M123" s="270">
        <v>0.97</v>
      </c>
      <c r="N123" s="270">
        <v>0.96</v>
      </c>
      <c r="O123" s="270">
        <v>0.96</v>
      </c>
      <c r="P123" s="270">
        <v>0.98</v>
      </c>
      <c r="Q123" s="270">
        <v>0.97</v>
      </c>
      <c r="R123" s="270">
        <v>0.97</v>
      </c>
      <c r="S123" s="270">
        <v>0.97</v>
      </c>
      <c r="T123" s="270">
        <v>0.97</v>
      </c>
      <c r="U123" s="270">
        <v>0.97</v>
      </c>
      <c r="V123" s="270">
        <v>0.97</v>
      </c>
      <c r="W123" s="270">
        <v>0.97</v>
      </c>
      <c r="X123" s="270">
        <v>0.97</v>
      </c>
      <c r="Y123" s="270">
        <v>0.97</v>
      </c>
      <c r="Z123" s="270">
        <v>0.97</v>
      </c>
      <c r="AA123" s="270">
        <v>0.97</v>
      </c>
      <c r="AB123" s="270">
        <v>0.97</v>
      </c>
      <c r="AC123" s="270">
        <v>0.97</v>
      </c>
      <c r="AD123" s="270">
        <v>0.97</v>
      </c>
      <c r="AE123" s="270">
        <v>0.97</v>
      </c>
      <c r="AF123" s="270">
        <v>0.97</v>
      </c>
      <c r="AG123" s="270">
        <v>0.97</v>
      </c>
      <c r="AH123" s="270">
        <v>0.97</v>
      </c>
      <c r="AI123" s="270">
        <v>0.97</v>
      </c>
      <c r="AJ123" s="270">
        <v>0.97</v>
      </c>
      <c r="AK123" s="270">
        <v>0.97</v>
      </c>
      <c r="AL123" s="270">
        <v>0.97</v>
      </c>
      <c r="AM123" s="270">
        <v>0.96</v>
      </c>
      <c r="AN123" s="270">
        <v>0.96</v>
      </c>
      <c r="AO123" s="270">
        <v>0.96</v>
      </c>
    </row>
    <row r="124" spans="1:41" x14ac:dyDescent="0.25">
      <c r="A124" s="270" t="s">
        <v>868</v>
      </c>
      <c r="B124" s="270" t="s">
        <v>133</v>
      </c>
      <c r="C124" s="270" t="s">
        <v>317</v>
      </c>
      <c r="D124" s="270" t="s">
        <v>864</v>
      </c>
      <c r="F124" s="270">
        <f t="shared" si="6"/>
        <v>3</v>
      </c>
      <c r="G124" s="270">
        <f t="shared" si="8"/>
        <v>9.375E-2</v>
      </c>
      <c r="H124" s="273">
        <f t="shared" si="9"/>
        <v>0.82692307692307687</v>
      </c>
      <c r="I124" s="279">
        <f t="shared" si="7"/>
        <v>6</v>
      </c>
      <c r="J124" s="270">
        <v>0.95</v>
      </c>
      <c r="K124" s="270">
        <v>0.93</v>
      </c>
      <c r="L124" s="270">
        <v>0.92</v>
      </c>
      <c r="M124" s="270">
        <v>0.89</v>
      </c>
      <c r="N124" s="270">
        <v>0.88</v>
      </c>
      <c r="O124" s="270">
        <v>0.89</v>
      </c>
      <c r="P124" s="270">
        <v>0.89</v>
      </c>
      <c r="Q124" s="270"/>
      <c r="R124" s="270"/>
      <c r="S124" s="270"/>
      <c r="T124" s="270">
        <v>0.9</v>
      </c>
      <c r="U124" s="270">
        <v>0.9</v>
      </c>
      <c r="V124" s="270">
        <v>0.88</v>
      </c>
      <c r="W124" s="270">
        <v>0.81</v>
      </c>
      <c r="X124" s="270">
        <v>0.86</v>
      </c>
      <c r="Y124" s="270"/>
      <c r="Z124" s="270">
        <v>0.89</v>
      </c>
      <c r="AA124" s="270">
        <v>0.84</v>
      </c>
      <c r="AB124" s="270"/>
      <c r="AC124" s="270">
        <v>0.81</v>
      </c>
      <c r="AD124" s="270">
        <v>0.81</v>
      </c>
      <c r="AE124" s="270">
        <v>0.9</v>
      </c>
      <c r="AF124" s="270"/>
      <c r="AG124" s="270">
        <v>0.69</v>
      </c>
      <c r="AH124" s="270">
        <v>0.67</v>
      </c>
      <c r="AI124" s="270">
        <v>0.7</v>
      </c>
      <c r="AJ124" s="270">
        <v>0.72</v>
      </c>
      <c r="AK124" s="270">
        <v>0.83</v>
      </c>
      <c r="AL124" s="270">
        <v>0.73</v>
      </c>
      <c r="AM124" s="270">
        <v>0.73</v>
      </c>
      <c r="AN124" s="270">
        <v>0.72</v>
      </c>
      <c r="AO124" s="270">
        <v>0.76</v>
      </c>
    </row>
    <row r="125" spans="1:41" x14ac:dyDescent="0.25">
      <c r="A125" s="270" t="s">
        <v>867</v>
      </c>
      <c r="B125" s="270" t="s">
        <v>127</v>
      </c>
      <c r="C125" s="270" t="s">
        <v>318</v>
      </c>
      <c r="D125" s="270" t="s">
        <v>864</v>
      </c>
      <c r="E125" s="249">
        <v>0.73333333333333328</v>
      </c>
      <c r="F125" s="270">
        <f t="shared" si="6"/>
        <v>9</v>
      </c>
      <c r="G125" s="270">
        <f t="shared" si="8"/>
        <v>0.28125</v>
      </c>
      <c r="H125" s="273">
        <f t="shared" si="9"/>
        <v>0.71468749999999981</v>
      </c>
      <c r="I125" s="279">
        <f t="shared" si="7"/>
        <v>0</v>
      </c>
      <c r="J125" s="270">
        <v>0.99</v>
      </c>
      <c r="K125" s="270">
        <v>0.99</v>
      </c>
      <c r="L125" s="270">
        <v>0.98</v>
      </c>
      <c r="M125" s="270">
        <v>0.96</v>
      </c>
      <c r="N125" s="270">
        <v>0.99</v>
      </c>
      <c r="O125" s="270">
        <v>0.87</v>
      </c>
      <c r="P125" s="270">
        <v>0.88</v>
      </c>
      <c r="Q125" s="270">
        <v>0.79</v>
      </c>
      <c r="R125" s="270">
        <v>0.86</v>
      </c>
      <c r="S125" s="270">
        <v>0.85</v>
      </c>
      <c r="T125" s="270">
        <v>0.92</v>
      </c>
      <c r="U125" s="270">
        <v>0.93</v>
      </c>
      <c r="V125" s="270">
        <v>0.9</v>
      </c>
      <c r="W125" s="270">
        <v>0.86</v>
      </c>
      <c r="X125" s="270">
        <v>0.94</v>
      </c>
      <c r="Y125" s="270">
        <v>0.91</v>
      </c>
      <c r="Z125" s="270">
        <v>0.85</v>
      </c>
      <c r="AA125" s="270">
        <v>0.74</v>
      </c>
      <c r="AB125" s="270">
        <v>0.78</v>
      </c>
      <c r="AC125" s="270">
        <v>0.7</v>
      </c>
      <c r="AD125" s="270">
        <v>0.75</v>
      </c>
      <c r="AE125" s="270">
        <v>0.7</v>
      </c>
      <c r="AF125" s="270">
        <v>0.68</v>
      </c>
      <c r="AG125" s="270">
        <v>0.47</v>
      </c>
      <c r="AH125" s="270">
        <v>0.51</v>
      </c>
      <c r="AI125" s="270">
        <v>0.45</v>
      </c>
      <c r="AJ125" s="270">
        <v>0.39</v>
      </c>
      <c r="AK125" s="270">
        <v>0.33</v>
      </c>
      <c r="AL125" s="270">
        <v>0.24</v>
      </c>
      <c r="AM125" s="270">
        <v>0.27</v>
      </c>
      <c r="AN125" s="270">
        <v>0.23</v>
      </c>
      <c r="AO125" s="270">
        <v>0.16</v>
      </c>
    </row>
    <row r="126" spans="1:41" x14ac:dyDescent="0.25">
      <c r="A126" s="270" t="s">
        <v>866</v>
      </c>
      <c r="B126" s="270" t="s">
        <v>125</v>
      </c>
      <c r="C126" s="269" t="s">
        <v>319</v>
      </c>
      <c r="D126" s="270" t="s">
        <v>864</v>
      </c>
      <c r="E126" s="249">
        <v>0.70666666666666667</v>
      </c>
      <c r="F126" s="270">
        <f t="shared" si="6"/>
        <v>4</v>
      </c>
      <c r="G126" s="270">
        <f t="shared" si="8"/>
        <v>0.125</v>
      </c>
      <c r="H126" s="273">
        <f t="shared" si="9"/>
        <v>0.5326923076923078</v>
      </c>
      <c r="I126" s="279">
        <f t="shared" si="7"/>
        <v>6</v>
      </c>
      <c r="J126" s="270">
        <v>0.97</v>
      </c>
      <c r="K126" s="270">
        <v>0.92</v>
      </c>
      <c r="L126" s="270">
        <v>0.93</v>
      </c>
      <c r="M126" s="270">
        <v>0.89</v>
      </c>
      <c r="N126" s="270">
        <v>0.78</v>
      </c>
      <c r="O126" s="270">
        <v>0.99</v>
      </c>
      <c r="P126" s="270">
        <v>0.89</v>
      </c>
      <c r="Q126" s="270">
        <v>0.62</v>
      </c>
      <c r="R126" s="270">
        <v>0.52</v>
      </c>
      <c r="S126" s="270">
        <v>0.21</v>
      </c>
      <c r="T126" s="270">
        <v>0.31</v>
      </c>
      <c r="U126" s="270">
        <v>0.25</v>
      </c>
      <c r="V126" s="270">
        <v>0.24</v>
      </c>
      <c r="W126" s="270">
        <v>0.25</v>
      </c>
      <c r="X126" s="270">
        <v>0.33</v>
      </c>
      <c r="Y126" s="270">
        <v>0.32</v>
      </c>
      <c r="Z126" s="270">
        <v>0.42</v>
      </c>
      <c r="AA126" s="270">
        <v>0.39</v>
      </c>
      <c r="AB126" s="270">
        <v>0.38</v>
      </c>
      <c r="AC126" s="270">
        <v>0.37</v>
      </c>
      <c r="AD126" s="270">
        <v>0.39</v>
      </c>
      <c r="AE126" s="270">
        <v>0.35</v>
      </c>
      <c r="AF126" s="270">
        <v>0.13</v>
      </c>
      <c r="AG126" s="270">
        <v>0.9</v>
      </c>
      <c r="AH126" s="270"/>
      <c r="AI126" s="270">
        <v>0.5</v>
      </c>
      <c r="AJ126" s="270"/>
      <c r="AK126" s="270"/>
      <c r="AL126" s="270"/>
      <c r="AM126" s="270"/>
      <c r="AN126" s="270">
        <v>0.6</v>
      </c>
      <c r="AO126" s="270"/>
    </row>
    <row r="127" spans="1:41" x14ac:dyDescent="0.25">
      <c r="A127" s="270" t="s">
        <v>866</v>
      </c>
      <c r="B127" s="270" t="s">
        <v>126</v>
      </c>
      <c r="C127" s="270" t="s">
        <v>320</v>
      </c>
      <c r="D127" s="270" t="s">
        <v>864</v>
      </c>
      <c r="E127" s="249">
        <v>0.21</v>
      </c>
      <c r="F127" s="270">
        <f t="shared" si="6"/>
        <v>0</v>
      </c>
      <c r="G127" s="270">
        <f t="shared" si="8"/>
        <v>0</v>
      </c>
      <c r="H127" s="273">
        <f t="shared" si="9"/>
        <v>0.45458333333333334</v>
      </c>
      <c r="I127" s="279">
        <f t="shared" si="7"/>
        <v>8</v>
      </c>
      <c r="J127" s="270">
        <v>0.61</v>
      </c>
      <c r="K127" s="270">
        <v>0.74</v>
      </c>
      <c r="L127" s="270">
        <v>0.71</v>
      </c>
      <c r="M127" s="270">
        <v>0.56999999999999995</v>
      </c>
      <c r="N127" s="270">
        <v>0.69</v>
      </c>
      <c r="O127" s="270">
        <v>0.72</v>
      </c>
      <c r="P127" s="270">
        <v>0.38</v>
      </c>
      <c r="Q127" s="270">
        <v>0.38</v>
      </c>
      <c r="R127" s="270"/>
      <c r="S127" s="270"/>
      <c r="T127" s="270"/>
      <c r="U127" s="270">
        <v>0.38</v>
      </c>
      <c r="V127" s="270"/>
      <c r="W127" s="270">
        <v>0.21</v>
      </c>
      <c r="X127" s="270">
        <v>0.21</v>
      </c>
      <c r="Y127" s="270">
        <v>0.26</v>
      </c>
      <c r="Z127" s="270">
        <v>0.34</v>
      </c>
      <c r="AA127" s="270">
        <v>0.44</v>
      </c>
      <c r="AB127" s="270">
        <v>0.28999999999999998</v>
      </c>
      <c r="AC127" s="270">
        <v>0.43</v>
      </c>
      <c r="AD127" s="270">
        <v>0.39</v>
      </c>
      <c r="AE127" s="270">
        <v>0.56000000000000005</v>
      </c>
      <c r="AF127" s="270">
        <v>0.47</v>
      </c>
      <c r="AG127" s="270">
        <v>0.36</v>
      </c>
      <c r="AH127" s="270">
        <v>0.21</v>
      </c>
      <c r="AI127" s="270">
        <v>0.16</v>
      </c>
      <c r="AJ127" s="270">
        <v>0.9</v>
      </c>
      <c r="AK127" s="270">
        <v>0.5</v>
      </c>
      <c r="AL127" s="270"/>
      <c r="AM127" s="270"/>
      <c r="AN127" s="270"/>
      <c r="AO127" s="270"/>
    </row>
    <row r="128" spans="1:41" x14ac:dyDescent="0.25">
      <c r="A128" s="270" t="s">
        <v>868</v>
      </c>
      <c r="B128" s="270" t="s">
        <v>128</v>
      </c>
      <c r="C128" s="270" t="s">
        <v>321</v>
      </c>
      <c r="D128" s="270" t="s">
        <v>864</v>
      </c>
      <c r="E128" s="249">
        <v>1</v>
      </c>
      <c r="F128" s="270">
        <f t="shared" si="6"/>
        <v>21</v>
      </c>
      <c r="G128" s="270">
        <f t="shared" si="8"/>
        <v>0.65625</v>
      </c>
      <c r="H128" s="273">
        <f t="shared" si="9"/>
        <v>0.94279999999999975</v>
      </c>
      <c r="I128" s="279">
        <f t="shared" si="7"/>
        <v>7</v>
      </c>
      <c r="J128" s="270">
        <v>0.99</v>
      </c>
      <c r="K128" s="270">
        <v>0.99</v>
      </c>
      <c r="L128" s="270">
        <v>0.99</v>
      </c>
      <c r="M128" s="270">
        <v>0.99</v>
      </c>
      <c r="N128" s="270">
        <v>0.99</v>
      </c>
      <c r="O128" s="270">
        <v>0.99</v>
      </c>
      <c r="P128" s="270">
        <v>0.85</v>
      </c>
      <c r="Q128" s="270">
        <v>0.99</v>
      </c>
      <c r="R128" s="270"/>
      <c r="S128" s="270">
        <v>0.99</v>
      </c>
      <c r="T128" s="270">
        <v>0.99</v>
      </c>
      <c r="U128" s="270">
        <v>0.99</v>
      </c>
      <c r="V128" s="270">
        <v>0.99</v>
      </c>
      <c r="W128" s="270">
        <v>0.99</v>
      </c>
      <c r="X128" s="270">
        <v>0.99</v>
      </c>
      <c r="Y128" s="270">
        <v>0.99</v>
      </c>
      <c r="Z128" s="270">
        <v>0.99</v>
      </c>
      <c r="AA128" s="270">
        <v>0.99</v>
      </c>
      <c r="AB128" s="270">
        <v>0.99</v>
      </c>
      <c r="AC128" s="270"/>
      <c r="AD128" s="270">
        <v>0.99</v>
      </c>
      <c r="AE128" s="270"/>
      <c r="AF128" s="270">
        <v>0.99</v>
      </c>
      <c r="AG128" s="270">
        <v>0.99</v>
      </c>
      <c r="AH128" s="270">
        <v>0.99</v>
      </c>
      <c r="AI128" s="270"/>
      <c r="AJ128" s="270"/>
      <c r="AK128" s="270">
        <v>0.43</v>
      </c>
      <c r="AL128" s="270"/>
      <c r="AM128" s="270"/>
      <c r="AN128" s="270">
        <v>0.8</v>
      </c>
      <c r="AO128" s="270">
        <v>0.7</v>
      </c>
    </row>
    <row r="129" spans="1:41" x14ac:dyDescent="0.25">
      <c r="A129" s="270" t="s">
        <v>865</v>
      </c>
      <c r="B129" s="270" t="s">
        <v>130</v>
      </c>
      <c r="C129" s="270" t="s">
        <v>322</v>
      </c>
      <c r="D129" s="270" t="s">
        <v>864</v>
      </c>
      <c r="E129" s="249">
        <v>0.92666666666666675</v>
      </c>
      <c r="F129" s="270">
        <f t="shared" si="6"/>
        <v>18</v>
      </c>
      <c r="G129" s="270">
        <f t="shared" si="8"/>
        <v>0.5625</v>
      </c>
      <c r="H129" s="273">
        <f t="shared" si="9"/>
        <v>0.91037037037037016</v>
      </c>
      <c r="I129" s="279">
        <f t="shared" si="7"/>
        <v>5</v>
      </c>
      <c r="J129" s="270">
        <v>0.94</v>
      </c>
      <c r="K129" s="270">
        <v>0.93</v>
      </c>
      <c r="L129" s="270">
        <v>0.92</v>
      </c>
      <c r="M129" s="270">
        <v>0.94</v>
      </c>
      <c r="N129" s="270">
        <v>0.93</v>
      </c>
      <c r="O129" s="270">
        <v>0.93</v>
      </c>
      <c r="P129" s="270">
        <v>0.91</v>
      </c>
      <c r="Q129" s="270">
        <v>0.92</v>
      </c>
      <c r="R129" s="270">
        <v>0.92</v>
      </c>
      <c r="S129" s="270">
        <v>0.93</v>
      </c>
      <c r="T129" s="270">
        <v>0.91</v>
      </c>
      <c r="U129" s="270">
        <v>0.9</v>
      </c>
      <c r="V129" s="270"/>
      <c r="W129" s="270"/>
      <c r="X129" s="270">
        <v>0.95</v>
      </c>
      <c r="Y129" s="270">
        <v>0.97</v>
      </c>
      <c r="Z129" s="270">
        <v>0.97</v>
      </c>
      <c r="AA129" s="270">
        <v>0.93</v>
      </c>
      <c r="AB129" s="270">
        <v>0.94</v>
      </c>
      <c r="AC129" s="270">
        <v>0.98</v>
      </c>
      <c r="AD129" s="270">
        <v>0.96</v>
      </c>
      <c r="AE129" s="270">
        <v>0.86</v>
      </c>
      <c r="AF129" s="270">
        <v>0.83</v>
      </c>
      <c r="AG129" s="270">
        <v>0.83</v>
      </c>
      <c r="AH129" s="270">
        <v>0.8</v>
      </c>
      <c r="AI129" s="270">
        <v>0.83</v>
      </c>
      <c r="AJ129" s="270">
        <v>0.85</v>
      </c>
      <c r="AK129" s="270">
        <v>0.9</v>
      </c>
      <c r="AL129" s="270">
        <v>0.9</v>
      </c>
      <c r="AM129" s="270"/>
      <c r="AN129" s="270"/>
      <c r="AO129" s="270"/>
    </row>
    <row r="130" spans="1:41" x14ac:dyDescent="0.25">
      <c r="A130" s="270" t="s">
        <v>863</v>
      </c>
      <c r="B130" s="270" t="s">
        <v>134</v>
      </c>
      <c r="C130" s="270" t="s">
        <v>323</v>
      </c>
      <c r="D130" s="270" t="s">
        <v>864</v>
      </c>
      <c r="E130" s="249">
        <v>1</v>
      </c>
      <c r="F130" s="270">
        <f t="shared" si="6"/>
        <v>23</v>
      </c>
      <c r="G130" s="270">
        <f t="shared" si="8"/>
        <v>0.71875</v>
      </c>
      <c r="H130" s="273">
        <f t="shared" si="9"/>
        <v>0.8509374999999999</v>
      </c>
      <c r="I130" s="279">
        <f t="shared" si="7"/>
        <v>0</v>
      </c>
      <c r="J130" s="270">
        <v>0.99</v>
      </c>
      <c r="K130" s="270">
        <v>0.99</v>
      </c>
      <c r="L130" s="270">
        <v>0.98</v>
      </c>
      <c r="M130" s="270">
        <v>0.99</v>
      </c>
      <c r="N130" s="270">
        <v>0.99</v>
      </c>
      <c r="O130" s="270">
        <v>0.98</v>
      </c>
      <c r="P130" s="270">
        <v>0.99</v>
      </c>
      <c r="Q130" s="270">
        <v>0.99</v>
      </c>
      <c r="R130" s="270">
        <v>0.99</v>
      </c>
      <c r="S130" s="270">
        <v>0.99</v>
      </c>
      <c r="T130" s="270">
        <v>0.99</v>
      </c>
      <c r="U130" s="270">
        <v>0.99</v>
      </c>
      <c r="V130" s="270">
        <v>0.99</v>
      </c>
      <c r="W130" s="270">
        <v>0.99</v>
      </c>
      <c r="X130" s="270">
        <v>0.99</v>
      </c>
      <c r="Y130" s="270">
        <v>0.99</v>
      </c>
      <c r="Z130" s="270">
        <v>0.99</v>
      </c>
      <c r="AA130" s="270">
        <v>0.97</v>
      </c>
      <c r="AB130" s="270">
        <v>0.97</v>
      </c>
      <c r="AC130" s="270">
        <v>0.99</v>
      </c>
      <c r="AD130" s="270">
        <v>0.95</v>
      </c>
      <c r="AE130" s="270">
        <v>0.98</v>
      </c>
      <c r="AF130" s="270">
        <v>0.98</v>
      </c>
      <c r="AG130" s="270">
        <v>0.9</v>
      </c>
      <c r="AH130" s="270">
        <v>0.89</v>
      </c>
      <c r="AI130" s="270">
        <v>0.82</v>
      </c>
      <c r="AJ130" s="270">
        <v>0.6</v>
      </c>
      <c r="AK130" s="270">
        <v>0.45</v>
      </c>
      <c r="AL130" s="270">
        <v>0.31</v>
      </c>
      <c r="AM130" s="270">
        <v>0.24</v>
      </c>
      <c r="AN130" s="270">
        <v>0.19</v>
      </c>
      <c r="AO130" s="270">
        <v>0.18</v>
      </c>
    </row>
    <row r="131" spans="1:41" x14ac:dyDescent="0.25">
      <c r="A131" s="270" t="s">
        <v>863</v>
      </c>
      <c r="B131" s="270" t="s">
        <v>135</v>
      </c>
      <c r="C131" s="270" t="s">
        <v>324</v>
      </c>
      <c r="D131" s="270" t="s">
        <v>864</v>
      </c>
      <c r="E131" s="249">
        <v>0.56666666666666665</v>
      </c>
      <c r="F131" s="270">
        <f t="shared" si="6"/>
        <v>0</v>
      </c>
      <c r="G131" s="270">
        <f t="shared" si="8"/>
        <v>0</v>
      </c>
      <c r="H131" s="273">
        <f t="shared" ref="H131:H162" si="10">AVERAGE(J131:AO131)</f>
        <v>0.66468749999999999</v>
      </c>
      <c r="I131" s="279">
        <f t="shared" si="7"/>
        <v>0</v>
      </c>
      <c r="J131" s="270">
        <v>0.89</v>
      </c>
      <c r="K131" s="270">
        <v>0.88</v>
      </c>
      <c r="L131" s="270">
        <v>0.85</v>
      </c>
      <c r="M131" s="270">
        <v>0.73</v>
      </c>
      <c r="N131" s="270">
        <v>0.83</v>
      </c>
      <c r="O131" s="270">
        <v>0.83</v>
      </c>
      <c r="P131" s="270">
        <v>0.8</v>
      </c>
      <c r="Q131" s="270">
        <v>0.65</v>
      </c>
      <c r="R131" s="270">
        <v>0.67</v>
      </c>
      <c r="S131" s="270">
        <v>0.68</v>
      </c>
      <c r="T131" s="270">
        <v>0.76</v>
      </c>
      <c r="U131" s="270">
        <v>0.78</v>
      </c>
      <c r="V131" s="270">
        <v>0.8</v>
      </c>
      <c r="W131" s="270">
        <v>0.79</v>
      </c>
      <c r="X131" s="270">
        <v>0.74</v>
      </c>
      <c r="Y131" s="270">
        <v>0.77</v>
      </c>
      <c r="Z131" s="270">
        <v>0.57999999999999996</v>
      </c>
      <c r="AA131" s="270">
        <v>0.64</v>
      </c>
      <c r="AB131" s="270">
        <v>0.74</v>
      </c>
      <c r="AC131" s="270">
        <v>0.78</v>
      </c>
      <c r="AD131" s="270">
        <v>0.81</v>
      </c>
      <c r="AE131" s="270">
        <v>0.83</v>
      </c>
      <c r="AF131" s="270">
        <v>0.73</v>
      </c>
      <c r="AG131" s="270">
        <v>0.64</v>
      </c>
      <c r="AH131" s="270">
        <v>0.62</v>
      </c>
      <c r="AI131" s="270">
        <v>0.56000000000000005</v>
      </c>
      <c r="AJ131" s="270">
        <v>0.3</v>
      </c>
      <c r="AK131" s="270">
        <v>0.44</v>
      </c>
      <c r="AL131" s="270">
        <v>0.15</v>
      </c>
      <c r="AM131" s="270">
        <v>0.5</v>
      </c>
      <c r="AN131" s="270">
        <v>0.3</v>
      </c>
      <c r="AO131" s="270">
        <v>0.2</v>
      </c>
    </row>
    <row r="132" spans="1:41" x14ac:dyDescent="0.25">
      <c r="A132" s="270" t="s">
        <v>868</v>
      </c>
      <c r="B132" s="270" t="s">
        <v>139</v>
      </c>
      <c r="C132" s="270" t="s">
        <v>325</v>
      </c>
      <c r="D132" s="270" t="s">
        <v>864</v>
      </c>
      <c r="F132" s="270">
        <f t="shared" ref="F132:F195" si="11">COUNTIF(J132:AO132,"&gt;0.90")</f>
        <v>17</v>
      </c>
      <c r="G132" s="270">
        <f t="shared" si="8"/>
        <v>0.53125</v>
      </c>
      <c r="H132" s="273">
        <f t="shared" si="10"/>
        <v>0.89958333333333329</v>
      </c>
      <c r="I132" s="279">
        <f t="shared" ref="I132:I195" si="12">COUNTBLANK(J132:AO132)</f>
        <v>8</v>
      </c>
      <c r="J132" s="270">
        <v>0.84</v>
      </c>
      <c r="K132" s="270">
        <v>0.69</v>
      </c>
      <c r="L132" s="270">
        <v>0.49</v>
      </c>
      <c r="M132" s="270">
        <v>0.92</v>
      </c>
      <c r="N132" s="270">
        <v>0.94</v>
      </c>
      <c r="O132" s="270">
        <v>0.98</v>
      </c>
      <c r="P132" s="270">
        <v>0.98</v>
      </c>
      <c r="Q132" s="270">
        <v>0.98</v>
      </c>
      <c r="R132" s="270"/>
      <c r="S132" s="270">
        <v>0.99</v>
      </c>
      <c r="T132" s="270"/>
      <c r="U132" s="270">
        <v>0.96</v>
      </c>
      <c r="V132" s="270">
        <v>0.96</v>
      </c>
      <c r="W132" s="270">
        <v>0.96</v>
      </c>
      <c r="X132" s="270">
        <v>0.91</v>
      </c>
      <c r="Y132" s="270">
        <v>0.98</v>
      </c>
      <c r="Z132" s="270">
        <v>0.99</v>
      </c>
      <c r="AA132" s="270">
        <v>0.67</v>
      </c>
      <c r="AB132" s="270">
        <v>0.89</v>
      </c>
      <c r="AC132" s="270">
        <v>0.93</v>
      </c>
      <c r="AD132" s="270">
        <v>0.98</v>
      </c>
      <c r="AE132" s="270">
        <v>0.99</v>
      </c>
      <c r="AF132" s="270">
        <v>0.78</v>
      </c>
      <c r="AG132" s="270">
        <v>0.99</v>
      </c>
      <c r="AH132" s="270">
        <v>0.81</v>
      </c>
      <c r="AI132" s="270">
        <v>0.98</v>
      </c>
      <c r="AJ132" s="270"/>
      <c r="AK132" s="270"/>
      <c r="AL132" s="270"/>
      <c r="AM132" s="270"/>
      <c r="AN132" s="270"/>
      <c r="AO132" s="270"/>
    </row>
    <row r="133" spans="1:41" x14ac:dyDescent="0.25">
      <c r="A133" s="270" t="s">
        <v>867</v>
      </c>
      <c r="B133" s="270" t="s">
        <v>136</v>
      </c>
      <c r="C133" s="270" t="s">
        <v>326</v>
      </c>
      <c r="D133" s="270" t="s">
        <v>864</v>
      </c>
      <c r="E133" s="249">
        <v>0.65333333333333332</v>
      </c>
      <c r="F133" s="270">
        <f t="shared" si="11"/>
        <v>11</v>
      </c>
      <c r="G133" s="270">
        <f t="shared" ref="G133:G196" si="13">F133/32</f>
        <v>0.34375</v>
      </c>
      <c r="H133" s="273">
        <f t="shared" si="10"/>
        <v>0.84375000000000011</v>
      </c>
      <c r="I133" s="279">
        <f t="shared" si="12"/>
        <v>0</v>
      </c>
      <c r="J133" s="270">
        <v>0.87</v>
      </c>
      <c r="K133" s="270">
        <v>0.94</v>
      </c>
      <c r="L133" s="270">
        <v>0.85</v>
      </c>
      <c r="M133" s="270">
        <v>0.86</v>
      </c>
      <c r="N133" s="270">
        <v>0.85</v>
      </c>
      <c r="O133" s="270">
        <v>0.99</v>
      </c>
      <c r="P133" s="270">
        <v>0.88</v>
      </c>
      <c r="Q133" s="270">
        <v>0.99</v>
      </c>
      <c r="R133" s="270">
        <v>0.98</v>
      </c>
      <c r="S133" s="270">
        <v>0.99</v>
      </c>
      <c r="T133" s="270">
        <v>0.99</v>
      </c>
      <c r="U133" s="270">
        <v>0.98</v>
      </c>
      <c r="V133" s="270">
        <v>0.92</v>
      </c>
      <c r="W133" s="270">
        <v>0.98</v>
      </c>
      <c r="X133" s="270">
        <v>0.95</v>
      </c>
      <c r="Y133" s="270">
        <v>0.92</v>
      </c>
      <c r="Z133" s="270">
        <v>0.86</v>
      </c>
      <c r="AA133" s="270">
        <v>0.83</v>
      </c>
      <c r="AB133" s="270">
        <v>0.82</v>
      </c>
      <c r="AC133" s="270">
        <v>0.76</v>
      </c>
      <c r="AD133" s="270">
        <v>0.82</v>
      </c>
      <c r="AE133" s="270">
        <v>0.86</v>
      </c>
      <c r="AF133" s="270">
        <v>0.7</v>
      </c>
      <c r="AG133" s="270">
        <v>0.71</v>
      </c>
      <c r="AH133" s="270">
        <v>0.73</v>
      </c>
      <c r="AI133" s="270">
        <v>0.71</v>
      </c>
      <c r="AJ133" s="270">
        <v>0.73</v>
      </c>
      <c r="AK133" s="270">
        <v>0.66</v>
      </c>
      <c r="AL133" s="270">
        <v>0.85</v>
      </c>
      <c r="AM133" s="270">
        <v>0.6</v>
      </c>
      <c r="AN133" s="270">
        <v>0.72</v>
      </c>
      <c r="AO133" s="270">
        <v>0.7</v>
      </c>
    </row>
    <row r="134" spans="1:41" x14ac:dyDescent="0.25">
      <c r="A134" s="270" t="s">
        <v>868</v>
      </c>
      <c r="B134" s="270" t="s">
        <v>140</v>
      </c>
      <c r="C134" s="270" t="s">
        <v>327</v>
      </c>
      <c r="D134" s="270" t="s">
        <v>864</v>
      </c>
      <c r="E134" s="249">
        <v>0.23</v>
      </c>
      <c r="F134" s="270">
        <f t="shared" si="11"/>
        <v>0</v>
      </c>
      <c r="G134" s="270">
        <f t="shared" si="13"/>
        <v>0</v>
      </c>
      <c r="H134" s="273">
        <f t="shared" si="10"/>
        <v>0.54062499999999991</v>
      </c>
      <c r="I134" s="279">
        <f t="shared" si="12"/>
        <v>0</v>
      </c>
      <c r="J134" s="270">
        <v>0.61</v>
      </c>
      <c r="K134" s="270">
        <v>0.7</v>
      </c>
      <c r="L134" s="270">
        <v>0.64</v>
      </c>
      <c r="M134" s="270">
        <v>0.52</v>
      </c>
      <c r="N134" s="270">
        <v>0.6</v>
      </c>
      <c r="O134" s="270">
        <v>0.75</v>
      </c>
      <c r="P134" s="270">
        <v>0.61</v>
      </c>
      <c r="Q134" s="270">
        <v>0.62</v>
      </c>
      <c r="R134" s="270">
        <v>0.68</v>
      </c>
      <c r="S134" s="270">
        <v>0.61</v>
      </c>
      <c r="T134" s="270">
        <v>0.55000000000000004</v>
      </c>
      <c r="U134" s="270">
        <v>0.59</v>
      </c>
      <c r="V134" s="270">
        <v>0.6</v>
      </c>
      <c r="W134" s="270">
        <v>0.6</v>
      </c>
      <c r="X134" s="270">
        <v>0.45</v>
      </c>
      <c r="Y134" s="270">
        <v>0.56000000000000005</v>
      </c>
      <c r="Z134" s="270">
        <v>0.62</v>
      </c>
      <c r="AA134" s="270">
        <v>0.61</v>
      </c>
      <c r="AB134" s="270">
        <v>0.57999999999999996</v>
      </c>
      <c r="AC134" s="270">
        <v>0.57999999999999996</v>
      </c>
      <c r="AD134" s="270">
        <v>0.68</v>
      </c>
      <c r="AE134" s="270">
        <v>0.68</v>
      </c>
      <c r="AF134" s="270">
        <v>0.53</v>
      </c>
      <c r="AG134" s="270">
        <v>0.48</v>
      </c>
      <c r="AH134" s="270">
        <v>0.44</v>
      </c>
      <c r="AI134" s="270">
        <v>0.44</v>
      </c>
      <c r="AJ134" s="270">
        <v>0.43</v>
      </c>
      <c r="AK134" s="270">
        <v>0.34</v>
      </c>
      <c r="AL134" s="270">
        <v>0.27</v>
      </c>
      <c r="AM134" s="270">
        <v>0.28999999999999998</v>
      </c>
      <c r="AN134" s="270">
        <v>0.32</v>
      </c>
      <c r="AO134" s="270">
        <v>0.32</v>
      </c>
    </row>
    <row r="135" spans="1:41" x14ac:dyDescent="0.25">
      <c r="A135" s="270" t="s">
        <v>867</v>
      </c>
      <c r="B135" s="270" t="s">
        <v>144</v>
      </c>
      <c r="C135" s="270" t="s">
        <v>328</v>
      </c>
      <c r="D135" s="270" t="s">
        <v>864</v>
      </c>
      <c r="E135" s="249">
        <v>0.21333333333333332</v>
      </c>
      <c r="F135" s="270">
        <f t="shared" si="11"/>
        <v>0</v>
      </c>
      <c r="G135" s="270">
        <f t="shared" si="13"/>
        <v>0</v>
      </c>
      <c r="H135" s="273">
        <f t="shared" si="10"/>
        <v>0.7065625000000002</v>
      </c>
      <c r="I135" s="279">
        <f t="shared" si="12"/>
        <v>0</v>
      </c>
      <c r="J135" s="270">
        <v>0.76</v>
      </c>
      <c r="K135" s="270">
        <v>0.76</v>
      </c>
      <c r="L135" s="270">
        <v>0.72</v>
      </c>
      <c r="M135" s="270">
        <v>0.76</v>
      </c>
      <c r="N135" s="270">
        <v>0.78</v>
      </c>
      <c r="O135" s="270">
        <v>0.85</v>
      </c>
      <c r="P135" s="270">
        <v>0.87</v>
      </c>
      <c r="Q135" s="270">
        <v>0.88</v>
      </c>
      <c r="R135" s="270">
        <v>0.86</v>
      </c>
      <c r="S135" s="270">
        <v>0.87</v>
      </c>
      <c r="T135" s="270">
        <v>0.89</v>
      </c>
      <c r="U135" s="270">
        <v>0.8</v>
      </c>
      <c r="V135" s="270">
        <v>0.77</v>
      </c>
      <c r="W135" s="270">
        <v>0.81</v>
      </c>
      <c r="X135" s="270">
        <v>0.82</v>
      </c>
      <c r="Y135" s="270">
        <v>0.8</v>
      </c>
      <c r="Z135" s="270">
        <v>0.8</v>
      </c>
      <c r="AA135" s="270">
        <v>0.81</v>
      </c>
      <c r="AB135" s="270">
        <v>0.78</v>
      </c>
      <c r="AC135" s="270">
        <v>0.87</v>
      </c>
      <c r="AD135" s="270">
        <v>0.8</v>
      </c>
      <c r="AE135" s="270">
        <v>0.8</v>
      </c>
      <c r="AF135" s="270">
        <v>0.61</v>
      </c>
      <c r="AG135" s="270">
        <v>0.56000000000000005</v>
      </c>
      <c r="AH135" s="270">
        <v>0.57999999999999996</v>
      </c>
      <c r="AI135" s="270">
        <v>0.53</v>
      </c>
      <c r="AJ135" s="270">
        <v>0.56999999999999995</v>
      </c>
      <c r="AK135" s="270">
        <v>0.67</v>
      </c>
      <c r="AL135" s="270">
        <v>0.44</v>
      </c>
      <c r="AM135" s="270">
        <v>0.34</v>
      </c>
      <c r="AN135" s="270">
        <v>0.28000000000000003</v>
      </c>
      <c r="AO135" s="270">
        <v>0.17</v>
      </c>
    </row>
    <row r="136" spans="1:41" x14ac:dyDescent="0.25">
      <c r="A136" s="270" t="s">
        <v>867</v>
      </c>
      <c r="B136" s="270" t="s">
        <v>137</v>
      </c>
      <c r="C136" s="270" t="s">
        <v>329</v>
      </c>
      <c r="D136" s="270" t="s">
        <v>864</v>
      </c>
      <c r="E136" s="249">
        <v>0.37</v>
      </c>
      <c r="F136" s="270">
        <f t="shared" si="11"/>
        <v>15</v>
      </c>
      <c r="G136" s="270">
        <f t="shared" si="13"/>
        <v>0.46875</v>
      </c>
      <c r="H136" s="273">
        <f t="shared" si="10"/>
        <v>0.745</v>
      </c>
      <c r="I136" s="279">
        <f t="shared" si="12"/>
        <v>0</v>
      </c>
      <c r="J136" s="270">
        <v>0.91</v>
      </c>
      <c r="K136" s="270">
        <v>0.93</v>
      </c>
      <c r="L136" s="270">
        <v>0.92</v>
      </c>
      <c r="M136" s="270">
        <v>0.99</v>
      </c>
      <c r="N136" s="270">
        <v>0.99</v>
      </c>
      <c r="O136" s="270">
        <v>0.94</v>
      </c>
      <c r="P136" s="270">
        <v>0.89</v>
      </c>
      <c r="Q136" s="270">
        <v>0.91</v>
      </c>
      <c r="R136" s="270">
        <v>0.94</v>
      </c>
      <c r="S136" s="270">
        <v>0.95</v>
      </c>
      <c r="T136" s="270">
        <v>0.9</v>
      </c>
      <c r="U136" s="270">
        <v>0.98</v>
      </c>
      <c r="V136" s="270">
        <v>0.99</v>
      </c>
      <c r="W136" s="270">
        <v>0.98</v>
      </c>
      <c r="X136" s="270">
        <v>0.98</v>
      </c>
      <c r="Y136" s="270">
        <v>0.99</v>
      </c>
      <c r="Z136" s="270">
        <v>0.95</v>
      </c>
      <c r="AA136" s="270">
        <v>0.87</v>
      </c>
      <c r="AB136" s="270">
        <v>0.87</v>
      </c>
      <c r="AC136" s="270">
        <v>0.83</v>
      </c>
      <c r="AD136" s="270">
        <v>0.71</v>
      </c>
      <c r="AE136" s="270">
        <v>0.72</v>
      </c>
      <c r="AF136" s="270">
        <v>0.57999999999999996</v>
      </c>
      <c r="AG136" s="270">
        <v>0.61</v>
      </c>
      <c r="AH136" s="270">
        <v>0.43</v>
      </c>
      <c r="AI136" s="270">
        <v>0.5</v>
      </c>
      <c r="AJ136" s="270">
        <v>0.48</v>
      </c>
      <c r="AK136" s="270">
        <v>0.28000000000000003</v>
      </c>
      <c r="AL136" s="270">
        <v>0.23</v>
      </c>
      <c r="AM136" s="270">
        <v>0.23</v>
      </c>
      <c r="AN136" s="270">
        <v>0.2</v>
      </c>
      <c r="AO136" s="270">
        <v>0.16</v>
      </c>
    </row>
    <row r="137" spans="1:41" x14ac:dyDescent="0.25">
      <c r="A137" s="270" t="s">
        <v>868</v>
      </c>
      <c r="B137" s="270" t="s">
        <v>138</v>
      </c>
      <c r="C137" s="269" t="s">
        <v>330</v>
      </c>
      <c r="D137" s="270" t="s">
        <v>864</v>
      </c>
      <c r="E137" s="249">
        <v>0.24666666666666667</v>
      </c>
      <c r="F137" s="270">
        <f t="shared" si="11"/>
        <v>2</v>
      </c>
      <c r="G137" s="270">
        <f t="shared" si="13"/>
        <v>6.25E-2</v>
      </c>
      <c r="H137" s="273">
        <f t="shared" si="10"/>
        <v>0.77483870967741908</v>
      </c>
      <c r="I137" s="279">
        <f t="shared" si="12"/>
        <v>1</v>
      </c>
      <c r="J137" s="270">
        <v>0.8</v>
      </c>
      <c r="K137" s="270">
        <v>0.79</v>
      </c>
      <c r="L137" s="270">
        <v>0.87</v>
      </c>
      <c r="M137" s="270">
        <v>0.91</v>
      </c>
      <c r="N137" s="270">
        <v>0.87</v>
      </c>
      <c r="O137" s="270">
        <v>0.88</v>
      </c>
      <c r="P137" s="270">
        <v>0.89</v>
      </c>
      <c r="Q137" s="270">
        <v>0.88</v>
      </c>
      <c r="R137" s="270">
        <v>0.84</v>
      </c>
      <c r="S137" s="270">
        <v>0.79</v>
      </c>
      <c r="T137" s="270">
        <v>0.79</v>
      </c>
      <c r="U137" s="270">
        <v>0.79</v>
      </c>
      <c r="V137" s="270"/>
      <c r="W137" s="270">
        <v>0.87</v>
      </c>
      <c r="X137" s="270">
        <v>0.9</v>
      </c>
      <c r="Y137" s="270">
        <v>0.9</v>
      </c>
      <c r="Z137" s="270">
        <v>0.83</v>
      </c>
      <c r="AA137" s="270">
        <v>0.88</v>
      </c>
      <c r="AB137" s="270">
        <v>0.89</v>
      </c>
      <c r="AC137" s="270">
        <v>0.92</v>
      </c>
      <c r="AD137" s="270">
        <v>0.9</v>
      </c>
      <c r="AE137" s="270">
        <v>0.88</v>
      </c>
      <c r="AF137" s="270">
        <v>0.86</v>
      </c>
      <c r="AG137" s="270">
        <v>0.79</v>
      </c>
      <c r="AH137" s="270">
        <v>0.72</v>
      </c>
      <c r="AI137" s="270">
        <v>0.53</v>
      </c>
      <c r="AJ137" s="270">
        <v>0.59</v>
      </c>
      <c r="AK137" s="270">
        <v>0.36</v>
      </c>
      <c r="AL137" s="270">
        <v>0.55000000000000004</v>
      </c>
      <c r="AM137" s="270">
        <v>0.54</v>
      </c>
      <c r="AN137" s="270">
        <v>0.54</v>
      </c>
      <c r="AO137" s="270">
        <v>0.47</v>
      </c>
    </row>
    <row r="138" spans="1:41" x14ac:dyDescent="0.25">
      <c r="A138" s="270" t="s">
        <v>865</v>
      </c>
      <c r="B138" s="270" t="s">
        <v>141</v>
      </c>
      <c r="C138" s="270" t="s">
        <v>331</v>
      </c>
      <c r="D138" s="270" t="s">
        <v>864</v>
      </c>
      <c r="F138" s="270">
        <f t="shared" si="11"/>
        <v>31</v>
      </c>
      <c r="G138" s="270">
        <f t="shared" si="13"/>
        <v>0.96875</v>
      </c>
      <c r="H138" s="273">
        <f t="shared" si="10"/>
        <v>0.96935483870967754</v>
      </c>
      <c r="I138" s="279">
        <v>2</v>
      </c>
      <c r="J138" s="271">
        <v>0.99</v>
      </c>
      <c r="K138" s="270">
        <v>0.99</v>
      </c>
      <c r="L138" s="270">
        <v>0.99</v>
      </c>
      <c r="M138" s="270"/>
      <c r="N138" s="270">
        <v>0.99</v>
      </c>
      <c r="O138" s="270">
        <v>0.99</v>
      </c>
      <c r="P138" s="270">
        <v>0.99</v>
      </c>
      <c r="Q138" s="270">
        <v>0.99</v>
      </c>
      <c r="R138" s="270">
        <v>0.99</v>
      </c>
      <c r="S138" s="270">
        <v>0.99</v>
      </c>
      <c r="T138" s="270">
        <v>0.98</v>
      </c>
      <c r="U138" s="270">
        <v>0.98</v>
      </c>
      <c r="V138" s="270">
        <v>0.98</v>
      </c>
      <c r="W138" s="270">
        <v>0.98</v>
      </c>
      <c r="X138" s="270">
        <v>0.98</v>
      </c>
      <c r="Y138" s="270">
        <v>0.97</v>
      </c>
      <c r="Z138" s="270">
        <v>0.96</v>
      </c>
      <c r="AA138" s="270">
        <v>0.96</v>
      </c>
      <c r="AB138" s="270">
        <v>0.95</v>
      </c>
      <c r="AC138" s="270">
        <v>0.95</v>
      </c>
      <c r="AD138" s="270">
        <v>0.95</v>
      </c>
      <c r="AE138" s="270">
        <v>0.96</v>
      </c>
      <c r="AF138" s="270">
        <v>0.96</v>
      </c>
      <c r="AG138" s="270">
        <v>0.96</v>
      </c>
      <c r="AH138" s="270">
        <v>0.96</v>
      </c>
      <c r="AI138" s="270">
        <v>0.95</v>
      </c>
      <c r="AJ138" s="270">
        <v>0.94</v>
      </c>
      <c r="AK138" s="270">
        <v>0.95</v>
      </c>
      <c r="AL138" s="270">
        <v>0.95</v>
      </c>
      <c r="AM138" s="270">
        <v>0.95</v>
      </c>
      <c r="AN138" s="270">
        <v>0.96</v>
      </c>
      <c r="AO138" s="270">
        <v>0.96</v>
      </c>
    </row>
    <row r="139" spans="1:41" x14ac:dyDescent="0.25">
      <c r="A139" s="270" t="s">
        <v>865</v>
      </c>
      <c r="B139" s="270" t="s">
        <v>143</v>
      </c>
      <c r="C139" s="270" t="s">
        <v>332</v>
      </c>
      <c r="D139" s="270" t="s">
        <v>864</v>
      </c>
      <c r="E139" s="249">
        <v>1</v>
      </c>
      <c r="F139" s="270">
        <f t="shared" si="11"/>
        <v>19</v>
      </c>
      <c r="G139" s="270">
        <f t="shared" si="13"/>
        <v>0.59375</v>
      </c>
      <c r="H139" s="273">
        <f t="shared" si="10"/>
        <v>0.89833333333333332</v>
      </c>
      <c r="I139" s="279">
        <f t="shared" si="12"/>
        <v>2</v>
      </c>
      <c r="J139" s="270">
        <v>0.97</v>
      </c>
      <c r="K139" s="270">
        <v>0.98</v>
      </c>
      <c r="L139" s="270">
        <v>0.96</v>
      </c>
      <c r="M139" s="270">
        <v>0.97</v>
      </c>
      <c r="N139" s="270">
        <v>0.97</v>
      </c>
      <c r="O139" s="270">
        <v>0.97</v>
      </c>
      <c r="P139" s="270">
        <v>0.93</v>
      </c>
      <c r="Q139" s="270">
        <v>0.95</v>
      </c>
      <c r="R139" s="270">
        <v>0.99</v>
      </c>
      <c r="S139" s="270">
        <v>0.94</v>
      </c>
      <c r="T139" s="270"/>
      <c r="U139" s="270">
        <v>0.96</v>
      </c>
      <c r="V139" s="270"/>
      <c r="W139" s="270">
        <v>0.97</v>
      </c>
      <c r="X139" s="270">
        <v>0.94</v>
      </c>
      <c r="Y139" s="270">
        <v>0.95</v>
      </c>
      <c r="Z139" s="270">
        <v>0.93</v>
      </c>
      <c r="AA139" s="270">
        <v>0.97</v>
      </c>
      <c r="AB139" s="270">
        <v>0.93</v>
      </c>
      <c r="AC139" s="270">
        <v>0.94</v>
      </c>
      <c r="AD139" s="270">
        <v>0.96</v>
      </c>
      <c r="AE139" s="270">
        <v>0.89</v>
      </c>
      <c r="AF139" s="270">
        <v>0.88</v>
      </c>
      <c r="AG139" s="270">
        <v>0.81</v>
      </c>
      <c r="AH139" s="270">
        <v>0.83</v>
      </c>
      <c r="AI139" s="270">
        <v>0.81</v>
      </c>
      <c r="AJ139" s="270">
        <v>0.72</v>
      </c>
      <c r="AK139" s="270">
        <v>0.78</v>
      </c>
      <c r="AL139" s="270">
        <v>0.79</v>
      </c>
      <c r="AM139" s="270">
        <v>0.78</v>
      </c>
      <c r="AN139" s="270">
        <v>0.75</v>
      </c>
      <c r="AO139" s="270">
        <v>0.73</v>
      </c>
    </row>
    <row r="140" spans="1:41" x14ac:dyDescent="0.25">
      <c r="A140" s="270" t="s">
        <v>863</v>
      </c>
      <c r="B140" s="270" t="s">
        <v>145</v>
      </c>
      <c r="C140" s="270" t="s">
        <v>333</v>
      </c>
      <c r="D140" s="270" t="s">
        <v>864</v>
      </c>
      <c r="E140" s="249">
        <v>1</v>
      </c>
      <c r="F140" s="270">
        <f t="shared" si="11"/>
        <v>16</v>
      </c>
      <c r="G140" s="270">
        <f t="shared" si="13"/>
        <v>0.5</v>
      </c>
      <c r="H140" s="273">
        <f t="shared" si="10"/>
        <v>0.82161290322580627</v>
      </c>
      <c r="I140" s="279">
        <f t="shared" si="12"/>
        <v>1</v>
      </c>
      <c r="J140" s="270">
        <v>0.93</v>
      </c>
      <c r="K140" s="270">
        <v>0.97</v>
      </c>
      <c r="L140" s="270">
        <v>0.99</v>
      </c>
      <c r="M140" s="270"/>
      <c r="N140" s="270">
        <v>0.94</v>
      </c>
      <c r="O140" s="270">
        <v>0.96</v>
      </c>
      <c r="P140" s="270">
        <v>0.97</v>
      </c>
      <c r="Q140" s="270">
        <v>0.96</v>
      </c>
      <c r="R140" s="270">
        <v>0.92</v>
      </c>
      <c r="S140" s="270">
        <v>0.96</v>
      </c>
      <c r="T140" s="270">
        <v>0.93</v>
      </c>
      <c r="U140" s="270">
        <v>0.8</v>
      </c>
      <c r="V140" s="270">
        <v>0.92</v>
      </c>
      <c r="W140" s="270">
        <v>0.94</v>
      </c>
      <c r="X140" s="270">
        <v>0.92</v>
      </c>
      <c r="Y140" s="270">
        <v>0.92</v>
      </c>
      <c r="Z140" s="270">
        <v>0.92</v>
      </c>
      <c r="AA140" s="270">
        <v>0.91</v>
      </c>
      <c r="AB140" s="270">
        <v>0.9</v>
      </c>
      <c r="AC140" s="270">
        <v>0.88</v>
      </c>
      <c r="AD140" s="270">
        <v>0.86</v>
      </c>
      <c r="AE140" s="270">
        <v>0.82</v>
      </c>
      <c r="AF140" s="270">
        <v>0.81</v>
      </c>
      <c r="AG140" s="270">
        <v>0.69</v>
      </c>
      <c r="AH140" s="270">
        <v>0.72</v>
      </c>
      <c r="AI140" s="270">
        <v>0.72</v>
      </c>
      <c r="AJ140" s="270">
        <v>0.71</v>
      </c>
      <c r="AK140" s="270">
        <v>0.6</v>
      </c>
      <c r="AL140" s="270">
        <v>0.49</v>
      </c>
      <c r="AM140" s="270">
        <v>0.37</v>
      </c>
      <c r="AN140" s="270">
        <v>0.43</v>
      </c>
      <c r="AO140" s="270">
        <v>0.61</v>
      </c>
    </row>
    <row r="141" spans="1:41" x14ac:dyDescent="0.25">
      <c r="A141" s="270" t="s">
        <v>868</v>
      </c>
      <c r="B141" s="270" t="s">
        <v>94</v>
      </c>
      <c r="C141" s="270" t="s">
        <v>334</v>
      </c>
      <c r="D141" s="270" t="s">
        <v>864</v>
      </c>
      <c r="E141" s="249">
        <v>1</v>
      </c>
      <c r="F141" s="270">
        <f t="shared" si="11"/>
        <v>12</v>
      </c>
      <c r="G141" s="270">
        <f t="shared" si="13"/>
        <v>0.375</v>
      </c>
      <c r="H141" s="273">
        <f t="shared" si="10"/>
        <v>0.82111111111111135</v>
      </c>
      <c r="I141" s="279">
        <f t="shared" si="12"/>
        <v>5</v>
      </c>
      <c r="J141" s="270">
        <v>0.99</v>
      </c>
      <c r="K141" s="270">
        <v>0.94</v>
      </c>
      <c r="L141" s="270">
        <v>0.94</v>
      </c>
      <c r="M141" s="270">
        <v>0.94</v>
      </c>
      <c r="N141" s="270">
        <v>0.91</v>
      </c>
      <c r="O141" s="270">
        <v>0.98</v>
      </c>
      <c r="P141" s="270">
        <v>0.96</v>
      </c>
      <c r="Q141" s="270">
        <v>0.88</v>
      </c>
      <c r="R141" s="270">
        <v>0.97</v>
      </c>
      <c r="S141" s="270">
        <v>0.97</v>
      </c>
      <c r="T141" s="270">
        <v>0.59</v>
      </c>
      <c r="U141" s="270">
        <v>0.97</v>
      </c>
      <c r="V141" s="270"/>
      <c r="W141" s="270">
        <v>0.74</v>
      </c>
      <c r="X141" s="270">
        <v>0.8</v>
      </c>
      <c r="Y141" s="270"/>
      <c r="Z141" s="270">
        <v>0.99</v>
      </c>
      <c r="AA141" s="270">
        <v>0.93</v>
      </c>
      <c r="AB141" s="270"/>
      <c r="AC141" s="270"/>
      <c r="AD141" s="270"/>
      <c r="AE141" s="270">
        <v>0.74</v>
      </c>
      <c r="AF141" s="270">
        <v>0.89</v>
      </c>
      <c r="AG141" s="270">
        <v>0.57999999999999996</v>
      </c>
      <c r="AH141" s="270">
        <v>0.56999999999999995</v>
      </c>
      <c r="AI141" s="270">
        <v>0.76</v>
      </c>
      <c r="AJ141" s="270">
        <v>0.76</v>
      </c>
      <c r="AK141" s="270">
        <v>0.76</v>
      </c>
      <c r="AL141" s="270">
        <v>0.69</v>
      </c>
      <c r="AM141" s="270">
        <v>0.61</v>
      </c>
      <c r="AN141" s="270">
        <v>0.61</v>
      </c>
      <c r="AO141" s="270">
        <v>0.7</v>
      </c>
    </row>
    <row r="142" spans="1:41" x14ac:dyDescent="0.25">
      <c r="A142" s="270" t="s">
        <v>865</v>
      </c>
      <c r="B142" s="270" t="s">
        <v>108</v>
      </c>
      <c r="C142" s="270" t="s">
        <v>335</v>
      </c>
      <c r="D142" s="270" t="s">
        <v>864</v>
      </c>
      <c r="E142" s="249">
        <v>0.78666666666666674</v>
      </c>
      <c r="F142" s="270">
        <f t="shared" si="11"/>
        <v>16</v>
      </c>
      <c r="G142" s="270">
        <f t="shared" si="13"/>
        <v>0.5</v>
      </c>
      <c r="H142" s="273">
        <f t="shared" si="10"/>
        <v>0.93238095238095242</v>
      </c>
      <c r="I142" s="279">
        <f t="shared" si="12"/>
        <v>11</v>
      </c>
      <c r="J142" s="270">
        <v>0.93</v>
      </c>
      <c r="K142" s="270">
        <v>0.9</v>
      </c>
      <c r="L142" s="270">
        <v>0.94</v>
      </c>
      <c r="M142" s="270">
        <v>0.95</v>
      </c>
      <c r="N142" s="270">
        <v>0.96</v>
      </c>
      <c r="O142" s="270">
        <v>0.97</v>
      </c>
      <c r="P142" s="270">
        <v>0.98</v>
      </c>
      <c r="Q142" s="270">
        <v>0.98</v>
      </c>
      <c r="R142" s="270">
        <v>0.98</v>
      </c>
      <c r="S142" s="270">
        <v>0.97</v>
      </c>
      <c r="T142" s="270">
        <v>0.97</v>
      </c>
      <c r="U142" s="270">
        <v>0.95</v>
      </c>
      <c r="V142" s="270">
        <v>0.97</v>
      </c>
      <c r="W142" s="270">
        <v>0.97</v>
      </c>
      <c r="X142" s="270">
        <v>0.97</v>
      </c>
      <c r="Y142" s="270">
        <v>0.97</v>
      </c>
      <c r="Z142" s="270">
        <v>0.96</v>
      </c>
      <c r="AA142" s="270">
        <v>0.86</v>
      </c>
      <c r="AB142" s="270">
        <v>0.7</v>
      </c>
      <c r="AC142" s="270">
        <v>0.84</v>
      </c>
      <c r="AD142" s="270">
        <v>0.86</v>
      </c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</row>
    <row r="143" spans="1:41" x14ac:dyDescent="0.25">
      <c r="A143" s="270" t="s">
        <v>865</v>
      </c>
      <c r="B143" s="270" t="s">
        <v>146</v>
      </c>
      <c r="C143" s="270" t="s">
        <v>336</v>
      </c>
      <c r="D143" s="270" t="s">
        <v>864</v>
      </c>
      <c r="E143" s="249">
        <v>0.7</v>
      </c>
      <c r="F143" s="270">
        <f t="shared" si="11"/>
        <v>19</v>
      </c>
      <c r="G143" s="270">
        <f t="shared" si="13"/>
        <v>0.59375</v>
      </c>
      <c r="H143" s="273">
        <f t="shared" si="10"/>
        <v>0.95950000000000024</v>
      </c>
      <c r="I143" s="279">
        <v>13</v>
      </c>
      <c r="J143" s="271">
        <v>0.94</v>
      </c>
      <c r="K143" s="270">
        <v>0.94</v>
      </c>
      <c r="L143" s="270"/>
      <c r="M143" s="270"/>
      <c r="N143" s="270"/>
      <c r="O143" s="270">
        <v>0.97</v>
      </c>
      <c r="P143" s="270"/>
      <c r="Q143" s="270"/>
      <c r="R143" s="270">
        <v>0.97</v>
      </c>
      <c r="S143" s="270"/>
      <c r="T143" s="270">
        <v>0.99</v>
      </c>
      <c r="U143" s="270">
        <v>0.99</v>
      </c>
      <c r="V143" s="270">
        <v>0.97</v>
      </c>
      <c r="W143" s="270"/>
      <c r="X143" s="270">
        <v>0.97</v>
      </c>
      <c r="Y143" s="270">
        <v>0.98</v>
      </c>
      <c r="Z143" s="270">
        <v>0.98</v>
      </c>
      <c r="AA143" s="270">
        <v>0.98</v>
      </c>
      <c r="AB143" s="270">
        <v>0.91</v>
      </c>
      <c r="AC143" s="270">
        <v>0.98</v>
      </c>
      <c r="AD143" s="270">
        <v>0.98</v>
      </c>
      <c r="AE143" s="270">
        <v>0.96</v>
      </c>
      <c r="AF143" s="270">
        <v>0.96</v>
      </c>
      <c r="AG143" s="270">
        <v>0.96</v>
      </c>
      <c r="AH143" s="270">
        <v>0.92</v>
      </c>
      <c r="AI143" s="270">
        <v>0.89</v>
      </c>
      <c r="AJ143" s="270">
        <v>0.95</v>
      </c>
      <c r="AK143" s="270"/>
      <c r="AL143" s="270"/>
      <c r="AM143" s="270"/>
      <c r="AN143" s="270"/>
      <c r="AO143" s="270"/>
    </row>
    <row r="144" spans="1:41" x14ac:dyDescent="0.25">
      <c r="A144" s="270" t="s">
        <v>865</v>
      </c>
      <c r="B144" s="270" t="s">
        <v>147</v>
      </c>
      <c r="C144" s="270" t="s">
        <v>337</v>
      </c>
      <c r="D144" s="270" t="s">
        <v>864</v>
      </c>
      <c r="E144" s="249">
        <v>1</v>
      </c>
      <c r="F144" s="270">
        <f t="shared" si="11"/>
        <v>14</v>
      </c>
      <c r="G144" s="270">
        <f t="shared" si="13"/>
        <v>0.4375</v>
      </c>
      <c r="H144" s="273">
        <f t="shared" si="10"/>
        <v>0.84615384615384615</v>
      </c>
      <c r="I144" s="279">
        <f t="shared" si="12"/>
        <v>6</v>
      </c>
      <c r="J144" s="270">
        <v>0.97</v>
      </c>
      <c r="K144" s="270">
        <v>0.97</v>
      </c>
      <c r="L144" s="270">
        <v>0.98</v>
      </c>
      <c r="M144" s="270">
        <v>0.98</v>
      </c>
      <c r="N144" s="270">
        <v>0.98</v>
      </c>
      <c r="O144" s="270">
        <v>0.99</v>
      </c>
      <c r="P144" s="270">
        <v>0.98</v>
      </c>
      <c r="Q144" s="270">
        <v>0.97</v>
      </c>
      <c r="R144" s="270">
        <v>0.98</v>
      </c>
      <c r="S144" s="270">
        <v>0.96</v>
      </c>
      <c r="T144" s="270">
        <v>0.96</v>
      </c>
      <c r="U144" s="270">
        <v>0.96</v>
      </c>
      <c r="V144" s="270">
        <v>0.95</v>
      </c>
      <c r="W144" s="270">
        <v>0.91</v>
      </c>
      <c r="X144" s="270">
        <v>0.88</v>
      </c>
      <c r="Y144" s="270">
        <v>0.84</v>
      </c>
      <c r="Z144" s="270">
        <v>0.78</v>
      </c>
      <c r="AA144" s="270">
        <v>0.88</v>
      </c>
      <c r="AB144" s="270">
        <v>0.79</v>
      </c>
      <c r="AC144" s="270">
        <v>0.72</v>
      </c>
      <c r="AD144" s="270">
        <v>0.69</v>
      </c>
      <c r="AE144" s="270">
        <v>0.6</v>
      </c>
      <c r="AF144" s="270">
        <v>0.6</v>
      </c>
      <c r="AG144" s="270">
        <v>0.5</v>
      </c>
      <c r="AH144" s="270">
        <v>0.57999999999999996</v>
      </c>
      <c r="AI144" s="270">
        <v>0.6</v>
      </c>
      <c r="AJ144" s="270"/>
      <c r="AK144" s="270"/>
      <c r="AL144" s="270"/>
      <c r="AM144" s="270"/>
      <c r="AN144" s="270"/>
      <c r="AO144" s="270"/>
    </row>
    <row r="145" spans="1:41" x14ac:dyDescent="0.25">
      <c r="A145" s="270" t="s">
        <v>866</v>
      </c>
      <c r="B145" s="270" t="s">
        <v>148</v>
      </c>
      <c r="C145" s="270" t="s">
        <v>338</v>
      </c>
      <c r="D145" s="270" t="s">
        <v>864</v>
      </c>
      <c r="E145" s="249">
        <v>0.3</v>
      </c>
      <c r="F145" s="270">
        <f t="shared" si="11"/>
        <v>9</v>
      </c>
      <c r="G145" s="270">
        <f t="shared" si="13"/>
        <v>0.28125</v>
      </c>
      <c r="H145" s="273">
        <f t="shared" si="10"/>
        <v>0.818888888888889</v>
      </c>
      <c r="I145" s="279">
        <f t="shared" si="12"/>
        <v>5</v>
      </c>
      <c r="J145" s="270">
        <v>0.97</v>
      </c>
      <c r="K145" s="270">
        <v>0.97</v>
      </c>
      <c r="L145" s="270">
        <v>0.97</v>
      </c>
      <c r="M145" s="270">
        <v>0.97</v>
      </c>
      <c r="N145" s="270">
        <v>0.97</v>
      </c>
      <c r="O145" s="270">
        <v>0.99</v>
      </c>
      <c r="P145" s="270">
        <v>0.95</v>
      </c>
      <c r="Q145" s="270">
        <v>0.89</v>
      </c>
      <c r="R145" s="270">
        <v>0.96</v>
      </c>
      <c r="S145" s="270">
        <v>0.88</v>
      </c>
      <c r="T145" s="270">
        <v>0.77</v>
      </c>
      <c r="U145" s="270">
        <v>0.9</v>
      </c>
      <c r="V145" s="270">
        <v>0.85</v>
      </c>
      <c r="W145" s="270"/>
      <c r="X145" s="270">
        <v>0.77</v>
      </c>
      <c r="Y145" s="270">
        <v>0.98</v>
      </c>
      <c r="Z145" s="270">
        <v>0.9</v>
      </c>
      <c r="AA145" s="270"/>
      <c r="AB145" s="270">
        <v>0.83</v>
      </c>
      <c r="AC145" s="270">
        <v>0.85</v>
      </c>
      <c r="AD145" s="270">
        <v>0.89</v>
      </c>
      <c r="AE145" s="270">
        <v>0.56999999999999995</v>
      </c>
      <c r="AF145" s="270">
        <v>0.68</v>
      </c>
      <c r="AG145" s="270">
        <v>0.78</v>
      </c>
      <c r="AH145" s="270">
        <v>0.79</v>
      </c>
      <c r="AI145" s="270">
        <v>0.77</v>
      </c>
      <c r="AJ145" s="270">
        <v>0.5</v>
      </c>
      <c r="AK145" s="270"/>
      <c r="AL145" s="270">
        <v>0.59</v>
      </c>
      <c r="AM145" s="270"/>
      <c r="AN145" s="270">
        <v>0.17</v>
      </c>
      <c r="AO145" s="270"/>
    </row>
    <row r="146" spans="1:41" x14ac:dyDescent="0.25">
      <c r="A146" s="270" t="s">
        <v>867</v>
      </c>
      <c r="B146" s="270" t="s">
        <v>93</v>
      </c>
      <c r="C146" s="270" t="s">
        <v>339</v>
      </c>
      <c r="D146" s="270" t="s">
        <v>864</v>
      </c>
      <c r="E146" s="249">
        <v>1</v>
      </c>
      <c r="F146" s="270">
        <f t="shared" si="11"/>
        <v>29</v>
      </c>
      <c r="G146" s="270">
        <f t="shared" si="13"/>
        <v>0.90625</v>
      </c>
      <c r="H146" s="273">
        <f t="shared" si="10"/>
        <v>0.95312499999999978</v>
      </c>
      <c r="I146" s="279">
        <f t="shared" si="12"/>
        <v>0</v>
      </c>
      <c r="J146" s="270">
        <v>0.98</v>
      </c>
      <c r="K146" s="270">
        <v>0.96</v>
      </c>
      <c r="L146" s="270">
        <v>0.99</v>
      </c>
      <c r="M146" s="270">
        <v>0.99</v>
      </c>
      <c r="N146" s="270">
        <v>0.99</v>
      </c>
      <c r="O146" s="270">
        <v>0.99</v>
      </c>
      <c r="P146" s="270">
        <v>0.99</v>
      </c>
      <c r="Q146" s="270">
        <v>0.96</v>
      </c>
      <c r="R146" s="270">
        <v>0.99</v>
      </c>
      <c r="S146" s="270">
        <v>0.97</v>
      </c>
      <c r="T146" s="270">
        <v>0.99</v>
      </c>
      <c r="U146" s="270">
        <v>0.99</v>
      </c>
      <c r="V146" s="270">
        <v>0.99</v>
      </c>
      <c r="W146" s="270">
        <v>0.98</v>
      </c>
      <c r="X146" s="270">
        <v>0.99</v>
      </c>
      <c r="Y146" s="270">
        <v>0.99</v>
      </c>
      <c r="Z146" s="270">
        <v>0.99</v>
      </c>
      <c r="AA146" s="270">
        <v>0.99</v>
      </c>
      <c r="AB146" s="270">
        <v>0.99</v>
      </c>
      <c r="AC146" s="270">
        <v>0.99</v>
      </c>
      <c r="AD146" s="270">
        <v>0.99</v>
      </c>
      <c r="AE146" s="270">
        <v>0.99</v>
      </c>
      <c r="AF146" s="270">
        <v>0.99</v>
      </c>
      <c r="AG146" s="270">
        <v>0.94</v>
      </c>
      <c r="AH146" s="270">
        <v>0.96</v>
      </c>
      <c r="AI146" s="270">
        <v>0.99</v>
      </c>
      <c r="AJ146" s="270">
        <v>0.92</v>
      </c>
      <c r="AK146" s="270">
        <v>0.97</v>
      </c>
      <c r="AL146" s="270">
        <v>0.9</v>
      </c>
      <c r="AM146" s="270">
        <v>0.92</v>
      </c>
      <c r="AN146" s="270">
        <v>0.67</v>
      </c>
      <c r="AO146" s="270">
        <v>0.56000000000000005</v>
      </c>
    </row>
    <row r="147" spans="1:41" x14ac:dyDescent="0.25">
      <c r="A147" s="270" t="s">
        <v>867</v>
      </c>
      <c r="B147" s="270" t="s">
        <v>100</v>
      </c>
      <c r="C147" s="270" t="s">
        <v>340</v>
      </c>
      <c r="D147" s="270" t="s">
        <v>864</v>
      </c>
      <c r="E147" s="249">
        <v>0.56000000000000005</v>
      </c>
      <c r="F147" s="270">
        <f t="shared" si="11"/>
        <v>15</v>
      </c>
      <c r="G147" s="270">
        <f t="shared" si="13"/>
        <v>0.46875</v>
      </c>
      <c r="H147" s="273">
        <f t="shared" si="10"/>
        <v>0.87968750000000018</v>
      </c>
      <c r="I147" s="279">
        <f t="shared" si="12"/>
        <v>0</v>
      </c>
      <c r="J147" s="270">
        <v>0.99</v>
      </c>
      <c r="K147" s="270">
        <v>0.97</v>
      </c>
      <c r="L147" s="270">
        <v>0.95</v>
      </c>
      <c r="M147" s="270">
        <v>0.96</v>
      </c>
      <c r="N147" s="270">
        <v>0.99</v>
      </c>
      <c r="O147" s="270">
        <v>0.85</v>
      </c>
      <c r="P147" s="270">
        <v>0.95</v>
      </c>
      <c r="Q147" s="270">
        <v>0.91</v>
      </c>
      <c r="R147" s="270">
        <v>0.9</v>
      </c>
      <c r="S147" s="270">
        <v>0.88</v>
      </c>
      <c r="T147" s="270">
        <v>0.95</v>
      </c>
      <c r="U147" s="270">
        <v>0.7</v>
      </c>
      <c r="V147" s="270">
        <v>0.89</v>
      </c>
      <c r="W147" s="270">
        <v>0.88</v>
      </c>
      <c r="X147" s="270">
        <v>0.98</v>
      </c>
      <c r="Y147" s="270">
        <v>0.88</v>
      </c>
      <c r="Z147" s="270">
        <v>0.98</v>
      </c>
      <c r="AA147" s="270">
        <v>0.93</v>
      </c>
      <c r="AB147" s="270">
        <v>0.97</v>
      </c>
      <c r="AC147" s="270">
        <v>0.96</v>
      </c>
      <c r="AD147" s="270">
        <v>0.96</v>
      </c>
      <c r="AE147" s="270">
        <v>0.89</v>
      </c>
      <c r="AF147" s="270">
        <v>0.92</v>
      </c>
      <c r="AG147" s="270">
        <v>0.78</v>
      </c>
      <c r="AH147" s="270">
        <v>0.85</v>
      </c>
      <c r="AI147" s="270">
        <v>0.78</v>
      </c>
      <c r="AJ147" s="270">
        <v>0.87</v>
      </c>
      <c r="AK147" s="270">
        <v>0.83</v>
      </c>
      <c r="AL147" s="270">
        <v>0.81</v>
      </c>
      <c r="AM147" s="270">
        <v>0.79</v>
      </c>
      <c r="AN147" s="270">
        <v>0.64</v>
      </c>
      <c r="AO147" s="270">
        <v>0.56000000000000005</v>
      </c>
    </row>
    <row r="148" spans="1:41" x14ac:dyDescent="0.25">
      <c r="A148" s="270" t="s">
        <v>867</v>
      </c>
      <c r="B148" s="270" t="s">
        <v>184</v>
      </c>
      <c r="C148" s="270" t="s">
        <v>341</v>
      </c>
      <c r="D148" s="270" t="s">
        <v>864</v>
      </c>
      <c r="E148" s="249">
        <v>0.89</v>
      </c>
      <c r="F148" s="270">
        <f t="shared" si="11"/>
        <v>26</v>
      </c>
      <c r="G148" s="270">
        <f t="shared" si="13"/>
        <v>0.8125</v>
      </c>
      <c r="H148" s="273">
        <f t="shared" si="10"/>
        <v>0.91781249999999992</v>
      </c>
      <c r="I148" s="279">
        <f t="shared" si="12"/>
        <v>0</v>
      </c>
      <c r="J148" s="270">
        <v>0.96</v>
      </c>
      <c r="K148" s="270">
        <v>0.99</v>
      </c>
      <c r="L148" s="270">
        <v>0.99</v>
      </c>
      <c r="M148" s="270">
        <v>0.99</v>
      </c>
      <c r="N148" s="270">
        <v>0.99</v>
      </c>
      <c r="O148" s="270">
        <v>0.99</v>
      </c>
      <c r="P148" s="270">
        <v>0.99</v>
      </c>
      <c r="Q148" s="270">
        <v>0.99</v>
      </c>
      <c r="R148" s="270">
        <v>0.99</v>
      </c>
      <c r="S148" s="270">
        <v>0.99</v>
      </c>
      <c r="T148" s="270">
        <v>0.99</v>
      </c>
      <c r="U148" s="270">
        <v>0.99</v>
      </c>
      <c r="V148" s="270">
        <v>0.95</v>
      </c>
      <c r="W148" s="270">
        <v>0.99</v>
      </c>
      <c r="X148" s="270">
        <v>0.99</v>
      </c>
      <c r="Y148" s="270">
        <v>0.99</v>
      </c>
      <c r="Z148" s="270">
        <v>0.97</v>
      </c>
      <c r="AA148" s="270">
        <v>0.99</v>
      </c>
      <c r="AB148" s="270">
        <v>0.99</v>
      </c>
      <c r="AC148" s="270">
        <v>0.99</v>
      </c>
      <c r="AD148" s="270">
        <v>0.99</v>
      </c>
      <c r="AE148" s="270">
        <v>0.98</v>
      </c>
      <c r="AF148" s="270">
        <v>0.98</v>
      </c>
      <c r="AG148" s="270">
        <v>0.98</v>
      </c>
      <c r="AH148" s="270">
        <v>0.97</v>
      </c>
      <c r="AI148" s="270">
        <v>0.95</v>
      </c>
      <c r="AJ148" s="270">
        <v>0.9</v>
      </c>
      <c r="AK148" s="270">
        <v>0.86</v>
      </c>
      <c r="AL148" s="270">
        <v>0.8</v>
      </c>
      <c r="AM148" s="270">
        <v>0.67</v>
      </c>
      <c r="AN148" s="270">
        <v>0.32</v>
      </c>
      <c r="AO148" s="270">
        <v>0.26</v>
      </c>
    </row>
    <row r="149" spans="1:41" x14ac:dyDescent="0.25">
      <c r="A149" s="270" t="s">
        <v>868</v>
      </c>
      <c r="B149" s="270" t="s">
        <v>188</v>
      </c>
      <c r="C149" s="270" t="s">
        <v>342</v>
      </c>
      <c r="D149" s="270" t="s">
        <v>864</v>
      </c>
      <c r="E149" s="249">
        <v>0.44</v>
      </c>
      <c r="F149" s="270">
        <f t="shared" si="11"/>
        <v>14</v>
      </c>
      <c r="G149" s="270">
        <f t="shared" si="13"/>
        <v>0.4375</v>
      </c>
      <c r="H149" s="273">
        <f t="shared" si="10"/>
        <v>0.82566666666666666</v>
      </c>
      <c r="I149" s="279">
        <f t="shared" si="12"/>
        <v>2</v>
      </c>
      <c r="J149" s="270">
        <v>0.91</v>
      </c>
      <c r="K149" s="270">
        <v>0.87</v>
      </c>
      <c r="L149" s="270">
        <v>0.72</v>
      </c>
      <c r="M149" s="270">
        <v>0.46</v>
      </c>
      <c r="N149" s="270">
        <v>0.71</v>
      </c>
      <c r="O149" s="270">
        <v>0.56000000000000005</v>
      </c>
      <c r="P149" s="270">
        <v>0.64</v>
      </c>
      <c r="Q149" s="270">
        <v>0.68</v>
      </c>
      <c r="R149" s="270"/>
      <c r="S149" s="270">
        <v>0.96</v>
      </c>
      <c r="T149" s="270">
        <v>0.93</v>
      </c>
      <c r="U149" s="270">
        <v>0.99</v>
      </c>
      <c r="V149" s="270">
        <v>0.98</v>
      </c>
      <c r="W149" s="270">
        <v>0.99</v>
      </c>
      <c r="X149" s="270">
        <v>0.96</v>
      </c>
      <c r="Y149" s="270">
        <v>0.95</v>
      </c>
      <c r="Z149" s="270">
        <v>0.94</v>
      </c>
      <c r="AA149" s="270">
        <v>0.93</v>
      </c>
      <c r="AB149" s="270"/>
      <c r="AC149" s="270">
        <v>0.91</v>
      </c>
      <c r="AD149" s="270">
        <v>0.79</v>
      </c>
      <c r="AE149" s="270">
        <v>0.9</v>
      </c>
      <c r="AF149" s="270">
        <v>0.66</v>
      </c>
      <c r="AG149" s="270">
        <v>0.9</v>
      </c>
      <c r="AH149" s="270">
        <v>0.93</v>
      </c>
      <c r="AI149" s="270">
        <v>0.94</v>
      </c>
      <c r="AJ149" s="270">
        <v>0.89</v>
      </c>
      <c r="AK149" s="270">
        <v>0.96</v>
      </c>
      <c r="AL149" s="270">
        <v>0.89</v>
      </c>
      <c r="AM149" s="270">
        <v>0.87</v>
      </c>
      <c r="AN149" s="270">
        <v>0.66</v>
      </c>
      <c r="AO149" s="270">
        <v>0.28999999999999998</v>
      </c>
    </row>
    <row r="150" spans="1:41" x14ac:dyDescent="0.25">
      <c r="A150" s="270" t="s">
        <v>865</v>
      </c>
      <c r="B150" s="270" t="s">
        <v>156</v>
      </c>
      <c r="C150" s="270" t="s">
        <v>343</v>
      </c>
      <c r="D150" s="270" t="s">
        <v>864</v>
      </c>
      <c r="F150" s="270">
        <f t="shared" si="11"/>
        <v>14</v>
      </c>
      <c r="G150" s="270">
        <f t="shared" si="13"/>
        <v>0.4375</v>
      </c>
      <c r="H150" s="273">
        <f t="shared" si="10"/>
        <v>0.94277777777777794</v>
      </c>
      <c r="I150" s="279">
        <f t="shared" si="12"/>
        <v>14</v>
      </c>
      <c r="J150" s="270">
        <v>0.86</v>
      </c>
      <c r="K150" s="270">
        <v>0.79</v>
      </c>
      <c r="L150" s="270">
        <v>0.92</v>
      </c>
      <c r="M150" s="270">
        <v>0.87</v>
      </c>
      <c r="N150" s="270">
        <v>0.92</v>
      </c>
      <c r="O150" s="270">
        <v>0.95</v>
      </c>
      <c r="P150" s="270">
        <v>0.95</v>
      </c>
      <c r="Q150" s="270">
        <v>0.98</v>
      </c>
      <c r="R150" s="270">
        <v>0.96</v>
      </c>
      <c r="S150" s="270"/>
      <c r="T150" s="270"/>
      <c r="U150" s="270">
        <v>0.96</v>
      </c>
      <c r="V150" s="270">
        <v>0.99</v>
      </c>
      <c r="W150" s="270"/>
      <c r="X150" s="270"/>
      <c r="Y150" s="270">
        <v>0.99</v>
      </c>
      <c r="Z150" s="270">
        <v>0.99</v>
      </c>
      <c r="AA150" s="270">
        <v>0.88</v>
      </c>
      <c r="AB150" s="270">
        <v>0.99</v>
      </c>
      <c r="AC150" s="270">
        <v>0.99</v>
      </c>
      <c r="AD150" s="270">
        <v>0.99</v>
      </c>
      <c r="AE150" s="270"/>
      <c r="AF150" s="270"/>
      <c r="AG150" s="270"/>
      <c r="AH150" s="270"/>
      <c r="AI150" s="270"/>
      <c r="AJ150" s="270"/>
      <c r="AK150" s="270"/>
      <c r="AL150" s="270">
        <v>0.99</v>
      </c>
      <c r="AM150" s="270"/>
      <c r="AN150" s="270"/>
      <c r="AO150" s="270"/>
    </row>
    <row r="151" spans="1:41" x14ac:dyDescent="0.25">
      <c r="A151" s="270" t="s">
        <v>866</v>
      </c>
      <c r="B151" s="270" t="s">
        <v>159</v>
      </c>
      <c r="C151" s="270" t="s">
        <v>344</v>
      </c>
      <c r="D151" s="270" t="s">
        <v>864</v>
      </c>
      <c r="E151" s="249">
        <v>1</v>
      </c>
      <c r="F151" s="270">
        <f t="shared" si="11"/>
        <v>12</v>
      </c>
      <c r="G151" s="270">
        <f t="shared" si="13"/>
        <v>0.375</v>
      </c>
      <c r="H151" s="273">
        <f t="shared" si="10"/>
        <v>0.78</v>
      </c>
      <c r="I151" s="279">
        <f t="shared" si="12"/>
        <v>4</v>
      </c>
      <c r="J151" s="270">
        <v>0.96</v>
      </c>
      <c r="K151" s="270">
        <v>0.98</v>
      </c>
      <c r="L151" s="270">
        <v>0.98</v>
      </c>
      <c r="M151" s="270">
        <v>0.99</v>
      </c>
      <c r="N151" s="270">
        <v>0.97</v>
      </c>
      <c r="O151" s="270">
        <v>0.99</v>
      </c>
      <c r="P151" s="270">
        <v>0.97</v>
      </c>
      <c r="Q151" s="270">
        <v>0.99</v>
      </c>
      <c r="R151" s="270">
        <v>0.94</v>
      </c>
      <c r="S151" s="270">
        <v>0.91</v>
      </c>
      <c r="T151" s="270">
        <v>0.92</v>
      </c>
      <c r="U151" s="270">
        <v>0.82</v>
      </c>
      <c r="V151" s="270"/>
      <c r="W151" s="270">
        <v>0.73</v>
      </c>
      <c r="X151" s="270">
        <v>0.73</v>
      </c>
      <c r="Y151" s="270">
        <v>0.68</v>
      </c>
      <c r="Z151" s="270">
        <v>0.79</v>
      </c>
      <c r="AA151" s="270"/>
      <c r="AB151" s="270">
        <v>0.6</v>
      </c>
      <c r="AC151" s="270">
        <v>0.68</v>
      </c>
      <c r="AD151" s="270">
        <v>0.87</v>
      </c>
      <c r="AE151" s="270">
        <v>0.92</v>
      </c>
      <c r="AF151" s="270">
        <v>0.63</v>
      </c>
      <c r="AG151" s="270">
        <v>0.77</v>
      </c>
      <c r="AH151" s="270">
        <v>0.72</v>
      </c>
      <c r="AI151" s="270">
        <v>0.65</v>
      </c>
      <c r="AJ151" s="270">
        <v>0.48</v>
      </c>
      <c r="AK151" s="270">
        <v>0.49</v>
      </c>
      <c r="AL151" s="270">
        <v>0.26</v>
      </c>
      <c r="AM151" s="270"/>
      <c r="AN151" s="270">
        <v>0.42</v>
      </c>
      <c r="AO151" s="270"/>
    </row>
    <row r="152" spans="1:41" x14ac:dyDescent="0.25">
      <c r="A152" s="270" t="s">
        <v>863</v>
      </c>
      <c r="B152" s="270" t="s">
        <v>149</v>
      </c>
      <c r="C152" s="270" t="s">
        <v>345</v>
      </c>
      <c r="D152" s="270" t="s">
        <v>864</v>
      </c>
      <c r="E152" s="249">
        <v>1</v>
      </c>
      <c r="F152" s="270">
        <f t="shared" si="11"/>
        <v>23</v>
      </c>
      <c r="G152" s="270">
        <f t="shared" si="13"/>
        <v>0.71875</v>
      </c>
      <c r="H152" s="273">
        <f t="shared" si="10"/>
        <v>0.8840625000000002</v>
      </c>
      <c r="I152" s="279">
        <f t="shared" si="12"/>
        <v>0</v>
      </c>
      <c r="J152" s="270">
        <v>0.98</v>
      </c>
      <c r="K152" s="270">
        <v>0.98</v>
      </c>
      <c r="L152" s="270">
        <v>0.98</v>
      </c>
      <c r="M152" s="270">
        <v>0.98</v>
      </c>
      <c r="N152" s="270">
        <v>0.96</v>
      </c>
      <c r="O152" s="270">
        <v>0.96</v>
      </c>
      <c r="P152" s="270">
        <v>0.96</v>
      </c>
      <c r="Q152" s="270">
        <v>0.96</v>
      </c>
      <c r="R152" s="270">
        <v>0.95</v>
      </c>
      <c r="S152" s="270">
        <v>0.95</v>
      </c>
      <c r="T152" s="270">
        <v>0.97</v>
      </c>
      <c r="U152" s="270">
        <v>0.95</v>
      </c>
      <c r="V152" s="270">
        <v>0.93</v>
      </c>
      <c r="W152" s="270">
        <v>0.94</v>
      </c>
      <c r="X152" s="270">
        <v>0.92</v>
      </c>
      <c r="Y152" s="270">
        <v>0.93</v>
      </c>
      <c r="Z152" s="270">
        <v>0.96</v>
      </c>
      <c r="AA152" s="270">
        <v>0.95</v>
      </c>
      <c r="AB152" s="270">
        <v>0.94</v>
      </c>
      <c r="AC152" s="270">
        <v>0.91</v>
      </c>
      <c r="AD152" s="270">
        <v>0.91</v>
      </c>
      <c r="AE152" s="270">
        <v>0.92</v>
      </c>
      <c r="AF152" s="270">
        <v>0.96</v>
      </c>
      <c r="AG152" s="270">
        <v>0.89</v>
      </c>
      <c r="AH152" s="270">
        <v>0.89</v>
      </c>
      <c r="AI152" s="270">
        <v>0.86</v>
      </c>
      <c r="AJ152" s="270">
        <v>0.81</v>
      </c>
      <c r="AK152" s="270">
        <v>0.76</v>
      </c>
      <c r="AL152" s="270">
        <v>0.67</v>
      </c>
      <c r="AM152" s="270">
        <v>0.62</v>
      </c>
      <c r="AN152" s="270">
        <v>0.53</v>
      </c>
      <c r="AO152" s="270">
        <v>0.41</v>
      </c>
    </row>
    <row r="153" spans="1:41" x14ac:dyDescent="0.25">
      <c r="A153" s="270" t="s">
        <v>866</v>
      </c>
      <c r="B153" s="270" t="s">
        <v>151</v>
      </c>
      <c r="C153" s="270" t="s">
        <v>346</v>
      </c>
      <c r="D153" s="270" t="s">
        <v>864</v>
      </c>
      <c r="E153" s="249">
        <v>0.23</v>
      </c>
      <c r="F153" s="270">
        <f t="shared" si="11"/>
        <v>1</v>
      </c>
      <c r="G153" s="270">
        <f t="shared" si="13"/>
        <v>3.125E-2</v>
      </c>
      <c r="H153" s="273">
        <f t="shared" si="10"/>
        <v>0.68079999999999985</v>
      </c>
      <c r="I153" s="279">
        <f t="shared" si="12"/>
        <v>7</v>
      </c>
      <c r="J153" s="270">
        <v>0.83</v>
      </c>
      <c r="K153" s="270">
        <v>0.7</v>
      </c>
      <c r="L153" s="270">
        <v>0.86</v>
      </c>
      <c r="M153" s="270">
        <v>0.88</v>
      </c>
      <c r="N153" s="270">
        <v>0.94</v>
      </c>
      <c r="O153" s="270">
        <v>0.89</v>
      </c>
      <c r="P153" s="270">
        <v>0.84</v>
      </c>
      <c r="Q153" s="270">
        <v>0.87</v>
      </c>
      <c r="R153" s="270">
        <v>0.73</v>
      </c>
      <c r="S153" s="270">
        <v>0.6</v>
      </c>
      <c r="T153" s="270">
        <v>0.52</v>
      </c>
      <c r="U153" s="270">
        <v>0.52</v>
      </c>
      <c r="V153" s="270">
        <v>0.6</v>
      </c>
      <c r="W153" s="270">
        <v>0.59</v>
      </c>
      <c r="X153" s="270">
        <v>0.59</v>
      </c>
      <c r="Y153" s="270">
        <v>0.7</v>
      </c>
      <c r="Z153" s="270">
        <v>0.8</v>
      </c>
      <c r="AA153" s="270">
        <v>0.56999999999999995</v>
      </c>
      <c r="AB153" s="270">
        <v>0.52</v>
      </c>
      <c r="AC153" s="270">
        <v>0.46</v>
      </c>
      <c r="AD153" s="270">
        <v>0.51</v>
      </c>
      <c r="AE153" s="270">
        <v>0.66</v>
      </c>
      <c r="AF153" s="270">
        <v>0.71</v>
      </c>
      <c r="AG153" s="270">
        <v>0.59</v>
      </c>
      <c r="AH153" s="270"/>
      <c r="AI153" s="270"/>
      <c r="AJ153" s="270">
        <v>0.54</v>
      </c>
      <c r="AK153" s="270"/>
      <c r="AL153" s="270"/>
      <c r="AM153" s="270"/>
      <c r="AN153" s="270"/>
      <c r="AO153" s="270"/>
    </row>
    <row r="154" spans="1:41" x14ac:dyDescent="0.25">
      <c r="A154" s="270" t="s">
        <v>865</v>
      </c>
      <c r="B154" s="270" t="s">
        <v>158</v>
      </c>
      <c r="C154" s="270" t="s">
        <v>347</v>
      </c>
      <c r="D154" s="270" t="s">
        <v>864</v>
      </c>
      <c r="E154" s="249">
        <v>1</v>
      </c>
      <c r="F154" s="270">
        <f t="shared" si="11"/>
        <v>14</v>
      </c>
      <c r="G154" s="270">
        <f t="shared" si="13"/>
        <v>0.4375</v>
      </c>
      <c r="H154" s="273">
        <f t="shared" si="10"/>
        <v>0.90206896551724114</v>
      </c>
      <c r="I154" s="279">
        <f t="shared" si="12"/>
        <v>3</v>
      </c>
      <c r="J154" s="270">
        <v>0.94</v>
      </c>
      <c r="K154" s="270">
        <v>0.91</v>
      </c>
      <c r="L154" s="270">
        <v>0.95</v>
      </c>
      <c r="M154" s="270">
        <v>0.95</v>
      </c>
      <c r="N154" s="270">
        <v>0.94</v>
      </c>
      <c r="O154" s="270">
        <v>0.92</v>
      </c>
      <c r="P154" s="270">
        <v>0.98</v>
      </c>
      <c r="Q154" s="270">
        <v>0.88</v>
      </c>
      <c r="R154" s="270">
        <v>0.89</v>
      </c>
      <c r="S154" s="270">
        <v>0.95</v>
      </c>
      <c r="T154" s="270">
        <v>0.93</v>
      </c>
      <c r="U154" s="270">
        <v>0.95</v>
      </c>
      <c r="V154" s="270">
        <v>0.92</v>
      </c>
      <c r="W154" s="270"/>
      <c r="X154" s="270">
        <v>0.94</v>
      </c>
      <c r="Y154" s="270">
        <v>0.91</v>
      </c>
      <c r="Z154" s="270">
        <v>0.89</v>
      </c>
      <c r="AA154" s="270">
        <v>0.85</v>
      </c>
      <c r="AB154" s="270">
        <v>0.85</v>
      </c>
      <c r="AC154" s="270">
        <v>0.84</v>
      </c>
      <c r="AD154" s="270">
        <v>0.79</v>
      </c>
      <c r="AE154" s="270">
        <v>0.84</v>
      </c>
      <c r="AF154" s="270">
        <v>0.9</v>
      </c>
      <c r="AG154" s="270">
        <v>0.91</v>
      </c>
      <c r="AH154" s="270">
        <v>0.9</v>
      </c>
      <c r="AI154" s="270">
        <v>0.9</v>
      </c>
      <c r="AJ154" s="270">
        <v>0.89</v>
      </c>
      <c r="AK154" s="270">
        <v>0.89</v>
      </c>
      <c r="AL154" s="270">
        <v>0.85</v>
      </c>
      <c r="AM154" s="270"/>
      <c r="AN154" s="270">
        <v>0.9</v>
      </c>
      <c r="AO154" s="270"/>
    </row>
    <row r="155" spans="1:41" x14ac:dyDescent="0.25">
      <c r="A155" s="270" t="s">
        <v>866</v>
      </c>
      <c r="B155" s="270" t="s">
        <v>165</v>
      </c>
      <c r="C155" s="270" t="s">
        <v>348</v>
      </c>
      <c r="D155" s="270" t="s">
        <v>864</v>
      </c>
      <c r="E155" s="249">
        <v>1</v>
      </c>
      <c r="F155" s="270">
        <f t="shared" si="11"/>
        <v>22</v>
      </c>
      <c r="G155" s="270">
        <f t="shared" si="13"/>
        <v>0.6875</v>
      </c>
      <c r="H155" s="273">
        <f t="shared" si="10"/>
        <v>0.93759999999999988</v>
      </c>
      <c r="I155" s="279">
        <f t="shared" si="12"/>
        <v>7</v>
      </c>
      <c r="J155" s="270">
        <v>0.99</v>
      </c>
      <c r="K155" s="270">
        <v>0.99</v>
      </c>
      <c r="L155" s="270">
        <v>0.99</v>
      </c>
      <c r="M155" s="270">
        <v>0.99</v>
      </c>
      <c r="N155" s="270">
        <v>0.99</v>
      </c>
      <c r="O155" s="270">
        <v>0.99</v>
      </c>
      <c r="P155" s="270">
        <v>0.99</v>
      </c>
      <c r="Q155" s="270">
        <v>0.99</v>
      </c>
      <c r="R155" s="270">
        <v>0.99</v>
      </c>
      <c r="S155" s="270">
        <v>0.99</v>
      </c>
      <c r="T155" s="270">
        <v>0.96</v>
      </c>
      <c r="U155" s="270"/>
      <c r="V155" s="270">
        <v>0.99</v>
      </c>
      <c r="W155" s="270">
        <v>0.99</v>
      </c>
      <c r="X155" s="270">
        <v>0.98</v>
      </c>
      <c r="Y155" s="270">
        <v>0.99</v>
      </c>
      <c r="Z155" s="270">
        <v>0.98</v>
      </c>
      <c r="AA155" s="270">
        <v>0.96</v>
      </c>
      <c r="AB155" s="270"/>
      <c r="AC155" s="270">
        <v>0.96</v>
      </c>
      <c r="AD155" s="270"/>
      <c r="AE155" s="270">
        <v>0.99</v>
      </c>
      <c r="AF155" s="270"/>
      <c r="AG155" s="270">
        <v>0.97</v>
      </c>
      <c r="AH155" s="270">
        <v>0.89</v>
      </c>
      <c r="AI155" s="270">
        <v>0.94</v>
      </c>
      <c r="AJ155" s="270">
        <v>0.86</v>
      </c>
      <c r="AK155" s="270">
        <v>0.95</v>
      </c>
      <c r="AL155" s="270"/>
      <c r="AM155" s="270"/>
      <c r="AN155" s="270">
        <v>0.13</v>
      </c>
      <c r="AO155" s="270"/>
    </row>
    <row r="156" spans="1:41" x14ac:dyDescent="0.25">
      <c r="A156" s="270" t="s">
        <v>866</v>
      </c>
      <c r="B156" s="270" t="s">
        <v>154</v>
      </c>
      <c r="C156" s="270" t="s">
        <v>349</v>
      </c>
      <c r="D156" s="270" t="s">
        <v>864</v>
      </c>
      <c r="E156" s="249">
        <v>0.59333333333333338</v>
      </c>
      <c r="F156" s="270">
        <f t="shared" si="11"/>
        <v>2</v>
      </c>
      <c r="G156" s="270">
        <f t="shared" si="13"/>
        <v>6.25E-2</v>
      </c>
      <c r="H156" s="273">
        <f t="shared" si="10"/>
        <v>0.52407407407407425</v>
      </c>
      <c r="I156" s="279">
        <f t="shared" si="12"/>
        <v>5</v>
      </c>
      <c r="J156" s="270">
        <v>0.76</v>
      </c>
      <c r="K156" s="270">
        <v>0.76</v>
      </c>
      <c r="L156" s="270">
        <v>0.91</v>
      </c>
      <c r="M156" s="270">
        <v>0.87</v>
      </c>
      <c r="N156" s="270">
        <v>0.79</v>
      </c>
      <c r="O156" s="270">
        <v>0.95</v>
      </c>
      <c r="P156" s="270">
        <v>0.64</v>
      </c>
      <c r="Q156" s="270">
        <v>0.61</v>
      </c>
      <c r="R156" s="270">
        <v>0.7</v>
      </c>
      <c r="S156" s="270">
        <v>0.52</v>
      </c>
      <c r="T156" s="270">
        <v>0.38</v>
      </c>
      <c r="U156" s="270">
        <v>0.24</v>
      </c>
      <c r="V156" s="270"/>
      <c r="W156" s="270">
        <v>0.56000000000000005</v>
      </c>
      <c r="X156" s="270">
        <v>0.26</v>
      </c>
      <c r="Y156" s="270">
        <v>0.65</v>
      </c>
      <c r="Z156" s="270">
        <v>0.43</v>
      </c>
      <c r="AA156" s="270">
        <v>0.41</v>
      </c>
      <c r="AB156" s="270">
        <v>0.63</v>
      </c>
      <c r="AC156" s="270">
        <v>0.64</v>
      </c>
      <c r="AD156" s="270">
        <v>0.56000000000000005</v>
      </c>
      <c r="AE156" s="270">
        <v>0.83</v>
      </c>
      <c r="AF156" s="270"/>
      <c r="AG156" s="270">
        <v>0.22</v>
      </c>
      <c r="AH156" s="270"/>
      <c r="AI156" s="270"/>
      <c r="AJ156" s="270"/>
      <c r="AK156" s="270">
        <v>0.21</v>
      </c>
      <c r="AL156" s="270">
        <v>0.24</v>
      </c>
      <c r="AM156" s="270">
        <v>0.1</v>
      </c>
      <c r="AN156" s="270">
        <v>0.15</v>
      </c>
      <c r="AO156" s="270">
        <v>0.13</v>
      </c>
    </row>
    <row r="157" spans="1:41" x14ac:dyDescent="0.25">
      <c r="A157" s="270" t="s">
        <v>868</v>
      </c>
      <c r="B157" s="270" t="s">
        <v>152</v>
      </c>
      <c r="C157" s="270" t="s">
        <v>350</v>
      </c>
      <c r="D157" s="270" t="s">
        <v>864</v>
      </c>
      <c r="F157" s="270">
        <f t="shared" si="11"/>
        <v>22</v>
      </c>
      <c r="G157" s="270">
        <f t="shared" si="13"/>
        <v>0.6875</v>
      </c>
      <c r="H157" s="273">
        <f t="shared" si="10"/>
        <v>0.9225000000000001</v>
      </c>
      <c r="I157" s="279">
        <f t="shared" si="12"/>
        <v>0</v>
      </c>
      <c r="J157" s="270">
        <v>0.96</v>
      </c>
      <c r="K157" s="270">
        <v>0.97</v>
      </c>
      <c r="L157" s="270">
        <v>0.97</v>
      </c>
      <c r="M157" s="270">
        <v>0.97</v>
      </c>
      <c r="N157" s="270">
        <v>0.96</v>
      </c>
      <c r="O157" s="270">
        <v>0.95</v>
      </c>
      <c r="P157" s="270">
        <v>0.96</v>
      </c>
      <c r="Q157" s="270">
        <v>0.95</v>
      </c>
      <c r="R157" s="270">
        <v>0.96</v>
      </c>
      <c r="S157" s="270">
        <v>0.94</v>
      </c>
      <c r="T157" s="270">
        <v>0.96</v>
      </c>
      <c r="U157" s="270">
        <v>0.98</v>
      </c>
      <c r="V157" s="270">
        <v>0.97</v>
      </c>
      <c r="W157" s="270">
        <v>0.97</v>
      </c>
      <c r="X157" s="270">
        <v>0.98</v>
      </c>
      <c r="Y157" s="270">
        <v>0.97</v>
      </c>
      <c r="Z157" s="270">
        <v>0.98</v>
      </c>
      <c r="AA157" s="270">
        <v>0.95</v>
      </c>
      <c r="AB157" s="270">
        <v>0.92</v>
      </c>
      <c r="AC157" s="270">
        <v>0.89</v>
      </c>
      <c r="AD157" s="270">
        <v>0.91</v>
      </c>
      <c r="AE157" s="270">
        <v>0.85</v>
      </c>
      <c r="AF157" s="270">
        <v>0.9</v>
      </c>
      <c r="AG157" s="270">
        <v>0.9</v>
      </c>
      <c r="AH157" s="270">
        <v>0.96</v>
      </c>
      <c r="AI157" s="270">
        <v>0.91</v>
      </c>
      <c r="AJ157" s="270">
        <v>0.78</v>
      </c>
      <c r="AK157" s="270">
        <v>0.77</v>
      </c>
      <c r="AL157" s="270">
        <v>0.84</v>
      </c>
      <c r="AM157" s="270">
        <v>0.83</v>
      </c>
      <c r="AN157" s="270">
        <v>0.87</v>
      </c>
      <c r="AO157" s="270">
        <v>0.84</v>
      </c>
    </row>
    <row r="158" spans="1:41" x14ac:dyDescent="0.25">
      <c r="A158" s="270" t="s">
        <v>865</v>
      </c>
      <c r="B158" s="270" t="s">
        <v>161</v>
      </c>
      <c r="C158" s="270" t="s">
        <v>351</v>
      </c>
      <c r="D158" s="270" t="s">
        <v>864</v>
      </c>
      <c r="E158" s="249">
        <v>1</v>
      </c>
      <c r="F158" s="270">
        <f t="shared" si="11"/>
        <v>22</v>
      </c>
      <c r="G158" s="270">
        <f t="shared" si="13"/>
        <v>0.6875</v>
      </c>
      <c r="H158" s="273">
        <f t="shared" si="10"/>
        <v>0.98999999999999977</v>
      </c>
      <c r="I158" s="279">
        <f t="shared" si="12"/>
        <v>10</v>
      </c>
      <c r="J158" s="270">
        <v>0.99</v>
      </c>
      <c r="K158" s="270">
        <v>0.99</v>
      </c>
      <c r="L158" s="270">
        <v>0.99</v>
      </c>
      <c r="M158" s="270">
        <v>0.99</v>
      </c>
      <c r="N158" s="270">
        <v>0.99</v>
      </c>
      <c r="O158" s="270">
        <v>0.99</v>
      </c>
      <c r="P158" s="270">
        <v>0.99</v>
      </c>
      <c r="Q158" s="270">
        <v>0.99</v>
      </c>
      <c r="R158" s="270">
        <v>0.99</v>
      </c>
      <c r="S158" s="270">
        <v>0.99</v>
      </c>
      <c r="T158" s="270">
        <v>0.99</v>
      </c>
      <c r="U158" s="270">
        <v>0.99</v>
      </c>
      <c r="V158" s="270">
        <v>0.99</v>
      </c>
      <c r="W158" s="270">
        <v>0.99</v>
      </c>
      <c r="X158" s="270">
        <v>0.99</v>
      </c>
      <c r="Y158" s="270">
        <v>0.99</v>
      </c>
      <c r="Z158" s="270">
        <v>0.99</v>
      </c>
      <c r="AA158" s="270">
        <v>0.99</v>
      </c>
      <c r="AB158" s="270">
        <v>0.99</v>
      </c>
      <c r="AC158" s="270">
        <v>0.99</v>
      </c>
      <c r="AD158" s="270">
        <v>0.99</v>
      </c>
      <c r="AE158" s="270">
        <v>0.99</v>
      </c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</row>
    <row r="159" spans="1:41" x14ac:dyDescent="0.25">
      <c r="A159" s="270" t="s">
        <v>865</v>
      </c>
      <c r="B159" s="270" t="s">
        <v>162</v>
      </c>
      <c r="C159" s="270" t="s">
        <v>352</v>
      </c>
      <c r="D159" s="270" t="s">
        <v>864</v>
      </c>
      <c r="E159" s="249">
        <v>1</v>
      </c>
      <c r="F159" s="270">
        <f t="shared" si="11"/>
        <v>21</v>
      </c>
      <c r="G159" s="270">
        <f t="shared" si="13"/>
        <v>0.65625</v>
      </c>
      <c r="H159" s="273">
        <f t="shared" si="10"/>
        <v>0.95428571428571429</v>
      </c>
      <c r="I159" s="279">
        <f t="shared" si="12"/>
        <v>11</v>
      </c>
      <c r="J159" s="270">
        <v>0.96</v>
      </c>
      <c r="K159" s="270">
        <v>0.96</v>
      </c>
      <c r="L159" s="270">
        <v>0.96</v>
      </c>
      <c r="M159" s="270">
        <v>0.97</v>
      </c>
      <c r="N159" s="270">
        <v>0.97</v>
      </c>
      <c r="O159" s="270">
        <v>0.97</v>
      </c>
      <c r="P159" s="270">
        <v>0.95</v>
      </c>
      <c r="Q159" s="270">
        <v>0.94</v>
      </c>
      <c r="R159" s="270">
        <v>0.95</v>
      </c>
      <c r="S159" s="270">
        <v>0.93</v>
      </c>
      <c r="T159" s="270">
        <v>0.92</v>
      </c>
      <c r="U159" s="270">
        <v>0.91</v>
      </c>
      <c r="V159" s="270">
        <v>0.92</v>
      </c>
      <c r="W159" s="270">
        <v>0.91</v>
      </c>
      <c r="X159" s="270">
        <v>0.94</v>
      </c>
      <c r="Y159" s="270">
        <v>0.98</v>
      </c>
      <c r="Z159" s="270">
        <v>0.98</v>
      </c>
      <c r="AA159" s="270">
        <v>0.98</v>
      </c>
      <c r="AB159" s="270">
        <v>0.98</v>
      </c>
      <c r="AC159" s="270">
        <v>0.98</v>
      </c>
      <c r="AD159" s="270">
        <v>0.98</v>
      </c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</row>
    <row r="160" spans="1:41" x14ac:dyDescent="0.25">
      <c r="A160" s="270" t="s">
        <v>868</v>
      </c>
      <c r="B160" s="270" t="s">
        <v>153</v>
      </c>
      <c r="C160" s="270" t="s">
        <v>353</v>
      </c>
      <c r="D160" s="270" t="s">
        <v>864</v>
      </c>
      <c r="E160" s="249">
        <v>0.16666666666666669</v>
      </c>
      <c r="F160" s="270">
        <f t="shared" si="11"/>
        <v>2</v>
      </c>
      <c r="G160" s="270">
        <f t="shared" si="13"/>
        <v>6.25E-2</v>
      </c>
      <c r="H160" s="273">
        <f t="shared" si="10"/>
        <v>0.67100000000000004</v>
      </c>
      <c r="I160" s="279">
        <f t="shared" si="12"/>
        <v>2</v>
      </c>
      <c r="J160" s="270">
        <v>0.88</v>
      </c>
      <c r="K160" s="270">
        <v>0.79</v>
      </c>
      <c r="L160" s="270">
        <v>0.81</v>
      </c>
      <c r="M160" s="270">
        <v>0.78</v>
      </c>
      <c r="N160" s="270">
        <v>0.79</v>
      </c>
      <c r="O160" s="270">
        <v>0.91</v>
      </c>
      <c r="P160" s="270">
        <v>0.78</v>
      </c>
      <c r="Q160" s="270">
        <v>0.8</v>
      </c>
      <c r="R160" s="270">
        <v>0.73</v>
      </c>
      <c r="S160" s="270">
        <v>0.71</v>
      </c>
      <c r="T160" s="270">
        <v>0.78</v>
      </c>
      <c r="U160" s="270"/>
      <c r="V160" s="270">
        <v>0.86</v>
      </c>
      <c r="W160" s="270">
        <v>0.69</v>
      </c>
      <c r="X160" s="270">
        <v>0.72</v>
      </c>
      <c r="Y160" s="270">
        <v>0.97</v>
      </c>
      <c r="Z160" s="270">
        <v>0.69</v>
      </c>
      <c r="AA160" s="270">
        <v>0.68</v>
      </c>
      <c r="AB160" s="270">
        <v>0.65</v>
      </c>
      <c r="AC160" s="270"/>
      <c r="AD160" s="270">
        <v>0.76</v>
      </c>
      <c r="AE160" s="270">
        <v>0.77</v>
      </c>
      <c r="AF160" s="270">
        <v>0.67</v>
      </c>
      <c r="AG160" s="270">
        <v>0.69</v>
      </c>
      <c r="AH160" s="270">
        <v>0.66</v>
      </c>
      <c r="AI160" s="270">
        <v>0.42</v>
      </c>
      <c r="AJ160" s="270">
        <v>0.38</v>
      </c>
      <c r="AK160" s="270">
        <v>0.45</v>
      </c>
      <c r="AL160" s="270">
        <v>0.27</v>
      </c>
      <c r="AM160" s="270">
        <v>0.23</v>
      </c>
      <c r="AN160" s="270">
        <v>0.35</v>
      </c>
      <c r="AO160" s="270">
        <v>0.46</v>
      </c>
    </row>
    <row r="161" spans="1:41" x14ac:dyDescent="0.25">
      <c r="A161" s="270" t="s">
        <v>863</v>
      </c>
      <c r="B161" s="270" t="s">
        <v>157</v>
      </c>
      <c r="C161" s="270" t="s">
        <v>354</v>
      </c>
      <c r="D161" s="270" t="s">
        <v>864</v>
      </c>
      <c r="E161" s="249">
        <v>0.13666666666666666</v>
      </c>
      <c r="F161" s="270">
        <f t="shared" si="11"/>
        <v>0</v>
      </c>
      <c r="G161" s="270">
        <f t="shared" si="13"/>
        <v>0</v>
      </c>
      <c r="H161" s="273">
        <f t="shared" si="10"/>
        <v>0.34920000000000001</v>
      </c>
      <c r="I161" s="279">
        <f t="shared" si="12"/>
        <v>7</v>
      </c>
      <c r="J161" s="270">
        <v>0.6</v>
      </c>
      <c r="K161" s="270">
        <v>0.64</v>
      </c>
      <c r="L161" s="270">
        <v>0.51</v>
      </c>
      <c r="M161" s="270">
        <v>0.42</v>
      </c>
      <c r="N161" s="270">
        <v>0.4</v>
      </c>
      <c r="O161" s="270">
        <v>0.26</v>
      </c>
      <c r="P161" s="270">
        <v>0.35</v>
      </c>
      <c r="Q161" s="270">
        <v>0.3</v>
      </c>
      <c r="R161" s="270">
        <v>0.4</v>
      </c>
      <c r="S161" s="270">
        <v>0.4</v>
      </c>
      <c r="T161" s="270">
        <v>0.33</v>
      </c>
      <c r="U161" s="270">
        <v>0.33</v>
      </c>
      <c r="V161" s="270">
        <v>0.18</v>
      </c>
      <c r="W161" s="270">
        <v>0.24</v>
      </c>
      <c r="X161" s="270">
        <v>0.19</v>
      </c>
      <c r="Y161" s="270"/>
      <c r="Z161" s="270"/>
      <c r="AA161" s="270"/>
      <c r="AB161" s="270"/>
      <c r="AC161" s="270"/>
      <c r="AD161" s="270"/>
      <c r="AE161" s="270"/>
      <c r="AF161" s="270">
        <v>0.18</v>
      </c>
      <c r="AG161" s="270">
        <v>0.26</v>
      </c>
      <c r="AH161" s="270">
        <v>0.25</v>
      </c>
      <c r="AI161" s="270">
        <v>0.17</v>
      </c>
      <c r="AJ161" s="270">
        <v>0.22</v>
      </c>
      <c r="AK161" s="270">
        <v>0.1</v>
      </c>
      <c r="AL161" s="270">
        <v>0.5</v>
      </c>
      <c r="AM161" s="270">
        <v>0.4</v>
      </c>
      <c r="AN161" s="270">
        <v>0.2</v>
      </c>
      <c r="AO161" s="270">
        <v>0.9</v>
      </c>
    </row>
    <row r="162" spans="1:41" x14ac:dyDescent="0.25">
      <c r="A162" s="270" t="s">
        <v>866</v>
      </c>
      <c r="B162" s="270" t="s">
        <v>190</v>
      </c>
      <c r="C162" s="270" t="s">
        <v>355</v>
      </c>
      <c r="D162" s="270" t="s">
        <v>864</v>
      </c>
      <c r="E162" s="249">
        <v>0.55000000000000004</v>
      </c>
      <c r="F162" s="270">
        <f t="shared" si="11"/>
        <v>9</v>
      </c>
      <c r="G162" s="270">
        <f t="shared" si="13"/>
        <v>0.28125</v>
      </c>
      <c r="H162" s="273">
        <f t="shared" si="10"/>
        <v>0.83142857142857118</v>
      </c>
      <c r="I162" s="279">
        <f t="shared" si="12"/>
        <v>4</v>
      </c>
      <c r="J162" s="270">
        <v>0.97</v>
      </c>
      <c r="K162" s="270">
        <v>0.91</v>
      </c>
      <c r="L162" s="270">
        <v>0.99</v>
      </c>
      <c r="M162" s="270">
        <v>0.98</v>
      </c>
      <c r="N162" s="270">
        <v>0.97</v>
      </c>
      <c r="O162" s="270">
        <v>0.99</v>
      </c>
      <c r="P162" s="270">
        <v>0.97</v>
      </c>
      <c r="Q162" s="270">
        <v>0.89</v>
      </c>
      <c r="R162" s="270">
        <v>0.94</v>
      </c>
      <c r="S162" s="270">
        <v>0.82</v>
      </c>
      <c r="T162" s="270">
        <v>0.81</v>
      </c>
      <c r="U162" s="270">
        <v>0.96</v>
      </c>
      <c r="V162" s="270">
        <v>0.76</v>
      </c>
      <c r="W162" s="270">
        <v>0.76</v>
      </c>
      <c r="X162" s="270">
        <v>0.73</v>
      </c>
      <c r="Y162" s="270">
        <v>0.73</v>
      </c>
      <c r="Z162" s="270">
        <v>0.72</v>
      </c>
      <c r="AA162" s="270"/>
      <c r="AB162" s="270">
        <v>0.81</v>
      </c>
      <c r="AC162" s="270">
        <v>0.79</v>
      </c>
      <c r="AD162" s="270">
        <v>0.81</v>
      </c>
      <c r="AE162" s="270">
        <v>0.74</v>
      </c>
      <c r="AF162" s="270">
        <v>0.87</v>
      </c>
      <c r="AG162" s="270">
        <v>0.7</v>
      </c>
      <c r="AH162" s="270">
        <v>0.72</v>
      </c>
      <c r="AI162" s="270">
        <v>0.7</v>
      </c>
      <c r="AJ162" s="270">
        <v>0.75</v>
      </c>
      <c r="AK162" s="270">
        <v>0.75</v>
      </c>
      <c r="AL162" s="270">
        <v>0.74</v>
      </c>
      <c r="AM162" s="270"/>
      <c r="AN162" s="270"/>
      <c r="AO162" s="270"/>
    </row>
    <row r="163" spans="1:41" x14ac:dyDescent="0.25">
      <c r="A163" s="270" t="s">
        <v>863</v>
      </c>
      <c r="B163" s="270" t="s">
        <v>577</v>
      </c>
      <c r="C163" s="270" t="s">
        <v>667</v>
      </c>
      <c r="D163" s="270" t="s">
        <v>864</v>
      </c>
      <c r="E163" s="249">
        <v>0.41</v>
      </c>
      <c r="F163" s="270">
        <f t="shared" si="11"/>
        <v>0</v>
      </c>
      <c r="G163" s="270">
        <f t="shared" si="13"/>
        <v>0</v>
      </c>
      <c r="H163" s="273">
        <f t="shared" ref="H163:H196" si="14">AVERAGE(J163:AO163)</f>
        <v>0.46</v>
      </c>
      <c r="I163" s="279"/>
      <c r="J163" s="270">
        <v>0.46</v>
      </c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</row>
    <row r="164" spans="1:41" x14ac:dyDescent="0.25">
      <c r="A164" s="270" t="s">
        <v>865</v>
      </c>
      <c r="B164" s="270" t="s">
        <v>54</v>
      </c>
      <c r="C164" s="270" t="s">
        <v>356</v>
      </c>
      <c r="D164" s="270" t="s">
        <v>864</v>
      </c>
      <c r="E164" s="249">
        <v>0.86</v>
      </c>
      <c r="F164" s="270">
        <f t="shared" si="11"/>
        <v>18</v>
      </c>
      <c r="G164" s="270">
        <f t="shared" si="13"/>
        <v>0.5625</v>
      </c>
      <c r="H164" s="273">
        <f t="shared" si="14"/>
        <v>0.92178571428571399</v>
      </c>
      <c r="I164" s="279">
        <f t="shared" si="12"/>
        <v>4</v>
      </c>
      <c r="J164" s="270">
        <v>0.97</v>
      </c>
      <c r="K164" s="270">
        <v>0.97</v>
      </c>
      <c r="L164" s="270">
        <v>0.96</v>
      </c>
      <c r="M164" s="270">
        <v>0.97</v>
      </c>
      <c r="N164" s="270">
        <v>0.96</v>
      </c>
      <c r="O164" s="270">
        <v>0.98</v>
      </c>
      <c r="P164" s="270">
        <v>0.96</v>
      </c>
      <c r="Q164" s="270">
        <v>0.97</v>
      </c>
      <c r="R164" s="270">
        <v>0.98</v>
      </c>
      <c r="S164" s="270">
        <v>0.98</v>
      </c>
      <c r="T164" s="270">
        <v>0.96</v>
      </c>
      <c r="U164" s="270">
        <v>0.95</v>
      </c>
      <c r="V164" s="270">
        <v>0.95</v>
      </c>
      <c r="W164" s="270">
        <v>0.95</v>
      </c>
      <c r="X164" s="270">
        <v>0.94</v>
      </c>
      <c r="Y164" s="270">
        <v>0.9</v>
      </c>
      <c r="Z164" s="270">
        <v>0.9</v>
      </c>
      <c r="AA164" s="270">
        <v>0.88</v>
      </c>
      <c r="AB164" s="270">
        <v>0.87</v>
      </c>
      <c r="AC164" s="270">
        <v>0.84</v>
      </c>
      <c r="AD164" s="270">
        <v>0.86</v>
      </c>
      <c r="AE164" s="270">
        <v>0.86</v>
      </c>
      <c r="AF164" s="270">
        <v>0.93</v>
      </c>
      <c r="AG164" s="270">
        <v>0.93</v>
      </c>
      <c r="AH164" s="270">
        <v>0.77</v>
      </c>
      <c r="AI164" s="270">
        <v>0.88</v>
      </c>
      <c r="AJ164" s="270">
        <v>0.79</v>
      </c>
      <c r="AK164" s="270">
        <v>0.95</v>
      </c>
      <c r="AL164" s="270"/>
      <c r="AM164" s="270"/>
      <c r="AN164" s="270"/>
      <c r="AO164" s="270"/>
    </row>
    <row r="165" spans="1:41" x14ac:dyDescent="0.25">
      <c r="A165" s="270" t="s">
        <v>870</v>
      </c>
      <c r="B165" s="270" t="s">
        <v>101</v>
      </c>
      <c r="C165" s="270" t="s">
        <v>357</v>
      </c>
      <c r="D165" s="270" t="s">
        <v>864</v>
      </c>
      <c r="E165" s="249">
        <v>0.88666666666666671</v>
      </c>
      <c r="F165" s="270">
        <f t="shared" si="11"/>
        <v>17</v>
      </c>
      <c r="G165" s="270">
        <f t="shared" si="13"/>
        <v>0.53125</v>
      </c>
      <c r="H165" s="273">
        <f t="shared" si="14"/>
        <v>0.86343749999999986</v>
      </c>
      <c r="I165" s="279">
        <f t="shared" si="12"/>
        <v>0</v>
      </c>
      <c r="J165" s="270">
        <v>0.99</v>
      </c>
      <c r="K165" s="270">
        <v>0.99</v>
      </c>
      <c r="L165" s="270">
        <v>0.97</v>
      </c>
      <c r="M165" s="270">
        <v>0.98</v>
      </c>
      <c r="N165" s="270">
        <v>0.98</v>
      </c>
      <c r="O165" s="270">
        <v>0.98</v>
      </c>
      <c r="P165" s="270">
        <v>0.99</v>
      </c>
      <c r="Q165" s="270">
        <v>0.97</v>
      </c>
      <c r="R165" s="270">
        <v>0.99</v>
      </c>
      <c r="S165" s="270">
        <v>0.98</v>
      </c>
      <c r="T165" s="270">
        <v>0.99</v>
      </c>
      <c r="U165" s="270">
        <v>0.99</v>
      </c>
      <c r="V165" s="270">
        <v>0.99</v>
      </c>
      <c r="W165" s="270">
        <v>0.94</v>
      </c>
      <c r="X165" s="270">
        <v>0.97</v>
      </c>
      <c r="Y165" s="270">
        <v>0.92</v>
      </c>
      <c r="Z165" s="270">
        <v>0.93</v>
      </c>
      <c r="AA165" s="270">
        <v>0.88</v>
      </c>
      <c r="AB165" s="270">
        <v>0.9</v>
      </c>
      <c r="AC165" s="270">
        <v>0.88</v>
      </c>
      <c r="AD165" s="270">
        <v>0.86</v>
      </c>
      <c r="AE165" s="270">
        <v>0.86</v>
      </c>
      <c r="AF165" s="270">
        <v>0.87</v>
      </c>
      <c r="AG165" s="270">
        <v>0.83</v>
      </c>
      <c r="AH165" s="270">
        <v>0.77</v>
      </c>
      <c r="AI165" s="270">
        <v>0.75</v>
      </c>
      <c r="AJ165" s="270">
        <v>0.7</v>
      </c>
      <c r="AK165" s="270">
        <v>0.66</v>
      </c>
      <c r="AL165" s="270">
        <v>0.64</v>
      </c>
      <c r="AM165" s="270">
        <v>0.56999999999999995</v>
      </c>
      <c r="AN165" s="270">
        <v>0.45</v>
      </c>
      <c r="AO165" s="270">
        <v>0.46</v>
      </c>
    </row>
    <row r="166" spans="1:41" x14ac:dyDescent="0.25">
      <c r="A166" s="270" t="s">
        <v>863</v>
      </c>
      <c r="B166" s="270" t="s">
        <v>150</v>
      </c>
      <c r="C166" s="269" t="s">
        <v>358</v>
      </c>
      <c r="D166" s="270" t="s">
        <v>864</v>
      </c>
      <c r="E166" s="249">
        <v>0.70333333333333325</v>
      </c>
      <c r="F166" s="270">
        <f t="shared" si="11"/>
        <v>5</v>
      </c>
      <c r="G166" s="270">
        <f t="shared" si="13"/>
        <v>0.15625</v>
      </c>
      <c r="H166" s="273">
        <f t="shared" si="14"/>
        <v>0.61593750000000003</v>
      </c>
      <c r="I166" s="279">
        <f t="shared" si="12"/>
        <v>0</v>
      </c>
      <c r="J166" s="270">
        <v>0.93</v>
      </c>
      <c r="K166" s="270">
        <v>0.95</v>
      </c>
      <c r="L166" s="270">
        <v>0.91</v>
      </c>
      <c r="M166" s="270">
        <v>0.93</v>
      </c>
      <c r="N166" s="270">
        <v>0.91</v>
      </c>
      <c r="O166" s="270">
        <v>0.85</v>
      </c>
      <c r="P166" s="270">
        <v>0.83</v>
      </c>
      <c r="Q166" s="270">
        <v>0.79</v>
      </c>
      <c r="R166" s="270">
        <v>0.74</v>
      </c>
      <c r="S166" s="270">
        <v>0.64</v>
      </c>
      <c r="T166" s="270">
        <v>0.71</v>
      </c>
      <c r="U166" s="270">
        <v>0.65</v>
      </c>
      <c r="V166" s="270">
        <v>0.79</v>
      </c>
      <c r="W166" s="270">
        <v>0.7</v>
      </c>
      <c r="X166" s="270">
        <v>0.78</v>
      </c>
      <c r="Y166" s="270">
        <v>0.79</v>
      </c>
      <c r="Z166" s="270">
        <v>0.72</v>
      </c>
      <c r="AA166" s="270">
        <v>0.69</v>
      </c>
      <c r="AB166" s="270">
        <v>0.51</v>
      </c>
      <c r="AC166" s="270">
        <v>0.53</v>
      </c>
      <c r="AD166" s="270">
        <v>0.63</v>
      </c>
      <c r="AE166" s="270">
        <v>0.62</v>
      </c>
      <c r="AF166" s="270">
        <v>0.4</v>
      </c>
      <c r="AG166" s="270">
        <v>0.4</v>
      </c>
      <c r="AH166" s="270">
        <v>0.27</v>
      </c>
      <c r="AI166" s="270">
        <v>0.14000000000000001</v>
      </c>
      <c r="AJ166" s="270">
        <v>0.8</v>
      </c>
      <c r="AK166" s="270">
        <v>0.4</v>
      </c>
      <c r="AL166" s="270">
        <v>0.3</v>
      </c>
      <c r="AM166" s="270">
        <v>0.2</v>
      </c>
      <c r="AN166" s="270">
        <v>0.1</v>
      </c>
      <c r="AO166" s="270">
        <v>0.1</v>
      </c>
    </row>
    <row r="167" spans="1:41" x14ac:dyDescent="0.25">
      <c r="A167" s="270" t="s">
        <v>867</v>
      </c>
      <c r="B167" s="270" t="s">
        <v>160</v>
      </c>
      <c r="C167" s="270" t="s">
        <v>359</v>
      </c>
      <c r="D167" s="270" t="s">
        <v>864</v>
      </c>
      <c r="E167" s="249">
        <v>0.3</v>
      </c>
      <c r="F167" s="270">
        <f t="shared" si="11"/>
        <v>1</v>
      </c>
      <c r="G167" s="270">
        <f t="shared" si="13"/>
        <v>3.125E-2</v>
      </c>
      <c r="H167" s="273">
        <f t="shared" si="14"/>
        <v>0.76031249999999995</v>
      </c>
      <c r="I167" s="279">
        <f t="shared" si="12"/>
        <v>0</v>
      </c>
      <c r="J167" s="270">
        <v>0.86</v>
      </c>
      <c r="K167" s="270">
        <v>0.96</v>
      </c>
      <c r="L167" s="270">
        <v>0.87</v>
      </c>
      <c r="M167" s="270">
        <v>0.85</v>
      </c>
      <c r="N167" s="270">
        <v>0.84</v>
      </c>
      <c r="O167" s="270">
        <v>0.84</v>
      </c>
      <c r="P167" s="270">
        <v>0.83</v>
      </c>
      <c r="Q167" s="270">
        <v>0.85</v>
      </c>
      <c r="R167" s="270">
        <v>0.75</v>
      </c>
      <c r="S167" s="270">
        <v>0.73</v>
      </c>
      <c r="T167" s="270">
        <v>0.68</v>
      </c>
      <c r="U167" s="270">
        <v>0.71</v>
      </c>
      <c r="V167" s="270">
        <v>0.85</v>
      </c>
      <c r="W167" s="270">
        <v>0.9</v>
      </c>
      <c r="X167" s="270">
        <v>0.81</v>
      </c>
      <c r="Y167" s="270">
        <v>0.85</v>
      </c>
      <c r="Z167" s="270">
        <v>0.84</v>
      </c>
      <c r="AA167" s="270">
        <v>0.74</v>
      </c>
      <c r="AB167" s="270">
        <v>0.76</v>
      </c>
      <c r="AC167" s="270">
        <v>0.74</v>
      </c>
      <c r="AD167" s="270">
        <v>0.75</v>
      </c>
      <c r="AE167" s="270">
        <v>0.83</v>
      </c>
      <c r="AF167" s="270">
        <v>0.72</v>
      </c>
      <c r="AG167" s="270">
        <v>0.64</v>
      </c>
      <c r="AH167" s="270">
        <v>0.71</v>
      </c>
      <c r="AI167" s="270">
        <v>0.8</v>
      </c>
      <c r="AJ167" s="270">
        <v>0.84</v>
      </c>
      <c r="AK167" s="270">
        <v>0.8</v>
      </c>
      <c r="AL167" s="270">
        <v>0.85</v>
      </c>
      <c r="AM167" s="270">
        <v>0.61</v>
      </c>
      <c r="AN167" s="270">
        <v>0.27</v>
      </c>
      <c r="AO167" s="270">
        <v>0.25</v>
      </c>
    </row>
    <row r="168" spans="1:41" x14ac:dyDescent="0.25">
      <c r="A168" s="270" t="s">
        <v>866</v>
      </c>
      <c r="B168" s="270" t="s">
        <v>164</v>
      </c>
      <c r="C168" s="270" t="s">
        <v>360</v>
      </c>
      <c r="D168" s="270" t="s">
        <v>864</v>
      </c>
      <c r="E168" s="249">
        <v>8.3333333333333343E-2</v>
      </c>
      <c r="F168" s="270">
        <f t="shared" si="11"/>
        <v>6</v>
      </c>
      <c r="G168" s="270">
        <f t="shared" si="13"/>
        <v>0.1875</v>
      </c>
      <c r="H168" s="273">
        <f t="shared" si="14"/>
        <v>0.78866666666666663</v>
      </c>
      <c r="I168" s="279">
        <f t="shared" si="12"/>
        <v>2</v>
      </c>
      <c r="J168" s="270">
        <v>0.91</v>
      </c>
      <c r="K168" s="270">
        <v>0.89</v>
      </c>
      <c r="L168" s="270">
        <v>0.72</v>
      </c>
      <c r="M168" s="270">
        <v>0.8</v>
      </c>
      <c r="N168" s="270">
        <v>0.68</v>
      </c>
      <c r="O168" s="270">
        <v>0.68</v>
      </c>
      <c r="P168" s="270">
        <v>0.71</v>
      </c>
      <c r="Q168" s="270">
        <v>0.83</v>
      </c>
      <c r="R168" s="270">
        <v>0.95</v>
      </c>
      <c r="S168" s="270">
        <v>0.77</v>
      </c>
      <c r="T168" s="270">
        <v>0.77</v>
      </c>
      <c r="U168" s="270">
        <v>0.98</v>
      </c>
      <c r="V168" s="270">
        <v>0.99</v>
      </c>
      <c r="W168" s="270">
        <v>0.84</v>
      </c>
      <c r="X168" s="270">
        <v>0.82</v>
      </c>
      <c r="Y168" s="270">
        <v>0.82</v>
      </c>
      <c r="Z168" s="270">
        <v>0.82</v>
      </c>
      <c r="AA168" s="270">
        <v>0.96</v>
      </c>
      <c r="AB168" s="270">
        <v>0.89</v>
      </c>
      <c r="AC168" s="270">
        <v>0.93</v>
      </c>
      <c r="AD168" s="270">
        <v>0.79</v>
      </c>
      <c r="AE168" s="270">
        <v>0.89</v>
      </c>
      <c r="AF168" s="270">
        <v>0.89</v>
      </c>
      <c r="AG168" s="270">
        <v>0.89</v>
      </c>
      <c r="AH168" s="270">
        <v>0.86</v>
      </c>
      <c r="AI168" s="270">
        <v>0.74</v>
      </c>
      <c r="AJ168" s="270">
        <v>0.61</v>
      </c>
      <c r="AK168" s="270">
        <v>0.5</v>
      </c>
      <c r="AL168" s="270">
        <v>0.43</v>
      </c>
      <c r="AM168" s="270"/>
      <c r="AN168" s="270">
        <v>0.3</v>
      </c>
      <c r="AO168" s="270"/>
    </row>
    <row r="169" spans="1:41" x14ac:dyDescent="0.25">
      <c r="A169" s="270" t="s">
        <v>865</v>
      </c>
      <c r="B169" s="270" t="s">
        <v>163</v>
      </c>
      <c r="C169" s="270" t="s">
        <v>361</v>
      </c>
      <c r="D169" s="270" t="s">
        <v>864</v>
      </c>
      <c r="E169" s="249">
        <v>0.99333333333333329</v>
      </c>
      <c r="F169" s="270">
        <f t="shared" si="11"/>
        <v>28</v>
      </c>
      <c r="G169" s="270">
        <f t="shared" si="13"/>
        <v>0.875</v>
      </c>
      <c r="H169" s="273">
        <f t="shared" si="14"/>
        <v>0.98749999999999949</v>
      </c>
      <c r="I169" s="279">
        <f t="shared" si="12"/>
        <v>4</v>
      </c>
      <c r="J169" s="270">
        <v>0.98</v>
      </c>
      <c r="K169" s="270">
        <v>0.98</v>
      </c>
      <c r="L169" s="270">
        <v>0.98</v>
      </c>
      <c r="M169" s="270">
        <v>0.98</v>
      </c>
      <c r="N169" s="270">
        <v>0.98</v>
      </c>
      <c r="O169" s="270">
        <v>0.98</v>
      </c>
      <c r="P169" s="270">
        <v>0.98</v>
      </c>
      <c r="Q169" s="270">
        <v>0.99</v>
      </c>
      <c r="R169" s="270">
        <v>0.99</v>
      </c>
      <c r="S169" s="270">
        <v>0.99</v>
      </c>
      <c r="T169" s="270">
        <v>0.99</v>
      </c>
      <c r="U169" s="270">
        <v>0.99</v>
      </c>
      <c r="V169" s="270">
        <v>0.99</v>
      </c>
      <c r="W169" s="270"/>
      <c r="X169" s="270">
        <v>0.99</v>
      </c>
      <c r="Y169" s="270">
        <v>0.99</v>
      </c>
      <c r="Z169" s="270">
        <v>0.99</v>
      </c>
      <c r="AA169" s="270">
        <v>0.99</v>
      </c>
      <c r="AB169" s="270">
        <v>0.99</v>
      </c>
      <c r="AC169" s="270">
        <v>0.99</v>
      </c>
      <c r="AD169" s="270">
        <v>0.99</v>
      </c>
      <c r="AE169" s="270">
        <v>0.99</v>
      </c>
      <c r="AF169" s="270">
        <v>0.99</v>
      </c>
      <c r="AG169" s="270">
        <v>0.99</v>
      </c>
      <c r="AH169" s="270">
        <v>0.99</v>
      </c>
      <c r="AI169" s="270">
        <v>0.99</v>
      </c>
      <c r="AJ169" s="270">
        <v>0.99</v>
      </c>
      <c r="AK169" s="270">
        <v>0.99</v>
      </c>
      <c r="AL169" s="270"/>
      <c r="AM169" s="270"/>
      <c r="AN169" s="270">
        <v>0.99</v>
      </c>
      <c r="AO169" s="270"/>
    </row>
    <row r="170" spans="1:41" x14ac:dyDescent="0.25">
      <c r="A170" s="270" t="s">
        <v>865</v>
      </c>
      <c r="B170" s="270" t="s">
        <v>30</v>
      </c>
      <c r="C170" s="270" t="s">
        <v>362</v>
      </c>
      <c r="D170" s="270" t="s">
        <v>864</v>
      </c>
      <c r="F170" s="270">
        <f t="shared" si="11"/>
        <v>11</v>
      </c>
      <c r="G170" s="270">
        <f t="shared" si="13"/>
        <v>0.34375</v>
      </c>
      <c r="H170" s="273">
        <f t="shared" si="14"/>
        <v>0.91279999999999983</v>
      </c>
      <c r="I170" s="279">
        <f t="shared" si="12"/>
        <v>7</v>
      </c>
      <c r="J170" s="270">
        <v>0.95</v>
      </c>
      <c r="K170" s="270">
        <v>0.96</v>
      </c>
      <c r="L170" s="270">
        <v>0.95</v>
      </c>
      <c r="M170" s="270">
        <v>0.95</v>
      </c>
      <c r="N170" s="270">
        <v>0.94</v>
      </c>
      <c r="O170" s="270">
        <v>0.94</v>
      </c>
      <c r="P170" s="270">
        <v>0.94</v>
      </c>
      <c r="Q170" s="270">
        <v>0.93</v>
      </c>
      <c r="R170" s="270">
        <v>0.93</v>
      </c>
      <c r="S170" s="270">
        <v>0.93</v>
      </c>
      <c r="T170" s="270">
        <v>0.93</v>
      </c>
      <c r="U170" s="270">
        <v>0.88</v>
      </c>
      <c r="V170" s="270">
        <v>0.88</v>
      </c>
      <c r="W170" s="270">
        <v>0.88</v>
      </c>
      <c r="X170" s="270">
        <v>0.89</v>
      </c>
      <c r="Y170" s="270">
        <v>0.89</v>
      </c>
      <c r="Z170" s="270">
        <v>0.89</v>
      </c>
      <c r="AA170" s="270">
        <v>0.89</v>
      </c>
      <c r="AB170" s="270">
        <v>0.89</v>
      </c>
      <c r="AC170" s="270">
        <v>0.89</v>
      </c>
      <c r="AD170" s="270">
        <v>0.89</v>
      </c>
      <c r="AE170" s="270">
        <v>0.9</v>
      </c>
      <c r="AF170" s="270">
        <v>0.9</v>
      </c>
      <c r="AG170" s="270">
        <v>0.9</v>
      </c>
      <c r="AH170" s="270"/>
      <c r="AI170" s="270">
        <v>0.9</v>
      </c>
      <c r="AJ170" s="270"/>
      <c r="AK170" s="270"/>
      <c r="AL170" s="270"/>
      <c r="AM170" s="270"/>
      <c r="AN170" s="270"/>
      <c r="AO170" s="270"/>
    </row>
    <row r="171" spans="1:41" x14ac:dyDescent="0.25">
      <c r="A171" s="270" t="s">
        <v>863</v>
      </c>
      <c r="B171" s="270" t="s">
        <v>166</v>
      </c>
      <c r="C171" s="269" t="s">
        <v>363</v>
      </c>
      <c r="D171" s="270" t="s">
        <v>864</v>
      </c>
      <c r="E171" s="249">
        <v>1</v>
      </c>
      <c r="F171" s="270">
        <f t="shared" si="11"/>
        <v>19</v>
      </c>
      <c r="G171" s="270">
        <f t="shared" si="13"/>
        <v>0.59375</v>
      </c>
      <c r="H171" s="273">
        <f t="shared" si="14"/>
        <v>0.78000000000000014</v>
      </c>
      <c r="I171" s="279">
        <f t="shared" si="12"/>
        <v>0</v>
      </c>
      <c r="J171" s="270">
        <v>0.91</v>
      </c>
      <c r="K171" s="270">
        <v>0.99</v>
      </c>
      <c r="L171" s="270">
        <v>0.99</v>
      </c>
      <c r="M171" s="270">
        <v>0.98</v>
      </c>
      <c r="N171" s="270">
        <v>0.99</v>
      </c>
      <c r="O171" s="270">
        <v>0.99</v>
      </c>
      <c r="P171" s="270">
        <v>0.99</v>
      </c>
      <c r="Q171" s="270">
        <v>0.99</v>
      </c>
      <c r="R171" s="270">
        <v>0.99</v>
      </c>
      <c r="S171" s="270">
        <v>0.99</v>
      </c>
      <c r="T171" s="270">
        <v>0.95</v>
      </c>
      <c r="U171" s="270">
        <v>0.97</v>
      </c>
      <c r="V171" s="270">
        <v>0.97</v>
      </c>
      <c r="W171" s="270">
        <v>0.97</v>
      </c>
      <c r="X171" s="270">
        <v>0.95</v>
      </c>
      <c r="Y171" s="270">
        <v>0.96</v>
      </c>
      <c r="Z171" s="270">
        <v>0.92</v>
      </c>
      <c r="AA171" s="270">
        <v>0.89</v>
      </c>
      <c r="AB171" s="270">
        <v>0.9</v>
      </c>
      <c r="AC171" s="270">
        <v>0.89</v>
      </c>
      <c r="AD171" s="270">
        <v>0.89</v>
      </c>
      <c r="AE171" s="270">
        <v>0.91</v>
      </c>
      <c r="AF171" s="270">
        <v>0.94</v>
      </c>
      <c r="AG171" s="270">
        <v>0.59</v>
      </c>
      <c r="AH171" s="270">
        <v>0.42</v>
      </c>
      <c r="AI171" s="270">
        <v>0.86</v>
      </c>
      <c r="AJ171" s="270">
        <v>0.28999999999999998</v>
      </c>
      <c r="AK171" s="270">
        <v>0.25</v>
      </c>
      <c r="AL171" s="270">
        <v>0.21</v>
      </c>
      <c r="AM171" s="270">
        <v>0.15</v>
      </c>
      <c r="AN171" s="270">
        <v>0.14000000000000001</v>
      </c>
      <c r="AO171" s="270">
        <v>0.13</v>
      </c>
    </row>
    <row r="172" spans="1:41" x14ac:dyDescent="0.25">
      <c r="A172" s="270" t="s">
        <v>865</v>
      </c>
      <c r="B172" s="270" t="s">
        <v>170</v>
      </c>
      <c r="C172" s="270" t="s">
        <v>364</v>
      </c>
      <c r="D172" s="270" t="s">
        <v>864</v>
      </c>
      <c r="E172" s="249">
        <v>0.83333333333333326</v>
      </c>
      <c r="F172" s="270">
        <f t="shared" si="11"/>
        <v>15</v>
      </c>
      <c r="G172" s="270">
        <f t="shared" si="13"/>
        <v>0.46875</v>
      </c>
      <c r="H172" s="273">
        <f t="shared" si="14"/>
        <v>0.90888888888888897</v>
      </c>
      <c r="I172" s="279">
        <f t="shared" si="12"/>
        <v>5</v>
      </c>
      <c r="J172" s="270">
        <v>0.96</v>
      </c>
      <c r="K172" s="270">
        <v>0.93</v>
      </c>
      <c r="L172" s="270">
        <v>0.93</v>
      </c>
      <c r="M172" s="270">
        <v>0.86</v>
      </c>
      <c r="N172" s="270">
        <v>0.86</v>
      </c>
      <c r="O172" s="270">
        <v>0.96</v>
      </c>
      <c r="P172" s="270">
        <v>0.95</v>
      </c>
      <c r="Q172" s="270">
        <v>0.96</v>
      </c>
      <c r="R172" s="270">
        <v>0.96</v>
      </c>
      <c r="S172" s="270">
        <v>0.97</v>
      </c>
      <c r="T172" s="270">
        <v>0.97</v>
      </c>
      <c r="U172" s="270">
        <v>0.96</v>
      </c>
      <c r="V172" s="270">
        <v>0.96</v>
      </c>
      <c r="W172" s="270">
        <v>0.93</v>
      </c>
      <c r="X172" s="270">
        <v>0.95</v>
      </c>
      <c r="Y172" s="270">
        <v>0.89</v>
      </c>
      <c r="Z172" s="270">
        <v>0.94</v>
      </c>
      <c r="AA172" s="270">
        <v>0.95</v>
      </c>
      <c r="AB172" s="270">
        <v>0.78</v>
      </c>
      <c r="AC172" s="270">
        <v>0.86</v>
      </c>
      <c r="AD172" s="270">
        <v>0.81</v>
      </c>
      <c r="AE172" s="270">
        <v>0.86</v>
      </c>
      <c r="AF172" s="270">
        <v>0.88</v>
      </c>
      <c r="AG172" s="270">
        <v>0.88</v>
      </c>
      <c r="AH172" s="270">
        <v>0.87</v>
      </c>
      <c r="AI172" s="270">
        <v>0.89</v>
      </c>
      <c r="AJ172" s="270">
        <v>0.82</v>
      </c>
      <c r="AK172" s="270"/>
      <c r="AL172" s="270"/>
      <c r="AM172" s="270"/>
      <c r="AN172" s="270"/>
      <c r="AO172" s="270"/>
    </row>
    <row r="173" spans="1:41" x14ac:dyDescent="0.25">
      <c r="A173" s="270" t="s">
        <v>870</v>
      </c>
      <c r="B173" s="270" t="s">
        <v>169</v>
      </c>
      <c r="C173" s="270" t="s">
        <v>365</v>
      </c>
      <c r="D173" s="270" t="s">
        <v>864</v>
      </c>
      <c r="F173" s="270">
        <f t="shared" si="11"/>
        <v>16</v>
      </c>
      <c r="G173" s="270">
        <f t="shared" si="13"/>
        <v>0.5</v>
      </c>
      <c r="H173" s="273">
        <f t="shared" si="14"/>
        <v>0.80645161290322576</v>
      </c>
      <c r="I173" s="279">
        <f t="shared" si="12"/>
        <v>1</v>
      </c>
      <c r="J173" s="270">
        <v>0.99</v>
      </c>
      <c r="K173" s="270">
        <v>0.99</v>
      </c>
      <c r="L173" s="270">
        <v>0.99</v>
      </c>
      <c r="M173" s="270">
        <v>0.99</v>
      </c>
      <c r="N173" s="270">
        <v>0.98</v>
      </c>
      <c r="O173" s="270">
        <v>0.98</v>
      </c>
      <c r="P173" s="270">
        <v>0.98</v>
      </c>
      <c r="Q173" s="270">
        <v>0.98</v>
      </c>
      <c r="R173" s="270">
        <v>0.98</v>
      </c>
      <c r="S173" s="270">
        <v>0.97</v>
      </c>
      <c r="T173" s="270">
        <v>0.96</v>
      </c>
      <c r="U173" s="270">
        <v>0.97</v>
      </c>
      <c r="V173" s="270">
        <v>0.97</v>
      </c>
      <c r="W173" s="270"/>
      <c r="X173" s="270">
        <v>0.95</v>
      </c>
      <c r="Y173" s="270">
        <v>0.96</v>
      </c>
      <c r="Z173" s="270">
        <v>0.94</v>
      </c>
      <c r="AA173" s="270">
        <v>0.71</v>
      </c>
      <c r="AB173" s="270">
        <v>0.79</v>
      </c>
      <c r="AC173" s="270">
        <v>0.85</v>
      </c>
      <c r="AD173" s="270">
        <v>0.86</v>
      </c>
      <c r="AE173" s="270">
        <v>0.85</v>
      </c>
      <c r="AF173" s="270">
        <v>0.74</v>
      </c>
      <c r="AG173" s="270">
        <v>0.7</v>
      </c>
      <c r="AH173" s="270">
        <v>0.75</v>
      </c>
      <c r="AI173" s="270">
        <v>0.47</v>
      </c>
      <c r="AJ173" s="270">
        <v>0.47</v>
      </c>
      <c r="AK173" s="270">
        <v>0.44</v>
      </c>
      <c r="AL173" s="270">
        <v>0.53</v>
      </c>
      <c r="AM173" s="270">
        <v>0.25</v>
      </c>
      <c r="AN173" s="270">
        <v>0.52</v>
      </c>
      <c r="AO173" s="270">
        <v>0.49</v>
      </c>
    </row>
    <row r="174" spans="1:41" x14ac:dyDescent="0.25">
      <c r="A174" s="270" t="s">
        <v>865</v>
      </c>
      <c r="B174" s="270" t="s">
        <v>113</v>
      </c>
      <c r="C174" s="270" t="s">
        <v>366</v>
      </c>
      <c r="D174" s="270" t="s">
        <v>864</v>
      </c>
      <c r="E174" s="249">
        <v>0.98</v>
      </c>
      <c r="F174" s="270">
        <f t="shared" si="11"/>
        <v>18</v>
      </c>
      <c r="G174" s="270">
        <f t="shared" si="13"/>
        <v>0.5625</v>
      </c>
      <c r="H174" s="273">
        <f t="shared" si="14"/>
        <v>0.93761904761904746</v>
      </c>
      <c r="I174" s="279">
        <f t="shared" si="12"/>
        <v>11</v>
      </c>
      <c r="J174" s="270">
        <v>0.96</v>
      </c>
      <c r="K174" s="270">
        <v>0.95</v>
      </c>
      <c r="L174" s="270">
        <v>0.96</v>
      </c>
      <c r="M174" s="270">
        <v>0.95</v>
      </c>
      <c r="N174" s="270">
        <v>0.95</v>
      </c>
      <c r="O174" s="270">
        <v>0.93</v>
      </c>
      <c r="P174" s="270">
        <v>0.97</v>
      </c>
      <c r="Q174" s="270">
        <v>0.94</v>
      </c>
      <c r="R174" s="270">
        <v>0.96</v>
      </c>
      <c r="S174" s="270">
        <v>0.96</v>
      </c>
      <c r="T174" s="270">
        <v>0.91</v>
      </c>
      <c r="U174" s="270">
        <v>0.95</v>
      </c>
      <c r="V174" s="270">
        <v>0.95</v>
      </c>
      <c r="W174" s="270">
        <v>0.94</v>
      </c>
      <c r="X174" s="270">
        <v>0.97</v>
      </c>
      <c r="Y174" s="270">
        <v>0.93</v>
      </c>
      <c r="Z174" s="270">
        <v>0.95</v>
      </c>
      <c r="AA174" s="270">
        <v>0.88</v>
      </c>
      <c r="AB174" s="270">
        <v>0.9</v>
      </c>
      <c r="AC174" s="270">
        <v>0.85</v>
      </c>
      <c r="AD174" s="270">
        <v>0.93</v>
      </c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0"/>
      <c r="AO174" s="270"/>
    </row>
    <row r="175" spans="1:41" x14ac:dyDescent="0.25">
      <c r="A175" s="270" t="s">
        <v>870</v>
      </c>
      <c r="B175" s="270" t="s">
        <v>172</v>
      </c>
      <c r="C175" s="270" t="s">
        <v>367</v>
      </c>
      <c r="D175" s="270" t="s">
        <v>864</v>
      </c>
      <c r="E175" s="249">
        <v>0.15333333333333335</v>
      </c>
      <c r="F175" s="270">
        <f t="shared" si="11"/>
        <v>0</v>
      </c>
      <c r="G175" s="270">
        <f t="shared" si="13"/>
        <v>0</v>
      </c>
      <c r="H175" s="273">
        <f t="shared" si="14"/>
        <v>0.66200000000000014</v>
      </c>
      <c r="I175" s="279">
        <f t="shared" si="12"/>
        <v>22</v>
      </c>
      <c r="J175" s="270">
        <v>0.67</v>
      </c>
      <c r="K175" s="270">
        <v>0.72</v>
      </c>
      <c r="L175" s="270">
        <v>0.72</v>
      </c>
      <c r="M175" s="270">
        <v>0.79</v>
      </c>
      <c r="N175" s="270">
        <v>0.7</v>
      </c>
      <c r="O175" s="270">
        <v>0.63</v>
      </c>
      <c r="P175" s="270">
        <v>0.55000000000000004</v>
      </c>
      <c r="Q175" s="270">
        <v>0.56999999999999995</v>
      </c>
      <c r="R175" s="270">
        <v>0.7</v>
      </c>
      <c r="S175" s="270">
        <v>0.56999999999999995</v>
      </c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</row>
    <row r="176" spans="1:41" x14ac:dyDescent="0.25">
      <c r="A176" s="270" t="s">
        <v>866</v>
      </c>
      <c r="B176" s="270" t="s">
        <v>168</v>
      </c>
      <c r="C176" s="270" t="s">
        <v>368</v>
      </c>
      <c r="D176" s="270" t="s">
        <v>864</v>
      </c>
      <c r="E176" s="249">
        <v>0.64</v>
      </c>
      <c r="F176" s="270">
        <f t="shared" si="11"/>
        <v>2</v>
      </c>
      <c r="G176" s="270">
        <f t="shared" si="13"/>
        <v>6.25E-2</v>
      </c>
      <c r="H176" s="273">
        <f t="shared" si="14"/>
        <v>0.67120000000000002</v>
      </c>
      <c r="I176" s="279">
        <f t="shared" si="12"/>
        <v>7</v>
      </c>
      <c r="J176" s="270">
        <v>0.92</v>
      </c>
      <c r="K176" s="270">
        <v>0.92</v>
      </c>
      <c r="L176" s="270">
        <v>0.89</v>
      </c>
      <c r="M176" s="270">
        <v>0.89</v>
      </c>
      <c r="N176" s="270">
        <v>0.88</v>
      </c>
      <c r="O176" s="270">
        <v>0.87</v>
      </c>
      <c r="P176" s="270">
        <v>0.82</v>
      </c>
      <c r="Q176" s="270">
        <v>0.71</v>
      </c>
      <c r="R176" s="270">
        <v>0.72</v>
      </c>
      <c r="S176" s="270">
        <v>0.59</v>
      </c>
      <c r="T176" s="270">
        <v>0.43</v>
      </c>
      <c r="U176" s="270">
        <v>0.5</v>
      </c>
      <c r="V176" s="270">
        <v>0.48</v>
      </c>
      <c r="W176" s="270">
        <v>0.36</v>
      </c>
      <c r="X176" s="270">
        <v>0.4</v>
      </c>
      <c r="Y176" s="270">
        <v>0.27</v>
      </c>
      <c r="Z176" s="270">
        <v>0.47</v>
      </c>
      <c r="AA176" s="270">
        <v>0.71</v>
      </c>
      <c r="AB176" s="270">
        <v>0.75</v>
      </c>
      <c r="AC176" s="270">
        <v>0.76</v>
      </c>
      <c r="AD176" s="270">
        <v>0.82</v>
      </c>
      <c r="AE176" s="270">
        <v>0.77</v>
      </c>
      <c r="AF176" s="270">
        <v>0.65</v>
      </c>
      <c r="AG176" s="270">
        <v>0.66</v>
      </c>
      <c r="AH176" s="270">
        <v>0.54</v>
      </c>
      <c r="AI176" s="270"/>
      <c r="AJ176" s="270"/>
      <c r="AK176" s="270"/>
      <c r="AL176" s="270"/>
      <c r="AM176" s="270"/>
      <c r="AN176" s="270"/>
      <c r="AO176" s="270"/>
    </row>
    <row r="177" spans="1:41" x14ac:dyDescent="0.25">
      <c r="A177" s="270" t="s">
        <v>868</v>
      </c>
      <c r="B177" s="270" t="s">
        <v>173</v>
      </c>
      <c r="C177" s="270" t="s">
        <v>369</v>
      </c>
      <c r="D177" s="270" t="s">
        <v>864</v>
      </c>
      <c r="E177" s="249">
        <v>1</v>
      </c>
      <c r="F177" s="270">
        <f t="shared" si="11"/>
        <v>22</v>
      </c>
      <c r="G177" s="270">
        <f t="shared" si="13"/>
        <v>0.6875</v>
      </c>
      <c r="H177" s="273">
        <f t="shared" si="14"/>
        <v>0.87645161290322582</v>
      </c>
      <c r="I177" s="279">
        <f t="shared" si="12"/>
        <v>1</v>
      </c>
      <c r="J177" s="270">
        <v>0.99</v>
      </c>
      <c r="K177" s="270">
        <v>0.99</v>
      </c>
      <c r="L177" s="270">
        <v>0.99</v>
      </c>
      <c r="M177" s="270">
        <v>0.99</v>
      </c>
      <c r="N177" s="270">
        <v>0.99</v>
      </c>
      <c r="O177" s="270">
        <v>0.99</v>
      </c>
      <c r="P177" s="270">
        <v>0.99</v>
      </c>
      <c r="Q177" s="270">
        <v>0.99</v>
      </c>
      <c r="R177" s="270">
        <v>0.98</v>
      </c>
      <c r="S177" s="270">
        <v>0.9</v>
      </c>
      <c r="T177" s="270">
        <v>0.94</v>
      </c>
      <c r="U177" s="270">
        <v>0.95</v>
      </c>
      <c r="V177" s="270">
        <v>0.94</v>
      </c>
      <c r="W177" s="270">
        <v>0.97</v>
      </c>
      <c r="X177" s="270">
        <v>0.96</v>
      </c>
      <c r="Y177" s="270">
        <v>0.99</v>
      </c>
      <c r="Z177" s="270">
        <v>0.95</v>
      </c>
      <c r="AA177" s="270">
        <v>0.89</v>
      </c>
      <c r="AB177" s="270">
        <v>0.96</v>
      </c>
      <c r="AC177" s="270">
        <v>0.99</v>
      </c>
      <c r="AD177" s="270">
        <v>0.88</v>
      </c>
      <c r="AE177" s="270">
        <v>0.94</v>
      </c>
      <c r="AF177" s="270"/>
      <c r="AG177" s="270">
        <v>0.92</v>
      </c>
      <c r="AH177" s="270">
        <v>0.99</v>
      </c>
      <c r="AI177" s="270">
        <v>0.75</v>
      </c>
      <c r="AJ177" s="270">
        <v>0.92</v>
      </c>
      <c r="AK177" s="270">
        <v>0.51</v>
      </c>
      <c r="AL177" s="270">
        <v>0.63</v>
      </c>
      <c r="AM177" s="270">
        <v>0.52</v>
      </c>
      <c r="AN177" s="270">
        <v>0.37</v>
      </c>
      <c r="AO177" s="270">
        <v>0.4</v>
      </c>
    </row>
    <row r="178" spans="1:41" x14ac:dyDescent="0.25">
      <c r="A178" s="270" t="s">
        <v>867</v>
      </c>
      <c r="B178" s="270" t="s">
        <v>174</v>
      </c>
      <c r="C178" s="270" t="s">
        <v>370</v>
      </c>
      <c r="D178" s="270" t="s">
        <v>864</v>
      </c>
      <c r="E178" s="249">
        <v>0.59666666666666668</v>
      </c>
      <c r="F178" s="270">
        <f t="shared" si="11"/>
        <v>7</v>
      </c>
      <c r="G178" s="270">
        <f t="shared" si="13"/>
        <v>0.21875</v>
      </c>
      <c r="H178" s="273">
        <f t="shared" si="14"/>
        <v>0.81656250000000008</v>
      </c>
      <c r="I178" s="279">
        <f t="shared" si="12"/>
        <v>0</v>
      </c>
      <c r="J178" s="270">
        <v>0.9</v>
      </c>
      <c r="K178" s="270">
        <v>0.9</v>
      </c>
      <c r="L178" s="270">
        <v>0.9</v>
      </c>
      <c r="M178" s="270">
        <v>0.9</v>
      </c>
      <c r="N178" s="270">
        <v>0.88</v>
      </c>
      <c r="O178" s="270">
        <v>0.92</v>
      </c>
      <c r="P178" s="270">
        <v>0.95</v>
      </c>
      <c r="Q178" s="270">
        <v>0.94</v>
      </c>
      <c r="R178" s="270">
        <v>0.91</v>
      </c>
      <c r="S178" s="270">
        <v>0.96</v>
      </c>
      <c r="T178" s="270">
        <v>0.91</v>
      </c>
      <c r="U178" s="270">
        <v>0.9</v>
      </c>
      <c r="V178" s="270">
        <v>0.9</v>
      </c>
      <c r="W178" s="270">
        <v>0.91</v>
      </c>
      <c r="X178" s="270">
        <v>0.9</v>
      </c>
      <c r="Y178" s="270">
        <v>0.89</v>
      </c>
      <c r="Z178" s="270">
        <v>0.89</v>
      </c>
      <c r="AA178" s="270">
        <v>0.85</v>
      </c>
      <c r="AB178" s="270">
        <v>0.81</v>
      </c>
      <c r="AC178" s="270">
        <v>0.87</v>
      </c>
      <c r="AD178" s="270">
        <v>0.82</v>
      </c>
      <c r="AE178" s="270">
        <v>0.82</v>
      </c>
      <c r="AF178" s="270">
        <v>0.77</v>
      </c>
      <c r="AG178" s="270">
        <v>0.82</v>
      </c>
      <c r="AH178" s="270">
        <v>0.79</v>
      </c>
      <c r="AI178" s="270">
        <v>0.7</v>
      </c>
      <c r="AJ178" s="270">
        <v>0.75</v>
      </c>
      <c r="AK178" s="270">
        <v>0.65</v>
      </c>
      <c r="AL178" s="270">
        <v>0.6</v>
      </c>
      <c r="AM178" s="270">
        <v>0.54</v>
      </c>
      <c r="AN178" s="270">
        <v>0.62</v>
      </c>
      <c r="AO178" s="270">
        <v>0.26</v>
      </c>
    </row>
    <row r="179" spans="1:41" x14ac:dyDescent="0.25">
      <c r="A179" s="270" t="s">
        <v>863</v>
      </c>
      <c r="B179" s="270" t="s">
        <v>175</v>
      </c>
      <c r="C179" s="270" t="s">
        <v>371</v>
      </c>
      <c r="D179" s="270" t="s">
        <v>864</v>
      </c>
      <c r="E179" s="249">
        <v>0.93666666666666676</v>
      </c>
      <c r="F179" s="270">
        <f t="shared" si="11"/>
        <v>24</v>
      </c>
      <c r="G179" s="270">
        <f t="shared" si="13"/>
        <v>0.75</v>
      </c>
      <c r="H179" s="273">
        <f t="shared" si="14"/>
        <v>0.864375</v>
      </c>
      <c r="I179" s="279">
        <f t="shared" si="12"/>
        <v>0</v>
      </c>
      <c r="J179" s="270">
        <v>0.98</v>
      </c>
      <c r="K179" s="270">
        <v>0.98</v>
      </c>
      <c r="L179" s="270">
        <v>0.99</v>
      </c>
      <c r="M179" s="270">
        <v>0.99</v>
      </c>
      <c r="N179" s="270">
        <v>0.98</v>
      </c>
      <c r="O179" s="270">
        <v>0.99</v>
      </c>
      <c r="P179" s="270">
        <v>0.98</v>
      </c>
      <c r="Q179" s="270">
        <v>0.97</v>
      </c>
      <c r="R179" s="270">
        <v>0.95</v>
      </c>
      <c r="S179" s="270">
        <v>0.96</v>
      </c>
      <c r="T179" s="270">
        <v>0.98</v>
      </c>
      <c r="U179" s="270">
        <v>0.97</v>
      </c>
      <c r="V179" s="270">
        <v>0.99</v>
      </c>
      <c r="W179" s="270">
        <v>0.96</v>
      </c>
      <c r="X179" s="270">
        <v>0.96</v>
      </c>
      <c r="Y179" s="270">
        <v>0.91</v>
      </c>
      <c r="Z179" s="270">
        <v>0.92</v>
      </c>
      <c r="AA179" s="270">
        <v>0.91</v>
      </c>
      <c r="AB179" s="270">
        <v>0.99</v>
      </c>
      <c r="AC179" s="270">
        <v>0.99</v>
      </c>
      <c r="AD179" s="270">
        <v>0.93</v>
      </c>
      <c r="AE179" s="270">
        <v>0.91</v>
      </c>
      <c r="AF179" s="270">
        <v>0.92</v>
      </c>
      <c r="AG179" s="270">
        <v>0.91</v>
      </c>
      <c r="AH179" s="270">
        <v>0.75</v>
      </c>
      <c r="AI179" s="270">
        <v>0.72</v>
      </c>
      <c r="AJ179" s="270">
        <v>0.7</v>
      </c>
      <c r="AK179" s="270">
        <v>0.61</v>
      </c>
      <c r="AL179" s="270">
        <v>0.62</v>
      </c>
      <c r="AM179" s="270">
        <v>0.52</v>
      </c>
      <c r="AN179" s="270">
        <v>0.36</v>
      </c>
      <c r="AO179" s="270">
        <v>0.36</v>
      </c>
    </row>
    <row r="180" spans="1:41" x14ac:dyDescent="0.25">
      <c r="A180" s="270" t="s">
        <v>865</v>
      </c>
      <c r="B180" s="270" t="s">
        <v>176</v>
      </c>
      <c r="C180" s="270" t="s">
        <v>372</v>
      </c>
      <c r="D180" s="270" t="s">
        <v>864</v>
      </c>
      <c r="E180" s="249">
        <v>0.99</v>
      </c>
      <c r="F180" s="270">
        <f t="shared" si="11"/>
        <v>5</v>
      </c>
      <c r="G180" s="270">
        <f t="shared" si="13"/>
        <v>0.15625</v>
      </c>
      <c r="H180" s="273">
        <f t="shared" si="14"/>
        <v>0.77433333333333321</v>
      </c>
      <c r="I180" s="279">
        <f t="shared" si="12"/>
        <v>2</v>
      </c>
      <c r="J180" s="270">
        <v>0.97</v>
      </c>
      <c r="K180" s="270">
        <v>0.97</v>
      </c>
      <c r="L180" s="270">
        <v>0.96</v>
      </c>
      <c r="M180" s="270">
        <v>0.96</v>
      </c>
      <c r="N180" s="270">
        <v>0.96</v>
      </c>
      <c r="O180" s="270">
        <v>0.9</v>
      </c>
      <c r="P180" s="270">
        <v>0.9</v>
      </c>
      <c r="Q180" s="270">
        <v>0.85</v>
      </c>
      <c r="R180" s="270">
        <v>0.68</v>
      </c>
      <c r="S180" s="270">
        <v>0.78</v>
      </c>
      <c r="T180" s="270">
        <v>0.88</v>
      </c>
      <c r="U180" s="270">
        <v>0.85</v>
      </c>
      <c r="V180" s="270">
        <v>0.79</v>
      </c>
      <c r="W180" s="270">
        <v>0.81</v>
      </c>
      <c r="X180" s="270">
        <v>0.79</v>
      </c>
      <c r="Y180" s="270">
        <v>0.84</v>
      </c>
      <c r="Z180" s="270">
        <v>0.66</v>
      </c>
      <c r="AA180" s="270">
        <v>0.81</v>
      </c>
      <c r="AB180" s="270">
        <v>0.76</v>
      </c>
      <c r="AC180" s="270">
        <v>0.78</v>
      </c>
      <c r="AD180" s="270">
        <v>0.81</v>
      </c>
      <c r="AE180" s="270">
        <v>0.74</v>
      </c>
      <c r="AF180" s="270">
        <v>0.74</v>
      </c>
      <c r="AG180" s="270">
        <v>0.68</v>
      </c>
      <c r="AH180" s="270">
        <v>0.71</v>
      </c>
      <c r="AI180" s="270">
        <v>0.45</v>
      </c>
      <c r="AJ180" s="270"/>
      <c r="AK180" s="270"/>
      <c r="AL180" s="270">
        <v>0.56000000000000005</v>
      </c>
      <c r="AM180" s="270">
        <v>0.57999999999999996</v>
      </c>
      <c r="AN180" s="270">
        <v>0.64</v>
      </c>
      <c r="AO180" s="270">
        <v>0.42</v>
      </c>
    </row>
    <row r="181" spans="1:41" x14ac:dyDescent="0.25">
      <c r="A181" s="270" t="s">
        <v>865</v>
      </c>
      <c r="B181" s="270" t="s">
        <v>171</v>
      </c>
      <c r="C181" s="270" t="s">
        <v>373</v>
      </c>
      <c r="D181" s="270" t="s">
        <v>864</v>
      </c>
      <c r="E181" s="249">
        <v>1</v>
      </c>
      <c r="F181" s="270">
        <f t="shared" si="11"/>
        <v>16</v>
      </c>
      <c r="G181" s="270">
        <f t="shared" si="13"/>
        <v>0.5</v>
      </c>
      <c r="H181" s="273">
        <f t="shared" si="14"/>
        <v>0.92863636363636359</v>
      </c>
      <c r="I181" s="279">
        <f t="shared" si="12"/>
        <v>10</v>
      </c>
      <c r="J181" s="270">
        <v>0.97</v>
      </c>
      <c r="K181" s="270">
        <v>0.96</v>
      </c>
      <c r="L181" s="270">
        <v>0.97</v>
      </c>
      <c r="M181" s="270">
        <v>0.96</v>
      </c>
      <c r="N181" s="270">
        <v>0.98</v>
      </c>
      <c r="O181" s="270">
        <v>0.98</v>
      </c>
      <c r="P181" s="270">
        <v>0.99</v>
      </c>
      <c r="Q181" s="270">
        <v>0.97</v>
      </c>
      <c r="R181" s="270">
        <v>0.83</v>
      </c>
      <c r="S181" s="270">
        <v>0.98</v>
      </c>
      <c r="T181" s="270">
        <v>0.95</v>
      </c>
      <c r="U181" s="270">
        <v>0.97</v>
      </c>
      <c r="V181" s="270">
        <v>0.98</v>
      </c>
      <c r="W181" s="270">
        <v>0.99</v>
      </c>
      <c r="X181" s="270">
        <v>0.98</v>
      </c>
      <c r="Y181" s="270">
        <v>0.97</v>
      </c>
      <c r="Z181" s="270">
        <v>0.93</v>
      </c>
      <c r="AA181" s="270">
        <v>0.9</v>
      </c>
      <c r="AB181" s="270">
        <v>0.73</v>
      </c>
      <c r="AC181" s="270">
        <v>0.84</v>
      </c>
      <c r="AD181" s="270">
        <v>0.81</v>
      </c>
      <c r="AE181" s="270">
        <v>0.79</v>
      </c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</row>
    <row r="182" spans="1:41" x14ac:dyDescent="0.25">
      <c r="A182" s="270" t="s">
        <v>868</v>
      </c>
      <c r="B182" s="270" t="s">
        <v>177</v>
      </c>
      <c r="C182" s="270" t="s">
        <v>374</v>
      </c>
      <c r="D182" s="270" t="s">
        <v>864</v>
      </c>
      <c r="E182" s="249">
        <v>0.38</v>
      </c>
      <c r="F182" s="270">
        <f t="shared" si="11"/>
        <v>13</v>
      </c>
      <c r="G182" s="270">
        <f t="shared" si="13"/>
        <v>0.40625</v>
      </c>
      <c r="H182" s="273">
        <f t="shared" si="14"/>
        <v>0.81781249999999972</v>
      </c>
      <c r="I182" s="279">
        <f t="shared" si="12"/>
        <v>0</v>
      </c>
      <c r="J182" s="270">
        <v>0.96</v>
      </c>
      <c r="K182" s="270">
        <v>0.89</v>
      </c>
      <c r="L182" s="270">
        <v>0.88</v>
      </c>
      <c r="M182" s="270">
        <v>0.99</v>
      </c>
      <c r="N182" s="270">
        <v>0.97</v>
      </c>
      <c r="O182" s="270">
        <v>0.97</v>
      </c>
      <c r="P182" s="270">
        <v>0.93</v>
      </c>
      <c r="Q182" s="270">
        <v>0.98</v>
      </c>
      <c r="R182" s="270">
        <v>0.93</v>
      </c>
      <c r="S182" s="270">
        <v>0.98</v>
      </c>
      <c r="T182" s="270">
        <v>0.96</v>
      </c>
      <c r="U182" s="270">
        <v>0.82</v>
      </c>
      <c r="V182" s="270">
        <v>0.83</v>
      </c>
      <c r="W182" s="270">
        <v>0.94</v>
      </c>
      <c r="X182" s="270">
        <v>0.77</v>
      </c>
      <c r="Y182" s="270">
        <v>0.97</v>
      </c>
      <c r="Z182" s="270">
        <v>0.87</v>
      </c>
      <c r="AA182" s="270">
        <v>0.99</v>
      </c>
      <c r="AB182" s="270">
        <v>0.8</v>
      </c>
      <c r="AC182" s="270">
        <v>0.7</v>
      </c>
      <c r="AD182" s="270">
        <v>0.74</v>
      </c>
      <c r="AE182" s="270">
        <v>0.99</v>
      </c>
      <c r="AF182" s="270">
        <v>0.85</v>
      </c>
      <c r="AG182" s="270">
        <v>0.89</v>
      </c>
      <c r="AH182" s="270">
        <v>0.59</v>
      </c>
      <c r="AI182" s="270">
        <v>0.73</v>
      </c>
      <c r="AJ182" s="270">
        <v>0.52</v>
      </c>
      <c r="AK182" s="270">
        <v>0.37</v>
      </c>
      <c r="AL182" s="270">
        <v>0.79</v>
      </c>
      <c r="AM182" s="270">
        <v>0.72</v>
      </c>
      <c r="AN182" s="270">
        <v>0.49</v>
      </c>
      <c r="AO182" s="270">
        <v>0.36</v>
      </c>
    </row>
    <row r="183" spans="1:41" x14ac:dyDescent="0.25">
      <c r="A183" s="270" t="s">
        <v>866</v>
      </c>
      <c r="B183" s="270" t="s">
        <v>179</v>
      </c>
      <c r="C183" s="270" t="s">
        <v>375</v>
      </c>
      <c r="D183" s="270" t="s">
        <v>864</v>
      </c>
      <c r="E183" s="249">
        <v>0.4</v>
      </c>
      <c r="F183" s="270">
        <f t="shared" si="11"/>
        <v>0</v>
      </c>
      <c r="G183" s="270">
        <f t="shared" si="13"/>
        <v>0</v>
      </c>
      <c r="H183" s="273">
        <f t="shared" si="14"/>
        <v>0.65862068965517251</v>
      </c>
      <c r="I183" s="279">
        <f t="shared" si="12"/>
        <v>3</v>
      </c>
      <c r="J183" s="270">
        <v>0.82</v>
      </c>
      <c r="K183" s="270">
        <v>0.8</v>
      </c>
      <c r="L183" s="270">
        <v>0.83</v>
      </c>
      <c r="M183" s="270">
        <v>0.79</v>
      </c>
      <c r="N183" s="270">
        <v>0.85</v>
      </c>
      <c r="O183" s="270">
        <v>0.8</v>
      </c>
      <c r="P183" s="270">
        <v>0.84</v>
      </c>
      <c r="Q183" s="270">
        <v>0.87</v>
      </c>
      <c r="R183" s="270">
        <v>0.81</v>
      </c>
      <c r="S183" s="270">
        <v>0.72</v>
      </c>
      <c r="T183" s="270">
        <v>0.61</v>
      </c>
      <c r="U183" s="270">
        <v>0.57999999999999996</v>
      </c>
      <c r="V183" s="270">
        <v>0.6</v>
      </c>
      <c r="W183" s="270">
        <v>0.56000000000000005</v>
      </c>
      <c r="X183" s="270">
        <v>0.61</v>
      </c>
      <c r="Y183" s="270">
        <v>0.72</v>
      </c>
      <c r="Z183" s="270">
        <v>0.74</v>
      </c>
      <c r="AA183" s="270">
        <v>0.79</v>
      </c>
      <c r="AB183" s="270">
        <v>0.73</v>
      </c>
      <c r="AC183" s="270">
        <v>0.71</v>
      </c>
      <c r="AD183" s="270">
        <v>0.77</v>
      </c>
      <c r="AE183" s="270">
        <v>0.77</v>
      </c>
      <c r="AF183" s="270">
        <v>0.6</v>
      </c>
      <c r="AG183" s="270">
        <v>0.4</v>
      </c>
      <c r="AH183" s="270">
        <v>0.39</v>
      </c>
      <c r="AI183" s="270">
        <v>0.21</v>
      </c>
      <c r="AJ183" s="270">
        <v>0.14000000000000001</v>
      </c>
      <c r="AK183" s="270"/>
      <c r="AL183" s="270">
        <v>0.14000000000000001</v>
      </c>
      <c r="AM183" s="270"/>
      <c r="AN183" s="270">
        <v>0.9</v>
      </c>
      <c r="AO183" s="270"/>
    </row>
    <row r="184" spans="1:41" x14ac:dyDescent="0.25">
      <c r="A184" s="270" t="s">
        <v>865</v>
      </c>
      <c r="B184" s="270" t="s">
        <v>180</v>
      </c>
      <c r="C184" s="270" t="s">
        <v>376</v>
      </c>
      <c r="D184" s="270" t="s">
        <v>864</v>
      </c>
      <c r="F184" s="270">
        <f t="shared" si="11"/>
        <v>15</v>
      </c>
      <c r="G184" s="270">
        <f t="shared" si="13"/>
        <v>0.46875</v>
      </c>
      <c r="H184" s="273">
        <f t="shared" si="14"/>
        <v>0.83407407407407419</v>
      </c>
      <c r="I184" s="279">
        <f t="shared" si="12"/>
        <v>5</v>
      </c>
      <c r="J184" s="270">
        <v>0.5</v>
      </c>
      <c r="K184" s="270">
        <v>0.52</v>
      </c>
      <c r="L184" s="270"/>
      <c r="M184" s="270">
        <v>0.9</v>
      </c>
      <c r="N184" s="270">
        <v>0.98</v>
      </c>
      <c r="O184" s="270">
        <v>0.98</v>
      </c>
      <c r="P184" s="270">
        <v>0.96</v>
      </c>
      <c r="Q184" s="270">
        <v>0.99</v>
      </c>
      <c r="R184" s="270">
        <v>0.97</v>
      </c>
      <c r="S184" s="270">
        <v>0.99</v>
      </c>
      <c r="T184" s="270">
        <v>0.99</v>
      </c>
      <c r="U184" s="270">
        <v>0.99</v>
      </c>
      <c r="V184" s="270">
        <v>0.99</v>
      </c>
      <c r="W184" s="270">
        <v>0.98</v>
      </c>
      <c r="X184" s="270">
        <v>0.99</v>
      </c>
      <c r="Y184" s="270">
        <v>0.99</v>
      </c>
      <c r="Z184" s="270">
        <v>0.98</v>
      </c>
      <c r="AA184" s="270">
        <v>0.97</v>
      </c>
      <c r="AB184" s="270">
        <v>0.93</v>
      </c>
      <c r="AC184" s="270">
        <v>0.88</v>
      </c>
      <c r="AD184" s="270">
        <v>0.85</v>
      </c>
      <c r="AE184" s="270">
        <v>0.79</v>
      </c>
      <c r="AF184" s="270">
        <v>0.79</v>
      </c>
      <c r="AG184" s="270">
        <v>0.78</v>
      </c>
      <c r="AH184" s="270"/>
      <c r="AI184" s="270">
        <v>0.42</v>
      </c>
      <c r="AJ184" s="270"/>
      <c r="AK184" s="270"/>
      <c r="AL184" s="270">
        <v>0.43</v>
      </c>
      <c r="AM184" s="270">
        <v>0.45</v>
      </c>
      <c r="AN184" s="270">
        <v>0.53</v>
      </c>
      <c r="AO184" s="270"/>
    </row>
    <row r="185" spans="1:41" x14ac:dyDescent="0.25">
      <c r="A185" s="270" t="s">
        <v>863</v>
      </c>
      <c r="B185" s="270" t="s">
        <v>4</v>
      </c>
      <c r="C185" s="269" t="s">
        <v>377</v>
      </c>
      <c r="D185" s="270" t="s">
        <v>864</v>
      </c>
      <c r="F185" s="270">
        <f t="shared" si="11"/>
        <v>14</v>
      </c>
      <c r="G185" s="270">
        <f t="shared" si="13"/>
        <v>0.4375</v>
      </c>
      <c r="H185" s="273">
        <f t="shared" si="14"/>
        <v>0.79833333333333312</v>
      </c>
      <c r="I185" s="279">
        <f t="shared" si="12"/>
        <v>2</v>
      </c>
      <c r="J185" s="270">
        <v>0.94</v>
      </c>
      <c r="K185" s="270">
        <v>0.94</v>
      </c>
      <c r="L185" s="270"/>
      <c r="M185" s="270">
        <v>0.92</v>
      </c>
      <c r="N185" s="270">
        <v>0.92</v>
      </c>
      <c r="O185" s="270">
        <v>0.92</v>
      </c>
      <c r="P185" s="270">
        <v>0.94</v>
      </c>
      <c r="Q185" s="270">
        <v>0.94</v>
      </c>
      <c r="R185" s="270">
        <v>0.94</v>
      </c>
      <c r="S185" s="270">
        <v>0.94</v>
      </c>
      <c r="T185" s="270">
        <v>0.94</v>
      </c>
      <c r="U185" s="270">
        <v>0.94</v>
      </c>
      <c r="V185" s="270">
        <v>0.94</v>
      </c>
      <c r="W185" s="270">
        <v>0.94</v>
      </c>
      <c r="X185" s="270">
        <v>0.92</v>
      </c>
      <c r="Y185" s="270">
        <v>0.9</v>
      </c>
      <c r="Z185" s="270">
        <v>0.9</v>
      </c>
      <c r="AA185" s="270">
        <v>0.9</v>
      </c>
      <c r="AB185" s="270">
        <v>0.9</v>
      </c>
      <c r="AC185" s="270">
        <v>0.86</v>
      </c>
      <c r="AD185" s="270">
        <v>0.85</v>
      </c>
      <c r="AE185" s="270"/>
      <c r="AF185" s="270">
        <v>0.89</v>
      </c>
      <c r="AG185" s="270">
        <v>0.73</v>
      </c>
      <c r="AH185" s="270">
        <v>0.63</v>
      </c>
      <c r="AI185" s="270">
        <v>0.65</v>
      </c>
      <c r="AJ185" s="270">
        <v>0.57999999999999996</v>
      </c>
      <c r="AK185" s="270">
        <v>0.59</v>
      </c>
      <c r="AL185" s="270">
        <v>0.5</v>
      </c>
      <c r="AM185" s="270">
        <v>0.43</v>
      </c>
      <c r="AN185" s="270">
        <v>0.45</v>
      </c>
      <c r="AO185" s="270">
        <v>0.11</v>
      </c>
    </row>
    <row r="186" spans="1:41" x14ac:dyDescent="0.25">
      <c r="A186" s="270" t="s">
        <v>865</v>
      </c>
      <c r="B186" s="270" t="s">
        <v>62</v>
      </c>
      <c r="C186" s="270" t="s">
        <v>378</v>
      </c>
      <c r="D186" s="270" t="s">
        <v>864</v>
      </c>
      <c r="E186" s="249">
        <v>0.70333333333333325</v>
      </c>
      <c r="F186" s="270">
        <f t="shared" si="11"/>
        <v>21</v>
      </c>
      <c r="G186" s="270">
        <f t="shared" si="13"/>
        <v>0.65625</v>
      </c>
      <c r="H186" s="273">
        <f t="shared" si="14"/>
        <v>0.84266666666666701</v>
      </c>
      <c r="I186" s="279">
        <f t="shared" si="12"/>
        <v>2</v>
      </c>
      <c r="J186" s="270">
        <v>0.95</v>
      </c>
      <c r="K186" s="270">
        <v>0.96</v>
      </c>
      <c r="L186" s="270">
        <v>0.93</v>
      </c>
      <c r="M186" s="270">
        <v>0.92</v>
      </c>
      <c r="N186" s="270">
        <v>0.92</v>
      </c>
      <c r="O186" s="270">
        <v>0.92</v>
      </c>
      <c r="P186" s="270">
        <v>0.91</v>
      </c>
      <c r="Q186" s="270">
        <v>0.92</v>
      </c>
      <c r="R186" s="270">
        <v>0.91</v>
      </c>
      <c r="S186" s="270">
        <v>0.91</v>
      </c>
      <c r="T186" s="270">
        <v>0.91</v>
      </c>
      <c r="U186" s="270">
        <v>0.91</v>
      </c>
      <c r="V186" s="270">
        <v>0.92</v>
      </c>
      <c r="W186" s="270">
        <v>0.91</v>
      </c>
      <c r="X186" s="270">
        <v>0.92</v>
      </c>
      <c r="Y186" s="270">
        <v>0.96</v>
      </c>
      <c r="Z186" s="270">
        <v>0.93</v>
      </c>
      <c r="AA186" s="270">
        <v>0.94</v>
      </c>
      <c r="AB186" s="270">
        <v>0.94</v>
      </c>
      <c r="AC186" s="270">
        <v>0.94</v>
      </c>
      <c r="AD186" s="270">
        <v>0.92</v>
      </c>
      <c r="AE186" s="270">
        <v>0.85</v>
      </c>
      <c r="AF186" s="270">
        <v>0.78</v>
      </c>
      <c r="AG186" s="270">
        <v>0.73</v>
      </c>
      <c r="AH186" s="270">
        <v>0.7</v>
      </c>
      <c r="AI186" s="270">
        <v>0.67</v>
      </c>
      <c r="AJ186" s="270"/>
      <c r="AK186" s="270">
        <v>0.6</v>
      </c>
      <c r="AL186" s="270">
        <v>0.56999999999999995</v>
      </c>
      <c r="AM186" s="270">
        <v>0.49</v>
      </c>
      <c r="AN186" s="270">
        <v>0.44</v>
      </c>
      <c r="AO186" s="270"/>
    </row>
    <row r="187" spans="1:41" x14ac:dyDescent="0.25">
      <c r="A187" s="270" t="s">
        <v>866</v>
      </c>
      <c r="B187" s="270" t="s">
        <v>178</v>
      </c>
      <c r="C187" s="270" t="s">
        <v>379</v>
      </c>
      <c r="D187" s="270" t="s">
        <v>864</v>
      </c>
      <c r="E187" s="249">
        <v>0.45666666666666667</v>
      </c>
      <c r="F187" s="270">
        <f t="shared" si="11"/>
        <v>4</v>
      </c>
      <c r="G187" s="270">
        <f t="shared" si="13"/>
        <v>0.125</v>
      </c>
      <c r="H187" s="273">
        <f t="shared" si="14"/>
        <v>0.78874999999999995</v>
      </c>
      <c r="I187" s="279">
        <f t="shared" si="12"/>
        <v>0</v>
      </c>
      <c r="J187" s="270">
        <v>0.92</v>
      </c>
      <c r="K187" s="270">
        <v>0.91</v>
      </c>
      <c r="L187" s="270">
        <v>0.85</v>
      </c>
      <c r="M187" s="270">
        <v>0.86</v>
      </c>
      <c r="N187" s="270">
        <v>0.83</v>
      </c>
      <c r="O187" s="270">
        <v>0.9</v>
      </c>
      <c r="P187" s="270">
        <v>0.9</v>
      </c>
      <c r="Q187" s="270">
        <v>0.95</v>
      </c>
      <c r="R187" s="270">
        <v>0.95</v>
      </c>
      <c r="S187" s="270">
        <v>0.89</v>
      </c>
      <c r="T187" s="270">
        <v>0.87</v>
      </c>
      <c r="U187" s="270">
        <v>0.79</v>
      </c>
      <c r="V187" s="270">
        <v>0.76</v>
      </c>
      <c r="W187" s="270">
        <v>0.79</v>
      </c>
      <c r="X187" s="270">
        <v>0.79</v>
      </c>
      <c r="Y187" s="270">
        <v>0.82</v>
      </c>
      <c r="Z187" s="270">
        <v>0.81</v>
      </c>
      <c r="AA187" s="270">
        <v>0.84</v>
      </c>
      <c r="AB187" s="270">
        <v>0.83</v>
      </c>
      <c r="AC187" s="270">
        <v>0.83</v>
      </c>
      <c r="AD187" s="270">
        <v>0.81</v>
      </c>
      <c r="AE187" s="270">
        <v>0.78</v>
      </c>
      <c r="AF187" s="270">
        <v>0.77</v>
      </c>
      <c r="AG187" s="270">
        <v>0.85</v>
      </c>
      <c r="AH187" s="270">
        <v>0.79</v>
      </c>
      <c r="AI187" s="270">
        <v>0.74</v>
      </c>
      <c r="AJ187" s="270">
        <v>0.67</v>
      </c>
      <c r="AK187" s="270">
        <v>0.57999999999999996</v>
      </c>
      <c r="AL187" s="270">
        <v>0.52</v>
      </c>
      <c r="AM187" s="270">
        <v>0.5</v>
      </c>
      <c r="AN187" s="270">
        <v>0.55000000000000004</v>
      </c>
      <c r="AO187" s="270">
        <v>0.59</v>
      </c>
    </row>
    <row r="188" spans="1:41" x14ac:dyDescent="0.25">
      <c r="A188" s="270" t="s">
        <v>867</v>
      </c>
      <c r="B188" s="270" t="s">
        <v>182</v>
      </c>
      <c r="C188" s="269" t="s">
        <v>394</v>
      </c>
      <c r="D188" s="270" t="s">
        <v>864</v>
      </c>
      <c r="F188" s="270">
        <f t="shared" si="11"/>
        <v>23</v>
      </c>
      <c r="G188" s="270">
        <f t="shared" si="13"/>
        <v>0.71875</v>
      </c>
      <c r="H188" s="273">
        <f t="shared" si="14"/>
        <v>0.93846153846153824</v>
      </c>
      <c r="I188" s="279">
        <f t="shared" si="12"/>
        <v>6</v>
      </c>
      <c r="J188" s="270">
        <v>0.95</v>
      </c>
      <c r="K188" s="270">
        <v>0.95</v>
      </c>
      <c r="L188" s="270"/>
      <c r="M188" s="270"/>
      <c r="N188" s="270">
        <v>0.95</v>
      </c>
      <c r="O188" s="270"/>
      <c r="P188" s="270"/>
      <c r="Q188" s="270">
        <v>0.96</v>
      </c>
      <c r="R188" s="270">
        <v>0.96</v>
      </c>
      <c r="S188" s="270">
        <v>0.94</v>
      </c>
      <c r="T188" s="270">
        <v>0.94</v>
      </c>
      <c r="U188" s="270">
        <v>0.94</v>
      </c>
      <c r="V188" s="270">
        <v>0.96</v>
      </c>
      <c r="W188" s="270">
        <v>0.96</v>
      </c>
      <c r="X188" s="270">
        <v>0.96</v>
      </c>
      <c r="Y188" s="270">
        <v>0.95</v>
      </c>
      <c r="Z188" s="270">
        <v>0.95</v>
      </c>
      <c r="AA188" s="270">
        <v>0.94</v>
      </c>
      <c r="AB188" s="270">
        <v>0.88</v>
      </c>
      <c r="AC188" s="270">
        <v>0.83</v>
      </c>
      <c r="AD188" s="270">
        <v>0.69</v>
      </c>
      <c r="AE188" s="270"/>
      <c r="AF188" s="270"/>
      <c r="AG188" s="270">
        <v>0.97</v>
      </c>
      <c r="AH188" s="270">
        <v>0.97</v>
      </c>
      <c r="AI188" s="270">
        <v>0.97</v>
      </c>
      <c r="AJ188" s="270">
        <v>0.96</v>
      </c>
      <c r="AK188" s="270">
        <v>0.97</v>
      </c>
      <c r="AL188" s="270">
        <v>0.97</v>
      </c>
      <c r="AM188" s="270">
        <v>0.96</v>
      </c>
      <c r="AN188" s="270">
        <v>0.96</v>
      </c>
      <c r="AO188" s="270">
        <v>0.96</v>
      </c>
    </row>
    <row r="189" spans="1:41" x14ac:dyDescent="0.25">
      <c r="A189" s="270" t="s">
        <v>867</v>
      </c>
      <c r="B189" s="270" t="s">
        <v>181</v>
      </c>
      <c r="C189" s="270" t="s">
        <v>380</v>
      </c>
      <c r="D189" s="270" t="s">
        <v>864</v>
      </c>
      <c r="E189" s="249">
        <v>0.99333333333333329</v>
      </c>
      <c r="F189" s="270">
        <f t="shared" si="11"/>
        <v>21</v>
      </c>
      <c r="G189" s="270">
        <f t="shared" si="13"/>
        <v>0.65625</v>
      </c>
      <c r="H189" s="273">
        <f t="shared" si="14"/>
        <v>0.8600000000000001</v>
      </c>
      <c r="I189" s="279">
        <f t="shared" si="12"/>
        <v>0</v>
      </c>
      <c r="J189" s="270">
        <v>0.95</v>
      </c>
      <c r="K189" s="270">
        <v>0.95</v>
      </c>
      <c r="L189" s="270">
        <v>0.95</v>
      </c>
      <c r="M189" s="270">
        <v>0.94</v>
      </c>
      <c r="N189" s="270">
        <v>0.94</v>
      </c>
      <c r="O189" s="270">
        <v>0.95</v>
      </c>
      <c r="P189" s="270">
        <v>0.96</v>
      </c>
      <c r="Q189" s="270">
        <v>0.94</v>
      </c>
      <c r="R189" s="270">
        <v>0.91</v>
      </c>
      <c r="S189" s="270">
        <v>0.95</v>
      </c>
      <c r="T189" s="270">
        <v>0.94</v>
      </c>
      <c r="U189" s="270">
        <v>0.9</v>
      </c>
      <c r="V189" s="270">
        <v>0.93</v>
      </c>
      <c r="W189" s="270">
        <v>0.91</v>
      </c>
      <c r="X189" s="270">
        <v>0.91</v>
      </c>
      <c r="Y189" s="270">
        <v>0.91</v>
      </c>
      <c r="Z189" s="270">
        <v>0.91</v>
      </c>
      <c r="AA189" s="270">
        <v>0.91</v>
      </c>
      <c r="AB189" s="270">
        <v>0.92</v>
      </c>
      <c r="AC189" s="270">
        <v>0.93</v>
      </c>
      <c r="AD189" s="270">
        <v>0.96</v>
      </c>
      <c r="AE189" s="270">
        <v>0.97</v>
      </c>
      <c r="AF189" s="270">
        <v>0.88</v>
      </c>
      <c r="AG189" s="270">
        <v>0.82</v>
      </c>
      <c r="AH189" s="270">
        <v>0.85</v>
      </c>
      <c r="AI189" s="270">
        <v>0.68</v>
      </c>
      <c r="AJ189" s="270">
        <v>0.63</v>
      </c>
      <c r="AK189" s="270">
        <v>0.62</v>
      </c>
      <c r="AL189" s="270">
        <v>0.73</v>
      </c>
      <c r="AM189" s="270">
        <v>0.67</v>
      </c>
      <c r="AN189" s="270">
        <v>0.56999999999999995</v>
      </c>
      <c r="AO189" s="270">
        <v>0.53</v>
      </c>
    </row>
    <row r="190" spans="1:41" x14ac:dyDescent="0.25">
      <c r="A190" s="270" t="s">
        <v>865</v>
      </c>
      <c r="B190" s="270" t="s">
        <v>183</v>
      </c>
      <c r="C190" s="270" t="s">
        <v>381</v>
      </c>
      <c r="D190" s="270" t="s">
        <v>864</v>
      </c>
      <c r="E190" s="249">
        <v>1</v>
      </c>
      <c r="F190" s="270">
        <f t="shared" si="11"/>
        <v>16</v>
      </c>
      <c r="G190" s="270">
        <f t="shared" si="13"/>
        <v>0.5</v>
      </c>
      <c r="H190" s="273">
        <f t="shared" si="14"/>
        <v>0.92090909090909079</v>
      </c>
      <c r="I190" s="279">
        <f t="shared" si="12"/>
        <v>10</v>
      </c>
      <c r="J190" s="270">
        <v>0.99</v>
      </c>
      <c r="K190" s="270">
        <v>0.99</v>
      </c>
      <c r="L190" s="270">
        <v>0.98</v>
      </c>
      <c r="M190" s="270">
        <v>0.98</v>
      </c>
      <c r="N190" s="270">
        <v>0.96</v>
      </c>
      <c r="O190" s="270">
        <v>0.96</v>
      </c>
      <c r="P190" s="270">
        <v>0.99</v>
      </c>
      <c r="Q190" s="270">
        <v>0.99</v>
      </c>
      <c r="R190" s="270">
        <v>0.98</v>
      </c>
      <c r="S190" s="270">
        <v>0.99</v>
      </c>
      <c r="T190" s="270">
        <v>0.99</v>
      </c>
      <c r="U190" s="270">
        <v>0.99</v>
      </c>
      <c r="V190" s="270">
        <v>0.99</v>
      </c>
      <c r="W190" s="270">
        <v>0.99</v>
      </c>
      <c r="X190" s="270">
        <v>0.96</v>
      </c>
      <c r="Y190" s="270">
        <v>0.95</v>
      </c>
      <c r="Z190" s="270">
        <v>0.87</v>
      </c>
      <c r="AA190" s="270">
        <v>0.67</v>
      </c>
      <c r="AB190" s="270">
        <v>0.45</v>
      </c>
      <c r="AC190" s="270">
        <v>0.9</v>
      </c>
      <c r="AD190" s="270">
        <v>0.9</v>
      </c>
      <c r="AE190" s="270">
        <v>0.79</v>
      </c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</row>
    <row r="191" spans="1:41" x14ac:dyDescent="0.25">
      <c r="A191" s="270" t="s">
        <v>868</v>
      </c>
      <c r="B191" s="270" t="s">
        <v>187</v>
      </c>
      <c r="C191" s="270" t="s">
        <v>382</v>
      </c>
      <c r="D191" s="270" t="s">
        <v>864</v>
      </c>
      <c r="E191" s="249">
        <v>0.67</v>
      </c>
      <c r="F191" s="270">
        <f t="shared" si="11"/>
        <v>4</v>
      </c>
      <c r="G191" s="270">
        <f t="shared" si="13"/>
        <v>0.125</v>
      </c>
      <c r="H191" s="273">
        <f t="shared" si="14"/>
        <v>0.6777777777777777</v>
      </c>
      <c r="I191" s="279">
        <f t="shared" si="12"/>
        <v>5</v>
      </c>
      <c r="J191" s="270">
        <v>0.92</v>
      </c>
      <c r="K191" s="270">
        <v>0.93</v>
      </c>
      <c r="L191" s="270">
        <v>0.82</v>
      </c>
      <c r="M191" s="270"/>
      <c r="N191" s="270">
        <v>0.76</v>
      </c>
      <c r="O191" s="270">
        <v>0.85</v>
      </c>
      <c r="P191" s="270">
        <v>0.66</v>
      </c>
      <c r="Q191" s="270"/>
      <c r="R191" s="270">
        <v>0.49</v>
      </c>
      <c r="S191" s="270"/>
      <c r="T191" s="270">
        <v>0.93</v>
      </c>
      <c r="U191" s="270">
        <v>0.9</v>
      </c>
      <c r="V191" s="270">
        <v>0.9</v>
      </c>
      <c r="W191" s="270">
        <v>0.93</v>
      </c>
      <c r="X191" s="270">
        <v>0.72</v>
      </c>
      <c r="Y191" s="270">
        <v>0.67</v>
      </c>
      <c r="Z191" s="270">
        <v>0.73</v>
      </c>
      <c r="AA191" s="270">
        <v>0.74</v>
      </c>
      <c r="AB191" s="270">
        <v>0.86</v>
      </c>
      <c r="AC191" s="270">
        <v>0.77</v>
      </c>
      <c r="AD191" s="270">
        <v>0.83</v>
      </c>
      <c r="AE191" s="270">
        <v>0.76</v>
      </c>
      <c r="AF191" s="270">
        <v>0.61</v>
      </c>
      <c r="AG191" s="270">
        <v>0.57999999999999996</v>
      </c>
      <c r="AH191" s="270">
        <v>0.56000000000000005</v>
      </c>
      <c r="AI191" s="270">
        <v>0.31</v>
      </c>
      <c r="AJ191" s="270">
        <v>0.3</v>
      </c>
      <c r="AK191" s="270">
        <v>0.28000000000000003</v>
      </c>
      <c r="AL191" s="270">
        <v>0.27</v>
      </c>
      <c r="AM191" s="270">
        <v>0.22</v>
      </c>
      <c r="AN191" s="270"/>
      <c r="AO191" s="270"/>
    </row>
    <row r="192" spans="1:41" x14ac:dyDescent="0.25">
      <c r="A192" s="270" t="s">
        <v>867</v>
      </c>
      <c r="B192" s="270" t="s">
        <v>185</v>
      </c>
      <c r="C192" s="270" t="s">
        <v>383</v>
      </c>
      <c r="D192" s="270" t="s">
        <v>864</v>
      </c>
      <c r="E192" s="249">
        <v>0.29666666666666669</v>
      </c>
      <c r="F192" s="270">
        <f t="shared" si="11"/>
        <v>0</v>
      </c>
      <c r="G192" s="270">
        <f t="shared" si="13"/>
        <v>0</v>
      </c>
      <c r="H192" s="273">
        <f t="shared" si="14"/>
        <v>0.63468749999999985</v>
      </c>
      <c r="I192" s="279">
        <f t="shared" si="12"/>
        <v>0</v>
      </c>
      <c r="J192" s="270">
        <v>0.78</v>
      </c>
      <c r="K192" s="270">
        <v>0.78</v>
      </c>
      <c r="L192" s="270">
        <v>0.84</v>
      </c>
      <c r="M192" s="270">
        <v>0.5</v>
      </c>
      <c r="N192" s="270">
        <v>0.62</v>
      </c>
      <c r="O192" s="270">
        <v>0.71</v>
      </c>
      <c r="P192" s="270">
        <v>0.87</v>
      </c>
      <c r="Q192" s="270">
        <v>0.86</v>
      </c>
      <c r="R192" s="270">
        <v>0.68</v>
      </c>
      <c r="S192" s="270">
        <v>0.65</v>
      </c>
      <c r="T192" s="270">
        <v>0.7</v>
      </c>
      <c r="U192" s="270">
        <v>0.77</v>
      </c>
      <c r="V192" s="270">
        <v>0.76</v>
      </c>
      <c r="W192" s="270">
        <v>0.39</v>
      </c>
      <c r="X192" s="270">
        <v>0.6</v>
      </c>
      <c r="Y192" s="270">
        <v>0.56999999999999995</v>
      </c>
      <c r="Z192" s="270">
        <v>0.68</v>
      </c>
      <c r="AA192" s="270">
        <v>0.63</v>
      </c>
      <c r="AB192" s="270">
        <v>0.67</v>
      </c>
      <c r="AC192" s="270">
        <v>0.67</v>
      </c>
      <c r="AD192" s="270">
        <v>0.64</v>
      </c>
      <c r="AE192" s="270">
        <v>0.63</v>
      </c>
      <c r="AF192" s="270">
        <v>0.56999999999999995</v>
      </c>
      <c r="AG192" s="270">
        <v>0.56000000000000005</v>
      </c>
      <c r="AH192" s="270">
        <v>0.56999999999999995</v>
      </c>
      <c r="AI192" s="270">
        <v>0.57999999999999996</v>
      </c>
      <c r="AJ192" s="270">
        <v>0.49</v>
      </c>
      <c r="AK192" s="270">
        <v>0.33</v>
      </c>
      <c r="AL192" s="270">
        <v>0.57999999999999996</v>
      </c>
      <c r="AM192" s="270">
        <v>0.53</v>
      </c>
      <c r="AN192" s="270">
        <v>0.54</v>
      </c>
      <c r="AO192" s="270">
        <v>0.56000000000000005</v>
      </c>
    </row>
    <row r="193" spans="1:41" x14ac:dyDescent="0.25">
      <c r="A193" s="270" t="s">
        <v>868</v>
      </c>
      <c r="B193" s="270" t="s">
        <v>186</v>
      </c>
      <c r="C193" s="270" t="s">
        <v>384</v>
      </c>
      <c r="D193" s="270" t="s">
        <v>864</v>
      </c>
      <c r="E193" s="249">
        <v>0.86</v>
      </c>
      <c r="F193" s="270">
        <f t="shared" si="11"/>
        <v>18</v>
      </c>
      <c r="G193" s="270">
        <f t="shared" si="13"/>
        <v>0.5625</v>
      </c>
      <c r="H193" s="273">
        <f t="shared" si="14"/>
        <v>0.83482758620689645</v>
      </c>
      <c r="I193" s="279">
        <f t="shared" si="12"/>
        <v>3</v>
      </c>
      <c r="J193" s="270">
        <v>0.95</v>
      </c>
      <c r="K193" s="270">
        <v>0.93</v>
      </c>
      <c r="L193" s="270">
        <v>0.96</v>
      </c>
      <c r="M193" s="270">
        <v>0.93</v>
      </c>
      <c r="N193" s="270">
        <v>0.92</v>
      </c>
      <c r="O193" s="270">
        <v>0.94</v>
      </c>
      <c r="P193" s="270">
        <v>0.95</v>
      </c>
      <c r="Q193" s="270">
        <v>0.96</v>
      </c>
      <c r="R193" s="270">
        <v>0.99</v>
      </c>
      <c r="S193" s="270">
        <v>0.75</v>
      </c>
      <c r="T193" s="270">
        <v>0.96</v>
      </c>
      <c r="U193" s="270">
        <v>0.96</v>
      </c>
      <c r="V193" s="270">
        <v>0.93</v>
      </c>
      <c r="W193" s="270">
        <v>0.94</v>
      </c>
      <c r="X193" s="270">
        <v>0.95</v>
      </c>
      <c r="Y193" s="270">
        <v>0.94</v>
      </c>
      <c r="Z193" s="270">
        <v>0.93</v>
      </c>
      <c r="AA193" s="270">
        <v>0.94</v>
      </c>
      <c r="AB193" s="270">
        <v>0.91</v>
      </c>
      <c r="AC193" s="270">
        <v>0.88</v>
      </c>
      <c r="AD193" s="270">
        <v>0.88</v>
      </c>
      <c r="AE193" s="270">
        <v>0.88</v>
      </c>
      <c r="AF193" s="270">
        <v>0.88</v>
      </c>
      <c r="AG193" s="270">
        <v>0.7</v>
      </c>
      <c r="AH193" s="270">
        <v>0.5</v>
      </c>
      <c r="AI193" s="270">
        <v>0.43</v>
      </c>
      <c r="AJ193" s="270">
        <v>0.42</v>
      </c>
      <c r="AK193" s="270">
        <v>0.5</v>
      </c>
      <c r="AL193" s="270">
        <v>0.4</v>
      </c>
      <c r="AM193" s="270"/>
      <c r="AN193" s="270"/>
      <c r="AO193" s="270"/>
    </row>
    <row r="194" spans="1:41" x14ac:dyDescent="0.25">
      <c r="A194" s="270" t="s">
        <v>863</v>
      </c>
      <c r="B194" s="270" t="s">
        <v>189</v>
      </c>
      <c r="C194" s="270" t="s">
        <v>385</v>
      </c>
      <c r="D194" s="270" t="s">
        <v>864</v>
      </c>
      <c r="E194" s="249">
        <v>0.31</v>
      </c>
      <c r="F194" s="270">
        <f t="shared" si="11"/>
        <v>0</v>
      </c>
      <c r="G194" s="270">
        <f t="shared" si="13"/>
        <v>0</v>
      </c>
      <c r="H194" s="273">
        <f t="shared" si="14"/>
        <v>0.59437499999999988</v>
      </c>
      <c r="I194" s="279">
        <f t="shared" si="12"/>
        <v>0</v>
      </c>
      <c r="J194" s="270">
        <v>0.81</v>
      </c>
      <c r="K194" s="270">
        <v>0.87</v>
      </c>
      <c r="L194" s="270">
        <v>0.86</v>
      </c>
      <c r="M194" s="270">
        <v>0.87</v>
      </c>
      <c r="N194" s="270">
        <v>0.87</v>
      </c>
      <c r="O194" s="270">
        <v>0.85</v>
      </c>
      <c r="P194" s="270">
        <v>0.85</v>
      </c>
      <c r="Q194" s="270">
        <v>0.78</v>
      </c>
      <c r="R194" s="270">
        <v>0.66</v>
      </c>
      <c r="S194" s="270">
        <v>0.69</v>
      </c>
      <c r="T194" s="270">
        <v>0.76</v>
      </c>
      <c r="U194" s="270">
        <v>0.76</v>
      </c>
      <c r="V194" s="270">
        <v>0.72</v>
      </c>
      <c r="W194" s="270">
        <v>0.68</v>
      </c>
      <c r="X194" s="270">
        <v>0.51</v>
      </c>
      <c r="Y194" s="270">
        <v>0.56999999999999995</v>
      </c>
      <c r="Z194" s="270">
        <v>0.53</v>
      </c>
      <c r="AA194" s="270">
        <v>0.47</v>
      </c>
      <c r="AB194" s="270">
        <v>0.54</v>
      </c>
      <c r="AC194" s="270">
        <v>0.51</v>
      </c>
      <c r="AD194" s="270">
        <v>0.62</v>
      </c>
      <c r="AE194" s="270">
        <v>0.89</v>
      </c>
      <c r="AF194" s="270">
        <v>0.56000000000000005</v>
      </c>
      <c r="AG194" s="270">
        <v>0.36</v>
      </c>
      <c r="AH194" s="270">
        <v>0.18</v>
      </c>
      <c r="AI194" s="270">
        <v>0.13</v>
      </c>
      <c r="AJ194" s="270">
        <v>0.12</v>
      </c>
      <c r="AK194" s="270">
        <v>0.7</v>
      </c>
      <c r="AL194" s="270">
        <v>0.5</v>
      </c>
      <c r="AM194" s="270">
        <v>0.4</v>
      </c>
      <c r="AN194" s="270">
        <v>0.3</v>
      </c>
      <c r="AO194" s="270">
        <v>0.1</v>
      </c>
    </row>
    <row r="195" spans="1:41" x14ac:dyDescent="0.25">
      <c r="A195" s="270" t="s">
        <v>866</v>
      </c>
      <c r="B195" s="270" t="s">
        <v>191</v>
      </c>
      <c r="C195" s="270" t="s">
        <v>386</v>
      </c>
      <c r="D195" s="270" t="s">
        <v>864</v>
      </c>
      <c r="E195" s="249">
        <v>0.55333333333333334</v>
      </c>
      <c r="F195" s="270">
        <f t="shared" si="11"/>
        <v>9</v>
      </c>
      <c r="G195" s="270">
        <f t="shared" si="13"/>
        <v>0.28125</v>
      </c>
      <c r="H195" s="273">
        <f t="shared" si="14"/>
        <v>0.80115384615384577</v>
      </c>
      <c r="I195" s="279">
        <f t="shared" si="12"/>
        <v>6</v>
      </c>
      <c r="J195" s="270">
        <v>0.81</v>
      </c>
      <c r="K195" s="270">
        <v>0.84</v>
      </c>
      <c r="L195" s="270">
        <v>0.98</v>
      </c>
      <c r="M195" s="270">
        <v>0.95</v>
      </c>
      <c r="N195" s="270">
        <v>0.92</v>
      </c>
      <c r="O195" s="270">
        <v>0.97</v>
      </c>
      <c r="P195" s="270">
        <v>0.91</v>
      </c>
      <c r="Q195" s="270">
        <v>0.94</v>
      </c>
      <c r="R195" s="270">
        <v>0.91</v>
      </c>
      <c r="S195" s="270">
        <v>0.88</v>
      </c>
      <c r="T195" s="270"/>
      <c r="U195" s="270">
        <v>0.76</v>
      </c>
      <c r="V195" s="270">
        <v>0.92</v>
      </c>
      <c r="W195" s="270"/>
      <c r="X195" s="270">
        <v>0.7</v>
      </c>
      <c r="Y195" s="270">
        <v>0.83</v>
      </c>
      <c r="Z195" s="270">
        <v>0.82</v>
      </c>
      <c r="AA195" s="270">
        <v>0.86</v>
      </c>
      <c r="AB195" s="270">
        <v>0.67</v>
      </c>
      <c r="AC195" s="270">
        <v>0.61</v>
      </c>
      <c r="AD195" s="270">
        <v>0.91</v>
      </c>
      <c r="AE195" s="270">
        <v>0.71</v>
      </c>
      <c r="AF195" s="270">
        <v>0.57999999999999996</v>
      </c>
      <c r="AG195" s="270">
        <v>0.63</v>
      </c>
      <c r="AH195" s="270">
        <v>0.65</v>
      </c>
      <c r="AI195" s="270">
        <v>0.66</v>
      </c>
      <c r="AJ195" s="270"/>
      <c r="AK195" s="270">
        <v>0.57999999999999996</v>
      </c>
      <c r="AL195" s="270">
        <v>0.83</v>
      </c>
      <c r="AM195" s="270"/>
      <c r="AN195" s="270"/>
      <c r="AO195" s="270"/>
    </row>
    <row r="196" spans="1:41" x14ac:dyDescent="0.25">
      <c r="A196" s="270" t="s">
        <v>866</v>
      </c>
      <c r="B196" s="270" t="s">
        <v>192</v>
      </c>
      <c r="C196" s="270" t="s">
        <v>387</v>
      </c>
      <c r="D196" s="270" t="s">
        <v>864</v>
      </c>
      <c r="E196" s="249">
        <v>0.39666666666666667</v>
      </c>
      <c r="F196" s="270">
        <f t="shared" ref="F196" si="15">COUNTIF(J196:AO196,"&gt;0.90")</f>
        <v>1</v>
      </c>
      <c r="G196" s="270">
        <f t="shared" si="13"/>
        <v>3.125E-2</v>
      </c>
      <c r="H196" s="273">
        <f t="shared" si="14"/>
        <v>0.76733333333333331</v>
      </c>
      <c r="I196" s="279">
        <f t="shared" ref="I196" si="16">COUNTBLANK(J196:AO196)</f>
        <v>2</v>
      </c>
      <c r="J196" s="270">
        <v>0.93</v>
      </c>
      <c r="K196" s="270">
        <v>0.89</v>
      </c>
      <c r="L196" s="270">
        <v>0.73</v>
      </c>
      <c r="M196" s="270">
        <v>0.75</v>
      </c>
      <c r="N196" s="270">
        <v>0.85</v>
      </c>
      <c r="O196" s="270">
        <v>0.9</v>
      </c>
      <c r="P196" s="270">
        <v>0.9</v>
      </c>
      <c r="Q196" s="270">
        <v>0.85</v>
      </c>
      <c r="R196" s="270">
        <v>0.8</v>
      </c>
      <c r="S196" s="270">
        <v>0.75</v>
      </c>
      <c r="T196" s="270">
        <v>0.75</v>
      </c>
      <c r="U196" s="270">
        <v>0.77</v>
      </c>
      <c r="V196" s="270">
        <v>0.81</v>
      </c>
      <c r="W196" s="270">
        <v>0.7</v>
      </c>
      <c r="X196" s="270">
        <v>0.78</v>
      </c>
      <c r="Y196" s="270">
        <v>0.8</v>
      </c>
      <c r="Z196" s="270">
        <v>0.83</v>
      </c>
      <c r="AA196" s="270">
        <v>0.8</v>
      </c>
      <c r="AB196" s="270">
        <v>0.73</v>
      </c>
      <c r="AC196" s="270">
        <v>0.79</v>
      </c>
      <c r="AD196" s="270">
        <v>0.89</v>
      </c>
      <c r="AE196" s="270">
        <v>0.78</v>
      </c>
      <c r="AF196" s="270">
        <v>0.83</v>
      </c>
      <c r="AG196" s="270">
        <v>0.81</v>
      </c>
      <c r="AH196" s="270">
        <v>0.84</v>
      </c>
      <c r="AI196" s="270">
        <v>0.75</v>
      </c>
      <c r="AJ196" s="270">
        <v>0.72</v>
      </c>
      <c r="AK196" s="270">
        <v>0.6</v>
      </c>
      <c r="AL196" s="270">
        <v>0.3</v>
      </c>
      <c r="AM196" s="270"/>
      <c r="AN196" s="270">
        <v>0.39</v>
      </c>
      <c r="AO196" s="270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workbookViewId="0">
      <selection activeCell="D16" sqref="D16"/>
    </sheetView>
  </sheetViews>
  <sheetFormatPr defaultRowHeight="15" x14ac:dyDescent="0.25"/>
  <sheetData>
    <row r="1" spans="1:10" x14ac:dyDescent="0.25">
      <c r="B1" t="s">
        <v>413</v>
      </c>
    </row>
    <row r="2" spans="1:10" x14ac:dyDescent="0.25">
      <c r="A2" t="s">
        <v>193</v>
      </c>
      <c r="H2" t="s">
        <v>420</v>
      </c>
      <c r="I2" t="s">
        <v>421</v>
      </c>
    </row>
    <row r="3" spans="1:10" x14ac:dyDescent="0.25">
      <c r="B3" t="s">
        <v>426</v>
      </c>
      <c r="C3" t="s">
        <v>430</v>
      </c>
      <c r="D3" t="s">
        <v>416</v>
      </c>
      <c r="E3" t="s">
        <v>400</v>
      </c>
      <c r="F3" t="s">
        <v>401</v>
      </c>
      <c r="G3" t="s">
        <v>425</v>
      </c>
      <c r="J3" t="s">
        <v>564</v>
      </c>
    </row>
    <row r="4" spans="1:10" x14ac:dyDescent="0.25">
      <c r="A4" t="s">
        <v>427</v>
      </c>
      <c r="B4">
        <v>1</v>
      </c>
      <c r="C4">
        <v>1</v>
      </c>
      <c r="D4">
        <v>0.16899999999999998</v>
      </c>
      <c r="E4">
        <v>0.25992232155417866</v>
      </c>
      <c r="F4">
        <v>2.7291843763188762E-2</v>
      </c>
      <c r="G4">
        <v>271.16583109308129</v>
      </c>
    </row>
    <row r="5" spans="1:10" x14ac:dyDescent="0.25">
      <c r="A5" t="s">
        <v>431</v>
      </c>
      <c r="B5">
        <v>0.79395683453237476</v>
      </c>
      <c r="C5">
        <v>0.84532374100719421</v>
      </c>
      <c r="D5">
        <v>6.7820143884892076E-2</v>
      </c>
      <c r="E5">
        <v>6.3850799274923608E-3</v>
      </c>
      <c r="F5">
        <v>5.4030452044520681E-4</v>
      </c>
      <c r="G5">
        <v>22.762878685510746</v>
      </c>
    </row>
    <row r="6" spans="1:10" x14ac:dyDescent="0.25">
      <c r="A6" t="s">
        <v>196</v>
      </c>
      <c r="B6">
        <v>0.11</v>
      </c>
      <c r="C6">
        <v>0.5</v>
      </c>
      <c r="D6">
        <v>7.3999999999999996E-2</v>
      </c>
      <c r="E6">
        <v>4.1801801801800807E-4</v>
      </c>
      <c r="F6">
        <v>3.0933333333332599E-5</v>
      </c>
      <c r="G6">
        <v>0.1409001558935645</v>
      </c>
      <c r="H6">
        <v>0.20350653627133575</v>
      </c>
      <c r="I6">
        <v>188</v>
      </c>
      <c r="J6" t="s">
        <v>437</v>
      </c>
    </row>
    <row r="7" spans="1:10" x14ac:dyDescent="0.25">
      <c r="A7" t="s">
        <v>197</v>
      </c>
      <c r="B7">
        <v>0.9</v>
      </c>
      <c r="C7">
        <v>1</v>
      </c>
      <c r="D7">
        <v>6.9000000000000006E-2</v>
      </c>
      <c r="E7">
        <v>8.0974856379790138E-4</v>
      </c>
      <c r="F7">
        <v>5.5872650902055199E-5</v>
      </c>
      <c r="G7">
        <v>20.016435331028521</v>
      </c>
      <c r="H7">
        <v>0.65793873838546368</v>
      </c>
      <c r="I7">
        <v>93</v>
      </c>
      <c r="J7" t="s">
        <v>439</v>
      </c>
    </row>
    <row r="8" spans="1:10" x14ac:dyDescent="0.25">
      <c r="A8" t="s">
        <v>198</v>
      </c>
      <c r="B8">
        <v>1</v>
      </c>
      <c r="C8">
        <v>1</v>
      </c>
      <c r="D8">
        <v>4.1000000000000002E-2</v>
      </c>
      <c r="E8">
        <v>2.2555200260253178E-3</v>
      </c>
      <c r="F8">
        <v>9.2476321067038014E-5</v>
      </c>
      <c r="G8">
        <v>6.590671450009407</v>
      </c>
      <c r="H8">
        <v>0.67476831603185661</v>
      </c>
      <c r="I8">
        <v>40</v>
      </c>
      <c r="J8" t="s">
        <v>439</v>
      </c>
    </row>
    <row r="9" spans="1:10" x14ac:dyDescent="0.25">
      <c r="A9" t="s">
        <v>199</v>
      </c>
      <c r="B9">
        <v>1</v>
      </c>
      <c r="C9">
        <v>1</v>
      </c>
      <c r="D9">
        <v>7.6999999999999999E-2</v>
      </c>
      <c r="H9">
        <v>0.66666666666666663</v>
      </c>
      <c r="I9">
        <v>67</v>
      </c>
      <c r="J9" t="s">
        <v>435</v>
      </c>
    </row>
    <row r="10" spans="1:10" x14ac:dyDescent="0.25">
      <c r="A10" t="s">
        <v>200</v>
      </c>
      <c r="B10">
        <v>0.14000000000000001</v>
      </c>
      <c r="C10">
        <v>1</v>
      </c>
      <c r="D10">
        <v>4.5999999999999999E-2</v>
      </c>
      <c r="E10">
        <v>8.0975088590756869E-4</v>
      </c>
      <c r="F10">
        <v>3.7248540751748162E-5</v>
      </c>
      <c r="G10">
        <v>1.0916834686544907</v>
      </c>
      <c r="H10">
        <v>0.38134196291650996</v>
      </c>
      <c r="I10">
        <v>169</v>
      </c>
      <c r="J10" t="s">
        <v>438</v>
      </c>
    </row>
    <row r="11" spans="1:10" x14ac:dyDescent="0.25">
      <c r="A11" t="s">
        <v>201</v>
      </c>
      <c r="B11">
        <v>1</v>
      </c>
      <c r="C11">
        <v>1</v>
      </c>
      <c r="D11">
        <v>5.0999999999999997E-2</v>
      </c>
      <c r="H11">
        <v>0.66666666666666663</v>
      </c>
      <c r="I11">
        <v>67</v>
      </c>
      <c r="J11" t="s">
        <v>439</v>
      </c>
    </row>
    <row r="12" spans="1:10" x14ac:dyDescent="0.25">
      <c r="A12" t="s">
        <v>202</v>
      </c>
      <c r="B12">
        <v>1</v>
      </c>
      <c r="C12">
        <v>1</v>
      </c>
      <c r="D12">
        <v>9.5000000000000001E-2</v>
      </c>
      <c r="G12">
        <v>23.044262257706414</v>
      </c>
      <c r="H12">
        <v>0.69499405851247797</v>
      </c>
      <c r="I12">
        <v>19</v>
      </c>
      <c r="J12" t="s">
        <v>439</v>
      </c>
    </row>
    <row r="13" spans="1:10" x14ac:dyDescent="0.25">
      <c r="A13" t="s">
        <v>203</v>
      </c>
      <c r="B13">
        <v>0.85</v>
      </c>
      <c r="C13">
        <v>1</v>
      </c>
      <c r="D13">
        <v>4.7E-2</v>
      </c>
      <c r="E13">
        <v>1.0255229323865769E-3</v>
      </c>
      <c r="F13">
        <v>4.819957782216911E-5</v>
      </c>
      <c r="G13">
        <v>5.3402459889474336</v>
      </c>
      <c r="H13">
        <v>0.62323121791982505</v>
      </c>
      <c r="I13">
        <v>106</v>
      </c>
      <c r="J13" t="s">
        <v>438</v>
      </c>
    </row>
    <row r="14" spans="1:10" x14ac:dyDescent="0.25">
      <c r="A14" t="s">
        <v>204</v>
      </c>
      <c r="B14">
        <v>1</v>
      </c>
      <c r="C14">
        <v>0.5</v>
      </c>
      <c r="D14">
        <v>8.5000000000000006E-2</v>
      </c>
      <c r="E14">
        <v>3.3455594269353652E-3</v>
      </c>
      <c r="F14">
        <v>2.8437255128950609E-4</v>
      </c>
      <c r="G14">
        <v>159.40250664311452</v>
      </c>
      <c r="H14">
        <v>0.6959471393090052</v>
      </c>
      <c r="I14">
        <v>18</v>
      </c>
      <c r="J14" t="s">
        <v>444</v>
      </c>
    </row>
    <row r="15" spans="1:10" x14ac:dyDescent="0.25">
      <c r="A15" t="s">
        <v>205</v>
      </c>
      <c r="B15">
        <v>1</v>
      </c>
      <c r="C15">
        <v>1</v>
      </c>
      <c r="D15">
        <v>0.111</v>
      </c>
      <c r="E15">
        <v>3.2860291016281713E-4</v>
      </c>
      <c r="F15">
        <v>3.64749230280727E-5</v>
      </c>
      <c r="G15">
        <v>25.170253387819724</v>
      </c>
      <c r="H15">
        <v>0.69760745455570783</v>
      </c>
      <c r="I15">
        <v>17</v>
      </c>
      <c r="J15" t="s">
        <v>444</v>
      </c>
    </row>
    <row r="16" spans="1:10" x14ac:dyDescent="0.25">
      <c r="A16" t="s">
        <v>206</v>
      </c>
      <c r="B16">
        <v>0.95</v>
      </c>
      <c r="C16">
        <v>1</v>
      </c>
      <c r="D16">
        <v>5.8000000000000003E-2</v>
      </c>
      <c r="E16">
        <v>2.2063750549216506E-3</v>
      </c>
      <c r="F16">
        <v>1.2796975318545576E-4</v>
      </c>
      <c r="G16">
        <v>12.778139021460472</v>
      </c>
      <c r="H16">
        <v>0.66570765629522866</v>
      </c>
      <c r="I16">
        <v>91</v>
      </c>
      <c r="J16" t="s">
        <v>439</v>
      </c>
    </row>
    <row r="17" spans="1:10" x14ac:dyDescent="0.25">
      <c r="A17" t="s">
        <v>207</v>
      </c>
      <c r="B17">
        <v>1</v>
      </c>
      <c r="C17">
        <v>1</v>
      </c>
      <c r="D17">
        <v>7.1999999999999995E-2</v>
      </c>
      <c r="G17">
        <v>15.040016672960558</v>
      </c>
      <c r="H17">
        <v>0.68515475888233368</v>
      </c>
      <c r="I17">
        <v>26</v>
      </c>
      <c r="J17" t="s">
        <v>435</v>
      </c>
    </row>
    <row r="18" spans="1:10" x14ac:dyDescent="0.25">
      <c r="A18" t="s">
        <v>208</v>
      </c>
      <c r="B18">
        <v>1</v>
      </c>
      <c r="C18">
        <v>1</v>
      </c>
      <c r="D18">
        <v>4.4999999999999998E-2</v>
      </c>
      <c r="H18">
        <v>0.66666666666666663</v>
      </c>
      <c r="I18">
        <v>67</v>
      </c>
      <c r="J18" t="s">
        <v>435</v>
      </c>
    </row>
    <row r="19" spans="1:10" x14ac:dyDescent="0.25">
      <c r="A19" t="s">
        <v>209</v>
      </c>
      <c r="B19">
        <v>0.4</v>
      </c>
      <c r="C19">
        <v>1</v>
      </c>
      <c r="D19">
        <v>3.4000000000000002E-2</v>
      </c>
      <c r="E19">
        <v>5.1674788229813841E-3</v>
      </c>
      <c r="F19">
        <v>1.7569427998136706E-4</v>
      </c>
      <c r="G19">
        <v>1.8205557917494879</v>
      </c>
      <c r="H19">
        <v>0.46890460323904715</v>
      </c>
      <c r="I19">
        <v>143</v>
      </c>
      <c r="J19" t="s">
        <v>437</v>
      </c>
    </row>
    <row r="20" spans="1:10" x14ac:dyDescent="0.25">
      <c r="A20" t="s">
        <v>210</v>
      </c>
      <c r="B20">
        <v>1</v>
      </c>
      <c r="C20">
        <v>1</v>
      </c>
      <c r="D20">
        <v>6.8000000000000005E-2</v>
      </c>
      <c r="H20">
        <v>0.66666666666666663</v>
      </c>
      <c r="I20">
        <v>67</v>
      </c>
      <c r="J20" t="s">
        <v>435</v>
      </c>
    </row>
    <row r="21" spans="1:10" x14ac:dyDescent="0.25">
      <c r="A21" t="s">
        <v>211</v>
      </c>
      <c r="B21">
        <v>1</v>
      </c>
      <c r="C21">
        <v>1</v>
      </c>
      <c r="D21">
        <v>5.8000000000000003E-2</v>
      </c>
      <c r="E21">
        <v>2.5461078213081054E-3</v>
      </c>
      <c r="F21">
        <v>1.4767425363587013E-4</v>
      </c>
      <c r="G21">
        <v>1.0872652276335526E-2</v>
      </c>
      <c r="H21">
        <v>0.66668003198415837</v>
      </c>
      <c r="I21">
        <v>65</v>
      </c>
      <c r="J21" t="s">
        <v>439</v>
      </c>
    </row>
    <row r="22" spans="1:10" x14ac:dyDescent="0.25">
      <c r="A22" t="s">
        <v>212</v>
      </c>
      <c r="B22">
        <v>1</v>
      </c>
      <c r="C22">
        <v>0.5</v>
      </c>
      <c r="D22">
        <v>0.11800000000000001</v>
      </c>
      <c r="H22">
        <v>0.5</v>
      </c>
      <c r="I22">
        <v>132</v>
      </c>
      <c r="J22" t="s">
        <v>444</v>
      </c>
    </row>
    <row r="23" spans="1:10" x14ac:dyDescent="0.25">
      <c r="A23" t="s">
        <v>213</v>
      </c>
      <c r="B23">
        <v>1</v>
      </c>
      <c r="C23">
        <v>0.5</v>
      </c>
      <c r="D23">
        <v>5.0999999999999997E-2</v>
      </c>
      <c r="E23">
        <v>4.1091607089825217E-3</v>
      </c>
      <c r="F23">
        <v>2.095671961581086E-4</v>
      </c>
      <c r="G23">
        <v>12.390855973402394</v>
      </c>
      <c r="H23">
        <v>0.51523158470157582</v>
      </c>
      <c r="I23">
        <v>125</v>
      </c>
      <c r="J23" t="s">
        <v>438</v>
      </c>
    </row>
    <row r="24" spans="1:10" x14ac:dyDescent="0.25">
      <c r="A24" t="s">
        <v>214</v>
      </c>
      <c r="B24">
        <v>0.84</v>
      </c>
      <c r="C24">
        <v>1</v>
      </c>
      <c r="D24">
        <v>4.2000000000000003E-2</v>
      </c>
      <c r="E24">
        <v>2.9569747921561911E-3</v>
      </c>
      <c r="F24">
        <v>1.2419294127056002E-4</v>
      </c>
      <c r="G24">
        <v>1.1030163770848962</v>
      </c>
      <c r="H24">
        <v>0.61468922734185516</v>
      </c>
      <c r="I24">
        <v>107</v>
      </c>
      <c r="J24" t="s">
        <v>437</v>
      </c>
    </row>
    <row r="25" spans="1:10" x14ac:dyDescent="0.25">
      <c r="A25" t="s">
        <v>215</v>
      </c>
      <c r="B25">
        <v>0.63</v>
      </c>
      <c r="C25">
        <v>0</v>
      </c>
      <c r="D25">
        <v>5.5E-2</v>
      </c>
      <c r="G25">
        <v>0.20107363237711678</v>
      </c>
      <c r="H25">
        <v>0.21024717179098681</v>
      </c>
      <c r="I25">
        <v>187</v>
      </c>
      <c r="J25" t="s">
        <v>438</v>
      </c>
    </row>
    <row r="26" spans="1:10" x14ac:dyDescent="0.25">
      <c r="A26" t="s">
        <v>216</v>
      </c>
      <c r="B26">
        <v>0.9</v>
      </c>
      <c r="C26">
        <v>1</v>
      </c>
      <c r="D26">
        <v>5.0999999999999997E-2</v>
      </c>
      <c r="E26">
        <v>9.3794227732880049E-3</v>
      </c>
      <c r="F26">
        <v>4.7835056143768822E-4</v>
      </c>
      <c r="G26">
        <v>14.733319834492896</v>
      </c>
      <c r="H26">
        <v>0.65144441536642261</v>
      </c>
      <c r="I26">
        <v>94</v>
      </c>
      <c r="J26" t="s">
        <v>438</v>
      </c>
    </row>
    <row r="27" spans="1:10" x14ac:dyDescent="0.25">
      <c r="A27" t="s">
        <v>217</v>
      </c>
      <c r="B27">
        <v>0.9</v>
      </c>
      <c r="C27">
        <v>0.5</v>
      </c>
      <c r="D27">
        <v>0.109</v>
      </c>
      <c r="E27">
        <v>7.9216708661108851E-4</v>
      </c>
      <c r="F27">
        <v>8.6346212440608646E-5</v>
      </c>
      <c r="G27">
        <v>12.912281943878449</v>
      </c>
      <c r="H27">
        <v>0.48253921950248241</v>
      </c>
      <c r="I27">
        <v>142</v>
      </c>
      <c r="J27" t="s">
        <v>439</v>
      </c>
    </row>
    <row r="28" spans="1:10" x14ac:dyDescent="0.25">
      <c r="A28" t="s">
        <v>218</v>
      </c>
      <c r="B28">
        <v>1</v>
      </c>
      <c r="C28">
        <v>1</v>
      </c>
      <c r="D28">
        <v>0.10299999999999999</v>
      </c>
      <c r="E28">
        <v>2.4533702466045899E-4</v>
      </c>
      <c r="F28">
        <v>2.5269713540027274E-5</v>
      </c>
      <c r="G28">
        <v>3.2469304437799189</v>
      </c>
      <c r="H28">
        <v>0.67065798866901405</v>
      </c>
      <c r="I28">
        <v>48</v>
      </c>
      <c r="J28" t="s">
        <v>439</v>
      </c>
    </row>
    <row r="29" spans="1:10" x14ac:dyDescent="0.25">
      <c r="A29" t="s">
        <v>219</v>
      </c>
      <c r="B29">
        <v>1</v>
      </c>
      <c r="C29">
        <v>0.5</v>
      </c>
      <c r="D29">
        <v>0.09</v>
      </c>
      <c r="E29">
        <v>2.8152511485038767E-3</v>
      </c>
      <c r="F29">
        <v>2.5337260336534887E-4</v>
      </c>
      <c r="G29">
        <v>31.331573431909852</v>
      </c>
      <c r="H29">
        <v>0.53851465270730081</v>
      </c>
      <c r="I29">
        <v>123</v>
      </c>
      <c r="J29" t="s">
        <v>439</v>
      </c>
    </row>
    <row r="30" spans="1:10" x14ac:dyDescent="0.25">
      <c r="A30" t="s">
        <v>220</v>
      </c>
      <c r="B30">
        <v>0.69</v>
      </c>
      <c r="C30">
        <v>0.5</v>
      </c>
      <c r="D30">
        <v>2.9000000000000001E-2</v>
      </c>
      <c r="H30">
        <v>0.39666666666666667</v>
      </c>
      <c r="I30">
        <v>164</v>
      </c>
      <c r="J30" t="s">
        <v>435</v>
      </c>
    </row>
    <row r="31" spans="1:10" x14ac:dyDescent="0.25">
      <c r="A31" t="s">
        <v>221</v>
      </c>
      <c r="B31">
        <v>0.69</v>
      </c>
      <c r="C31">
        <v>1</v>
      </c>
      <c r="D31">
        <v>6.4000000000000001E-2</v>
      </c>
      <c r="E31">
        <v>3.4314595871971863E-3</v>
      </c>
      <c r="F31">
        <v>2.1961341358061991E-4</v>
      </c>
      <c r="G31">
        <v>99.979191299058854</v>
      </c>
      <c r="H31">
        <v>0.68623376280612547</v>
      </c>
      <c r="I31">
        <v>24</v>
      </c>
      <c r="J31" t="s">
        <v>439</v>
      </c>
    </row>
    <row r="32" spans="1:10" x14ac:dyDescent="0.25">
      <c r="A32" t="s">
        <v>222</v>
      </c>
      <c r="B32">
        <v>0.69</v>
      </c>
      <c r="C32">
        <v>1</v>
      </c>
      <c r="D32">
        <v>6.4000000000000001E-2</v>
      </c>
      <c r="E32">
        <v>5.082753623853466E-3</v>
      </c>
      <c r="F32">
        <v>3.2529623192662177E-4</v>
      </c>
      <c r="G32">
        <v>2.109547198183487</v>
      </c>
      <c r="H32">
        <v>0.56592651550735551</v>
      </c>
      <c r="I32">
        <v>113</v>
      </c>
      <c r="J32" t="s">
        <v>437</v>
      </c>
    </row>
    <row r="33" spans="1:10" x14ac:dyDescent="0.25">
      <c r="A33" t="s">
        <v>223</v>
      </c>
      <c r="B33">
        <v>0.69</v>
      </c>
      <c r="C33">
        <v>0.5</v>
      </c>
      <c r="D33">
        <v>0.13100000000000001</v>
      </c>
      <c r="E33">
        <v>1.0024414368007997E-3</v>
      </c>
      <c r="F33">
        <v>1.3131982822090478E-4</v>
      </c>
      <c r="G33">
        <v>0.29407122679212849</v>
      </c>
      <c r="H33">
        <v>0.39702815668872771</v>
      </c>
      <c r="I33">
        <v>163</v>
      </c>
      <c r="J33" t="s">
        <v>437</v>
      </c>
    </row>
    <row r="34" spans="1:10" x14ac:dyDescent="0.25">
      <c r="A34" t="s">
        <v>224</v>
      </c>
      <c r="B34">
        <v>0.66</v>
      </c>
      <c r="C34">
        <v>1</v>
      </c>
      <c r="D34">
        <v>5.8999999999999997E-2</v>
      </c>
      <c r="E34">
        <v>1.2448765737644236E-3</v>
      </c>
      <c r="F34">
        <v>7.3447717852100981E-5</v>
      </c>
      <c r="G34">
        <v>1.4705249787711463</v>
      </c>
      <c r="H34">
        <v>0.55514099099782521</v>
      </c>
      <c r="I34">
        <v>116</v>
      </c>
      <c r="J34" t="s">
        <v>437</v>
      </c>
    </row>
    <row r="35" spans="1:10" x14ac:dyDescent="0.25">
      <c r="A35" t="s">
        <v>225</v>
      </c>
      <c r="B35">
        <v>0.66</v>
      </c>
      <c r="C35">
        <v>1</v>
      </c>
      <c r="D35">
        <v>5.6000000000000001E-2</v>
      </c>
      <c r="E35">
        <v>1.7045773261681867E-3</v>
      </c>
      <c r="F35">
        <v>9.5456330265418463E-5</v>
      </c>
      <c r="G35">
        <v>1.4607987241833023</v>
      </c>
      <c r="H35">
        <v>0.55512903490125676</v>
      </c>
      <c r="I35">
        <v>117</v>
      </c>
      <c r="J35" t="s">
        <v>438</v>
      </c>
    </row>
    <row r="36" spans="1:10" x14ac:dyDescent="0.25">
      <c r="A36" t="s">
        <v>226</v>
      </c>
      <c r="B36">
        <v>0.66</v>
      </c>
      <c r="C36">
        <v>0.5</v>
      </c>
      <c r="D36">
        <v>0.109</v>
      </c>
      <c r="H36">
        <v>0.38666666666666671</v>
      </c>
      <c r="I36">
        <v>166</v>
      </c>
      <c r="J36" t="s">
        <v>444</v>
      </c>
    </row>
    <row r="37" spans="1:10" x14ac:dyDescent="0.25">
      <c r="A37" t="s">
        <v>227</v>
      </c>
      <c r="B37">
        <v>0.66</v>
      </c>
      <c r="C37">
        <v>1</v>
      </c>
      <c r="D37">
        <v>3.9E-2</v>
      </c>
      <c r="G37">
        <v>4.2923732717866434</v>
      </c>
      <c r="H37">
        <v>0.55860977647820886</v>
      </c>
      <c r="I37">
        <v>114</v>
      </c>
      <c r="J37" t="s">
        <v>438</v>
      </c>
    </row>
    <row r="38" spans="1:10" x14ac:dyDescent="0.25">
      <c r="A38" t="s">
        <v>228</v>
      </c>
      <c r="B38">
        <v>0.66</v>
      </c>
      <c r="C38">
        <v>1</v>
      </c>
      <c r="D38">
        <v>4.2999999999999997E-2</v>
      </c>
      <c r="E38">
        <v>3.9976507973307957E-4</v>
      </c>
      <c r="F38">
        <v>1.7189898428522419E-5</v>
      </c>
      <c r="G38">
        <v>0.16892593687115975</v>
      </c>
      <c r="H38">
        <v>0.55354098724532053</v>
      </c>
      <c r="I38">
        <v>118</v>
      </c>
      <c r="J38" t="s">
        <v>437</v>
      </c>
    </row>
    <row r="39" spans="1:10" x14ac:dyDescent="0.25">
      <c r="A39" t="s">
        <v>229</v>
      </c>
      <c r="B39">
        <v>0.53</v>
      </c>
      <c r="C39">
        <v>1</v>
      </c>
      <c r="D39">
        <v>7.0000000000000007E-2</v>
      </c>
      <c r="E39">
        <v>3.3857017879272929E-3</v>
      </c>
      <c r="F39">
        <v>2.3699912515491052E-4</v>
      </c>
      <c r="G39">
        <v>1.7028970216475758</v>
      </c>
      <c r="H39">
        <v>0.51209330334231662</v>
      </c>
      <c r="I39">
        <v>126</v>
      </c>
      <c r="J39" t="s">
        <v>437</v>
      </c>
    </row>
    <row r="40" spans="1:10" x14ac:dyDescent="0.25">
      <c r="A40" t="s">
        <v>230</v>
      </c>
      <c r="B40">
        <v>1</v>
      </c>
      <c r="C40">
        <v>1</v>
      </c>
      <c r="D40">
        <v>8.3000000000000004E-2</v>
      </c>
      <c r="G40">
        <v>39.533522061488668</v>
      </c>
      <c r="H40">
        <v>0.71526364746635818</v>
      </c>
      <c r="I40">
        <v>11</v>
      </c>
      <c r="J40" t="s">
        <v>439</v>
      </c>
    </row>
    <row r="41" spans="1:10" x14ac:dyDescent="0.25">
      <c r="A41" t="s">
        <v>231</v>
      </c>
      <c r="B41">
        <v>1</v>
      </c>
      <c r="C41">
        <v>1</v>
      </c>
      <c r="D41">
        <v>4.5999999999999999E-2</v>
      </c>
      <c r="E41">
        <v>1.0901263473992813E-3</v>
      </c>
      <c r="F41">
        <v>5.0145811980366945E-5</v>
      </c>
      <c r="G41">
        <v>4.5841900520059262</v>
      </c>
      <c r="H41">
        <v>0.67230182853241116</v>
      </c>
      <c r="I41">
        <v>43</v>
      </c>
      <c r="J41" t="s">
        <v>438</v>
      </c>
    </row>
    <row r="42" spans="1:10" x14ac:dyDescent="0.25">
      <c r="A42" t="s">
        <v>232</v>
      </c>
      <c r="B42">
        <v>1</v>
      </c>
      <c r="C42">
        <v>1</v>
      </c>
      <c r="D42">
        <v>6.4000000000000001E-2</v>
      </c>
      <c r="E42">
        <v>3.0509586399652213E-3</v>
      </c>
      <c r="F42">
        <v>1.9526135295777419E-4</v>
      </c>
      <c r="G42">
        <v>15.441637831056617</v>
      </c>
      <c r="H42">
        <v>0.68564845574239042</v>
      </c>
      <c r="I42">
        <v>25</v>
      </c>
      <c r="J42" t="s">
        <v>439</v>
      </c>
    </row>
    <row r="43" spans="1:10" x14ac:dyDescent="0.25">
      <c r="A43" t="s">
        <v>233</v>
      </c>
      <c r="B43">
        <v>1</v>
      </c>
      <c r="C43">
        <v>0.5</v>
      </c>
      <c r="D43">
        <v>3.4000000000000002E-2</v>
      </c>
      <c r="E43">
        <v>3.8784607966733101E-4</v>
      </c>
      <c r="F43">
        <v>1.3186766708689256E-5</v>
      </c>
      <c r="G43">
        <v>0.19419541556670336</v>
      </c>
      <c r="H43">
        <v>0.50023871667358666</v>
      </c>
      <c r="I43">
        <v>131</v>
      </c>
      <c r="J43" t="s">
        <v>437</v>
      </c>
    </row>
    <row r="44" spans="1:10" x14ac:dyDescent="0.25">
      <c r="A44" t="s">
        <v>234</v>
      </c>
      <c r="B44">
        <v>1</v>
      </c>
      <c r="C44">
        <v>1</v>
      </c>
      <c r="D44">
        <v>0.03</v>
      </c>
      <c r="E44">
        <v>1.2526421919272267E-3</v>
      </c>
      <c r="F44">
        <v>3.7579265757816802E-5</v>
      </c>
      <c r="G44">
        <v>0.65315374515747682</v>
      </c>
      <c r="H44">
        <v>0.66746956249677503</v>
      </c>
      <c r="I44">
        <v>58</v>
      </c>
      <c r="J44" t="s">
        <v>438</v>
      </c>
    </row>
    <row r="45" spans="1:10" x14ac:dyDescent="0.25">
      <c r="A45" t="s">
        <v>235</v>
      </c>
      <c r="B45">
        <v>1</v>
      </c>
      <c r="C45">
        <v>1</v>
      </c>
      <c r="D45">
        <v>4.4999999999999998E-2</v>
      </c>
      <c r="H45">
        <v>0.66666666666666663</v>
      </c>
      <c r="I45">
        <v>67</v>
      </c>
      <c r="J45" t="e">
        <v>#N/A</v>
      </c>
    </row>
    <row r="46" spans="1:10" x14ac:dyDescent="0.25">
      <c r="A46" t="s">
        <v>236</v>
      </c>
      <c r="B46">
        <v>1</v>
      </c>
      <c r="C46">
        <v>1</v>
      </c>
      <c r="D46">
        <v>0.105</v>
      </c>
      <c r="E46">
        <v>0.25992232155417866</v>
      </c>
      <c r="F46">
        <v>2.7291843763188762E-2</v>
      </c>
      <c r="G46">
        <v>72.415618403063874</v>
      </c>
      <c r="H46">
        <v>0.75568429610170451</v>
      </c>
      <c r="I46">
        <v>4</v>
      </c>
      <c r="J46" t="s">
        <v>439</v>
      </c>
    </row>
    <row r="47" spans="1:10" x14ac:dyDescent="0.25">
      <c r="A47" t="s">
        <v>241</v>
      </c>
      <c r="B47">
        <v>1</v>
      </c>
      <c r="C47">
        <v>0.5</v>
      </c>
      <c r="D47">
        <v>5.1999999999999998E-2</v>
      </c>
      <c r="E47">
        <v>5.4696837156715855E-4</v>
      </c>
      <c r="F47">
        <v>2.8442355321492244E-5</v>
      </c>
      <c r="G47">
        <v>1.8355711494116291</v>
      </c>
      <c r="H47">
        <v>0.50225639435225833</v>
      </c>
      <c r="I47">
        <v>130</v>
      </c>
      <c r="J47" t="s">
        <v>438</v>
      </c>
    </row>
    <row r="48" spans="1:10" x14ac:dyDescent="0.25">
      <c r="A48" t="s">
        <v>237</v>
      </c>
      <c r="B48">
        <v>1</v>
      </c>
      <c r="C48">
        <v>0.5</v>
      </c>
      <c r="D48">
        <v>7.8E-2</v>
      </c>
      <c r="H48">
        <v>0.5</v>
      </c>
      <c r="I48">
        <v>132</v>
      </c>
      <c r="J48" t="s">
        <v>435</v>
      </c>
    </row>
    <row r="49" spans="1:10" x14ac:dyDescent="0.25">
      <c r="A49" t="s">
        <v>238</v>
      </c>
      <c r="B49">
        <v>1</v>
      </c>
      <c r="C49">
        <v>1</v>
      </c>
      <c r="D49">
        <v>0.113</v>
      </c>
      <c r="H49">
        <v>0.66666666666666663</v>
      </c>
      <c r="I49">
        <v>67</v>
      </c>
      <c r="J49" t="s">
        <v>439</v>
      </c>
    </row>
    <row r="50" spans="1:10" x14ac:dyDescent="0.25">
      <c r="A50" t="s">
        <v>239</v>
      </c>
      <c r="B50">
        <v>0.9</v>
      </c>
      <c r="C50">
        <v>1</v>
      </c>
      <c r="D50">
        <v>0.06</v>
      </c>
      <c r="E50">
        <v>1.2109030919084378E-3</v>
      </c>
      <c r="F50">
        <v>7.2654185514506276E-5</v>
      </c>
      <c r="G50">
        <v>28.951479726094135</v>
      </c>
      <c r="H50">
        <v>0.66892223184289046</v>
      </c>
      <c r="I50">
        <v>51</v>
      </c>
      <c r="J50" t="s">
        <v>435</v>
      </c>
    </row>
    <row r="51" spans="1:10" x14ac:dyDescent="0.25">
      <c r="A51" t="s">
        <v>240</v>
      </c>
      <c r="B51">
        <v>0.9</v>
      </c>
      <c r="C51">
        <v>0.5</v>
      </c>
      <c r="D51">
        <v>7.5999999999999998E-2</v>
      </c>
      <c r="E51">
        <v>3.257080532096042E-3</v>
      </c>
      <c r="F51">
        <v>2.4753812043929921E-4</v>
      </c>
      <c r="G51">
        <v>104.59940022787931</v>
      </c>
      <c r="H51">
        <v>0.59524653457287802</v>
      </c>
      <c r="I51">
        <v>110</v>
      </c>
      <c r="J51" t="s">
        <v>444</v>
      </c>
    </row>
    <row r="52" spans="1:10" x14ac:dyDescent="0.25">
      <c r="A52" t="s">
        <v>242</v>
      </c>
      <c r="B52">
        <v>1</v>
      </c>
      <c r="C52">
        <v>1</v>
      </c>
      <c r="D52">
        <v>0</v>
      </c>
      <c r="H52">
        <v>0.66666666666666663</v>
      </c>
      <c r="I52">
        <v>67</v>
      </c>
      <c r="J52" t="s">
        <v>437</v>
      </c>
    </row>
    <row r="53" spans="1:10" x14ac:dyDescent="0.25">
      <c r="A53" t="s">
        <v>243</v>
      </c>
      <c r="B53">
        <v>1</v>
      </c>
      <c r="C53">
        <v>1</v>
      </c>
      <c r="D53">
        <v>0.02</v>
      </c>
      <c r="E53">
        <v>4.2203885772531848E-3</v>
      </c>
      <c r="F53">
        <v>8.4407771545063698E-5</v>
      </c>
      <c r="G53">
        <v>0</v>
      </c>
      <c r="H53">
        <v>0.66666666666666663</v>
      </c>
      <c r="I53">
        <v>67</v>
      </c>
      <c r="J53" t="s">
        <v>437</v>
      </c>
    </row>
    <row r="54" spans="1:10" x14ac:dyDescent="0.25">
      <c r="A54" t="s">
        <v>244</v>
      </c>
      <c r="B54">
        <v>1</v>
      </c>
      <c r="C54">
        <v>0.5</v>
      </c>
      <c r="D54">
        <v>0.11199999999999999</v>
      </c>
      <c r="H54">
        <v>0.5</v>
      </c>
      <c r="I54">
        <v>132</v>
      </c>
      <c r="J54" t="s">
        <v>444</v>
      </c>
    </row>
    <row r="55" spans="1:10" x14ac:dyDescent="0.25">
      <c r="A55" t="s">
        <v>245</v>
      </c>
      <c r="B55">
        <v>0.26</v>
      </c>
      <c r="C55">
        <v>0</v>
      </c>
      <c r="D55">
        <v>7.0000000000000007E-2</v>
      </c>
      <c r="H55">
        <v>8.666666666666667E-2</v>
      </c>
      <c r="I55">
        <v>190</v>
      </c>
      <c r="J55" t="s">
        <v>438</v>
      </c>
    </row>
    <row r="56" spans="1:10" x14ac:dyDescent="0.25">
      <c r="A56" t="s">
        <v>246</v>
      </c>
      <c r="B56">
        <v>1</v>
      </c>
      <c r="C56">
        <v>1</v>
      </c>
      <c r="D56">
        <v>6.4000000000000001E-2</v>
      </c>
      <c r="E56">
        <v>2.0094557127729016E-4</v>
      </c>
      <c r="F56">
        <v>1.2860516561746569E-5</v>
      </c>
      <c r="H56">
        <v>0.66666666666666663</v>
      </c>
      <c r="I56">
        <v>67</v>
      </c>
      <c r="J56" t="s">
        <v>439</v>
      </c>
    </row>
    <row r="57" spans="1:10" x14ac:dyDescent="0.25">
      <c r="A57" t="s">
        <v>247</v>
      </c>
      <c r="B57">
        <v>1</v>
      </c>
      <c r="C57">
        <v>1</v>
      </c>
      <c r="D57">
        <v>5.8999999999999997E-2</v>
      </c>
      <c r="E57">
        <v>1.1034874865772368E-3</v>
      </c>
      <c r="F57">
        <v>6.5105761708056961E-5</v>
      </c>
      <c r="G57">
        <v>3.9767161685751944</v>
      </c>
      <c r="H57">
        <v>0.671555085133139</v>
      </c>
      <c r="I57">
        <v>46</v>
      </c>
      <c r="J57" t="s">
        <v>439</v>
      </c>
    </row>
    <row r="58" spans="1:10" x14ac:dyDescent="0.25">
      <c r="A58" t="s">
        <v>248</v>
      </c>
      <c r="B58">
        <v>1</v>
      </c>
      <c r="C58">
        <v>1</v>
      </c>
      <c r="D58">
        <v>6.0999999999999999E-2</v>
      </c>
      <c r="E58">
        <v>8.99145496933813E-3</v>
      </c>
      <c r="F58">
        <v>5.4847875312962586E-4</v>
      </c>
      <c r="G58">
        <v>57.907544098624776</v>
      </c>
      <c r="H58">
        <v>0.73785009940866197</v>
      </c>
      <c r="I58">
        <v>7</v>
      </c>
      <c r="J58" t="s">
        <v>438</v>
      </c>
    </row>
    <row r="59" spans="1:10" x14ac:dyDescent="0.25">
      <c r="A59" t="s">
        <v>249</v>
      </c>
      <c r="B59">
        <v>1</v>
      </c>
      <c r="C59">
        <v>1</v>
      </c>
      <c r="D59">
        <v>0.05</v>
      </c>
      <c r="E59">
        <v>6.1248467751837104E-3</v>
      </c>
      <c r="F59">
        <v>3.062423387591855E-4</v>
      </c>
      <c r="G59">
        <v>12.183321704301298</v>
      </c>
      <c r="H59">
        <v>0.68164313777438912</v>
      </c>
      <c r="I59">
        <v>28</v>
      </c>
      <c r="J59" t="s">
        <v>438</v>
      </c>
    </row>
    <row r="60" spans="1:10" x14ac:dyDescent="0.25">
      <c r="A60" t="s">
        <v>250</v>
      </c>
      <c r="B60">
        <v>1</v>
      </c>
      <c r="C60">
        <v>1</v>
      </c>
      <c r="D60">
        <v>6.4000000000000001E-2</v>
      </c>
      <c r="E60">
        <v>5.0499884481410391E-3</v>
      </c>
      <c r="F60">
        <v>3.231992606810265E-4</v>
      </c>
      <c r="G60">
        <v>14.17904203862761</v>
      </c>
      <c r="H60">
        <v>0.68409639712775416</v>
      </c>
      <c r="I60">
        <v>27</v>
      </c>
      <c r="J60" t="s">
        <v>438</v>
      </c>
    </row>
    <row r="61" spans="1:10" x14ac:dyDescent="0.25">
      <c r="A61" t="s">
        <v>251</v>
      </c>
      <c r="B61">
        <v>0.74</v>
      </c>
      <c r="C61">
        <v>0</v>
      </c>
      <c r="D61">
        <v>3.9E-2</v>
      </c>
      <c r="E61">
        <v>4.1122794641839018E-4</v>
      </c>
      <c r="F61">
        <v>1.6037889910317216E-5</v>
      </c>
      <c r="G61">
        <v>0.62453040662846926</v>
      </c>
      <c r="H61">
        <v>0.24743437696914217</v>
      </c>
      <c r="I61">
        <v>184</v>
      </c>
      <c r="J61" t="s">
        <v>435</v>
      </c>
    </row>
    <row r="62" spans="1:10" x14ac:dyDescent="0.25">
      <c r="A62" t="s">
        <v>252</v>
      </c>
      <c r="B62">
        <v>0.2</v>
      </c>
      <c r="C62">
        <v>0</v>
      </c>
      <c r="D62">
        <v>2.2000000000000002E-2</v>
      </c>
      <c r="G62">
        <v>0.33787031312523619</v>
      </c>
      <c r="H62">
        <v>6.7081997157438386E-2</v>
      </c>
      <c r="I62">
        <v>191</v>
      </c>
      <c r="J62" t="s">
        <v>437</v>
      </c>
    </row>
    <row r="63" spans="1:10" x14ac:dyDescent="0.25">
      <c r="A63" t="s">
        <v>253</v>
      </c>
      <c r="B63">
        <v>1</v>
      </c>
      <c r="C63">
        <v>0.5</v>
      </c>
      <c r="D63">
        <v>7.0000000000000007E-2</v>
      </c>
      <c r="E63">
        <v>1.599469604933028E-3</v>
      </c>
      <c r="F63">
        <v>1.1196287234531196E-4</v>
      </c>
      <c r="G63">
        <v>3.5998786521810127</v>
      </c>
      <c r="H63">
        <v>0.50442518714798956</v>
      </c>
      <c r="I63">
        <v>128</v>
      </c>
      <c r="J63" t="s">
        <v>444</v>
      </c>
    </row>
    <row r="64" spans="1:10" x14ac:dyDescent="0.25">
      <c r="A64" t="s">
        <v>254</v>
      </c>
      <c r="B64">
        <v>0.12</v>
      </c>
      <c r="C64">
        <v>1</v>
      </c>
      <c r="D64">
        <v>4.2999999999999997E-2</v>
      </c>
      <c r="E64">
        <v>4.0762089881366294E-3</v>
      </c>
      <c r="F64">
        <v>1.7527698648987504E-4</v>
      </c>
      <c r="G64">
        <v>0.18410790578007927</v>
      </c>
      <c r="H64">
        <v>0.37355964983375417</v>
      </c>
      <c r="I64">
        <v>170</v>
      </c>
      <c r="J64" t="s">
        <v>437</v>
      </c>
    </row>
    <row r="65" spans="1:10" x14ac:dyDescent="0.25">
      <c r="A65" t="s">
        <v>255</v>
      </c>
      <c r="B65">
        <v>1</v>
      </c>
      <c r="C65">
        <v>1</v>
      </c>
      <c r="D65">
        <v>3.6000000000000004E-2</v>
      </c>
      <c r="G65">
        <v>7.631331609449135</v>
      </c>
      <c r="H65">
        <v>0.67604755803080219</v>
      </c>
      <c r="I65">
        <v>36</v>
      </c>
      <c r="J65" t="s">
        <v>439</v>
      </c>
    </row>
    <row r="66" spans="1:10" x14ac:dyDescent="0.25">
      <c r="A66" t="s">
        <v>256</v>
      </c>
      <c r="B66">
        <v>1</v>
      </c>
      <c r="C66">
        <v>0.5</v>
      </c>
      <c r="D66">
        <v>9.7000000000000003E-2</v>
      </c>
      <c r="E66">
        <v>6.4110974207704115E-4</v>
      </c>
      <c r="F66">
        <v>6.2187644981472994E-5</v>
      </c>
      <c r="G66">
        <v>33.914216547286657</v>
      </c>
      <c r="H66">
        <v>0.54168939281002204</v>
      </c>
      <c r="I66">
        <v>122</v>
      </c>
      <c r="J66" t="s">
        <v>444</v>
      </c>
    </row>
    <row r="67" spans="1:10" x14ac:dyDescent="0.25">
      <c r="A67" t="s">
        <v>257</v>
      </c>
      <c r="B67">
        <v>0.9</v>
      </c>
      <c r="C67">
        <v>0</v>
      </c>
      <c r="D67">
        <v>0.11699999999999999</v>
      </c>
      <c r="H67">
        <v>0.3</v>
      </c>
      <c r="I67">
        <v>182</v>
      </c>
      <c r="J67" t="s">
        <v>444</v>
      </c>
    </row>
    <row r="68" spans="1:10" x14ac:dyDescent="0.25">
      <c r="A68" t="s">
        <v>258</v>
      </c>
      <c r="B68">
        <v>0.95</v>
      </c>
      <c r="C68">
        <v>1</v>
      </c>
      <c r="D68">
        <v>3.5000000000000003E-2</v>
      </c>
      <c r="E68">
        <v>2.907641019041739E-3</v>
      </c>
      <c r="F68">
        <v>1.0176743566646086E-4</v>
      </c>
      <c r="G68">
        <v>9.0519598771422345</v>
      </c>
      <c r="H68">
        <v>0.66112721299318744</v>
      </c>
      <c r="I68">
        <v>92</v>
      </c>
      <c r="J68" t="s">
        <v>439</v>
      </c>
    </row>
    <row r="69" spans="1:10" x14ac:dyDescent="0.25">
      <c r="A69" t="s">
        <v>259</v>
      </c>
      <c r="B69">
        <v>0.2</v>
      </c>
      <c r="C69">
        <v>1</v>
      </c>
      <c r="D69">
        <v>0.06</v>
      </c>
      <c r="E69">
        <v>6.8167852936659922E-3</v>
      </c>
      <c r="F69">
        <v>4.0900711761995953E-4</v>
      </c>
      <c r="G69">
        <v>2.9301287318416627</v>
      </c>
      <c r="H69">
        <v>0.40360189030212029</v>
      </c>
      <c r="I69">
        <v>161</v>
      </c>
      <c r="J69" t="s">
        <v>437</v>
      </c>
    </row>
    <row r="70" spans="1:10" x14ac:dyDescent="0.25">
      <c r="A70" t="s">
        <v>260</v>
      </c>
      <c r="B70">
        <v>0.2</v>
      </c>
      <c r="C70">
        <v>1</v>
      </c>
      <c r="D70">
        <v>0.10100000000000001</v>
      </c>
      <c r="E70">
        <v>8.7708265619065699E-4</v>
      </c>
      <c r="F70">
        <v>8.8585348275256351E-5</v>
      </c>
      <c r="G70">
        <v>14.806093365604104</v>
      </c>
      <c r="H70">
        <v>0.41820053963033138</v>
      </c>
      <c r="I70">
        <v>155</v>
      </c>
      <c r="J70" t="s">
        <v>438</v>
      </c>
    </row>
    <row r="71" spans="1:10" x14ac:dyDescent="0.25">
      <c r="A71" t="s">
        <v>261</v>
      </c>
      <c r="B71">
        <v>0.2</v>
      </c>
      <c r="C71">
        <v>0.5</v>
      </c>
      <c r="D71">
        <v>0.114</v>
      </c>
      <c r="H71">
        <v>0.23333333333333331</v>
      </c>
      <c r="I71">
        <v>185</v>
      </c>
      <c r="J71" t="s">
        <v>444</v>
      </c>
    </row>
    <row r="72" spans="1:10" x14ac:dyDescent="0.25">
      <c r="A72" t="s">
        <v>262</v>
      </c>
      <c r="B72">
        <v>0.2</v>
      </c>
      <c r="C72">
        <v>1</v>
      </c>
      <c r="D72">
        <v>8.1000000000000003E-2</v>
      </c>
      <c r="H72">
        <v>0.39999999999999997</v>
      </c>
      <c r="I72">
        <v>162</v>
      </c>
      <c r="J72" t="s">
        <v>437</v>
      </c>
    </row>
    <row r="73" spans="1:10" x14ac:dyDescent="0.25">
      <c r="A73" t="s">
        <v>263</v>
      </c>
      <c r="B73">
        <v>1</v>
      </c>
      <c r="C73">
        <v>1</v>
      </c>
      <c r="D73">
        <v>0.106</v>
      </c>
      <c r="H73">
        <v>0.66666666666666663</v>
      </c>
      <c r="I73">
        <v>67</v>
      </c>
      <c r="J73" t="s">
        <v>444</v>
      </c>
    </row>
    <row r="74" spans="1:10" x14ac:dyDescent="0.25">
      <c r="A74" t="s">
        <v>264</v>
      </c>
      <c r="B74">
        <v>1</v>
      </c>
      <c r="C74">
        <v>1</v>
      </c>
      <c r="D74">
        <v>7.3999999999999996E-2</v>
      </c>
      <c r="E74">
        <v>1.1449698286550383E-3</v>
      </c>
      <c r="F74">
        <v>8.4727767320472844E-5</v>
      </c>
      <c r="G74">
        <v>10.593218908676375</v>
      </c>
      <c r="H74">
        <v>0.67968848787225467</v>
      </c>
      <c r="I74">
        <v>29</v>
      </c>
      <c r="J74" t="s">
        <v>439</v>
      </c>
    </row>
    <row r="75" spans="1:10" x14ac:dyDescent="0.25">
      <c r="A75" t="s">
        <v>265</v>
      </c>
      <c r="B75">
        <v>1</v>
      </c>
      <c r="C75">
        <v>1</v>
      </c>
      <c r="D75">
        <v>7.0999999999999994E-2</v>
      </c>
      <c r="G75">
        <v>8.0324661086989249</v>
      </c>
      <c r="H75">
        <v>0.67654065666056296</v>
      </c>
      <c r="I75">
        <v>34</v>
      </c>
      <c r="J75" t="s">
        <v>438</v>
      </c>
    </row>
    <row r="76" spans="1:10" x14ac:dyDescent="0.25">
      <c r="A76" t="s">
        <v>266</v>
      </c>
      <c r="B76">
        <v>0</v>
      </c>
      <c r="C76">
        <v>1</v>
      </c>
      <c r="D76">
        <v>5.7000000000000002E-2</v>
      </c>
      <c r="E76">
        <v>1.5181348967926685E-3</v>
      </c>
      <c r="F76">
        <v>8.6533689117182107E-5</v>
      </c>
      <c r="G76">
        <v>0.35405486479571957</v>
      </c>
      <c r="H76">
        <v>0.33376855884751228</v>
      </c>
      <c r="I76">
        <v>177</v>
      </c>
      <c r="J76" t="s">
        <v>437</v>
      </c>
    </row>
    <row r="77" spans="1:10" x14ac:dyDescent="0.25">
      <c r="A77" t="s">
        <v>267</v>
      </c>
      <c r="B77">
        <v>0</v>
      </c>
      <c r="C77">
        <v>1</v>
      </c>
      <c r="D77">
        <v>6.0999999999999999E-2</v>
      </c>
      <c r="H77">
        <v>0.33333333333333331</v>
      </c>
      <c r="I77">
        <v>178</v>
      </c>
      <c r="J77" t="s">
        <v>437</v>
      </c>
    </row>
    <row r="78" spans="1:10" x14ac:dyDescent="0.25">
      <c r="A78" t="s">
        <v>268</v>
      </c>
      <c r="B78">
        <v>0.88</v>
      </c>
      <c r="C78">
        <v>1</v>
      </c>
      <c r="D78">
        <v>8.1000000000000003E-2</v>
      </c>
      <c r="E78">
        <v>3.8067837870483312E-3</v>
      </c>
      <c r="F78">
        <v>3.0834948675091483E-4</v>
      </c>
      <c r="G78">
        <v>2.4689619503949056</v>
      </c>
      <c r="H78">
        <v>0.62970166305054287</v>
      </c>
      <c r="I78">
        <v>98</v>
      </c>
      <c r="J78" t="s">
        <v>438</v>
      </c>
    </row>
    <row r="79" spans="1:10" x14ac:dyDescent="0.25">
      <c r="A79" t="s">
        <v>269</v>
      </c>
      <c r="B79">
        <v>0.1</v>
      </c>
      <c r="C79">
        <v>0.5</v>
      </c>
      <c r="D79">
        <v>6.0999999999999999E-2</v>
      </c>
      <c r="E79">
        <v>0</v>
      </c>
      <c r="F79">
        <v>0</v>
      </c>
      <c r="H79">
        <v>0.19999999999999998</v>
      </c>
      <c r="I79">
        <v>189</v>
      </c>
      <c r="J79" t="s">
        <v>437</v>
      </c>
    </row>
    <row r="80" spans="1:10" x14ac:dyDescent="0.25">
      <c r="A80" t="s">
        <v>270</v>
      </c>
      <c r="B80">
        <v>0.75</v>
      </c>
      <c r="C80">
        <v>1</v>
      </c>
      <c r="D80">
        <v>0.06</v>
      </c>
      <c r="E80">
        <v>9.3073142364475288E-3</v>
      </c>
      <c r="F80">
        <v>5.5843885418685175E-4</v>
      </c>
      <c r="G80">
        <v>13.122860256021584</v>
      </c>
      <c r="H80">
        <v>0.59946474168361941</v>
      </c>
      <c r="I80">
        <v>109</v>
      </c>
      <c r="J80" t="s">
        <v>438</v>
      </c>
    </row>
    <row r="81" spans="1:10" x14ac:dyDescent="0.25">
      <c r="A81" t="s">
        <v>271</v>
      </c>
      <c r="B81">
        <v>1</v>
      </c>
      <c r="C81">
        <v>0.5</v>
      </c>
      <c r="D81">
        <v>7.3999999999999996E-2</v>
      </c>
      <c r="H81">
        <v>0.5</v>
      </c>
      <c r="I81">
        <v>132</v>
      </c>
      <c r="J81" t="s">
        <v>444</v>
      </c>
    </row>
    <row r="82" spans="1:10" x14ac:dyDescent="0.25">
      <c r="A82" t="s">
        <v>272</v>
      </c>
      <c r="B82">
        <v>1</v>
      </c>
      <c r="C82">
        <v>1</v>
      </c>
      <c r="D82">
        <v>8.2000000000000003E-2</v>
      </c>
      <c r="E82">
        <v>9.9562682678776379E-4</v>
      </c>
      <c r="F82">
        <v>8.1641399796596639E-5</v>
      </c>
      <c r="G82">
        <v>42.084912590536618</v>
      </c>
      <c r="H82">
        <v>0.71839997001206546</v>
      </c>
      <c r="I82">
        <v>10</v>
      </c>
      <c r="J82" t="s">
        <v>444</v>
      </c>
    </row>
    <row r="83" spans="1:10" x14ac:dyDescent="0.25">
      <c r="A83" t="s">
        <v>273</v>
      </c>
      <c r="B83">
        <v>1</v>
      </c>
      <c r="C83">
        <v>1</v>
      </c>
      <c r="D83">
        <v>4.2000000000000003E-2</v>
      </c>
      <c r="G83">
        <v>0.62902018042304741</v>
      </c>
      <c r="H83">
        <v>0.667439896068871</v>
      </c>
      <c r="I83">
        <v>59</v>
      </c>
      <c r="J83" t="s">
        <v>438</v>
      </c>
    </row>
    <row r="84" spans="1:10" x14ac:dyDescent="0.25">
      <c r="A84" t="s">
        <v>274</v>
      </c>
      <c r="B84">
        <v>1</v>
      </c>
      <c r="C84">
        <v>1</v>
      </c>
      <c r="D84">
        <v>2.4E-2</v>
      </c>
      <c r="E84">
        <v>2.7609472729481746E-3</v>
      </c>
      <c r="F84">
        <v>6.6262734550756196E-5</v>
      </c>
      <c r="G84">
        <v>2.5338124660336296</v>
      </c>
      <c r="H84">
        <v>0.66978138120108976</v>
      </c>
      <c r="I84">
        <v>50</v>
      </c>
      <c r="J84" t="s">
        <v>438</v>
      </c>
    </row>
    <row r="85" spans="1:10" x14ac:dyDescent="0.25">
      <c r="A85" t="s">
        <v>275</v>
      </c>
      <c r="B85">
        <v>1</v>
      </c>
      <c r="C85">
        <v>1</v>
      </c>
      <c r="D85">
        <v>5.5E-2</v>
      </c>
      <c r="E85">
        <v>1.7357083548677999E-3</v>
      </c>
      <c r="F85">
        <v>9.5463959517729001E-5</v>
      </c>
      <c r="G85">
        <v>9.9700759477634264</v>
      </c>
      <c r="H85">
        <v>0.67892248310142123</v>
      </c>
      <c r="I85">
        <v>30</v>
      </c>
      <c r="J85" t="s">
        <v>439</v>
      </c>
    </row>
    <row r="86" spans="1:10" x14ac:dyDescent="0.25">
      <c r="A86" t="s">
        <v>276</v>
      </c>
      <c r="B86">
        <v>1</v>
      </c>
      <c r="C86">
        <v>1</v>
      </c>
      <c r="D86">
        <v>3.9E-2</v>
      </c>
      <c r="E86">
        <v>1.5578386840333121E-8</v>
      </c>
      <c r="F86">
        <v>6.0755708677299181E-10</v>
      </c>
      <c r="G86">
        <v>1.3533043681606894E-5</v>
      </c>
      <c r="H86">
        <v>0.66666668330229717</v>
      </c>
      <c r="I86">
        <v>66</v>
      </c>
      <c r="J86" t="s">
        <v>438</v>
      </c>
    </row>
    <row r="87" spans="1:10" x14ac:dyDescent="0.25">
      <c r="A87" t="s">
        <v>277</v>
      </c>
      <c r="B87">
        <v>1</v>
      </c>
      <c r="C87">
        <v>1</v>
      </c>
      <c r="D87">
        <v>9.6999999999999989E-2</v>
      </c>
      <c r="H87">
        <v>0.66666666666666663</v>
      </c>
      <c r="I87">
        <v>67</v>
      </c>
      <c r="J87" t="s">
        <v>444</v>
      </c>
    </row>
    <row r="88" spans="1:10" x14ac:dyDescent="0.25">
      <c r="A88" t="s">
        <v>278</v>
      </c>
      <c r="B88">
        <v>1</v>
      </c>
      <c r="C88">
        <v>1</v>
      </c>
      <c r="D88">
        <v>7.4999999999999997E-2</v>
      </c>
      <c r="H88">
        <v>0.66666666666666663</v>
      </c>
      <c r="I88">
        <v>67</v>
      </c>
      <c r="J88" t="s">
        <v>444</v>
      </c>
    </row>
    <row r="89" spans="1:10" x14ac:dyDescent="0.25">
      <c r="A89" t="s">
        <v>279</v>
      </c>
      <c r="B89">
        <v>1</v>
      </c>
      <c r="C89">
        <v>1</v>
      </c>
      <c r="D89">
        <v>9.5000000000000001E-2</v>
      </c>
      <c r="H89">
        <v>0.66666666666666663</v>
      </c>
      <c r="I89">
        <v>67</v>
      </c>
      <c r="J89" t="s">
        <v>444</v>
      </c>
    </row>
    <row r="90" spans="1:10" x14ac:dyDescent="0.25">
      <c r="A90" t="s">
        <v>280</v>
      </c>
      <c r="B90">
        <v>1</v>
      </c>
      <c r="C90">
        <v>1</v>
      </c>
      <c r="D90">
        <v>5.0999999999999997E-2</v>
      </c>
      <c r="E90">
        <v>2.1521309531135611E-3</v>
      </c>
      <c r="F90">
        <v>1.097586786087916E-4</v>
      </c>
      <c r="G90">
        <v>4.4234964818130686</v>
      </c>
      <c r="H90">
        <v>0.67210429434020968</v>
      </c>
      <c r="I90">
        <v>44</v>
      </c>
      <c r="J90" t="s">
        <v>439</v>
      </c>
    </row>
    <row r="91" spans="1:10" x14ac:dyDescent="0.25">
      <c r="A91" t="s">
        <v>281</v>
      </c>
      <c r="B91">
        <v>1</v>
      </c>
      <c r="C91">
        <v>0.5</v>
      </c>
      <c r="D91">
        <v>8.3000000000000004E-2</v>
      </c>
      <c r="H91">
        <v>0.5</v>
      </c>
      <c r="I91">
        <v>132</v>
      </c>
      <c r="J91" t="s">
        <v>444</v>
      </c>
    </row>
    <row r="92" spans="1:10" x14ac:dyDescent="0.25">
      <c r="A92" t="s">
        <v>282</v>
      </c>
      <c r="B92">
        <v>1</v>
      </c>
      <c r="C92">
        <v>1</v>
      </c>
      <c r="D92">
        <v>9.2999999999999999E-2</v>
      </c>
      <c r="E92">
        <v>5.9993464018169105E-3</v>
      </c>
      <c r="F92">
        <v>5.5793921536897268E-4</v>
      </c>
      <c r="G92">
        <v>19.453230934564726</v>
      </c>
      <c r="H92">
        <v>0.69057974703295999</v>
      </c>
      <c r="I92">
        <v>21</v>
      </c>
      <c r="J92" t="s">
        <v>438</v>
      </c>
    </row>
    <row r="93" spans="1:10" x14ac:dyDescent="0.25">
      <c r="A93" t="s">
        <v>283</v>
      </c>
      <c r="B93">
        <v>1</v>
      </c>
      <c r="C93">
        <v>1</v>
      </c>
      <c r="D93">
        <v>4.4999999999999998E-2</v>
      </c>
      <c r="E93">
        <v>3.7773858103041765E-3</v>
      </c>
      <c r="F93">
        <v>1.6998236146368792E-4</v>
      </c>
      <c r="G93">
        <v>1.7442713105634503E-2</v>
      </c>
      <c r="H93">
        <v>0.66668810829771008</v>
      </c>
      <c r="I93">
        <v>64</v>
      </c>
      <c r="J93" t="s">
        <v>439</v>
      </c>
    </row>
    <row r="94" spans="1:10" x14ac:dyDescent="0.25">
      <c r="A94" t="s">
        <v>284</v>
      </c>
      <c r="B94">
        <v>0.1</v>
      </c>
      <c r="C94">
        <v>1</v>
      </c>
      <c r="D94">
        <v>4.2999999999999997E-2</v>
      </c>
      <c r="G94">
        <v>0.94051034744300732</v>
      </c>
      <c r="H94">
        <v>0.36782279849892568</v>
      </c>
      <c r="I94">
        <v>171</v>
      </c>
      <c r="J94" t="s">
        <v>437</v>
      </c>
    </row>
    <row r="95" spans="1:10" x14ac:dyDescent="0.25">
      <c r="A95" t="s">
        <v>285</v>
      </c>
      <c r="B95">
        <v>1</v>
      </c>
      <c r="C95">
        <v>0.5</v>
      </c>
      <c r="D95">
        <v>0.122</v>
      </c>
      <c r="H95">
        <v>0.5</v>
      </c>
      <c r="I95">
        <v>132</v>
      </c>
      <c r="J95" t="s">
        <v>438</v>
      </c>
    </row>
    <row r="96" spans="1:10" x14ac:dyDescent="0.25">
      <c r="A96" t="s">
        <v>286</v>
      </c>
      <c r="B96">
        <v>0.66</v>
      </c>
      <c r="C96">
        <v>1</v>
      </c>
      <c r="D96">
        <v>3.3000000000000002E-2</v>
      </c>
      <c r="H96">
        <v>0.55333333333333334</v>
      </c>
      <c r="I96">
        <v>119</v>
      </c>
      <c r="J96" t="s">
        <v>435</v>
      </c>
    </row>
    <row r="97" spans="1:10" x14ac:dyDescent="0.25">
      <c r="A97" t="s">
        <v>287</v>
      </c>
      <c r="B97">
        <v>0.66</v>
      </c>
      <c r="C97">
        <v>0.5</v>
      </c>
      <c r="D97">
        <v>6.8000000000000005E-2</v>
      </c>
      <c r="E97">
        <v>1.1492270993914669E-3</v>
      </c>
      <c r="F97">
        <v>7.8147442758619762E-5</v>
      </c>
      <c r="G97">
        <v>7.5505362115006406E-6</v>
      </c>
      <c r="H97">
        <v>0.3866666759482395</v>
      </c>
      <c r="I97">
        <v>165</v>
      </c>
      <c r="J97" t="s">
        <v>437</v>
      </c>
    </row>
    <row r="98" spans="1:10" x14ac:dyDescent="0.25">
      <c r="A98" t="s">
        <v>288</v>
      </c>
      <c r="B98">
        <v>7.0000000000000007E-2</v>
      </c>
      <c r="C98">
        <v>1</v>
      </c>
      <c r="D98">
        <v>4.1000000000000002E-2</v>
      </c>
      <c r="E98">
        <v>4.2601049359103279E-4</v>
      </c>
      <c r="F98">
        <v>1.7466430237232344E-5</v>
      </c>
      <c r="G98">
        <v>0.24716158906743715</v>
      </c>
      <c r="H98">
        <v>0.3569704925433404</v>
      </c>
      <c r="I98">
        <v>172</v>
      </c>
      <c r="J98" t="s">
        <v>437</v>
      </c>
    </row>
    <row r="99" spans="1:10" x14ac:dyDescent="0.25">
      <c r="A99" t="s">
        <v>289</v>
      </c>
      <c r="B99">
        <v>7.0000000000000007E-2</v>
      </c>
      <c r="C99">
        <v>1</v>
      </c>
      <c r="D99">
        <v>6.5000000000000002E-2</v>
      </c>
      <c r="G99">
        <v>107.28411155699128</v>
      </c>
      <c r="H99">
        <v>0.48854674305697537</v>
      </c>
      <c r="I99">
        <v>141</v>
      </c>
      <c r="J99" t="s">
        <v>435</v>
      </c>
    </row>
    <row r="100" spans="1:10" x14ac:dyDescent="0.25">
      <c r="A100" t="s">
        <v>290</v>
      </c>
      <c r="B100">
        <v>1</v>
      </c>
      <c r="C100">
        <v>1</v>
      </c>
      <c r="D100">
        <v>8.1000000000000003E-2</v>
      </c>
      <c r="E100">
        <v>6.6411378259306482E-4</v>
      </c>
      <c r="F100">
        <v>5.3793216390038258E-5</v>
      </c>
      <c r="G100">
        <v>8.8017182212853928</v>
      </c>
      <c r="H100">
        <v>0.67748626758000852</v>
      </c>
      <c r="I100">
        <v>31</v>
      </c>
      <c r="J100" t="s">
        <v>439</v>
      </c>
    </row>
    <row r="101" spans="1:10" x14ac:dyDescent="0.25">
      <c r="A101" t="s">
        <v>291</v>
      </c>
      <c r="B101">
        <v>1</v>
      </c>
      <c r="C101">
        <v>1</v>
      </c>
      <c r="D101">
        <v>8.199999999999999E-2</v>
      </c>
      <c r="H101">
        <v>0.66666666666666663</v>
      </c>
      <c r="I101">
        <v>67</v>
      </c>
      <c r="J101" t="s">
        <v>438</v>
      </c>
    </row>
    <row r="102" spans="1:10" x14ac:dyDescent="0.25">
      <c r="A102" t="s">
        <v>292</v>
      </c>
      <c r="B102">
        <v>0.02</v>
      </c>
      <c r="C102">
        <v>1</v>
      </c>
      <c r="D102">
        <v>0.13200000000000001</v>
      </c>
      <c r="G102">
        <v>0.21155040208844403</v>
      </c>
      <c r="H102">
        <v>0.3402600504658419</v>
      </c>
      <c r="I102">
        <v>173</v>
      </c>
      <c r="J102" t="s">
        <v>437</v>
      </c>
    </row>
    <row r="103" spans="1:10" x14ac:dyDescent="0.25">
      <c r="A103" t="s">
        <v>293</v>
      </c>
      <c r="B103">
        <v>0.02</v>
      </c>
      <c r="C103">
        <v>1</v>
      </c>
      <c r="D103">
        <v>3.9E-2</v>
      </c>
      <c r="E103">
        <v>7.3600236081057908E-3</v>
      </c>
      <c r="F103">
        <v>2.8704092071612581E-4</v>
      </c>
      <c r="G103">
        <v>36.218383294041544</v>
      </c>
      <c r="H103">
        <v>0.38452181302740551</v>
      </c>
      <c r="I103">
        <v>168</v>
      </c>
      <c r="J103" t="s">
        <v>439</v>
      </c>
    </row>
    <row r="104" spans="1:10" x14ac:dyDescent="0.25">
      <c r="A104" t="s">
        <v>294</v>
      </c>
      <c r="B104">
        <v>0.02</v>
      </c>
      <c r="C104">
        <v>1</v>
      </c>
      <c r="D104">
        <v>6.6000000000000003E-2</v>
      </c>
      <c r="E104">
        <v>4.1130632786869721E-3</v>
      </c>
      <c r="F104">
        <v>2.7146217639334018E-4</v>
      </c>
      <c r="G104">
        <v>63.445748213714708</v>
      </c>
      <c r="H104">
        <v>0.41799132601867295</v>
      </c>
      <c r="I104">
        <v>156</v>
      </c>
      <c r="J104" t="s">
        <v>439</v>
      </c>
    </row>
    <row r="105" spans="1:10" x14ac:dyDescent="0.25">
      <c r="A105" t="s">
        <v>295</v>
      </c>
      <c r="B105">
        <v>1</v>
      </c>
      <c r="C105">
        <v>0.5</v>
      </c>
      <c r="D105">
        <v>7.8E-2</v>
      </c>
      <c r="E105">
        <v>1.8965798986898326E-3</v>
      </c>
      <c r="F105">
        <v>1.4793323209780695E-4</v>
      </c>
      <c r="G105">
        <v>186.08875594120983</v>
      </c>
      <c r="H105">
        <v>0.7287514804637909</v>
      </c>
      <c r="I105">
        <v>8</v>
      </c>
      <c r="J105" t="s">
        <v>444</v>
      </c>
    </row>
    <row r="106" spans="1:10" x14ac:dyDescent="0.25">
      <c r="A106" t="s">
        <v>296</v>
      </c>
      <c r="B106">
        <v>1</v>
      </c>
      <c r="C106">
        <v>1</v>
      </c>
      <c r="D106">
        <v>4.1000000000000002E-2</v>
      </c>
      <c r="E106">
        <v>2.1366621302392691E-3</v>
      </c>
      <c r="F106">
        <v>8.7603147339810039E-5</v>
      </c>
      <c r="G106">
        <v>0.22186218605372665</v>
      </c>
      <c r="H106">
        <v>0.6669393929969708</v>
      </c>
      <c r="I106">
        <v>62</v>
      </c>
      <c r="J106" t="s">
        <v>437</v>
      </c>
    </row>
    <row r="107" spans="1:10" x14ac:dyDescent="0.25">
      <c r="A107" t="s">
        <v>297</v>
      </c>
      <c r="B107">
        <v>1</v>
      </c>
      <c r="C107">
        <v>1</v>
      </c>
      <c r="D107">
        <v>6.2E-2</v>
      </c>
      <c r="E107">
        <v>1.0587807041984691E-2</v>
      </c>
      <c r="F107">
        <v>6.5644403660305084E-4</v>
      </c>
      <c r="G107">
        <v>2.76673317514657</v>
      </c>
      <c r="H107">
        <v>0.67006770133242055</v>
      </c>
      <c r="I107">
        <v>49</v>
      </c>
      <c r="J107" t="s">
        <v>437</v>
      </c>
    </row>
    <row r="108" spans="1:10" x14ac:dyDescent="0.25">
      <c r="A108" t="s">
        <v>298</v>
      </c>
      <c r="B108">
        <v>1</v>
      </c>
      <c r="C108">
        <v>1</v>
      </c>
      <c r="D108">
        <v>4.8000000000000001E-2</v>
      </c>
      <c r="E108">
        <v>1.7154955148470329E-3</v>
      </c>
      <c r="F108">
        <v>8.2343784712657586E-5</v>
      </c>
      <c r="G108">
        <v>21.225174660285312</v>
      </c>
      <c r="H108">
        <v>0.69275792673278647</v>
      </c>
      <c r="I108">
        <v>20</v>
      </c>
      <c r="J108" t="s">
        <v>439</v>
      </c>
    </row>
    <row r="109" spans="1:10" x14ac:dyDescent="0.25">
      <c r="A109" t="s">
        <v>299</v>
      </c>
      <c r="B109">
        <v>1</v>
      </c>
      <c r="C109">
        <v>1</v>
      </c>
      <c r="D109">
        <v>0.08</v>
      </c>
      <c r="H109">
        <v>0.66666666666666663</v>
      </c>
      <c r="I109">
        <v>67</v>
      </c>
      <c r="J109" t="s">
        <v>438</v>
      </c>
    </row>
    <row r="110" spans="1:10" x14ac:dyDescent="0.25">
      <c r="A110" t="s">
        <v>300</v>
      </c>
      <c r="B110">
        <v>1</v>
      </c>
      <c r="C110">
        <v>1</v>
      </c>
      <c r="D110">
        <v>5.6000000000000001E-2</v>
      </c>
      <c r="E110">
        <v>6.3099558089940279E-3</v>
      </c>
      <c r="F110">
        <v>3.5335752530366558E-4</v>
      </c>
      <c r="G110">
        <v>3.6588707131843234</v>
      </c>
      <c r="H110">
        <v>0.67116437040074362</v>
      </c>
      <c r="I110">
        <v>47</v>
      </c>
      <c r="J110" t="s">
        <v>437</v>
      </c>
    </row>
    <row r="111" spans="1:10" x14ac:dyDescent="0.25">
      <c r="A111" t="s">
        <v>301</v>
      </c>
      <c r="B111">
        <v>1</v>
      </c>
      <c r="C111">
        <v>0.5</v>
      </c>
      <c r="D111">
        <v>7.4999999999999997E-2</v>
      </c>
      <c r="H111">
        <v>0.5</v>
      </c>
      <c r="I111">
        <v>132</v>
      </c>
      <c r="J111" t="s">
        <v>435</v>
      </c>
    </row>
    <row r="112" spans="1:10" x14ac:dyDescent="0.25">
      <c r="A112" t="s">
        <v>302</v>
      </c>
      <c r="B112">
        <v>1</v>
      </c>
      <c r="C112">
        <v>1</v>
      </c>
      <c r="D112">
        <v>0.16399999999999998</v>
      </c>
      <c r="H112">
        <v>0.66666666666666663</v>
      </c>
      <c r="I112">
        <v>67</v>
      </c>
      <c r="J112" t="s">
        <v>438</v>
      </c>
    </row>
    <row r="113" spans="1:10" x14ac:dyDescent="0.25">
      <c r="A113" t="s">
        <v>303</v>
      </c>
      <c r="B113">
        <v>1</v>
      </c>
      <c r="C113">
        <v>1</v>
      </c>
      <c r="D113">
        <v>2.5000000000000001E-2</v>
      </c>
      <c r="G113">
        <v>0.68933303507241461</v>
      </c>
      <c r="H113">
        <v>0.66751403625387173</v>
      </c>
      <c r="I113">
        <v>57</v>
      </c>
      <c r="J113" t="s">
        <v>437</v>
      </c>
    </row>
    <row r="114" spans="1:10" x14ac:dyDescent="0.25">
      <c r="A114" t="s">
        <v>304</v>
      </c>
      <c r="B114">
        <v>1</v>
      </c>
      <c r="C114">
        <v>0.5</v>
      </c>
      <c r="D114">
        <v>5.6000000000000001E-2</v>
      </c>
      <c r="E114">
        <v>1.6523905357192152E-3</v>
      </c>
      <c r="F114">
        <v>9.2533870000276048E-5</v>
      </c>
      <c r="G114">
        <v>9.4483318545149366</v>
      </c>
      <c r="H114">
        <v>0.51161445724488752</v>
      </c>
      <c r="I114">
        <v>127</v>
      </c>
      <c r="J114" t="s">
        <v>439</v>
      </c>
    </row>
    <row r="115" spans="1:10" x14ac:dyDescent="0.25">
      <c r="A115" t="s">
        <v>305</v>
      </c>
      <c r="B115">
        <v>1</v>
      </c>
      <c r="C115">
        <v>1</v>
      </c>
      <c r="D115">
        <v>6.5000000000000002E-2</v>
      </c>
      <c r="E115">
        <v>3.3237997488293949E-3</v>
      </c>
      <c r="F115">
        <v>2.1604698367391065E-4</v>
      </c>
      <c r="G115">
        <v>31.03477046435874</v>
      </c>
      <c r="H115">
        <v>0.70481647133202119</v>
      </c>
      <c r="I115">
        <v>15</v>
      </c>
      <c r="J115" t="s">
        <v>439</v>
      </c>
    </row>
    <row r="116" spans="1:10" x14ac:dyDescent="0.25">
      <c r="A116" t="s">
        <v>306</v>
      </c>
      <c r="B116">
        <v>0.01</v>
      </c>
      <c r="C116">
        <v>1</v>
      </c>
      <c r="D116">
        <v>0.13800000000000001</v>
      </c>
      <c r="G116">
        <v>0.45312584686483887</v>
      </c>
      <c r="H116">
        <v>0.33722367618496069</v>
      </c>
      <c r="I116">
        <v>175</v>
      </c>
      <c r="J116" t="s">
        <v>438</v>
      </c>
    </row>
    <row r="117" spans="1:10" x14ac:dyDescent="0.25">
      <c r="A117" t="s">
        <v>307</v>
      </c>
      <c r="B117">
        <v>1</v>
      </c>
      <c r="C117">
        <v>0.5</v>
      </c>
      <c r="D117">
        <v>3.9E-2</v>
      </c>
      <c r="H117">
        <v>0.5</v>
      </c>
      <c r="I117">
        <v>132</v>
      </c>
      <c r="J117" t="s">
        <v>435</v>
      </c>
    </row>
    <row r="118" spans="1:10" x14ac:dyDescent="0.25">
      <c r="A118" t="s">
        <v>308</v>
      </c>
      <c r="B118">
        <v>1</v>
      </c>
      <c r="C118">
        <v>1</v>
      </c>
      <c r="D118">
        <v>4.7E-2</v>
      </c>
      <c r="E118">
        <v>5.4804787808597271E-3</v>
      </c>
      <c r="F118">
        <v>2.5758250270040719E-4</v>
      </c>
      <c r="G118">
        <v>8.4778233934754006</v>
      </c>
      <c r="H118">
        <v>0.67708811659554213</v>
      </c>
      <c r="I118">
        <v>32</v>
      </c>
      <c r="J118" t="s">
        <v>438</v>
      </c>
    </row>
    <row r="119" spans="1:10" x14ac:dyDescent="0.25">
      <c r="A119" t="s">
        <v>309</v>
      </c>
      <c r="B119">
        <v>1</v>
      </c>
      <c r="C119">
        <v>1</v>
      </c>
      <c r="D119">
        <v>9.3000000000000013E-2</v>
      </c>
      <c r="H119">
        <v>0.66666666666666663</v>
      </c>
      <c r="I119">
        <v>67</v>
      </c>
      <c r="J119" t="s">
        <v>439</v>
      </c>
    </row>
    <row r="120" spans="1:10" x14ac:dyDescent="0.25">
      <c r="A120" t="s">
        <v>310</v>
      </c>
      <c r="B120">
        <v>1</v>
      </c>
      <c r="C120">
        <v>1</v>
      </c>
      <c r="D120">
        <v>5.5E-2</v>
      </c>
      <c r="E120">
        <v>2.1489933771007262E-3</v>
      </c>
      <c r="F120">
        <v>1.1819463574053994E-4</v>
      </c>
      <c r="G120">
        <v>50.090978412757423</v>
      </c>
      <c r="H120">
        <v>0.72824150718748815</v>
      </c>
      <c r="I120">
        <v>9</v>
      </c>
      <c r="J120" t="s">
        <v>438</v>
      </c>
    </row>
    <row r="121" spans="1:10" x14ac:dyDescent="0.25">
      <c r="A121" t="s">
        <v>311</v>
      </c>
      <c r="B121">
        <v>0.15</v>
      </c>
      <c r="C121">
        <v>0.5</v>
      </c>
      <c r="D121">
        <v>6.2E-2</v>
      </c>
      <c r="E121">
        <v>5.7112634546489204E-3</v>
      </c>
      <c r="F121">
        <v>3.5409833418823303E-4</v>
      </c>
      <c r="G121">
        <v>1.2283320987281259</v>
      </c>
      <c r="H121">
        <v>0.21817660629017635</v>
      </c>
      <c r="I121">
        <v>186</v>
      </c>
      <c r="J121" t="s">
        <v>437</v>
      </c>
    </row>
    <row r="122" spans="1:10" x14ac:dyDescent="0.25">
      <c r="A122" t="s">
        <v>312</v>
      </c>
      <c r="B122">
        <v>0.15</v>
      </c>
      <c r="C122">
        <v>0</v>
      </c>
      <c r="D122">
        <v>0.02</v>
      </c>
      <c r="H122">
        <v>4.9999999999999996E-2</v>
      </c>
      <c r="I122">
        <v>192</v>
      </c>
      <c r="J122" t="s">
        <v>437</v>
      </c>
    </row>
    <row r="123" spans="1:10" x14ac:dyDescent="0.25">
      <c r="A123" t="s">
        <v>313</v>
      </c>
      <c r="B123">
        <v>1</v>
      </c>
      <c r="C123">
        <v>1</v>
      </c>
      <c r="D123">
        <v>5.9000000000000004E-2</v>
      </c>
      <c r="G123">
        <v>7.2181934717568632</v>
      </c>
      <c r="H123">
        <v>0.67553970380739592</v>
      </c>
      <c r="I123">
        <v>39</v>
      </c>
      <c r="J123" t="s">
        <v>439</v>
      </c>
    </row>
    <row r="124" spans="1:10" x14ac:dyDescent="0.25">
      <c r="A124" t="s">
        <v>314</v>
      </c>
      <c r="B124">
        <v>1</v>
      </c>
      <c r="C124">
        <v>1</v>
      </c>
      <c r="D124">
        <v>0.109</v>
      </c>
      <c r="H124">
        <v>0.66666666666666663</v>
      </c>
      <c r="I124">
        <v>67</v>
      </c>
      <c r="J124" t="e">
        <v>#N/A</v>
      </c>
    </row>
    <row r="125" spans="1:10" x14ac:dyDescent="0.25">
      <c r="A125" t="s">
        <v>315</v>
      </c>
      <c r="B125">
        <v>0.15</v>
      </c>
      <c r="C125">
        <v>1</v>
      </c>
      <c r="D125">
        <v>5.8000000000000003E-2</v>
      </c>
      <c r="E125">
        <v>2.6494689789653253E-3</v>
      </c>
      <c r="F125">
        <v>1.5366920077998888E-4</v>
      </c>
      <c r="G125">
        <v>1.1805886394606542</v>
      </c>
      <c r="H125">
        <v>0.38478458382791275</v>
      </c>
      <c r="I125">
        <v>167</v>
      </c>
      <c r="J125" t="s">
        <v>437</v>
      </c>
    </row>
    <row r="126" spans="1:10" x14ac:dyDescent="0.25">
      <c r="A126" t="s">
        <v>316</v>
      </c>
      <c r="B126">
        <v>1</v>
      </c>
      <c r="C126">
        <v>1</v>
      </c>
      <c r="D126">
        <v>0.108</v>
      </c>
      <c r="E126">
        <v>1.0263021531583948E-3</v>
      </c>
      <c r="F126">
        <v>1.1084063254110664E-4</v>
      </c>
      <c r="G126">
        <v>66.466896444707217</v>
      </c>
      <c r="H126">
        <v>0.74837176962497598</v>
      </c>
      <c r="I126">
        <v>6</v>
      </c>
      <c r="J126" t="s">
        <v>444</v>
      </c>
    </row>
    <row r="127" spans="1:10" x14ac:dyDescent="0.25">
      <c r="A127" t="s">
        <v>317</v>
      </c>
      <c r="B127">
        <v>1</v>
      </c>
      <c r="C127">
        <v>0.5</v>
      </c>
      <c r="D127">
        <v>9.7000000000000003E-2</v>
      </c>
      <c r="E127">
        <v>3.4017237061586591E-3</v>
      </c>
      <c r="F127">
        <v>3.2996719949738993E-4</v>
      </c>
      <c r="G127">
        <v>89.249114241533221</v>
      </c>
      <c r="H127">
        <v>0.60971037400713568</v>
      </c>
      <c r="I127">
        <v>108</v>
      </c>
      <c r="J127" t="s">
        <v>444</v>
      </c>
    </row>
    <row r="128" spans="1:10" x14ac:dyDescent="0.25">
      <c r="A128" t="s">
        <v>318</v>
      </c>
      <c r="B128">
        <v>0.65</v>
      </c>
      <c r="C128">
        <v>1</v>
      </c>
      <c r="D128">
        <v>9.5000000000000001E-2</v>
      </c>
      <c r="E128">
        <v>9.1056630454145367E-3</v>
      </c>
      <c r="F128">
        <v>8.6503798931438088E-4</v>
      </c>
      <c r="G128">
        <v>16.581347333961954</v>
      </c>
      <c r="H128">
        <v>0.57038278847931267</v>
      </c>
      <c r="I128">
        <v>112</v>
      </c>
      <c r="J128" t="s">
        <v>438</v>
      </c>
    </row>
    <row r="129" spans="1:10" x14ac:dyDescent="0.25">
      <c r="A129" t="s">
        <v>319</v>
      </c>
      <c r="B129">
        <v>0.87</v>
      </c>
      <c r="C129">
        <v>1</v>
      </c>
      <c r="D129">
        <v>6.0999999999999999E-2</v>
      </c>
      <c r="E129">
        <v>8.3551939644923353E-3</v>
      </c>
      <c r="F129">
        <v>5.0966683183403241E-4</v>
      </c>
      <c r="G129">
        <v>0.72098144742317072</v>
      </c>
      <c r="H129">
        <v>0.62421960705068302</v>
      </c>
      <c r="I129">
        <v>103</v>
      </c>
      <c r="J129" t="s">
        <v>437</v>
      </c>
    </row>
    <row r="130" spans="1:10" x14ac:dyDescent="0.25">
      <c r="A130" t="s">
        <v>320</v>
      </c>
      <c r="B130">
        <v>0.87</v>
      </c>
      <c r="C130">
        <v>1</v>
      </c>
      <c r="D130">
        <v>5.8000000000000003E-2</v>
      </c>
      <c r="E130">
        <v>1.1859429243028267E-3</v>
      </c>
      <c r="F130">
        <v>6.8784689609563949E-5</v>
      </c>
      <c r="G130">
        <v>0.93765984097470767</v>
      </c>
      <c r="H130">
        <v>0.62448596115176092</v>
      </c>
      <c r="I130">
        <v>102</v>
      </c>
      <c r="J130" t="s">
        <v>438</v>
      </c>
    </row>
    <row r="131" spans="1:10" x14ac:dyDescent="0.25">
      <c r="A131" t="s">
        <v>321</v>
      </c>
      <c r="B131">
        <v>0.87</v>
      </c>
      <c r="C131">
        <v>1</v>
      </c>
      <c r="D131">
        <v>0.16899999999999998</v>
      </c>
      <c r="H131">
        <v>0.62333333333333341</v>
      </c>
      <c r="I131">
        <v>104</v>
      </c>
      <c r="J131" t="e">
        <v>#N/A</v>
      </c>
    </row>
    <row r="132" spans="1:10" x14ac:dyDescent="0.25">
      <c r="A132" t="s">
        <v>322</v>
      </c>
      <c r="B132">
        <v>0.87</v>
      </c>
      <c r="C132">
        <v>0.5</v>
      </c>
      <c r="D132">
        <v>9.7000000000000003E-2</v>
      </c>
      <c r="E132">
        <v>1.0369599604895068E-3</v>
      </c>
      <c r="F132">
        <v>1.0058511616748217E-4</v>
      </c>
      <c r="G132">
        <v>80.9769070186112</v>
      </c>
      <c r="H132">
        <v>0.55620834649679096</v>
      </c>
      <c r="I132">
        <v>115</v>
      </c>
      <c r="J132" t="s">
        <v>444</v>
      </c>
    </row>
    <row r="133" spans="1:10" x14ac:dyDescent="0.25">
      <c r="A133" t="s">
        <v>323</v>
      </c>
      <c r="B133">
        <v>0.87</v>
      </c>
      <c r="C133">
        <v>1</v>
      </c>
      <c r="D133">
        <v>0.03</v>
      </c>
      <c r="E133">
        <v>6.2009210025961523E-3</v>
      </c>
      <c r="F133">
        <v>1.8602763007788457E-4</v>
      </c>
      <c r="G133">
        <v>40.412393929235435</v>
      </c>
      <c r="H133">
        <v>0.67301067624232169</v>
      </c>
      <c r="I133">
        <v>41</v>
      </c>
      <c r="J133" t="s">
        <v>435</v>
      </c>
    </row>
    <row r="134" spans="1:10" x14ac:dyDescent="0.25">
      <c r="A134" t="s">
        <v>324</v>
      </c>
      <c r="B134">
        <v>0.87</v>
      </c>
      <c r="C134">
        <v>1</v>
      </c>
      <c r="D134">
        <v>2.5999999999999999E-2</v>
      </c>
      <c r="E134">
        <v>1.5968806217831622E-8</v>
      </c>
      <c r="F134">
        <v>4.1518896166362214E-10</v>
      </c>
      <c r="G134">
        <v>4.1866275831497353</v>
      </c>
      <c r="H134">
        <v>0.62847978752371236</v>
      </c>
      <c r="I134">
        <v>100</v>
      </c>
      <c r="J134" t="s">
        <v>438</v>
      </c>
    </row>
    <row r="135" spans="1:10" x14ac:dyDescent="0.25">
      <c r="A135" t="s">
        <v>325</v>
      </c>
      <c r="B135">
        <v>0.87</v>
      </c>
      <c r="C135">
        <v>0.5</v>
      </c>
      <c r="D135">
        <v>9.9000000000000005E-2</v>
      </c>
      <c r="H135">
        <v>0.45666666666666672</v>
      </c>
      <c r="I135">
        <v>145</v>
      </c>
      <c r="J135" t="s">
        <v>439</v>
      </c>
    </row>
    <row r="136" spans="1:10" x14ac:dyDescent="0.25">
      <c r="A136" t="s">
        <v>326</v>
      </c>
      <c r="B136">
        <v>0.87</v>
      </c>
      <c r="C136">
        <v>1</v>
      </c>
      <c r="D136">
        <v>8.3000000000000004E-2</v>
      </c>
      <c r="E136">
        <v>7.2159464615777665E-3</v>
      </c>
      <c r="F136">
        <v>5.9892355631095467E-4</v>
      </c>
      <c r="G136">
        <v>74.307695640866228</v>
      </c>
      <c r="H136">
        <v>0.71467681779980496</v>
      </c>
      <c r="I136">
        <v>12</v>
      </c>
      <c r="J136" t="s">
        <v>439</v>
      </c>
    </row>
    <row r="137" spans="1:10" x14ac:dyDescent="0.25">
      <c r="A137" t="s">
        <v>327</v>
      </c>
      <c r="B137">
        <v>0.87</v>
      </c>
      <c r="C137">
        <v>1</v>
      </c>
      <c r="D137">
        <v>3.5000000000000003E-2</v>
      </c>
      <c r="E137">
        <v>1.303184512879769E-2</v>
      </c>
      <c r="F137">
        <v>4.5611457950791917E-4</v>
      </c>
      <c r="G137">
        <v>1.3387740691101946</v>
      </c>
      <c r="H137">
        <v>0.62497903486304984</v>
      </c>
      <c r="I137">
        <v>101</v>
      </c>
      <c r="J137" t="s">
        <v>438</v>
      </c>
    </row>
    <row r="138" spans="1:10" x14ac:dyDescent="0.25">
      <c r="A138" t="s">
        <v>328</v>
      </c>
      <c r="B138">
        <v>0.87</v>
      </c>
      <c r="C138">
        <v>1</v>
      </c>
      <c r="D138">
        <v>7.0999999999999994E-2</v>
      </c>
      <c r="E138">
        <v>6.1794480299944476E-3</v>
      </c>
      <c r="F138">
        <v>4.3874081012960578E-4</v>
      </c>
      <c r="G138">
        <v>12.846604075952699</v>
      </c>
      <c r="H138">
        <v>0.63912515098745726</v>
      </c>
      <c r="I138">
        <v>97</v>
      </c>
      <c r="J138" t="s">
        <v>438</v>
      </c>
    </row>
    <row r="139" spans="1:10" x14ac:dyDescent="0.25">
      <c r="A139" t="s">
        <v>329</v>
      </c>
      <c r="B139">
        <v>0.87</v>
      </c>
      <c r="C139">
        <v>1</v>
      </c>
      <c r="D139">
        <v>4.5999999999999999E-2</v>
      </c>
      <c r="E139">
        <v>1.9182859786728491E-2</v>
      </c>
      <c r="F139">
        <v>8.8241155018951053E-4</v>
      </c>
      <c r="G139">
        <v>53.965120732150979</v>
      </c>
      <c r="H139">
        <v>0.68967050238177785</v>
      </c>
      <c r="I139">
        <v>23</v>
      </c>
      <c r="J139" t="s">
        <v>439</v>
      </c>
    </row>
    <row r="140" spans="1:10" x14ac:dyDescent="0.25">
      <c r="A140" t="s">
        <v>330</v>
      </c>
      <c r="B140">
        <v>0.87</v>
      </c>
      <c r="C140">
        <v>0.5</v>
      </c>
      <c r="D140">
        <v>3.7999999999999999E-2</v>
      </c>
      <c r="G140">
        <v>7.3639167983423022</v>
      </c>
      <c r="H140">
        <v>0.46571883567662642</v>
      </c>
      <c r="I140">
        <v>144</v>
      </c>
      <c r="J140" t="s">
        <v>438</v>
      </c>
    </row>
    <row r="141" spans="1:10" x14ac:dyDescent="0.25">
      <c r="A141" t="s">
        <v>331</v>
      </c>
      <c r="B141">
        <v>0.87</v>
      </c>
      <c r="C141">
        <v>1</v>
      </c>
      <c r="D141">
        <v>7.0999999999999994E-2</v>
      </c>
      <c r="G141">
        <v>20.910378174168546</v>
      </c>
      <c r="H141">
        <v>0.64903762664329545</v>
      </c>
      <c r="I141">
        <v>95</v>
      </c>
      <c r="J141" t="s">
        <v>444</v>
      </c>
    </row>
    <row r="142" spans="1:10" x14ac:dyDescent="0.25">
      <c r="A142" t="s">
        <v>332</v>
      </c>
      <c r="B142">
        <v>0.87</v>
      </c>
      <c r="C142">
        <v>1</v>
      </c>
      <c r="D142">
        <v>0.11</v>
      </c>
      <c r="H142">
        <v>0.62333333333333341</v>
      </c>
      <c r="I142">
        <v>104</v>
      </c>
      <c r="J142" t="s">
        <v>444</v>
      </c>
    </row>
    <row r="143" spans="1:10" x14ac:dyDescent="0.25">
      <c r="A143" t="s">
        <v>333</v>
      </c>
      <c r="B143">
        <v>0.87</v>
      </c>
      <c r="C143">
        <v>1</v>
      </c>
      <c r="D143">
        <v>2.5000000000000001E-2</v>
      </c>
      <c r="E143">
        <v>6.7132400079268429E-3</v>
      </c>
      <c r="F143">
        <v>1.6783100019817106E-4</v>
      </c>
      <c r="G143">
        <v>271.16583109308129</v>
      </c>
      <c r="H143">
        <v>0.95666666666666667</v>
      </c>
      <c r="I143">
        <v>1</v>
      </c>
      <c r="J143" t="s">
        <v>435</v>
      </c>
    </row>
    <row r="144" spans="1:10" x14ac:dyDescent="0.25">
      <c r="A144" t="s">
        <v>334</v>
      </c>
      <c r="B144">
        <v>0.87</v>
      </c>
      <c r="C144">
        <v>1</v>
      </c>
      <c r="D144">
        <v>6.5000000000000002E-2</v>
      </c>
      <c r="E144">
        <v>5.5439279687491286E-4</v>
      </c>
      <c r="F144">
        <v>3.6035531796869334E-5</v>
      </c>
      <c r="G144">
        <v>15.625432662675452</v>
      </c>
      <c r="H144">
        <v>0.64254105405990702</v>
      </c>
      <c r="I144">
        <v>96</v>
      </c>
      <c r="J144" t="s">
        <v>444</v>
      </c>
    </row>
    <row r="145" spans="1:10" x14ac:dyDescent="0.25">
      <c r="A145" t="s">
        <v>335</v>
      </c>
      <c r="B145">
        <v>0.87</v>
      </c>
      <c r="C145">
        <v>1</v>
      </c>
      <c r="D145">
        <v>0.11899999999999999</v>
      </c>
      <c r="E145">
        <v>9.1540361116542737E-4</v>
      </c>
      <c r="F145">
        <v>1.0893302972868586E-4</v>
      </c>
      <c r="G145">
        <v>4.7156049023296012</v>
      </c>
      <c r="H145">
        <v>0.62913003822952274</v>
      </c>
      <c r="I145">
        <v>99</v>
      </c>
      <c r="J145" t="s">
        <v>438</v>
      </c>
    </row>
    <row r="146" spans="1:10" x14ac:dyDescent="0.25">
      <c r="A146" t="s">
        <v>336</v>
      </c>
      <c r="B146">
        <v>1</v>
      </c>
      <c r="C146">
        <v>1</v>
      </c>
      <c r="D146">
        <v>5.3999999999999999E-2</v>
      </c>
      <c r="E146">
        <v>1.5057545164591736E-3</v>
      </c>
      <c r="F146">
        <v>8.1310743888795376E-5</v>
      </c>
      <c r="G146">
        <v>34.797016916122068</v>
      </c>
      <c r="H146">
        <v>0.70944125073557851</v>
      </c>
      <c r="I146">
        <v>13</v>
      </c>
      <c r="J146" t="s">
        <v>439</v>
      </c>
    </row>
    <row r="147" spans="1:10" x14ac:dyDescent="0.25">
      <c r="A147" t="s">
        <v>337</v>
      </c>
      <c r="B147">
        <v>1</v>
      </c>
      <c r="C147">
        <v>1</v>
      </c>
      <c r="D147">
        <v>5.4000000000000006E-2</v>
      </c>
      <c r="H147">
        <v>0.66666666666666663</v>
      </c>
      <c r="I147">
        <v>67</v>
      </c>
      <c r="J147" t="s">
        <v>439</v>
      </c>
    </row>
    <row r="148" spans="1:10" x14ac:dyDescent="0.25">
      <c r="A148" t="s">
        <v>338</v>
      </c>
      <c r="B148">
        <v>0.25</v>
      </c>
      <c r="C148">
        <v>1</v>
      </c>
      <c r="D148">
        <v>0.09</v>
      </c>
      <c r="G148">
        <v>1.4037273641175378</v>
      </c>
      <c r="H148">
        <v>0.41839221268950572</v>
      </c>
      <c r="I148">
        <v>154</v>
      </c>
      <c r="J148" t="s">
        <v>437</v>
      </c>
    </row>
    <row r="149" spans="1:10" x14ac:dyDescent="0.25">
      <c r="A149" t="s">
        <v>339</v>
      </c>
      <c r="B149">
        <v>0.25</v>
      </c>
      <c r="C149">
        <v>1</v>
      </c>
      <c r="D149">
        <v>0.06</v>
      </c>
      <c r="E149">
        <v>5.775269146073267E-4</v>
      </c>
      <c r="F149">
        <v>3.4651614876439604E-5</v>
      </c>
      <c r="H149">
        <v>0.41666666666666669</v>
      </c>
      <c r="I149">
        <v>158</v>
      </c>
      <c r="J149" t="s">
        <v>439</v>
      </c>
    </row>
    <row r="150" spans="1:10" x14ac:dyDescent="0.25">
      <c r="A150" t="s">
        <v>340</v>
      </c>
      <c r="B150">
        <v>0.25</v>
      </c>
      <c r="C150">
        <v>1</v>
      </c>
      <c r="D150">
        <v>8.1000000000000003E-2</v>
      </c>
      <c r="E150">
        <v>1.2008578301804618E-6</v>
      </c>
      <c r="F150">
        <v>9.7269484244617402E-8</v>
      </c>
      <c r="G150">
        <v>5.7147191902968784</v>
      </c>
      <c r="H150">
        <v>0.42369154288018834</v>
      </c>
      <c r="I150">
        <v>152</v>
      </c>
      <c r="J150" t="s">
        <v>439</v>
      </c>
    </row>
    <row r="151" spans="1:10" x14ac:dyDescent="0.25">
      <c r="A151" t="s">
        <v>341</v>
      </c>
      <c r="B151">
        <v>0.25</v>
      </c>
      <c r="C151">
        <v>1</v>
      </c>
      <c r="D151">
        <v>5.6000000000000001E-2</v>
      </c>
      <c r="E151">
        <v>2.3916229388879452E-3</v>
      </c>
      <c r="F151">
        <v>1.3393088457772491E-4</v>
      </c>
      <c r="G151">
        <v>5.3258723088391289</v>
      </c>
      <c r="H151">
        <v>0.42321354892855334</v>
      </c>
      <c r="I151">
        <v>153</v>
      </c>
      <c r="J151" t="s">
        <v>439</v>
      </c>
    </row>
    <row r="152" spans="1:10" x14ac:dyDescent="0.25">
      <c r="A152" t="s">
        <v>342</v>
      </c>
      <c r="B152">
        <v>0.25</v>
      </c>
      <c r="C152">
        <v>1</v>
      </c>
      <c r="D152">
        <v>7.0000000000000007E-2</v>
      </c>
      <c r="E152">
        <v>4.6462546865272238E-3</v>
      </c>
      <c r="F152">
        <v>3.2523782805690563E-4</v>
      </c>
      <c r="G152">
        <v>7.8392672619074304</v>
      </c>
      <c r="H152">
        <v>0.42630316502919635</v>
      </c>
      <c r="I152">
        <v>151</v>
      </c>
      <c r="J152" t="s">
        <v>438</v>
      </c>
    </row>
    <row r="153" spans="1:10" x14ac:dyDescent="0.25">
      <c r="A153" t="s">
        <v>343</v>
      </c>
      <c r="B153">
        <v>0.25</v>
      </c>
      <c r="C153">
        <v>1</v>
      </c>
      <c r="D153">
        <v>7.0999999999999994E-2</v>
      </c>
      <c r="H153">
        <v>0.41666666666666669</v>
      </c>
      <c r="I153">
        <v>158</v>
      </c>
      <c r="J153" t="s">
        <v>435</v>
      </c>
    </row>
    <row r="154" spans="1:10" x14ac:dyDescent="0.25">
      <c r="A154" t="s">
        <v>344</v>
      </c>
      <c r="B154">
        <v>0.25</v>
      </c>
      <c r="C154">
        <v>1</v>
      </c>
      <c r="D154">
        <v>7.0999999999999994E-2</v>
      </c>
      <c r="E154">
        <v>1.3306617883192117E-3</v>
      </c>
      <c r="F154">
        <v>9.4476986970664018E-5</v>
      </c>
      <c r="G154">
        <v>0.25131132209808904</v>
      </c>
      <c r="H154">
        <v>0.41697559364452991</v>
      </c>
      <c r="I154">
        <v>157</v>
      </c>
      <c r="J154" t="s">
        <v>438</v>
      </c>
    </row>
    <row r="155" spans="1:10" x14ac:dyDescent="0.25">
      <c r="A155" t="s">
        <v>345</v>
      </c>
      <c r="B155">
        <v>0.25</v>
      </c>
      <c r="C155">
        <v>1</v>
      </c>
      <c r="D155">
        <v>0.05</v>
      </c>
      <c r="H155">
        <v>0.41666666666666669</v>
      </c>
      <c r="I155">
        <v>158</v>
      </c>
      <c r="J155" t="s">
        <v>435</v>
      </c>
    </row>
    <row r="156" spans="1:10" x14ac:dyDescent="0.25">
      <c r="A156" t="s">
        <v>346</v>
      </c>
      <c r="B156">
        <v>1</v>
      </c>
      <c r="C156">
        <v>1</v>
      </c>
      <c r="D156">
        <v>5.7000000000000002E-2</v>
      </c>
      <c r="E156">
        <v>2.3992462242283185E-3</v>
      </c>
      <c r="F156">
        <v>1.3675703478101416E-4</v>
      </c>
      <c r="G156">
        <v>1.4110057360186958</v>
      </c>
      <c r="H156">
        <v>0.66840115970158787</v>
      </c>
      <c r="I156">
        <v>52</v>
      </c>
      <c r="J156" t="s">
        <v>438</v>
      </c>
    </row>
    <row r="157" spans="1:10" x14ac:dyDescent="0.25">
      <c r="A157" t="s">
        <v>347</v>
      </c>
      <c r="B157">
        <v>1</v>
      </c>
      <c r="C157">
        <v>1</v>
      </c>
      <c r="D157">
        <v>9.9000000000000005E-2</v>
      </c>
      <c r="H157">
        <v>0.66666666666666663</v>
      </c>
      <c r="I157">
        <v>67</v>
      </c>
      <c r="J157" t="s">
        <v>439</v>
      </c>
    </row>
    <row r="158" spans="1:10" x14ac:dyDescent="0.25">
      <c r="A158" t="s">
        <v>348</v>
      </c>
      <c r="B158">
        <v>1</v>
      </c>
      <c r="C158">
        <v>0.5</v>
      </c>
      <c r="D158">
        <v>0.04</v>
      </c>
      <c r="E158">
        <v>1.9625889252068043E-3</v>
      </c>
      <c r="F158">
        <v>7.8503557008272179E-5</v>
      </c>
      <c r="H158">
        <v>0.5</v>
      </c>
      <c r="I158">
        <v>132</v>
      </c>
      <c r="J158" t="s">
        <v>439</v>
      </c>
    </row>
    <row r="159" spans="1:10" x14ac:dyDescent="0.25">
      <c r="A159" t="s">
        <v>349</v>
      </c>
      <c r="B159">
        <v>1</v>
      </c>
      <c r="C159">
        <v>1</v>
      </c>
      <c r="D159">
        <v>0.13600000000000001</v>
      </c>
      <c r="E159">
        <v>2.0826058496508962E-4</v>
      </c>
      <c r="F159">
        <v>2.8323439555252192E-5</v>
      </c>
      <c r="G159">
        <v>0.10539604712023555</v>
      </c>
      <c r="H159">
        <v>0.66679622582080178</v>
      </c>
      <c r="I159">
        <v>63</v>
      </c>
      <c r="J159" t="s">
        <v>437</v>
      </c>
    </row>
    <row r="160" spans="1:10" x14ac:dyDescent="0.25">
      <c r="A160" t="s">
        <v>350</v>
      </c>
      <c r="B160">
        <v>1</v>
      </c>
      <c r="C160">
        <v>1</v>
      </c>
      <c r="D160">
        <v>3.9E-2</v>
      </c>
      <c r="E160">
        <v>2.1669336247679861E-4</v>
      </c>
      <c r="F160">
        <v>8.451041136595145E-6</v>
      </c>
      <c r="G160">
        <v>7.3175099859805348</v>
      </c>
      <c r="H160">
        <v>0.67566178963438883</v>
      </c>
      <c r="I160">
        <v>38</v>
      </c>
      <c r="J160" t="s">
        <v>435</v>
      </c>
    </row>
    <row r="161" spans="1:10" x14ac:dyDescent="0.25">
      <c r="A161" t="s">
        <v>351</v>
      </c>
      <c r="B161">
        <v>1</v>
      </c>
      <c r="C161">
        <v>1</v>
      </c>
      <c r="D161">
        <v>8.5000000000000006E-2</v>
      </c>
      <c r="E161">
        <v>2.9934780223922599E-3</v>
      </c>
      <c r="F161">
        <v>2.5444563190334211E-4</v>
      </c>
      <c r="G161">
        <v>99.440908593903913</v>
      </c>
      <c r="H161">
        <v>0.78890540669406761</v>
      </c>
      <c r="I161">
        <v>2</v>
      </c>
      <c r="J161" t="s">
        <v>444</v>
      </c>
    </row>
    <row r="162" spans="1:10" x14ac:dyDescent="0.25">
      <c r="A162" t="s">
        <v>352</v>
      </c>
      <c r="B162">
        <v>1</v>
      </c>
      <c r="C162">
        <v>1</v>
      </c>
      <c r="D162">
        <v>9.0999999999999998E-2</v>
      </c>
      <c r="E162">
        <v>1.8850867682438073E-3</v>
      </c>
      <c r="F162">
        <v>1.7154289591018648E-4</v>
      </c>
      <c r="G162">
        <v>89.807548450745728</v>
      </c>
      <c r="H162">
        <v>0.77706350155884019</v>
      </c>
      <c r="I162">
        <v>3</v>
      </c>
      <c r="J162" t="s">
        <v>444</v>
      </c>
    </row>
    <row r="163" spans="1:10" x14ac:dyDescent="0.25">
      <c r="A163" t="s">
        <v>353</v>
      </c>
      <c r="B163">
        <v>0.28000000000000003</v>
      </c>
      <c r="C163">
        <v>1</v>
      </c>
      <c r="D163">
        <v>5.3999999999999999E-2</v>
      </c>
      <c r="E163">
        <v>1.0087225894879011E-2</v>
      </c>
      <c r="F163">
        <v>5.447101983234666E-4</v>
      </c>
      <c r="G163">
        <v>8.7257340802665464</v>
      </c>
      <c r="H163">
        <v>0.43739286330814958</v>
      </c>
      <c r="I163">
        <v>146</v>
      </c>
      <c r="J163" t="s">
        <v>437</v>
      </c>
    </row>
    <row r="164" spans="1:10" x14ac:dyDescent="0.25">
      <c r="A164" t="s">
        <v>354</v>
      </c>
      <c r="B164">
        <v>0.28000000000000003</v>
      </c>
      <c r="C164">
        <v>0.5</v>
      </c>
      <c r="D164">
        <v>0</v>
      </c>
      <c r="H164">
        <v>0.26</v>
      </c>
      <c r="I164">
        <v>183</v>
      </c>
      <c r="J164" t="s">
        <v>437</v>
      </c>
    </row>
    <row r="165" spans="1:10" x14ac:dyDescent="0.25">
      <c r="A165" t="s">
        <v>355</v>
      </c>
      <c r="B165">
        <v>0.28000000000000003</v>
      </c>
      <c r="C165">
        <v>0.5</v>
      </c>
      <c r="D165">
        <v>8.5000000000000006E-2</v>
      </c>
      <c r="E165">
        <v>3.2775260963572818E-3</v>
      </c>
      <c r="F165">
        <v>2.7858971819036892E-4</v>
      </c>
      <c r="G165">
        <v>33.553483353684534</v>
      </c>
      <c r="H165">
        <v>0.30124595789278835</v>
      </c>
      <c r="I165">
        <v>181</v>
      </c>
      <c r="J165" t="s">
        <v>439</v>
      </c>
    </row>
    <row r="166" spans="1:10" x14ac:dyDescent="0.25">
      <c r="A166" t="s">
        <v>356</v>
      </c>
      <c r="B166">
        <v>0.28000000000000003</v>
      </c>
      <c r="C166">
        <v>1</v>
      </c>
      <c r="D166">
        <v>9.6999999999999989E-2</v>
      </c>
      <c r="H166">
        <v>0.42666666666666669</v>
      </c>
      <c r="I166">
        <v>149</v>
      </c>
      <c r="J166" t="s">
        <v>444</v>
      </c>
    </row>
    <row r="167" spans="1:10" x14ac:dyDescent="0.25">
      <c r="A167" t="s">
        <v>357</v>
      </c>
      <c r="B167">
        <v>0.28000000000000003</v>
      </c>
      <c r="C167">
        <v>1</v>
      </c>
      <c r="D167">
        <v>0.04</v>
      </c>
      <c r="E167">
        <v>1.1910671003722375E-3</v>
      </c>
      <c r="F167">
        <v>4.7642684014889504E-5</v>
      </c>
      <c r="G167">
        <v>5.7017345288204213</v>
      </c>
      <c r="H167">
        <v>0.43367558135408196</v>
      </c>
      <c r="I167">
        <v>147</v>
      </c>
      <c r="J167" t="s">
        <v>438</v>
      </c>
    </row>
    <row r="168" spans="1:10" x14ac:dyDescent="0.25">
      <c r="A168" t="s">
        <v>358</v>
      </c>
      <c r="B168">
        <v>0.28000000000000003</v>
      </c>
      <c r="C168">
        <v>1</v>
      </c>
      <c r="D168">
        <v>7.2999999999999995E-2</v>
      </c>
      <c r="E168">
        <v>1.0667141547039926E-4</v>
      </c>
      <c r="F168">
        <v>7.7870133293391466E-6</v>
      </c>
      <c r="G168">
        <v>0.20890019609687074</v>
      </c>
      <c r="H168">
        <v>0.42692345934005865</v>
      </c>
      <c r="I168">
        <v>148</v>
      </c>
      <c r="J168" t="s">
        <v>438</v>
      </c>
    </row>
    <row r="169" spans="1:10" x14ac:dyDescent="0.25">
      <c r="A169" t="s">
        <v>359</v>
      </c>
      <c r="B169">
        <v>0.28000000000000003</v>
      </c>
      <c r="C169">
        <v>1</v>
      </c>
      <c r="D169">
        <v>7.1999999999999995E-2</v>
      </c>
      <c r="H169">
        <v>0.42666666666666669</v>
      </c>
      <c r="I169">
        <v>149</v>
      </c>
      <c r="J169" t="s">
        <v>439</v>
      </c>
    </row>
    <row r="170" spans="1:10" x14ac:dyDescent="0.25">
      <c r="A170" t="s">
        <v>360</v>
      </c>
      <c r="B170">
        <v>1</v>
      </c>
      <c r="C170">
        <v>1</v>
      </c>
      <c r="D170">
        <v>6.3E-2</v>
      </c>
      <c r="G170">
        <v>8.454346287758904</v>
      </c>
      <c r="H170">
        <v>0.67705925712650827</v>
      </c>
      <c r="I170">
        <v>33</v>
      </c>
      <c r="J170" t="s">
        <v>438</v>
      </c>
    </row>
    <row r="171" spans="1:10" x14ac:dyDescent="0.25">
      <c r="A171" t="s">
        <v>361</v>
      </c>
      <c r="B171">
        <v>1</v>
      </c>
      <c r="C171">
        <v>0</v>
      </c>
      <c r="D171">
        <v>9.8000000000000004E-2</v>
      </c>
      <c r="H171">
        <v>0.33333333333333331</v>
      </c>
      <c r="I171">
        <v>178</v>
      </c>
      <c r="J171" t="s">
        <v>444</v>
      </c>
    </row>
    <row r="172" spans="1:10" x14ac:dyDescent="0.25">
      <c r="A172" t="s">
        <v>362</v>
      </c>
      <c r="B172">
        <v>1</v>
      </c>
      <c r="C172">
        <v>0</v>
      </c>
      <c r="D172">
        <v>0.113</v>
      </c>
      <c r="H172">
        <v>0.33333333333333331</v>
      </c>
      <c r="I172">
        <v>178</v>
      </c>
      <c r="J172" t="s">
        <v>444</v>
      </c>
    </row>
    <row r="173" spans="1:10" x14ac:dyDescent="0.25">
      <c r="A173" t="s">
        <v>363</v>
      </c>
      <c r="B173">
        <v>1</v>
      </c>
      <c r="C173">
        <v>1</v>
      </c>
      <c r="D173">
        <v>2.9000000000000001E-2</v>
      </c>
      <c r="E173">
        <v>1.2887220878580718E-2</v>
      </c>
      <c r="F173">
        <v>3.7372940547884088E-4</v>
      </c>
      <c r="G173">
        <v>1.26913482680277</v>
      </c>
      <c r="H173">
        <v>0.66822676345527121</v>
      </c>
      <c r="I173">
        <v>55</v>
      </c>
      <c r="J173" t="s">
        <v>438</v>
      </c>
    </row>
    <row r="174" spans="1:10" x14ac:dyDescent="0.25">
      <c r="A174" t="s">
        <v>364</v>
      </c>
      <c r="B174">
        <v>1</v>
      </c>
      <c r="C174">
        <v>1</v>
      </c>
      <c r="D174">
        <v>5.2999999999999999E-2</v>
      </c>
      <c r="E174">
        <v>2.6700491915696489E-3</v>
      </c>
      <c r="F174">
        <v>1.4151260715319138E-4</v>
      </c>
      <c r="G174">
        <v>1.2788195790010011</v>
      </c>
      <c r="H174">
        <v>0.66823866853460856</v>
      </c>
      <c r="I174">
        <v>54</v>
      </c>
      <c r="J174" t="s">
        <v>437</v>
      </c>
    </row>
    <row r="175" spans="1:10" x14ac:dyDescent="0.25">
      <c r="A175" t="s">
        <v>365</v>
      </c>
      <c r="B175">
        <v>1</v>
      </c>
      <c r="C175">
        <v>1</v>
      </c>
      <c r="D175">
        <v>4.2999999999999997E-2</v>
      </c>
      <c r="E175">
        <v>3.0681877104365295E-3</v>
      </c>
      <c r="F175">
        <v>1.3193207154877076E-4</v>
      </c>
      <c r="G175">
        <v>7.8043544217841569</v>
      </c>
      <c r="H175">
        <v>0.67626024806828167</v>
      </c>
      <c r="I175">
        <v>35</v>
      </c>
      <c r="J175" t="s">
        <v>438</v>
      </c>
    </row>
    <row r="176" spans="1:10" x14ac:dyDescent="0.25">
      <c r="A176" t="s">
        <v>366</v>
      </c>
      <c r="B176">
        <v>1</v>
      </c>
      <c r="C176">
        <v>1</v>
      </c>
      <c r="D176">
        <v>6.9000000000000006E-2</v>
      </c>
      <c r="E176">
        <v>6.0587019843226335E-3</v>
      </c>
      <c r="F176">
        <v>4.1805043691826177E-4</v>
      </c>
      <c r="G176">
        <v>71.598767206490635</v>
      </c>
      <c r="H176">
        <v>0.75468017352809891</v>
      </c>
      <c r="I176">
        <v>5</v>
      </c>
      <c r="J176" t="s">
        <v>439</v>
      </c>
    </row>
    <row r="177" spans="1:10" x14ac:dyDescent="0.25">
      <c r="A177" t="s">
        <v>367</v>
      </c>
      <c r="B177">
        <v>1</v>
      </c>
      <c r="C177">
        <v>1</v>
      </c>
      <c r="D177">
        <v>0.123</v>
      </c>
      <c r="E177">
        <v>4.7756214121280997E-3</v>
      </c>
      <c r="F177">
        <v>5.8740143369175632E-4</v>
      </c>
      <c r="G177">
        <v>0.27897696937258076</v>
      </c>
      <c r="H177">
        <v>0.66700960192052705</v>
      </c>
      <c r="I177">
        <v>61</v>
      </c>
      <c r="J177" t="s">
        <v>438</v>
      </c>
    </row>
    <row r="178" spans="1:10" x14ac:dyDescent="0.25">
      <c r="A178" t="s">
        <v>368</v>
      </c>
      <c r="B178">
        <v>0.01</v>
      </c>
      <c r="C178">
        <v>1</v>
      </c>
      <c r="D178">
        <v>5.5E-2</v>
      </c>
      <c r="E178">
        <v>2.1171985987089741E-3</v>
      </c>
      <c r="F178">
        <v>1.1644592292899358E-4</v>
      </c>
      <c r="G178">
        <v>0.31552628532687355</v>
      </c>
      <c r="H178">
        <v>0.33705453053586559</v>
      </c>
      <c r="I178">
        <v>176</v>
      </c>
      <c r="J178" t="s">
        <v>437</v>
      </c>
    </row>
    <row r="179" spans="1:10" x14ac:dyDescent="0.25">
      <c r="A179" t="s">
        <v>369</v>
      </c>
      <c r="B179">
        <v>1</v>
      </c>
      <c r="C179">
        <v>1</v>
      </c>
      <c r="D179">
        <v>5.2999999999999999E-2</v>
      </c>
      <c r="E179">
        <v>2.6838376508512922E-3</v>
      </c>
      <c r="F179">
        <v>1.4224339549511849E-4</v>
      </c>
      <c r="G179">
        <v>4.3533980635436738</v>
      </c>
      <c r="H179">
        <v>0.67201812515241433</v>
      </c>
      <c r="I179">
        <v>45</v>
      </c>
      <c r="J179" t="s">
        <v>438</v>
      </c>
    </row>
    <row r="180" spans="1:10" x14ac:dyDescent="0.25">
      <c r="A180" t="s">
        <v>370</v>
      </c>
      <c r="B180">
        <v>1</v>
      </c>
      <c r="C180">
        <v>1</v>
      </c>
      <c r="D180">
        <v>5.6000000000000001E-2</v>
      </c>
      <c r="E180">
        <v>1.1558259795128299E-3</v>
      </c>
      <c r="F180">
        <v>6.4726254852718468E-5</v>
      </c>
      <c r="G180">
        <v>19.315540197274142</v>
      </c>
      <c r="H180">
        <v>0.69041048930515114</v>
      </c>
      <c r="I180">
        <v>22</v>
      </c>
      <c r="J180" t="s">
        <v>435</v>
      </c>
    </row>
    <row r="181" spans="1:10" x14ac:dyDescent="0.25">
      <c r="A181" t="s">
        <v>371</v>
      </c>
      <c r="B181">
        <v>1</v>
      </c>
      <c r="C181">
        <v>1</v>
      </c>
      <c r="D181">
        <v>6.2E-2</v>
      </c>
      <c r="E181">
        <v>7.3973798655197593E-4</v>
      </c>
      <c r="F181">
        <v>4.5863755166222501E-5</v>
      </c>
      <c r="G181">
        <v>5.0060490273906897</v>
      </c>
      <c r="H181">
        <v>0.67282040293352485</v>
      </c>
      <c r="I181">
        <v>42</v>
      </c>
      <c r="J181" t="s">
        <v>438</v>
      </c>
    </row>
    <row r="182" spans="1:10" x14ac:dyDescent="0.25">
      <c r="A182" t="s">
        <v>372</v>
      </c>
      <c r="B182">
        <v>1</v>
      </c>
      <c r="C182">
        <v>1</v>
      </c>
      <c r="D182">
        <v>6.7000000000000004E-2</v>
      </c>
      <c r="E182">
        <v>4.8569144085567808E-3</v>
      </c>
      <c r="F182">
        <v>3.2541326537330431E-4</v>
      </c>
      <c r="G182">
        <v>32.056215176069387</v>
      </c>
      <c r="H182">
        <v>0.70607209254800452</v>
      </c>
      <c r="I182">
        <v>14</v>
      </c>
      <c r="J182" t="s">
        <v>439</v>
      </c>
    </row>
    <row r="183" spans="1:10" x14ac:dyDescent="0.25">
      <c r="A183" t="s">
        <v>373</v>
      </c>
      <c r="B183">
        <v>1</v>
      </c>
      <c r="C183">
        <v>0.5</v>
      </c>
      <c r="D183">
        <v>2.3E-2</v>
      </c>
      <c r="E183">
        <v>4.00588746128308E-3</v>
      </c>
      <c r="F183">
        <v>9.2135411609510837E-5</v>
      </c>
      <c r="G183">
        <v>14.188369281729253</v>
      </c>
      <c r="H183">
        <v>0.51744119606876149</v>
      </c>
      <c r="I183">
        <v>124</v>
      </c>
      <c r="J183" t="s">
        <v>438</v>
      </c>
    </row>
    <row r="184" spans="1:10" x14ac:dyDescent="0.25">
      <c r="A184" t="s">
        <v>374</v>
      </c>
      <c r="B184">
        <v>0.02</v>
      </c>
      <c r="C184">
        <v>1</v>
      </c>
      <c r="D184">
        <v>0.105</v>
      </c>
      <c r="H184">
        <v>0.34</v>
      </c>
      <c r="I184">
        <v>174</v>
      </c>
      <c r="J184" t="s">
        <v>438</v>
      </c>
    </row>
    <row r="185" spans="1:10" x14ac:dyDescent="0.25">
      <c r="A185" t="s">
        <v>375</v>
      </c>
      <c r="B185">
        <v>1</v>
      </c>
      <c r="C185">
        <v>1</v>
      </c>
      <c r="D185">
        <v>8.2000000000000003E-2</v>
      </c>
      <c r="E185">
        <v>1.5364561430077969E-3</v>
      </c>
      <c r="F185">
        <v>1.2598940372663935E-4</v>
      </c>
      <c r="G185">
        <v>0.52743298459298305</v>
      </c>
      <c r="H185">
        <v>0.66731501898360734</v>
      </c>
      <c r="I185">
        <v>60</v>
      </c>
      <c r="J185" t="s">
        <v>437</v>
      </c>
    </row>
    <row r="186" spans="1:10" x14ac:dyDescent="0.25">
      <c r="A186" t="s">
        <v>376</v>
      </c>
      <c r="B186">
        <v>1</v>
      </c>
      <c r="C186">
        <v>1</v>
      </c>
      <c r="D186">
        <v>7.0000000000000007E-2</v>
      </c>
      <c r="H186">
        <v>0.66666666666666663</v>
      </c>
      <c r="I186">
        <v>67</v>
      </c>
      <c r="J186" t="s">
        <v>438</v>
      </c>
    </row>
    <row r="187" spans="1:10" x14ac:dyDescent="0.25">
      <c r="A187" t="s">
        <v>377</v>
      </c>
      <c r="B187">
        <v>1</v>
      </c>
      <c r="C187">
        <v>1</v>
      </c>
      <c r="D187">
        <v>2.7999999999999997E-2</v>
      </c>
      <c r="H187">
        <v>0.66666666666666663</v>
      </c>
      <c r="I187">
        <v>67</v>
      </c>
      <c r="J187" t="s">
        <v>435</v>
      </c>
    </row>
    <row r="188" spans="1:10" x14ac:dyDescent="0.25">
      <c r="A188" t="s">
        <v>378</v>
      </c>
      <c r="B188">
        <v>1</v>
      </c>
      <c r="C188">
        <v>1</v>
      </c>
      <c r="D188">
        <v>9.4E-2</v>
      </c>
      <c r="H188">
        <v>0.66666666666666663</v>
      </c>
      <c r="I188">
        <v>67</v>
      </c>
      <c r="J188" t="s">
        <v>444</v>
      </c>
    </row>
    <row r="189" spans="1:10" x14ac:dyDescent="0.25">
      <c r="A189" t="s">
        <v>379</v>
      </c>
      <c r="B189">
        <v>1</v>
      </c>
      <c r="C189">
        <v>1</v>
      </c>
      <c r="D189">
        <v>5.0999999999999997E-2</v>
      </c>
      <c r="E189">
        <v>5.3321605622499131E-3</v>
      </c>
      <c r="F189">
        <v>2.7194018867474562E-4</v>
      </c>
      <c r="G189">
        <v>1.1376430917873486</v>
      </c>
      <c r="H189">
        <v>0.66806512591354339</v>
      </c>
      <c r="I189">
        <v>56</v>
      </c>
      <c r="J189" t="s">
        <v>437</v>
      </c>
    </row>
    <row r="190" spans="1:10" x14ac:dyDescent="0.25">
      <c r="A190" t="s">
        <v>394</v>
      </c>
      <c r="B190">
        <v>1</v>
      </c>
      <c r="C190">
        <v>1</v>
      </c>
      <c r="D190">
        <v>0.16200000000000001</v>
      </c>
      <c r="H190">
        <v>0.66666666666666663</v>
      </c>
      <c r="I190">
        <v>67</v>
      </c>
      <c r="J190" t="s">
        <v>444</v>
      </c>
    </row>
    <row r="191" spans="1:10" x14ac:dyDescent="0.25">
      <c r="A191" t="s">
        <v>380</v>
      </c>
      <c r="B191">
        <v>1</v>
      </c>
      <c r="C191">
        <v>1</v>
      </c>
      <c r="D191">
        <v>7.3999999999999996E-2</v>
      </c>
      <c r="E191">
        <v>2.1095783440824118E-3</v>
      </c>
      <c r="F191">
        <v>1.5610879746209846E-4</v>
      </c>
      <c r="G191">
        <v>30.010091218734161</v>
      </c>
      <c r="H191">
        <v>0.70355687403259493</v>
      </c>
      <c r="I191">
        <v>16</v>
      </c>
      <c r="J191" t="s">
        <v>439</v>
      </c>
    </row>
    <row r="192" spans="1:10" x14ac:dyDescent="0.25">
      <c r="A192" t="s">
        <v>381</v>
      </c>
      <c r="B192">
        <v>0.77</v>
      </c>
      <c r="C192">
        <v>1</v>
      </c>
      <c r="D192">
        <v>5.1999999999999998E-2</v>
      </c>
      <c r="E192">
        <v>1.5519527025034529E-3</v>
      </c>
      <c r="F192">
        <v>8.0701540530179547E-5</v>
      </c>
      <c r="G192">
        <v>1.8622754851695205</v>
      </c>
      <c r="H192">
        <v>0.59228922092637626</v>
      </c>
      <c r="I192">
        <v>111</v>
      </c>
      <c r="J192" t="s">
        <v>438</v>
      </c>
    </row>
    <row r="193" spans="1:10" x14ac:dyDescent="0.25">
      <c r="A193" t="s">
        <v>382</v>
      </c>
      <c r="B193">
        <v>1</v>
      </c>
      <c r="C193">
        <v>0.5</v>
      </c>
      <c r="D193">
        <v>3.3000000000000002E-2</v>
      </c>
      <c r="E193">
        <v>3.5051227151611658E-3</v>
      </c>
      <c r="F193">
        <v>1.1566904960031847E-4</v>
      </c>
      <c r="G193">
        <v>3.1491809982090011</v>
      </c>
      <c r="H193">
        <v>0.50387116251030417</v>
      </c>
      <c r="I193">
        <v>129</v>
      </c>
      <c r="J193" t="s">
        <v>438</v>
      </c>
    </row>
    <row r="194" spans="1:10" x14ac:dyDescent="0.25">
      <c r="A194" t="s">
        <v>383</v>
      </c>
      <c r="B194">
        <v>1</v>
      </c>
      <c r="C194">
        <v>1</v>
      </c>
      <c r="D194">
        <v>0.06</v>
      </c>
      <c r="E194">
        <v>1.4666818625428079E-3</v>
      </c>
      <c r="F194">
        <v>8.8000911752568475E-5</v>
      </c>
      <c r="G194">
        <v>7.4787821348829304</v>
      </c>
      <c r="H194">
        <v>0.67586003505030556</v>
      </c>
      <c r="I194">
        <v>37</v>
      </c>
      <c r="J194" t="s">
        <v>439</v>
      </c>
    </row>
    <row r="195" spans="1:10" x14ac:dyDescent="0.25">
      <c r="A195" t="s">
        <v>384</v>
      </c>
      <c r="B195">
        <v>1</v>
      </c>
      <c r="C195">
        <v>1</v>
      </c>
      <c r="D195">
        <v>7.1999999999999995E-2</v>
      </c>
      <c r="E195">
        <v>5.1393576902898684E-4</v>
      </c>
      <c r="F195">
        <v>3.7003375370087055E-5</v>
      </c>
      <c r="G195">
        <v>1.4043283143694907</v>
      </c>
      <c r="H195">
        <v>0.66839295141366517</v>
      </c>
      <c r="I195">
        <v>53</v>
      </c>
      <c r="J195" t="s">
        <v>438</v>
      </c>
    </row>
    <row r="196" spans="1:10" x14ac:dyDescent="0.25">
      <c r="A196" t="s">
        <v>385</v>
      </c>
      <c r="B196">
        <v>0.63</v>
      </c>
      <c r="C196">
        <v>1</v>
      </c>
      <c r="D196">
        <v>5.6000000000000001E-2</v>
      </c>
      <c r="E196">
        <v>2.0315191541775781E-3</v>
      </c>
      <c r="F196">
        <v>1.1376507263394437E-4</v>
      </c>
      <c r="G196">
        <v>1.4238809605478964</v>
      </c>
      <c r="H196">
        <v>0.54508365336788944</v>
      </c>
      <c r="I196">
        <v>121</v>
      </c>
      <c r="J196" t="s">
        <v>438</v>
      </c>
    </row>
    <row r="197" spans="1:10" x14ac:dyDescent="0.25">
      <c r="A197" t="s">
        <v>386</v>
      </c>
      <c r="B197">
        <v>0.65</v>
      </c>
      <c r="C197">
        <v>1</v>
      </c>
      <c r="D197">
        <v>6.0999999999999999E-2</v>
      </c>
      <c r="E197">
        <v>2.5604697040828776E-3</v>
      </c>
      <c r="F197">
        <v>1.5618865194905551E-4</v>
      </c>
      <c r="G197">
        <v>0.67093240060166104</v>
      </c>
      <c r="H197">
        <v>0.55082475042166024</v>
      </c>
      <c r="I197">
        <v>120</v>
      </c>
      <c r="J197" t="s">
        <v>437</v>
      </c>
    </row>
    <row r="198" spans="1:10" x14ac:dyDescent="0.25">
      <c r="A198" t="s">
        <v>387</v>
      </c>
      <c r="B198">
        <v>0.03</v>
      </c>
      <c r="C198">
        <v>0</v>
      </c>
      <c r="D198">
        <v>8.1000000000000003E-2</v>
      </c>
      <c r="H198">
        <v>0.01</v>
      </c>
      <c r="I198">
        <v>193</v>
      </c>
      <c r="J198" t="s">
        <v>437</v>
      </c>
    </row>
    <row r="199" spans="1:10" x14ac:dyDescent="0.25">
      <c r="B199">
        <v>0</v>
      </c>
      <c r="C199">
        <v>0</v>
      </c>
      <c r="D199">
        <v>0</v>
      </c>
      <c r="E199">
        <v>70</v>
      </c>
      <c r="F199">
        <v>70</v>
      </c>
      <c r="G199">
        <v>55</v>
      </c>
      <c r="I199" t="e">
        <v>#N/A</v>
      </c>
    </row>
    <row r="200" spans="1:10" x14ac:dyDescent="0.25">
      <c r="H200">
        <v>0.56251413624838675</v>
      </c>
      <c r="I200" t="e">
        <v>#N/A</v>
      </c>
    </row>
    <row r="201" spans="1:10" x14ac:dyDescent="0.25">
      <c r="H201">
        <v>0.15765474808877153</v>
      </c>
      <c r="I201" t="e">
        <v>#N/A</v>
      </c>
    </row>
    <row r="202" spans="1:10" x14ac:dyDescent="0.25">
      <c r="H202">
        <v>0.63912515098745726</v>
      </c>
      <c r="I202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0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defaultColWidth="11.42578125" defaultRowHeight="15" x14ac:dyDescent="0.25"/>
  <cols>
    <col min="1" max="1" width="17" style="243" customWidth="1"/>
    <col min="2" max="2" width="6.5703125" style="243" customWidth="1"/>
    <col min="3" max="3" width="13.28515625" style="243" customWidth="1"/>
    <col min="4" max="4" width="17.28515625" style="243" bestFit="1" customWidth="1"/>
    <col min="5" max="9" width="12.7109375" style="243" customWidth="1"/>
    <col min="10" max="10" width="12.85546875" style="243" customWidth="1"/>
    <col min="11" max="11" width="17.28515625" style="243" bestFit="1" customWidth="1"/>
    <col min="12" max="14" width="12.7109375" style="243" customWidth="1"/>
    <col min="15" max="15" width="21.5703125" style="243" bestFit="1" customWidth="1"/>
    <col min="16" max="16" width="21.5703125" style="243" customWidth="1"/>
    <col min="17" max="16384" width="11.42578125" style="243"/>
  </cols>
  <sheetData>
    <row r="1" spans="1:19" ht="17.25" customHeight="1" x14ac:dyDescent="0.25">
      <c r="C1" s="190" t="s">
        <v>413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9" ht="17.25" customHeight="1" x14ac:dyDescent="0.25">
      <c r="A2" s="309" t="s">
        <v>193</v>
      </c>
      <c r="B2" s="309" t="s">
        <v>428</v>
      </c>
      <c r="C2" s="24"/>
      <c r="D2" s="24"/>
      <c r="E2" s="24"/>
      <c r="F2" s="24"/>
      <c r="G2" s="24"/>
      <c r="H2" s="24"/>
      <c r="I2" s="24"/>
      <c r="J2" s="311" t="s">
        <v>399</v>
      </c>
      <c r="K2" s="311"/>
      <c r="L2" s="311"/>
      <c r="M2" s="312" t="s">
        <v>420</v>
      </c>
      <c r="N2" s="312" t="s">
        <v>421</v>
      </c>
    </row>
    <row r="3" spans="1:19" s="31" customFormat="1" ht="124.5" thickBot="1" x14ac:dyDescent="0.25">
      <c r="A3" s="310"/>
      <c r="B3" s="310"/>
      <c r="C3" s="257" t="s">
        <v>426</v>
      </c>
      <c r="D3" s="258" t="s">
        <v>430</v>
      </c>
      <c r="E3" s="259" t="s">
        <v>416</v>
      </c>
      <c r="F3" s="259" t="s">
        <v>400</v>
      </c>
      <c r="G3" s="259" t="s">
        <v>401</v>
      </c>
      <c r="H3" s="258" t="s">
        <v>425</v>
      </c>
      <c r="I3" s="132" t="s">
        <v>625</v>
      </c>
      <c r="J3" s="47" t="s">
        <v>426</v>
      </c>
      <c r="K3" s="48" t="s">
        <v>429</v>
      </c>
      <c r="L3" s="48" t="s">
        <v>425</v>
      </c>
      <c r="M3" s="313"/>
      <c r="N3" s="313"/>
      <c r="O3" s="52" t="s">
        <v>564</v>
      </c>
      <c r="P3" s="52" t="s">
        <v>672</v>
      </c>
    </row>
    <row r="4" spans="1:19" ht="15.75" thickTop="1" x14ac:dyDescent="0.25">
      <c r="A4" s="211" t="s">
        <v>427</v>
      </c>
      <c r="B4" s="211"/>
      <c r="C4" s="44">
        <f>MAX(C6:C144)</f>
        <v>1</v>
      </c>
      <c r="D4" s="45">
        <f>MAX(D6:D144)</f>
        <v>1</v>
      </c>
      <c r="E4" s="44">
        <f>MAX(E6:E144)</f>
        <v>0.16899999999999998</v>
      </c>
      <c r="F4" s="44">
        <f>MAX(F6:F125)</f>
        <v>0.25992232155417866</v>
      </c>
      <c r="G4" s="44">
        <f>MAX(G6:G125)</f>
        <v>2.7291843763188762E-2</v>
      </c>
      <c r="H4" s="46">
        <f>MAX(H6:H144)</f>
        <v>271.16583109308129</v>
      </c>
      <c r="I4" s="131"/>
      <c r="J4" s="21"/>
      <c r="K4" s="22"/>
      <c r="L4" s="264"/>
      <c r="M4" s="23"/>
      <c r="N4" s="23"/>
      <c r="S4" s="14"/>
    </row>
    <row r="5" spans="1:19" x14ac:dyDescent="0.25">
      <c r="A5" s="264" t="s">
        <v>431</v>
      </c>
      <c r="B5" s="264"/>
      <c r="C5" s="41">
        <f>AVERAGE(C6:C144)</f>
        <v>0.79395683453237476</v>
      </c>
      <c r="D5" s="41">
        <f>AVERAGE(D6:D144)</f>
        <v>0.84532374100719421</v>
      </c>
      <c r="E5" s="41">
        <f>AVERAGE(E6:E144)</f>
        <v>6.7820143884892076E-2</v>
      </c>
      <c r="F5" s="41">
        <f>AVERAGE(F6:F125)</f>
        <v>6.3850799274923608E-3</v>
      </c>
      <c r="G5" s="43">
        <f>AVERAGE(G6:G125)</f>
        <v>5.4030452044520681E-4</v>
      </c>
      <c r="H5" s="42">
        <f>AVERAGE(H6:H144)</f>
        <v>22.762878685510746</v>
      </c>
      <c r="I5" s="42"/>
      <c r="J5" s="21"/>
      <c r="K5" s="22"/>
      <c r="L5" s="264"/>
      <c r="M5" s="23"/>
      <c r="N5" s="23"/>
    </row>
    <row r="6" spans="1:19" x14ac:dyDescent="0.25">
      <c r="A6" s="32" t="s">
        <v>196</v>
      </c>
      <c r="B6" s="33" t="s">
        <v>0</v>
      </c>
      <c r="C6" s="34">
        <f>VLOOKUP(B6,'[1]Vaccines expenditure'!$A$4:$T$196,18,FALSE)</f>
        <v>0.11</v>
      </c>
      <c r="D6" s="40">
        <f>VLOOKUP(B6,'[1]Vaccines expenditure'!$A$4:$U$196,21,FALSE)</f>
        <v>0.5</v>
      </c>
      <c r="E6" s="34">
        <f>VLOOKUP(B6,'[1]Vaccines expenditure'!$A$4:$AC$196,14,FALSE)</f>
        <v>7.3999999999999996E-2</v>
      </c>
      <c r="F6" s="34">
        <f>VLOOKUP(B6,'[1]Vaccines expenditure'!$A$4:$AC$196,7,FALSE)</f>
        <v>4.1801801801800807E-4</v>
      </c>
      <c r="G6" s="34">
        <f>VLOOKUP(B6,'[1]Vaccines expenditure'!$A$4:$AC$196,8,FALSE)</f>
        <v>3.0933333333332599E-5</v>
      </c>
      <c r="H6" s="67">
        <f>VLOOKUP(B6,'[1]Vaccines expenditure'!$A$4:$AL$196,38,FALSE)</f>
        <v>0.1409001558935645</v>
      </c>
      <c r="I6" s="67">
        <f t="shared" ref="I6:I69" si="0">COUNTBLANK(E6:H6)</f>
        <v>0</v>
      </c>
      <c r="J6" s="252">
        <f t="shared" ref="J6:K37" si="1">+C6/C$4</f>
        <v>0.11</v>
      </c>
      <c r="K6" s="252">
        <f t="shared" si="1"/>
        <v>0.5</v>
      </c>
      <c r="L6" s="252">
        <f t="shared" ref="L6:L37" si="2">+H6/H$4</f>
        <v>5.1960881400724352E-4</v>
      </c>
      <c r="M6" s="35">
        <f t="shared" ref="M6:M37" si="3">AVERAGE(J6,K6,L6)</f>
        <v>0.20350653627133575</v>
      </c>
      <c r="N6" s="36">
        <f t="shared" ref="N6:N37" si="4">_xlfn.RANK.EQ(M6, $M$6:$M$199, 0)</f>
        <v>188</v>
      </c>
      <c r="O6" s="243" t="str">
        <f>VLOOKUP(B6,'Country code'!$D$2:$F$194,2,FALSE)</f>
        <v>Low income</v>
      </c>
      <c r="P6" s="243" t="str">
        <f>VLOOKUP(B6, Regions!B:C, 2, FALSE)</f>
        <v>South Asia</v>
      </c>
      <c r="Q6" s="243">
        <f>VLOOKUP(B6,'Country code'!$D$2:$F$194,3,FALSE)</f>
        <v>1</v>
      </c>
    </row>
    <row r="7" spans="1:19" x14ac:dyDescent="0.25">
      <c r="A7" s="32" t="s">
        <v>197</v>
      </c>
      <c r="B7" s="33" t="s">
        <v>2</v>
      </c>
      <c r="C7" s="34">
        <f>VLOOKUP(B7,'[1]Vaccines expenditure'!$A$4:$T$196,18,FALSE)</f>
        <v>0.9</v>
      </c>
      <c r="D7" s="40">
        <f>VLOOKUP(B7,'[1]Vaccines expenditure'!$A$4:$U$196,21,FALSE)</f>
        <v>1</v>
      </c>
      <c r="E7" s="34">
        <f>VLOOKUP(B7,'[1]Vaccines expenditure'!$A$4:$AC$196,14,FALSE)</f>
        <v>6.9000000000000006E-2</v>
      </c>
      <c r="F7" s="34">
        <f>VLOOKUP(B7,'[1]Vaccines expenditure'!$A$4:$AC$196,7,FALSE)</f>
        <v>8.0974856379790138E-4</v>
      </c>
      <c r="G7" s="34">
        <f>VLOOKUP(B7,'[1]Vaccines expenditure'!$A$4:$AC$196,8,FALSE)</f>
        <v>5.5872650902055199E-5</v>
      </c>
      <c r="H7" s="67">
        <f>VLOOKUP(B7,'[1]Vaccines expenditure'!$A$4:$AL$196,38,FALSE)</f>
        <v>20.016435331028521</v>
      </c>
      <c r="I7" s="67">
        <f t="shared" si="0"/>
        <v>0</v>
      </c>
      <c r="J7" s="252">
        <f t="shared" si="1"/>
        <v>0.9</v>
      </c>
      <c r="K7" s="252">
        <f t="shared" si="1"/>
        <v>1</v>
      </c>
      <c r="L7" s="252">
        <f t="shared" si="2"/>
        <v>7.3816215156391196E-2</v>
      </c>
      <c r="M7" s="35">
        <f t="shared" si="3"/>
        <v>0.65793873838546368</v>
      </c>
      <c r="N7" s="36">
        <f t="shared" si="4"/>
        <v>93</v>
      </c>
      <c r="O7" s="243" t="str">
        <f>VLOOKUP(B7,'Country code'!$D$2:$F$194,2,FALSE)</f>
        <v>Upper middle income</v>
      </c>
      <c r="P7" s="243" t="str">
        <f>VLOOKUP(B7, Regions!B:C, 2, FALSE)</f>
        <v>Europe &amp; Central Asia</v>
      </c>
      <c r="Q7" s="243">
        <f>VLOOKUP(B7,'Country code'!$D$2:$F$194,3,FALSE)</f>
        <v>3</v>
      </c>
    </row>
    <row r="8" spans="1:19" x14ac:dyDescent="0.25">
      <c r="A8" s="32" t="s">
        <v>198</v>
      </c>
      <c r="B8" s="33" t="s">
        <v>50</v>
      </c>
      <c r="C8" s="34">
        <f>VLOOKUP(B8,'[1]Vaccines expenditure'!$A$4:$T$196,18,FALSE)</f>
        <v>1</v>
      </c>
      <c r="D8" s="40">
        <f>VLOOKUP(B8,'[1]Vaccines expenditure'!$A$4:$U$196,21,FALSE)</f>
        <v>1</v>
      </c>
      <c r="E8" s="34">
        <f>VLOOKUP(B8,'[1]Vaccines expenditure'!$A$4:$AC$196,14,FALSE)</f>
        <v>4.1000000000000002E-2</v>
      </c>
      <c r="F8" s="34">
        <f>VLOOKUP(B8,'[1]Vaccines expenditure'!$A$4:$AC$196,7,FALSE)</f>
        <v>2.2555200260253178E-3</v>
      </c>
      <c r="G8" s="34">
        <f>VLOOKUP(B8,'[1]Vaccines expenditure'!$A$4:$AC$196,8,FALSE)</f>
        <v>9.2476321067038014E-5</v>
      </c>
      <c r="H8" s="67">
        <f>VLOOKUP(B8,'[1]Vaccines expenditure'!$A$4:$AL$196,38,FALSE)</f>
        <v>6.590671450009407</v>
      </c>
      <c r="I8" s="67">
        <f t="shared" si="0"/>
        <v>0</v>
      </c>
      <c r="J8" s="252">
        <f t="shared" si="1"/>
        <v>1</v>
      </c>
      <c r="K8" s="252">
        <f t="shared" si="1"/>
        <v>1</v>
      </c>
      <c r="L8" s="252">
        <f t="shared" si="2"/>
        <v>2.4304948095569868E-2</v>
      </c>
      <c r="M8" s="35">
        <f t="shared" si="3"/>
        <v>0.67476831603185661</v>
      </c>
      <c r="N8" s="36">
        <f t="shared" si="4"/>
        <v>40</v>
      </c>
      <c r="O8" s="243" t="str">
        <f>VLOOKUP(B8,'Country code'!$D$2:$F$194,2,FALSE)</f>
        <v>Upper middle income</v>
      </c>
      <c r="P8" s="243" t="str">
        <f>VLOOKUP(B8, Regions!B:C, 2, FALSE)</f>
        <v>Middle East &amp; North Africa</v>
      </c>
      <c r="Q8" s="243">
        <f>VLOOKUP(B8,'Country code'!$D$2:$F$194,3,FALSE)</f>
        <v>3</v>
      </c>
    </row>
    <row r="9" spans="1:19" x14ac:dyDescent="0.25">
      <c r="A9" s="32" t="s">
        <v>199</v>
      </c>
      <c r="B9" s="33" t="s">
        <v>3</v>
      </c>
      <c r="C9" s="34">
        <f>VLOOKUP(B9,'[1]Vaccines expenditure'!$A$4:$T$196,18,FALSE)</f>
        <v>1</v>
      </c>
      <c r="D9" s="40">
        <f>VLOOKUP(B9,'[1]Vaccines expenditure'!$A$4:$U$196,21,FALSE)</f>
        <v>1</v>
      </c>
      <c r="E9" s="34">
        <f>VLOOKUP(B9,'[1]Vaccines expenditure'!$A$4:$AC$196,14,FALSE)</f>
        <v>7.6999999999999999E-2</v>
      </c>
      <c r="F9" s="34"/>
      <c r="G9" s="34"/>
      <c r="H9" s="67"/>
      <c r="I9" s="67">
        <f t="shared" si="0"/>
        <v>3</v>
      </c>
      <c r="J9" s="252">
        <f t="shared" si="1"/>
        <v>1</v>
      </c>
      <c r="K9" s="252">
        <f t="shared" si="1"/>
        <v>1</v>
      </c>
      <c r="L9" s="252">
        <f t="shared" si="2"/>
        <v>0</v>
      </c>
      <c r="M9" s="35">
        <f t="shared" si="3"/>
        <v>0.66666666666666663</v>
      </c>
      <c r="N9" s="36">
        <f t="shared" si="4"/>
        <v>67</v>
      </c>
      <c r="O9" s="243" t="str">
        <f>VLOOKUP(B9,'Country code'!$D$2:$F$194,2,FALSE)</f>
        <v>High income: nonOECD</v>
      </c>
      <c r="P9" s="243" t="str">
        <f>VLOOKUP(B9, Regions!B:C, 2, FALSE)</f>
        <v>Europe &amp; Central Asia</v>
      </c>
      <c r="Q9" s="243">
        <f>VLOOKUP(B9,'Country code'!$D$2:$F$194,3,FALSE)</f>
        <v>4</v>
      </c>
    </row>
    <row r="10" spans="1:19" x14ac:dyDescent="0.25">
      <c r="A10" s="32" t="s">
        <v>200</v>
      </c>
      <c r="B10" s="33" t="s">
        <v>1</v>
      </c>
      <c r="C10" s="34">
        <f>VLOOKUP(B10,'[1]Vaccines expenditure'!$A$4:$T$196,18,FALSE)</f>
        <v>0.14000000000000001</v>
      </c>
      <c r="D10" s="40">
        <f>VLOOKUP(B10,'[1]Vaccines expenditure'!$A$4:$U$196,21,FALSE)</f>
        <v>1</v>
      </c>
      <c r="E10" s="34">
        <f>VLOOKUP(B10,'[1]Vaccines expenditure'!$A$4:$AC$196,14,FALSE)</f>
        <v>4.5999999999999999E-2</v>
      </c>
      <c r="F10" s="34">
        <f>VLOOKUP(B10,'[1]Vaccines expenditure'!$A$4:$AC$196,7,FALSE)</f>
        <v>8.0975088590756869E-4</v>
      </c>
      <c r="G10" s="34">
        <f>VLOOKUP(B10,'[1]Vaccines expenditure'!$A$4:$AC$196,8,FALSE)</f>
        <v>3.7248540751748162E-5</v>
      </c>
      <c r="H10" s="67">
        <f>VLOOKUP(B10,'[1]Vaccines expenditure'!$A$4:$AL$196,38,FALSE)</f>
        <v>1.0916834686544907</v>
      </c>
      <c r="I10" s="67">
        <f t="shared" si="0"/>
        <v>0</v>
      </c>
      <c r="J10" s="252">
        <f t="shared" si="1"/>
        <v>0.14000000000000001</v>
      </c>
      <c r="K10" s="252">
        <f t="shared" si="1"/>
        <v>1</v>
      </c>
      <c r="L10" s="252">
        <f t="shared" si="2"/>
        <v>4.0258887495296406E-3</v>
      </c>
      <c r="M10" s="35">
        <f t="shared" si="3"/>
        <v>0.38134196291650996</v>
      </c>
      <c r="N10" s="36">
        <f t="shared" si="4"/>
        <v>169</v>
      </c>
      <c r="O10" s="243" t="str">
        <f>VLOOKUP(B10,'Country code'!$D$2:$F$194,2,FALSE)</f>
        <v>Lower middle income</v>
      </c>
      <c r="P10" s="243" t="str">
        <f>VLOOKUP(B10, Regions!B:C, 2, FALSE)</f>
        <v>Sub-Saharan Africa</v>
      </c>
      <c r="Q10" s="243">
        <f>VLOOKUP(B10,'Country code'!$D$2:$F$194,3,FALSE)</f>
        <v>2</v>
      </c>
    </row>
    <row r="11" spans="1:19" ht="30" x14ac:dyDescent="0.25">
      <c r="A11" s="32" t="s">
        <v>201</v>
      </c>
      <c r="B11" s="33" t="s">
        <v>7</v>
      </c>
      <c r="C11" s="34">
        <f>VLOOKUP(B11,'[1]Vaccines expenditure'!$A$4:$T$196,18,FALSE)</f>
        <v>1</v>
      </c>
      <c r="D11" s="40">
        <f>VLOOKUP(B11,'[1]Vaccines expenditure'!$A$4:$U$196,21,FALSE)</f>
        <v>1</v>
      </c>
      <c r="E11" s="34">
        <f>VLOOKUP(B11,'[1]Vaccines expenditure'!$A$4:$AC$196,14,FALSE)</f>
        <v>5.0999999999999997E-2</v>
      </c>
      <c r="F11" s="34"/>
      <c r="G11" s="34"/>
      <c r="H11" s="67"/>
      <c r="I11" s="67">
        <f t="shared" si="0"/>
        <v>3</v>
      </c>
      <c r="J11" s="252">
        <f t="shared" si="1"/>
        <v>1</v>
      </c>
      <c r="K11" s="252">
        <f t="shared" si="1"/>
        <v>1</v>
      </c>
      <c r="L11" s="252">
        <f t="shared" si="2"/>
        <v>0</v>
      </c>
      <c r="M11" s="35">
        <f t="shared" si="3"/>
        <v>0.66666666666666663</v>
      </c>
      <c r="N11" s="36">
        <f t="shared" si="4"/>
        <v>67</v>
      </c>
      <c r="O11" s="243" t="str">
        <f>VLOOKUP(B11,'Country code'!$D$2:$F$194,2,FALSE)</f>
        <v>Upper middle income</v>
      </c>
      <c r="P11" s="243" t="str">
        <f>VLOOKUP(B11, Regions!B:C, 2, FALSE)</f>
        <v>Latin America &amp; Caribbean</v>
      </c>
      <c r="Q11" s="243">
        <f>VLOOKUP(B11,'Country code'!$D$2:$F$194,3,FALSE)</f>
        <v>3</v>
      </c>
    </row>
    <row r="12" spans="1:19" x14ac:dyDescent="0.25">
      <c r="A12" s="32" t="s">
        <v>202</v>
      </c>
      <c r="B12" s="33" t="s">
        <v>5</v>
      </c>
      <c r="C12" s="34">
        <f>VLOOKUP(B12,'[1]Vaccines expenditure'!$A$4:$T$196,18,FALSE)</f>
        <v>1</v>
      </c>
      <c r="D12" s="40">
        <f>VLOOKUP(B12,'[1]Vaccines expenditure'!$A$4:$U$196,21,FALSE)</f>
        <v>1</v>
      </c>
      <c r="E12" s="34">
        <f>VLOOKUP(B12,'[1]Vaccines expenditure'!$A$4:$AC$196,14,FALSE)</f>
        <v>9.5000000000000001E-2</v>
      </c>
      <c r="F12" s="34"/>
      <c r="G12" s="34"/>
      <c r="H12" s="67">
        <f>VLOOKUP(B12,'[1]Vaccines expenditure'!$A$4:$AL$196,38,FALSE)</f>
        <v>23.044262257706414</v>
      </c>
      <c r="I12" s="67">
        <f t="shared" si="0"/>
        <v>2</v>
      </c>
      <c r="J12" s="252">
        <f t="shared" si="1"/>
        <v>1</v>
      </c>
      <c r="K12" s="252">
        <f t="shared" si="1"/>
        <v>1</v>
      </c>
      <c r="L12" s="252">
        <f t="shared" si="2"/>
        <v>8.4982175537434007E-2</v>
      </c>
      <c r="M12" s="35">
        <f t="shared" si="3"/>
        <v>0.69499405851247797</v>
      </c>
      <c r="N12" s="36">
        <f t="shared" si="4"/>
        <v>19</v>
      </c>
      <c r="O12" s="243" t="str">
        <f>VLOOKUP(B12,'Country code'!$D$2:$F$194,2,FALSE)</f>
        <v>Upper middle income</v>
      </c>
      <c r="P12" s="243" t="str">
        <f>VLOOKUP(B12, Regions!B:C, 2, FALSE)</f>
        <v>Latin America &amp; Caribbean</v>
      </c>
      <c r="Q12" s="243">
        <f>VLOOKUP(B12,'Country code'!$D$2:$F$194,3,FALSE)</f>
        <v>3</v>
      </c>
    </row>
    <row r="13" spans="1:19" x14ac:dyDescent="0.25">
      <c r="A13" s="32" t="s">
        <v>203</v>
      </c>
      <c r="B13" s="33" t="s">
        <v>6</v>
      </c>
      <c r="C13" s="34">
        <f>VLOOKUP(B13,'[1]Vaccines expenditure'!$A$4:$T$196,18,FALSE)</f>
        <v>0.85</v>
      </c>
      <c r="D13" s="40">
        <f>VLOOKUP(B13,'[1]Vaccines expenditure'!$A$4:$U$196,21,FALSE)</f>
        <v>1</v>
      </c>
      <c r="E13" s="34">
        <f>VLOOKUP(B13,'[1]Vaccines expenditure'!$A$4:$AC$196,14,FALSE)</f>
        <v>4.7E-2</v>
      </c>
      <c r="F13" s="34">
        <f>VLOOKUP(B13,'[1]Vaccines expenditure'!$A$4:$AC$196,7,FALSE)</f>
        <v>1.0255229323865769E-3</v>
      </c>
      <c r="G13" s="34">
        <f>VLOOKUP(B13,'[1]Vaccines expenditure'!$A$4:$AC$196,8,FALSE)</f>
        <v>4.819957782216911E-5</v>
      </c>
      <c r="H13" s="67">
        <f>VLOOKUP(B13,'[1]Vaccines expenditure'!$A$4:$AL$196,38,FALSE)</f>
        <v>5.3402459889474336</v>
      </c>
      <c r="I13" s="67">
        <f t="shared" si="0"/>
        <v>0</v>
      </c>
      <c r="J13" s="252">
        <f t="shared" si="1"/>
        <v>0.85</v>
      </c>
      <c r="K13" s="252">
        <f t="shared" si="1"/>
        <v>1</v>
      </c>
      <c r="L13" s="252">
        <f t="shared" si="2"/>
        <v>1.9693653759475037E-2</v>
      </c>
      <c r="M13" s="35">
        <f t="shared" si="3"/>
        <v>0.62323121791982505</v>
      </c>
      <c r="N13" s="36">
        <f t="shared" si="4"/>
        <v>106</v>
      </c>
      <c r="O13" s="243" t="str">
        <f>VLOOKUP(B13,'Country code'!$D$2:$F$194,2,FALSE)</f>
        <v>Lower middle income</v>
      </c>
      <c r="P13" s="243" t="str">
        <f>VLOOKUP(B13, Regions!B:C, 2, FALSE)</f>
        <v>Europe &amp; Central Asia</v>
      </c>
      <c r="Q13" s="243">
        <f>VLOOKUP(B13,'Country code'!$D$2:$F$194,3,FALSE)</f>
        <v>2</v>
      </c>
    </row>
    <row r="14" spans="1:19" x14ac:dyDescent="0.25">
      <c r="A14" s="32" t="s">
        <v>204</v>
      </c>
      <c r="B14" s="33" t="s">
        <v>8</v>
      </c>
      <c r="C14" s="34">
        <f>VLOOKUP(B14,'[1]Vaccines expenditure'!$A$4:$T$196,18,FALSE)</f>
        <v>1</v>
      </c>
      <c r="D14" s="40">
        <f>VLOOKUP(B14,'[1]Vaccines expenditure'!$A$4:$U$196,21,FALSE)</f>
        <v>0.5</v>
      </c>
      <c r="E14" s="34">
        <f>VLOOKUP(B14,'[1]Vaccines expenditure'!$A$4:$AC$196,14,FALSE)</f>
        <v>8.5000000000000006E-2</v>
      </c>
      <c r="F14" s="34">
        <f>VLOOKUP(B14,'[1]Vaccines expenditure'!$A$4:$AC$196,7,FALSE)</f>
        <v>3.3455594269353652E-3</v>
      </c>
      <c r="G14" s="34">
        <f>VLOOKUP(B14,'[1]Vaccines expenditure'!$A$4:$AC$196,8,FALSE)</f>
        <v>2.8437255128950609E-4</v>
      </c>
      <c r="H14" s="67">
        <f>VLOOKUP(B14,'[1]Vaccines expenditure'!$A$4:$AL$196,38,FALSE)</f>
        <v>159.40250664311452</v>
      </c>
      <c r="I14" s="67">
        <f t="shared" si="0"/>
        <v>0</v>
      </c>
      <c r="J14" s="252">
        <f t="shared" si="1"/>
        <v>1</v>
      </c>
      <c r="K14" s="252">
        <f t="shared" si="1"/>
        <v>0.5</v>
      </c>
      <c r="L14" s="252">
        <f t="shared" si="2"/>
        <v>0.58784141792701561</v>
      </c>
      <c r="M14" s="35">
        <f t="shared" si="3"/>
        <v>0.6959471393090052</v>
      </c>
      <c r="N14" s="36">
        <f t="shared" si="4"/>
        <v>18</v>
      </c>
      <c r="O14" s="243" t="str">
        <f>VLOOKUP(B14,'Country code'!$D$2:$F$194,2,FALSE)</f>
        <v>High income: OECD</v>
      </c>
      <c r="P14" s="243" t="str">
        <f>VLOOKUP(B14, Regions!B:C, 2, FALSE)</f>
        <v>East Asia &amp; Pacific</v>
      </c>
      <c r="Q14" s="243">
        <f>VLOOKUP(B14,'Country code'!$D$2:$F$194,3,FALSE)</f>
        <v>4</v>
      </c>
    </row>
    <row r="15" spans="1:19" x14ac:dyDescent="0.25">
      <c r="A15" s="32" t="s">
        <v>205</v>
      </c>
      <c r="B15" s="33" t="s">
        <v>9</v>
      </c>
      <c r="C15" s="34">
        <f>VLOOKUP(B15,'[1]Vaccines expenditure'!$A$4:$T$196,18,FALSE)</f>
        <v>1</v>
      </c>
      <c r="D15" s="40">
        <f>VLOOKUP(B15,'[1]Vaccines expenditure'!$A$4:$U$196,21,FALSE)</f>
        <v>1</v>
      </c>
      <c r="E15" s="34">
        <f>VLOOKUP(B15,'[1]Vaccines expenditure'!$A$4:$AC$196,14,FALSE)</f>
        <v>0.111</v>
      </c>
      <c r="F15" s="34">
        <f>VLOOKUP(B15,'[1]Vaccines expenditure'!$A$4:$AC$196,7,FALSE)</f>
        <v>3.2860291016281713E-4</v>
      </c>
      <c r="G15" s="34">
        <f>VLOOKUP(B15,'[1]Vaccines expenditure'!$A$4:$AC$196,8,FALSE)</f>
        <v>3.64749230280727E-5</v>
      </c>
      <c r="H15" s="67">
        <f>VLOOKUP(B15,'[1]Vaccines expenditure'!$A$4:$AL$196,38,FALSE)</f>
        <v>25.170253387819724</v>
      </c>
      <c r="I15" s="67">
        <f t="shared" si="0"/>
        <v>0</v>
      </c>
      <c r="J15" s="252">
        <f t="shared" si="1"/>
        <v>1</v>
      </c>
      <c r="K15" s="252">
        <f t="shared" si="1"/>
        <v>1</v>
      </c>
      <c r="L15" s="252">
        <f t="shared" si="2"/>
        <v>9.2822363667123306E-2</v>
      </c>
      <c r="M15" s="35">
        <f t="shared" si="3"/>
        <v>0.69760745455570783</v>
      </c>
      <c r="N15" s="36">
        <f t="shared" si="4"/>
        <v>17</v>
      </c>
      <c r="O15" s="243" t="str">
        <f>VLOOKUP(B15,'Country code'!$D$2:$F$194,2,FALSE)</f>
        <v>High income: OECD</v>
      </c>
      <c r="P15" s="243" t="str">
        <f>VLOOKUP(B15, Regions!B:C, 2, FALSE)</f>
        <v>Europe &amp; Central Asia</v>
      </c>
      <c r="Q15" s="243">
        <f>VLOOKUP(B15,'Country code'!$D$2:$F$194,3,FALSE)</f>
        <v>4</v>
      </c>
    </row>
    <row r="16" spans="1:19" x14ac:dyDescent="0.25">
      <c r="A16" s="32" t="s">
        <v>206</v>
      </c>
      <c r="B16" s="33" t="s">
        <v>10</v>
      </c>
      <c r="C16" s="34">
        <f>VLOOKUP(B16,'[1]Vaccines expenditure'!$A$4:$T$196,18,FALSE)</f>
        <v>0.95</v>
      </c>
      <c r="D16" s="40">
        <f>VLOOKUP(B16,'[1]Vaccines expenditure'!$A$4:$U$196,21,FALSE)</f>
        <v>1</v>
      </c>
      <c r="E16" s="34">
        <f>VLOOKUP(B16,'[1]Vaccines expenditure'!$A$4:$AC$196,14,FALSE)</f>
        <v>5.8000000000000003E-2</v>
      </c>
      <c r="F16" s="34">
        <f>VLOOKUP(B16,'[1]Vaccines expenditure'!$A$4:$AC$196,7,FALSE)</f>
        <v>2.2063750549216506E-3</v>
      </c>
      <c r="G16" s="34">
        <f>VLOOKUP(B16,'[1]Vaccines expenditure'!$A$4:$AC$196,8,FALSE)</f>
        <v>1.2796975318545576E-4</v>
      </c>
      <c r="H16" s="67">
        <f>VLOOKUP(B16,'[1]Vaccines expenditure'!$A$4:$AL$196,38,FALSE)</f>
        <v>12.778139021460472</v>
      </c>
      <c r="I16" s="67">
        <f t="shared" si="0"/>
        <v>0</v>
      </c>
      <c r="J16" s="252">
        <f t="shared" si="1"/>
        <v>0.95</v>
      </c>
      <c r="K16" s="252">
        <f t="shared" si="1"/>
        <v>1</v>
      </c>
      <c r="L16" s="252">
        <f t="shared" si="2"/>
        <v>4.712296888568606E-2</v>
      </c>
      <c r="M16" s="35">
        <f t="shared" si="3"/>
        <v>0.66570765629522866</v>
      </c>
      <c r="N16" s="36">
        <f t="shared" si="4"/>
        <v>91</v>
      </c>
      <c r="O16" s="243" t="str">
        <f>VLOOKUP(B16,'Country code'!$D$2:$F$194,2,FALSE)</f>
        <v>Upper middle income</v>
      </c>
      <c r="P16" s="243" t="str">
        <f>VLOOKUP(B16, Regions!B:C, 2, FALSE)</f>
        <v>Europe &amp; Central Asia</v>
      </c>
      <c r="Q16" s="243">
        <f>VLOOKUP(B16,'Country code'!$D$2:$F$194,3,FALSE)</f>
        <v>3</v>
      </c>
    </row>
    <row r="17" spans="1:17" x14ac:dyDescent="0.25">
      <c r="A17" s="32" t="s">
        <v>207</v>
      </c>
      <c r="B17" s="33" t="s">
        <v>18</v>
      </c>
      <c r="C17" s="34">
        <f>VLOOKUP(B17,'[1]Vaccines expenditure'!$A$4:$T$196,18,FALSE)</f>
        <v>1</v>
      </c>
      <c r="D17" s="40">
        <f>VLOOKUP(B17,'[1]Vaccines expenditure'!$A$4:$U$196,21,FALSE)</f>
        <v>1</v>
      </c>
      <c r="E17" s="34">
        <f>VLOOKUP(B17,'[1]Vaccines expenditure'!$A$4:$AC$196,14,FALSE)</f>
        <v>7.1999999999999995E-2</v>
      </c>
      <c r="F17" s="34"/>
      <c r="G17" s="34"/>
      <c r="H17" s="67">
        <f>VLOOKUP(B17,'[1]Vaccines expenditure'!$A$4:$AL$196,38,FALSE)</f>
        <v>15.040016672960558</v>
      </c>
      <c r="I17" s="67">
        <f t="shared" si="0"/>
        <v>2</v>
      </c>
      <c r="J17" s="252">
        <f t="shared" si="1"/>
        <v>1</v>
      </c>
      <c r="K17" s="252">
        <f t="shared" si="1"/>
        <v>1</v>
      </c>
      <c r="L17" s="252">
        <f t="shared" si="2"/>
        <v>5.5464276647000821E-2</v>
      </c>
      <c r="M17" s="35">
        <f t="shared" si="3"/>
        <v>0.68515475888233368</v>
      </c>
      <c r="N17" s="36">
        <f t="shared" si="4"/>
        <v>26</v>
      </c>
      <c r="O17" s="243" t="str">
        <f>VLOOKUP(B17,'Country code'!$D$2:$F$194,2,FALSE)</f>
        <v>High income: nonOECD</v>
      </c>
      <c r="P17" s="243" t="str">
        <f>VLOOKUP(B17, Regions!B:C, 2, FALSE)</f>
        <v>Latin America &amp; Caribbean</v>
      </c>
      <c r="Q17" s="243">
        <f>VLOOKUP(B17,'Country code'!$D$2:$F$194,3,FALSE)</f>
        <v>4</v>
      </c>
    </row>
    <row r="18" spans="1:17" x14ac:dyDescent="0.25">
      <c r="A18" s="32" t="s">
        <v>208</v>
      </c>
      <c r="B18" s="33" t="s">
        <v>17</v>
      </c>
      <c r="C18" s="34">
        <f>VLOOKUP(B18,'[1]Vaccines expenditure'!$A$4:$T$196,18,FALSE)</f>
        <v>1</v>
      </c>
      <c r="D18" s="40">
        <f>VLOOKUP(B18,'[1]Vaccines expenditure'!$A$4:$U$196,21,FALSE)</f>
        <v>1</v>
      </c>
      <c r="E18" s="34">
        <f>VLOOKUP(B18,'[1]Vaccines expenditure'!$A$4:$AC$196,14,FALSE)</f>
        <v>4.4999999999999998E-2</v>
      </c>
      <c r="F18" s="34"/>
      <c r="G18" s="34"/>
      <c r="H18" s="67"/>
      <c r="I18" s="67">
        <f t="shared" si="0"/>
        <v>3</v>
      </c>
      <c r="J18" s="252">
        <f t="shared" si="1"/>
        <v>1</v>
      </c>
      <c r="K18" s="252">
        <f t="shared" si="1"/>
        <v>1</v>
      </c>
      <c r="L18" s="252">
        <f t="shared" si="2"/>
        <v>0</v>
      </c>
      <c r="M18" s="35">
        <f t="shared" si="3"/>
        <v>0.66666666666666663</v>
      </c>
      <c r="N18" s="36">
        <f t="shared" si="4"/>
        <v>67</v>
      </c>
      <c r="O18" s="243" t="str">
        <f>VLOOKUP(B18,'Country code'!$D$2:$F$194,2,FALSE)</f>
        <v>High income: nonOECD</v>
      </c>
      <c r="P18" s="243" t="str">
        <f>VLOOKUP(B18, Regions!B:C, 2, FALSE)</f>
        <v>Middle East &amp; North Africa</v>
      </c>
      <c r="Q18" s="243">
        <f>VLOOKUP(B18,'Country code'!$D$2:$F$194,3,FALSE)</f>
        <v>4</v>
      </c>
    </row>
    <row r="19" spans="1:17" x14ac:dyDescent="0.25">
      <c r="A19" s="32" t="s">
        <v>209</v>
      </c>
      <c r="B19" s="33" t="s">
        <v>15</v>
      </c>
      <c r="C19" s="34">
        <f>VLOOKUP(B19,'[1]Vaccines expenditure'!$A$4:$T$196,18,FALSE)</f>
        <v>0.4</v>
      </c>
      <c r="D19" s="40">
        <f>VLOOKUP(B19,'[1]Vaccines expenditure'!$A$4:$U$196,21,FALSE)</f>
        <v>1</v>
      </c>
      <c r="E19" s="34">
        <f>VLOOKUP(B19,'[1]Vaccines expenditure'!$A$4:$AC$196,14,FALSE)</f>
        <v>3.4000000000000002E-2</v>
      </c>
      <c r="F19" s="34">
        <f>VLOOKUP(B19,'[1]Vaccines expenditure'!$A$4:$AC$196,7,FALSE)</f>
        <v>5.1674788229813841E-3</v>
      </c>
      <c r="G19" s="34">
        <f>VLOOKUP(B19,'[1]Vaccines expenditure'!$A$4:$AC$196,8,FALSE)</f>
        <v>1.7569427998136706E-4</v>
      </c>
      <c r="H19" s="67">
        <f>VLOOKUP(B19,'[1]Vaccines expenditure'!$A$4:$AL$196,38,FALSE)</f>
        <v>1.8205557917494879</v>
      </c>
      <c r="I19" s="67">
        <f t="shared" si="0"/>
        <v>0</v>
      </c>
      <c r="J19" s="252">
        <f t="shared" si="1"/>
        <v>0.4</v>
      </c>
      <c r="K19" s="252">
        <f t="shared" si="1"/>
        <v>1</v>
      </c>
      <c r="L19" s="252">
        <f t="shared" si="2"/>
        <v>6.7138097171415296E-3</v>
      </c>
      <c r="M19" s="35">
        <f t="shared" si="3"/>
        <v>0.46890460323904715</v>
      </c>
      <c r="N19" s="36">
        <f t="shared" si="4"/>
        <v>143</v>
      </c>
      <c r="O19" s="243" t="str">
        <f>VLOOKUP(B19,'Country code'!$D$2:$F$194,2,FALSE)</f>
        <v>Low income</v>
      </c>
      <c r="P19" s="243" t="str">
        <f>VLOOKUP(B19, Regions!B:C, 2, FALSE)</f>
        <v>South Asia</v>
      </c>
      <c r="Q19" s="243">
        <f>VLOOKUP(B19,'Country code'!$D$2:$F$194,3,FALSE)</f>
        <v>1</v>
      </c>
    </row>
    <row r="20" spans="1:17" x14ac:dyDescent="0.25">
      <c r="A20" s="32" t="s">
        <v>210</v>
      </c>
      <c r="B20" s="33" t="s">
        <v>24</v>
      </c>
      <c r="C20" s="34">
        <f>VLOOKUP(B20,'[1]Vaccines expenditure'!$A$4:$T$196,18,FALSE)</f>
        <v>1</v>
      </c>
      <c r="D20" s="40">
        <f>VLOOKUP(B20,'[1]Vaccines expenditure'!$A$4:$U$196,21,FALSE)</f>
        <v>1</v>
      </c>
      <c r="E20" s="34">
        <f>VLOOKUP(B20,'[1]Vaccines expenditure'!$A$4:$AC$196,14,FALSE)</f>
        <v>6.8000000000000005E-2</v>
      </c>
      <c r="F20" s="34"/>
      <c r="G20" s="34"/>
      <c r="H20" s="67"/>
      <c r="I20" s="67">
        <f t="shared" si="0"/>
        <v>3</v>
      </c>
      <c r="J20" s="252">
        <f t="shared" si="1"/>
        <v>1</v>
      </c>
      <c r="K20" s="252">
        <f t="shared" si="1"/>
        <v>1</v>
      </c>
      <c r="L20" s="252">
        <f t="shared" si="2"/>
        <v>0</v>
      </c>
      <c r="M20" s="35">
        <f t="shared" si="3"/>
        <v>0.66666666666666663</v>
      </c>
      <c r="N20" s="36">
        <f t="shared" si="4"/>
        <v>67</v>
      </c>
      <c r="O20" s="243" t="str">
        <f>VLOOKUP(B20,'Country code'!$D$2:$F$194,2,FALSE)</f>
        <v>High income: nonOECD</v>
      </c>
      <c r="P20" s="243" t="str">
        <f>VLOOKUP(B20, Regions!B:C, 2, FALSE)</f>
        <v>Latin America &amp; Caribbean</v>
      </c>
      <c r="Q20" s="243">
        <f>VLOOKUP(B20,'Country code'!$D$2:$F$194,3,FALSE)</f>
        <v>4</v>
      </c>
    </row>
    <row r="21" spans="1:17" x14ac:dyDescent="0.25">
      <c r="A21" s="32" t="s">
        <v>211</v>
      </c>
      <c r="B21" s="33" t="s">
        <v>20</v>
      </c>
      <c r="C21" s="34">
        <f>VLOOKUP(B21,'[1]Vaccines expenditure'!$A$4:$T$196,18,FALSE)</f>
        <v>1</v>
      </c>
      <c r="D21" s="40">
        <f>VLOOKUP(B21,'[1]Vaccines expenditure'!$A$4:$U$196,21,FALSE)</f>
        <v>1</v>
      </c>
      <c r="E21" s="34">
        <f>VLOOKUP(B21,'[1]Vaccines expenditure'!$A$4:$AC$196,14,FALSE)</f>
        <v>5.8000000000000003E-2</v>
      </c>
      <c r="F21" s="34">
        <f>VLOOKUP(B21,'[1]Vaccines expenditure'!$A$4:$AC$196,7,FALSE)</f>
        <v>2.5461078213081054E-3</v>
      </c>
      <c r="G21" s="34">
        <f>VLOOKUP(B21,'[1]Vaccines expenditure'!$A$4:$AC$196,8,FALSE)</f>
        <v>1.4767425363587013E-4</v>
      </c>
      <c r="H21" s="67">
        <f>VLOOKUP(B21,'[1]Vaccines expenditure'!$A$4:$AL$196,38,FALSE)</f>
        <v>1.0872652276335526E-2</v>
      </c>
      <c r="I21" s="67">
        <f t="shared" si="0"/>
        <v>0</v>
      </c>
      <c r="J21" s="252">
        <f t="shared" si="1"/>
        <v>1</v>
      </c>
      <c r="K21" s="252">
        <f t="shared" si="1"/>
        <v>1</v>
      </c>
      <c r="L21" s="252">
        <f t="shared" si="2"/>
        <v>4.0095952474939009E-5</v>
      </c>
      <c r="M21" s="35">
        <f t="shared" si="3"/>
        <v>0.66668003198415837</v>
      </c>
      <c r="N21" s="36">
        <f t="shared" si="4"/>
        <v>65</v>
      </c>
      <c r="O21" s="243" t="str">
        <f>VLOOKUP(B21,'Country code'!$D$2:$F$194,2,FALSE)</f>
        <v>Upper middle income</v>
      </c>
      <c r="P21" s="243" t="str">
        <f>VLOOKUP(B21, Regions!B:C, 2, FALSE)</f>
        <v>Europe &amp; Central Asia</v>
      </c>
      <c r="Q21" s="243">
        <f>VLOOKUP(B21,'Country code'!$D$2:$F$194,3,FALSE)</f>
        <v>3</v>
      </c>
    </row>
    <row r="22" spans="1:17" x14ac:dyDescent="0.25">
      <c r="A22" s="32" t="s">
        <v>212</v>
      </c>
      <c r="B22" s="33" t="s">
        <v>12</v>
      </c>
      <c r="C22" s="34">
        <f>VLOOKUP(B22,'[1]Vaccines expenditure'!$A$4:$T$196,18,FALSE)</f>
        <v>1</v>
      </c>
      <c r="D22" s="40">
        <f>VLOOKUP(B22,'[1]Vaccines expenditure'!$A$4:$U$196,21,FALSE)</f>
        <v>0.5</v>
      </c>
      <c r="E22" s="34">
        <f>VLOOKUP(B22,'[1]Vaccines expenditure'!$A$4:$AC$196,14,FALSE)</f>
        <v>0.11800000000000001</v>
      </c>
      <c r="F22" s="34"/>
      <c r="G22" s="34"/>
      <c r="H22" s="67"/>
      <c r="I22" s="67">
        <f t="shared" si="0"/>
        <v>3</v>
      </c>
      <c r="J22" s="252">
        <f t="shared" si="1"/>
        <v>1</v>
      </c>
      <c r="K22" s="252">
        <f t="shared" si="1"/>
        <v>0.5</v>
      </c>
      <c r="L22" s="252">
        <f t="shared" si="2"/>
        <v>0</v>
      </c>
      <c r="M22" s="35">
        <f t="shared" si="3"/>
        <v>0.5</v>
      </c>
      <c r="N22" s="36">
        <f t="shared" si="4"/>
        <v>132</v>
      </c>
      <c r="O22" s="243" t="str">
        <f>VLOOKUP(B22,'Country code'!$D$2:$F$194,2,FALSE)</f>
        <v>High income: OECD</v>
      </c>
      <c r="P22" s="243" t="str">
        <f>VLOOKUP(B22, Regions!B:C, 2, FALSE)</f>
        <v>Europe &amp; Central Asia</v>
      </c>
      <c r="Q22" s="243">
        <f>VLOOKUP(B22,'Country code'!$D$2:$F$194,3,FALSE)</f>
        <v>4</v>
      </c>
    </row>
    <row r="23" spans="1:17" x14ac:dyDescent="0.25">
      <c r="A23" s="32" t="s">
        <v>213</v>
      </c>
      <c r="B23" s="33" t="s">
        <v>21</v>
      </c>
      <c r="C23" s="34">
        <f>VLOOKUP(B23,'[1]Vaccines expenditure'!$A$4:$T$196,18,FALSE)</f>
        <v>1</v>
      </c>
      <c r="D23" s="40">
        <f>VLOOKUP(B23,'[1]Vaccines expenditure'!$A$4:$U$196,21,FALSE)</f>
        <v>0.5</v>
      </c>
      <c r="E23" s="34">
        <f>VLOOKUP(B23,'[1]Vaccines expenditure'!$A$4:$AC$196,14,FALSE)</f>
        <v>5.0999999999999997E-2</v>
      </c>
      <c r="F23" s="34">
        <f>VLOOKUP(B23,'[1]Vaccines expenditure'!$A$4:$AC$196,7,FALSE)</f>
        <v>4.1091607089825217E-3</v>
      </c>
      <c r="G23" s="34">
        <f>VLOOKUP(B23,'[1]Vaccines expenditure'!$A$4:$AC$196,8,FALSE)</f>
        <v>2.095671961581086E-4</v>
      </c>
      <c r="H23" s="67">
        <f>VLOOKUP(B23,'[1]Vaccines expenditure'!$A$4:$AL$196,38,FALSE)</f>
        <v>12.390855973402394</v>
      </c>
      <c r="I23" s="67">
        <f t="shared" si="0"/>
        <v>0</v>
      </c>
      <c r="J23" s="252">
        <f t="shared" si="1"/>
        <v>1</v>
      </c>
      <c r="K23" s="252">
        <f t="shared" si="1"/>
        <v>0.5</v>
      </c>
      <c r="L23" s="252">
        <f t="shared" si="2"/>
        <v>4.5694754104727398E-2</v>
      </c>
      <c r="M23" s="35">
        <f t="shared" si="3"/>
        <v>0.51523158470157582</v>
      </c>
      <c r="N23" s="36">
        <f t="shared" si="4"/>
        <v>125</v>
      </c>
      <c r="O23" s="243" t="str">
        <f>VLOOKUP(B23,'Country code'!$D$2:$F$194,2,FALSE)</f>
        <v>Lower middle income</v>
      </c>
      <c r="P23" s="243" t="str">
        <f>VLOOKUP(B23, Regions!B:C, 2, FALSE)</f>
        <v>Latin America &amp; Caribbean</v>
      </c>
      <c r="Q23" s="243">
        <f>VLOOKUP(B23,'Country code'!$D$2:$F$194,3,FALSE)</f>
        <v>2</v>
      </c>
    </row>
    <row r="24" spans="1:17" x14ac:dyDescent="0.25">
      <c r="A24" s="32" t="s">
        <v>214</v>
      </c>
      <c r="B24" s="33" t="s">
        <v>13</v>
      </c>
      <c r="C24" s="34">
        <f>VLOOKUP(B24,'[1]Vaccines expenditure'!$A$4:$T$196,18,FALSE)</f>
        <v>0.84</v>
      </c>
      <c r="D24" s="40">
        <f>VLOOKUP(B24,'[1]Vaccines expenditure'!$A$4:$U$196,21,FALSE)</f>
        <v>1</v>
      </c>
      <c r="E24" s="34">
        <f>VLOOKUP(B24,'[1]Vaccines expenditure'!$A$4:$AC$196,14,FALSE)</f>
        <v>4.2000000000000003E-2</v>
      </c>
      <c r="F24" s="34">
        <f>VLOOKUP(B24,'[1]Vaccines expenditure'!$A$4:$AC$196,7,FALSE)</f>
        <v>2.9569747921561911E-3</v>
      </c>
      <c r="G24" s="34">
        <f>VLOOKUP(B24,'[1]Vaccines expenditure'!$A$4:$AC$196,8,FALSE)</f>
        <v>1.2419294127056002E-4</v>
      </c>
      <c r="H24" s="67">
        <f>VLOOKUP(B24,'[1]Vaccines expenditure'!$A$4:$AL$196,38,FALSE)</f>
        <v>1.1030163770848962</v>
      </c>
      <c r="I24" s="67">
        <f t="shared" si="0"/>
        <v>0</v>
      </c>
      <c r="J24" s="252">
        <f t="shared" si="1"/>
        <v>0.84</v>
      </c>
      <c r="K24" s="252">
        <f t="shared" si="1"/>
        <v>1</v>
      </c>
      <c r="L24" s="252">
        <f t="shared" si="2"/>
        <v>4.0676820255656438E-3</v>
      </c>
      <c r="M24" s="35">
        <f t="shared" si="3"/>
        <v>0.61468922734185516</v>
      </c>
      <c r="N24" s="36">
        <f t="shared" si="4"/>
        <v>107</v>
      </c>
      <c r="O24" s="243" t="str">
        <f>VLOOKUP(B24,'Country code'!$D$2:$F$194,2,FALSE)</f>
        <v>Low income</v>
      </c>
      <c r="P24" s="243" t="str">
        <f>VLOOKUP(B24, Regions!B:C, 2, FALSE)</f>
        <v>Sub-Saharan Africa</v>
      </c>
      <c r="Q24" s="243">
        <f>VLOOKUP(B24,'Country code'!$D$2:$F$194,3,FALSE)</f>
        <v>1</v>
      </c>
    </row>
    <row r="25" spans="1:17" x14ac:dyDescent="0.25">
      <c r="A25" s="32" t="s">
        <v>215</v>
      </c>
      <c r="B25" s="33" t="s">
        <v>26</v>
      </c>
      <c r="C25" s="34">
        <f>VLOOKUP(B25,'[1]Vaccines expenditure'!$A$4:$T$196,18,FALSE)</f>
        <v>0.63</v>
      </c>
      <c r="D25" s="40">
        <f>VLOOKUP(B25,'[1]Vaccines expenditure'!$A$4:$U$196,21,FALSE)</f>
        <v>0</v>
      </c>
      <c r="E25" s="34">
        <f>VLOOKUP(B25,'[1]Vaccines expenditure'!$A$4:$AC$196,14,FALSE)</f>
        <v>5.5E-2</v>
      </c>
      <c r="F25" s="34"/>
      <c r="G25" s="34"/>
      <c r="H25" s="67">
        <f>VLOOKUP(B25,'[1]Vaccines expenditure'!$A$4:$AL$196,38,FALSE)</f>
        <v>0.20107363237711678</v>
      </c>
      <c r="I25" s="67">
        <f t="shared" si="0"/>
        <v>2</v>
      </c>
      <c r="J25" s="252">
        <f t="shared" si="1"/>
        <v>0.63</v>
      </c>
      <c r="K25" s="252">
        <f t="shared" si="1"/>
        <v>0</v>
      </c>
      <c r="L25" s="252">
        <f t="shared" si="2"/>
        <v>7.4151537296045082E-4</v>
      </c>
      <c r="M25" s="35">
        <f t="shared" si="3"/>
        <v>0.21024717179098681</v>
      </c>
      <c r="N25" s="36">
        <f t="shared" si="4"/>
        <v>187</v>
      </c>
      <c r="O25" s="243" t="str">
        <f>VLOOKUP(B25,'Country code'!$D$2:$F$194,2,FALSE)</f>
        <v>Lower middle income</v>
      </c>
      <c r="P25" s="243" t="str">
        <f>VLOOKUP(B25, Regions!B:C, 2, FALSE)</f>
        <v>South Asia</v>
      </c>
      <c r="Q25" s="243">
        <f>VLOOKUP(B25,'Country code'!$D$2:$F$194,3,FALSE)</f>
        <v>2</v>
      </c>
    </row>
    <row r="26" spans="1:17" ht="45" x14ac:dyDescent="0.25">
      <c r="A26" s="32" t="s">
        <v>216</v>
      </c>
      <c r="B26" s="33" t="s">
        <v>22</v>
      </c>
      <c r="C26" s="34">
        <f>VLOOKUP(B26,'[1]Vaccines expenditure'!$A$4:$T$196,18,FALSE)</f>
        <v>0.9</v>
      </c>
      <c r="D26" s="40">
        <f>VLOOKUP(B26,'[1]Vaccines expenditure'!$A$4:$U$196,21,FALSE)</f>
        <v>1</v>
      </c>
      <c r="E26" s="34">
        <f>VLOOKUP(B26,'[1]Vaccines expenditure'!$A$4:$AC$196,14,FALSE)</f>
        <v>5.0999999999999997E-2</v>
      </c>
      <c r="F26" s="34">
        <f>VLOOKUP(B26,'[1]Vaccines expenditure'!$A$4:$AC$196,7,FALSE)</f>
        <v>9.3794227732880049E-3</v>
      </c>
      <c r="G26" s="34">
        <f>VLOOKUP(B26,'[1]Vaccines expenditure'!$A$4:$AC$196,8,FALSE)</f>
        <v>4.7835056143768822E-4</v>
      </c>
      <c r="H26" s="67">
        <f>VLOOKUP(B26,'[1]Vaccines expenditure'!$A$4:$AL$196,38,FALSE)</f>
        <v>14.733319834492896</v>
      </c>
      <c r="I26" s="67">
        <f t="shared" si="0"/>
        <v>0</v>
      </c>
      <c r="J26" s="252">
        <f t="shared" si="1"/>
        <v>0.9</v>
      </c>
      <c r="K26" s="252">
        <f t="shared" si="1"/>
        <v>1</v>
      </c>
      <c r="L26" s="252">
        <f t="shared" si="2"/>
        <v>5.4333246099267894E-2</v>
      </c>
      <c r="M26" s="35">
        <f t="shared" si="3"/>
        <v>0.65144441536642261</v>
      </c>
      <c r="N26" s="36">
        <f t="shared" si="4"/>
        <v>94</v>
      </c>
      <c r="O26" s="243" t="str">
        <f>VLOOKUP(B26,'Country code'!$D$2:$F$194,2,FALSE)</f>
        <v>Lower middle income</v>
      </c>
      <c r="P26" s="243" t="str">
        <f>VLOOKUP(B26, Regions!B:C, 2, FALSE)</f>
        <v>Latin America &amp; Caribbean</v>
      </c>
      <c r="Q26" s="243">
        <f>VLOOKUP(B26,'Country code'!$D$2:$F$194,3,FALSE)</f>
        <v>2</v>
      </c>
    </row>
    <row r="27" spans="1:17" ht="30" x14ac:dyDescent="0.25">
      <c r="A27" s="32" t="s">
        <v>217</v>
      </c>
      <c r="B27" s="33" t="s">
        <v>19</v>
      </c>
      <c r="C27" s="34">
        <f>VLOOKUP(B27,'[1]Vaccines expenditure'!$A$4:$T$196,18,FALSE)</f>
        <v>0.9</v>
      </c>
      <c r="D27" s="40">
        <f>VLOOKUP(B27,'[1]Vaccines expenditure'!$A$4:$U$196,21,FALSE)</f>
        <v>0.5</v>
      </c>
      <c r="E27" s="34">
        <f>VLOOKUP(B27,'[1]Vaccines expenditure'!$A$4:$AC$196,14,FALSE)</f>
        <v>0.109</v>
      </c>
      <c r="F27" s="34">
        <f>VLOOKUP(B27,'[1]Vaccines expenditure'!$A$4:$AC$196,7,FALSE)</f>
        <v>7.9216708661108851E-4</v>
      </c>
      <c r="G27" s="34">
        <f>VLOOKUP(B27,'[1]Vaccines expenditure'!$A$4:$AC$196,8,FALSE)</f>
        <v>8.6346212440608646E-5</v>
      </c>
      <c r="H27" s="67">
        <f>VLOOKUP(B27,'[1]Vaccines expenditure'!$A$4:$AL$196,38,FALSE)</f>
        <v>12.912281943878449</v>
      </c>
      <c r="I27" s="67">
        <f t="shared" si="0"/>
        <v>0</v>
      </c>
      <c r="J27" s="252">
        <f t="shared" si="1"/>
        <v>0.9</v>
      </c>
      <c r="K27" s="252">
        <f t="shared" si="1"/>
        <v>0.5</v>
      </c>
      <c r="L27" s="252">
        <f t="shared" si="2"/>
        <v>4.7617658507447189E-2</v>
      </c>
      <c r="M27" s="35">
        <f t="shared" si="3"/>
        <v>0.48253921950248241</v>
      </c>
      <c r="N27" s="36">
        <f t="shared" si="4"/>
        <v>142</v>
      </c>
      <c r="O27" s="243" t="str">
        <f>VLOOKUP(B27,'Country code'!$D$2:$F$194,2,FALSE)</f>
        <v>Upper middle income</v>
      </c>
      <c r="P27" s="243" t="str">
        <f>VLOOKUP(B27, Regions!B:C, 2, FALSE)</f>
        <v>Europe &amp; Central Asia</v>
      </c>
      <c r="Q27" s="243">
        <f>VLOOKUP(B27,'Country code'!$D$2:$F$194,3,FALSE)</f>
        <v>3</v>
      </c>
    </row>
    <row r="28" spans="1:17" x14ac:dyDescent="0.25">
      <c r="A28" s="32" t="s">
        <v>218</v>
      </c>
      <c r="B28" s="33" t="s">
        <v>27</v>
      </c>
      <c r="C28" s="34">
        <f>VLOOKUP(B28,'[1]Vaccines expenditure'!$A$4:$T$196,18,FALSE)</f>
        <v>1</v>
      </c>
      <c r="D28" s="40">
        <f>VLOOKUP(B28,'[1]Vaccines expenditure'!$A$4:$U$196,21,FALSE)</f>
        <v>1</v>
      </c>
      <c r="E28" s="34">
        <f>VLOOKUP(B28,'[1]Vaccines expenditure'!$A$4:$AC$196,14,FALSE)</f>
        <v>0.10299999999999999</v>
      </c>
      <c r="F28" s="34">
        <f>VLOOKUP(B28,'[1]Vaccines expenditure'!$A$4:$AC$196,7,FALSE)</f>
        <v>2.4533702466045899E-4</v>
      </c>
      <c r="G28" s="34">
        <f>VLOOKUP(B28,'[1]Vaccines expenditure'!$A$4:$AC$196,8,FALSE)</f>
        <v>2.5269713540027274E-5</v>
      </c>
      <c r="H28" s="67">
        <f>VLOOKUP(B28,'[1]Vaccines expenditure'!$A$4:$AL$196,38,FALSE)</f>
        <v>3.2469304437799189</v>
      </c>
      <c r="I28" s="67">
        <f t="shared" si="0"/>
        <v>0</v>
      </c>
      <c r="J28" s="252">
        <f t="shared" si="1"/>
        <v>1</v>
      </c>
      <c r="K28" s="252">
        <f t="shared" si="1"/>
        <v>1</v>
      </c>
      <c r="L28" s="252">
        <f t="shared" si="2"/>
        <v>1.1973966007042262E-2</v>
      </c>
      <c r="M28" s="35">
        <f t="shared" si="3"/>
        <v>0.67065798866901405</v>
      </c>
      <c r="N28" s="36">
        <f t="shared" si="4"/>
        <v>48</v>
      </c>
      <c r="O28" s="243" t="str">
        <f>VLOOKUP(B28,'Country code'!$D$2:$F$194,2,FALSE)</f>
        <v>Upper middle income</v>
      </c>
      <c r="P28" s="243" t="str">
        <f>VLOOKUP(B28, Regions!B:C, 2, FALSE)</f>
        <v>Sub-Saharan Africa</v>
      </c>
      <c r="Q28" s="243">
        <f>VLOOKUP(B28,'Country code'!$D$2:$F$194,3,FALSE)</f>
        <v>3</v>
      </c>
    </row>
    <row r="29" spans="1:17" x14ac:dyDescent="0.25">
      <c r="A29" s="32" t="s">
        <v>219</v>
      </c>
      <c r="B29" s="33" t="s">
        <v>23</v>
      </c>
      <c r="C29" s="34">
        <f>VLOOKUP(B29,'[1]Vaccines expenditure'!$A$4:$T$196,18,FALSE)</f>
        <v>1</v>
      </c>
      <c r="D29" s="40">
        <f>VLOOKUP(B29,'[1]Vaccines expenditure'!$A$4:$U$196,21,FALSE)</f>
        <v>0.5</v>
      </c>
      <c r="E29" s="34">
        <f>VLOOKUP(B29,'[1]Vaccines expenditure'!$A$4:$AC$196,14,FALSE)</f>
        <v>0.09</v>
      </c>
      <c r="F29" s="34">
        <f>VLOOKUP(B29,'[1]Vaccines expenditure'!$A$4:$AC$196,7,FALSE)</f>
        <v>2.8152511485038767E-3</v>
      </c>
      <c r="G29" s="34">
        <f>VLOOKUP(B29,'[1]Vaccines expenditure'!$A$4:$AC$196,8,FALSE)</f>
        <v>2.5337260336534887E-4</v>
      </c>
      <c r="H29" s="67">
        <f>VLOOKUP(B29,'[1]Vaccines expenditure'!$A$4:$AL$196,38,FALSE)</f>
        <v>31.331573431909852</v>
      </c>
      <c r="I29" s="67">
        <f t="shared" si="0"/>
        <v>0</v>
      </c>
      <c r="J29" s="252">
        <f t="shared" si="1"/>
        <v>1</v>
      </c>
      <c r="K29" s="252">
        <f t="shared" si="1"/>
        <v>0.5</v>
      </c>
      <c r="L29" s="252">
        <f t="shared" si="2"/>
        <v>0.11554395812190243</v>
      </c>
      <c r="M29" s="35">
        <f t="shared" si="3"/>
        <v>0.53851465270730081</v>
      </c>
      <c r="N29" s="36">
        <f t="shared" si="4"/>
        <v>123</v>
      </c>
      <c r="O29" s="243" t="str">
        <f>VLOOKUP(B29,'Country code'!$D$2:$F$194,2,FALSE)</f>
        <v>Upper middle income</v>
      </c>
      <c r="P29" s="243" t="str">
        <f>VLOOKUP(B29, Regions!B:C, 2, FALSE)</f>
        <v>Latin America &amp; Caribbean</v>
      </c>
      <c r="Q29" s="243">
        <f>VLOOKUP(B29,'Country code'!$D$2:$F$194,3,FALSE)</f>
        <v>3</v>
      </c>
    </row>
    <row r="30" spans="1:17" ht="30" x14ac:dyDescent="0.25">
      <c r="A30" s="32" t="s">
        <v>220</v>
      </c>
      <c r="B30" s="33" t="s">
        <v>25</v>
      </c>
      <c r="C30" s="34">
        <f>VLOOKUP(B30,'[1]Vaccines expenditure'!$A$4:$T$196,18,FALSE)</f>
        <v>0.69</v>
      </c>
      <c r="D30" s="40">
        <f>VLOOKUP(B30,'[1]Vaccines expenditure'!$A$4:$U$196,21,FALSE)</f>
        <v>0.5</v>
      </c>
      <c r="E30" s="34">
        <f>VLOOKUP(B30,'[1]Vaccines expenditure'!$A$4:$AC$196,14,FALSE)</f>
        <v>2.9000000000000001E-2</v>
      </c>
      <c r="F30" s="34"/>
      <c r="G30" s="34"/>
      <c r="H30" s="67"/>
      <c r="I30" s="67">
        <f t="shared" si="0"/>
        <v>3</v>
      </c>
      <c r="J30" s="252">
        <f t="shared" si="1"/>
        <v>0.69</v>
      </c>
      <c r="K30" s="252">
        <f t="shared" si="1"/>
        <v>0.5</v>
      </c>
      <c r="L30" s="252">
        <f t="shared" si="2"/>
        <v>0</v>
      </c>
      <c r="M30" s="35">
        <f t="shared" si="3"/>
        <v>0.39666666666666667</v>
      </c>
      <c r="N30" s="36">
        <f t="shared" si="4"/>
        <v>164</v>
      </c>
      <c r="O30" s="243" t="str">
        <f>VLOOKUP(B30,'Country code'!$D$2:$F$194,2,FALSE)</f>
        <v>High income: nonOECD</v>
      </c>
      <c r="P30" s="243" t="str">
        <f>VLOOKUP(B30, Regions!B:C, 2, FALSE)</f>
        <v>Middle East &amp; North Africa</v>
      </c>
      <c r="Q30" s="243">
        <f>VLOOKUP(B30,'Country code'!$D$2:$F$194,3,FALSE)</f>
        <v>4</v>
      </c>
    </row>
    <row r="31" spans="1:17" x14ac:dyDescent="0.25">
      <c r="A31" s="32" t="s">
        <v>221</v>
      </c>
      <c r="B31" s="33" t="s">
        <v>16</v>
      </c>
      <c r="C31" s="34">
        <f>VLOOKUP(B31,'[1]Vaccines expenditure'!$A$4:$T$196,18,FALSE)</f>
        <v>0.69</v>
      </c>
      <c r="D31" s="40">
        <f>VLOOKUP(B31,'[1]Vaccines expenditure'!$A$4:$U$196,21,FALSE)</f>
        <v>1</v>
      </c>
      <c r="E31" s="34">
        <f>VLOOKUP(B31,'[1]Vaccines expenditure'!$A$4:$AC$196,14,FALSE)</f>
        <v>6.4000000000000001E-2</v>
      </c>
      <c r="F31" s="34">
        <f>VLOOKUP(B31,'[1]Vaccines expenditure'!$A$4:$AC$196,7,FALSE)</f>
        <v>3.4314595871971863E-3</v>
      </c>
      <c r="G31" s="34">
        <f>VLOOKUP(B31,'[1]Vaccines expenditure'!$A$4:$AC$196,8,FALSE)</f>
        <v>2.1961341358061991E-4</v>
      </c>
      <c r="H31" s="67">
        <f>VLOOKUP(B31,'[1]Vaccines expenditure'!$A$4:$AL$196,38,FALSE)</f>
        <v>99.979191299058854</v>
      </c>
      <c r="I31" s="67">
        <f t="shared" si="0"/>
        <v>0</v>
      </c>
      <c r="J31" s="252">
        <f t="shared" si="1"/>
        <v>0.69</v>
      </c>
      <c r="K31" s="252">
        <f t="shared" si="1"/>
        <v>1</v>
      </c>
      <c r="L31" s="252">
        <f t="shared" si="2"/>
        <v>0.36870128841837624</v>
      </c>
      <c r="M31" s="35">
        <f t="shared" si="3"/>
        <v>0.68623376280612547</v>
      </c>
      <c r="N31" s="36">
        <f t="shared" si="4"/>
        <v>24</v>
      </c>
      <c r="O31" s="243" t="str">
        <f>VLOOKUP(B31,'Country code'!$D$2:$F$194,2,FALSE)</f>
        <v>Upper middle income</v>
      </c>
      <c r="P31" s="243" t="str">
        <f>VLOOKUP(B31, Regions!B:C, 2, FALSE)</f>
        <v>Europe &amp; Central Asia</v>
      </c>
      <c r="Q31" s="243">
        <f>VLOOKUP(B31,'Country code'!$D$2:$F$194,3,FALSE)</f>
        <v>3</v>
      </c>
    </row>
    <row r="32" spans="1:17" x14ac:dyDescent="0.25">
      <c r="A32" s="32" t="s">
        <v>222</v>
      </c>
      <c r="B32" s="33" t="s">
        <v>14</v>
      </c>
      <c r="C32" s="34">
        <f>VLOOKUP(B32,'[1]Vaccines expenditure'!$A$4:$T$196,18,FALSE)</f>
        <v>0.69</v>
      </c>
      <c r="D32" s="40">
        <f>VLOOKUP(B32,'[1]Vaccines expenditure'!$A$4:$U$196,21,FALSE)</f>
        <v>1</v>
      </c>
      <c r="E32" s="34">
        <f>VLOOKUP(B32,'[1]Vaccines expenditure'!$A$4:$AC$196,14,FALSE)</f>
        <v>6.4000000000000001E-2</v>
      </c>
      <c r="F32" s="34">
        <f>VLOOKUP(B32,'[1]Vaccines expenditure'!$A$4:$AC$196,7,FALSE)</f>
        <v>5.082753623853466E-3</v>
      </c>
      <c r="G32" s="34">
        <f>VLOOKUP(B32,'[1]Vaccines expenditure'!$A$4:$AC$196,8,FALSE)</f>
        <v>3.2529623192662177E-4</v>
      </c>
      <c r="H32" s="67">
        <f>VLOOKUP(B32,'[1]Vaccines expenditure'!$A$4:$AL$196,38,FALSE)</f>
        <v>2.109547198183487</v>
      </c>
      <c r="I32" s="67">
        <f t="shared" si="0"/>
        <v>0</v>
      </c>
      <c r="J32" s="252">
        <f t="shared" si="1"/>
        <v>0.69</v>
      </c>
      <c r="K32" s="252">
        <f t="shared" si="1"/>
        <v>1</v>
      </c>
      <c r="L32" s="252">
        <f t="shared" si="2"/>
        <v>7.7795465220666269E-3</v>
      </c>
      <c r="M32" s="35">
        <f t="shared" si="3"/>
        <v>0.56592651550735551</v>
      </c>
      <c r="N32" s="36">
        <f t="shared" si="4"/>
        <v>113</v>
      </c>
      <c r="O32" s="243" t="str">
        <f>VLOOKUP(B32,'Country code'!$D$2:$F$194,2,FALSE)</f>
        <v>Low income</v>
      </c>
      <c r="P32" s="243" t="str">
        <f>VLOOKUP(B32, Regions!B:C, 2, FALSE)</f>
        <v>Sub-Saharan Africa</v>
      </c>
      <c r="Q32" s="243">
        <f>VLOOKUP(B32,'Country code'!$D$2:$F$194,3,FALSE)</f>
        <v>1</v>
      </c>
    </row>
    <row r="33" spans="1:17" x14ac:dyDescent="0.25">
      <c r="A33" s="32" t="s">
        <v>223</v>
      </c>
      <c r="B33" s="33" t="s">
        <v>11</v>
      </c>
      <c r="C33" s="34">
        <f>VLOOKUP(B33,'[1]Vaccines expenditure'!$A$4:$T$196,18,FALSE)</f>
        <v>0.69</v>
      </c>
      <c r="D33" s="40">
        <f>VLOOKUP(B33,'[1]Vaccines expenditure'!$A$4:$U$196,21,FALSE)</f>
        <v>0.5</v>
      </c>
      <c r="E33" s="34">
        <f>VLOOKUP(B33,'[1]Vaccines expenditure'!$A$4:$AC$196,14,FALSE)</f>
        <v>0.13100000000000001</v>
      </c>
      <c r="F33" s="34">
        <f>VLOOKUP(B33,'[1]Vaccines expenditure'!$A$4:$AC$196,7,FALSE)</f>
        <v>1.0024414368007997E-3</v>
      </c>
      <c r="G33" s="34">
        <f>VLOOKUP(B33,'[1]Vaccines expenditure'!$A$4:$AC$196,8,FALSE)</f>
        <v>1.3131982822090478E-4</v>
      </c>
      <c r="H33" s="67">
        <f>VLOOKUP(B33,'[1]Vaccines expenditure'!$A$4:$AL$196,38,FALSE)</f>
        <v>0.29407122679212849</v>
      </c>
      <c r="I33" s="67">
        <f t="shared" si="0"/>
        <v>0</v>
      </c>
      <c r="J33" s="252">
        <f t="shared" si="1"/>
        <v>0.69</v>
      </c>
      <c r="K33" s="252">
        <f t="shared" si="1"/>
        <v>0.5</v>
      </c>
      <c r="L33" s="252">
        <f t="shared" si="2"/>
        <v>1.0844700661831713E-3</v>
      </c>
      <c r="M33" s="35">
        <f t="shared" si="3"/>
        <v>0.39702815668872771</v>
      </c>
      <c r="N33" s="36">
        <f t="shared" si="4"/>
        <v>163</v>
      </c>
      <c r="O33" s="243" t="str">
        <f>VLOOKUP(B33,'Country code'!$D$2:$F$194,2,FALSE)</f>
        <v>Low income</v>
      </c>
      <c r="P33" s="243" t="str">
        <f>VLOOKUP(B33, Regions!B:C, 2, FALSE)</f>
        <v>Sub-Saharan Africa</v>
      </c>
      <c r="Q33" s="243">
        <f>VLOOKUP(B33,'Country code'!$D$2:$F$194,3,FALSE)</f>
        <v>1</v>
      </c>
    </row>
    <row r="34" spans="1:17" x14ac:dyDescent="0.25">
      <c r="A34" s="32" t="s">
        <v>224</v>
      </c>
      <c r="B34" s="33" t="s">
        <v>91</v>
      </c>
      <c r="C34" s="34">
        <f>VLOOKUP(B34,'[1]Vaccines expenditure'!$A$4:$T$196,18,FALSE)</f>
        <v>0.66</v>
      </c>
      <c r="D34" s="40">
        <f>VLOOKUP(B34,'[1]Vaccines expenditure'!$A$4:$U$196,21,FALSE)</f>
        <v>1</v>
      </c>
      <c r="E34" s="34">
        <f>VLOOKUP(B34,'[1]Vaccines expenditure'!$A$4:$AC$196,14,FALSE)</f>
        <v>5.8999999999999997E-2</v>
      </c>
      <c r="F34" s="34">
        <f>VLOOKUP(B34,'[1]Vaccines expenditure'!$A$4:$AC$196,7,FALSE)</f>
        <v>1.2448765737644236E-3</v>
      </c>
      <c r="G34" s="34">
        <f>VLOOKUP(B34,'[1]Vaccines expenditure'!$A$4:$AC$196,8,FALSE)</f>
        <v>7.3447717852100981E-5</v>
      </c>
      <c r="H34" s="67">
        <f>VLOOKUP(B34,'[1]Vaccines expenditure'!$A$4:$AL$196,38,FALSE)</f>
        <v>1.4705249787711463</v>
      </c>
      <c r="I34" s="67">
        <f t="shared" si="0"/>
        <v>0</v>
      </c>
      <c r="J34" s="252">
        <f t="shared" si="1"/>
        <v>0.66</v>
      </c>
      <c r="K34" s="252">
        <f t="shared" si="1"/>
        <v>1</v>
      </c>
      <c r="L34" s="252">
        <f t="shared" si="2"/>
        <v>5.4229729934756011E-3</v>
      </c>
      <c r="M34" s="35">
        <f t="shared" si="3"/>
        <v>0.55514099099782521</v>
      </c>
      <c r="N34" s="36">
        <f t="shared" si="4"/>
        <v>116</v>
      </c>
      <c r="O34" s="243" t="str">
        <f>VLOOKUP(B34,'Country code'!$D$2:$F$194,2,FALSE)</f>
        <v>Low income</v>
      </c>
      <c r="P34" s="243" t="str">
        <f>VLOOKUP(B34, Regions!B:C, 2, FALSE)</f>
        <v>East Asia &amp; Pacific</v>
      </c>
      <c r="Q34" s="243">
        <f>VLOOKUP(B34,'Country code'!$D$2:$F$194,3,FALSE)</f>
        <v>1</v>
      </c>
    </row>
    <row r="35" spans="1:17" x14ac:dyDescent="0.25">
      <c r="A35" s="32" t="s">
        <v>225</v>
      </c>
      <c r="B35" s="33" t="s">
        <v>34</v>
      </c>
      <c r="C35" s="34">
        <f>VLOOKUP(B35,'[1]Vaccines expenditure'!$A$4:$T$196,18,FALSE)</f>
        <v>0.66</v>
      </c>
      <c r="D35" s="40">
        <f>VLOOKUP(B35,'[1]Vaccines expenditure'!$A$4:$U$196,21,FALSE)</f>
        <v>1</v>
      </c>
      <c r="E35" s="34">
        <f>VLOOKUP(B35,'[1]Vaccines expenditure'!$A$4:$AC$196,14,FALSE)</f>
        <v>5.6000000000000001E-2</v>
      </c>
      <c r="F35" s="34">
        <f>VLOOKUP(B35,'[1]Vaccines expenditure'!$A$4:$AC$196,7,FALSE)</f>
        <v>1.7045773261681867E-3</v>
      </c>
      <c r="G35" s="34">
        <f>VLOOKUP(B35,'[1]Vaccines expenditure'!$A$4:$AC$196,8,FALSE)</f>
        <v>9.5456330265418463E-5</v>
      </c>
      <c r="H35" s="67">
        <f>VLOOKUP(B35,'[1]Vaccines expenditure'!$A$4:$AL$196,38,FALSE)</f>
        <v>1.4607987241833023</v>
      </c>
      <c r="I35" s="67">
        <f t="shared" si="0"/>
        <v>0</v>
      </c>
      <c r="J35" s="252">
        <f t="shared" si="1"/>
        <v>0.66</v>
      </c>
      <c r="K35" s="252">
        <f t="shared" si="1"/>
        <v>1</v>
      </c>
      <c r="L35" s="252">
        <f t="shared" si="2"/>
        <v>5.3871047037702315E-3</v>
      </c>
      <c r="M35" s="35">
        <f t="shared" si="3"/>
        <v>0.55512903490125676</v>
      </c>
      <c r="N35" s="36">
        <f t="shared" si="4"/>
        <v>117</v>
      </c>
      <c r="O35" s="243" t="str">
        <f>VLOOKUP(B35,'Country code'!$D$2:$F$194,2,FALSE)</f>
        <v>Lower middle income</v>
      </c>
      <c r="P35" s="243" t="str">
        <f>VLOOKUP(B35, Regions!B:C, 2, FALSE)</f>
        <v>Sub-Saharan Africa</v>
      </c>
      <c r="Q35" s="243">
        <f>VLOOKUP(B35,'Country code'!$D$2:$F$194,3,FALSE)</f>
        <v>2</v>
      </c>
    </row>
    <row r="36" spans="1:17" x14ac:dyDescent="0.25">
      <c r="A36" s="32" t="s">
        <v>226</v>
      </c>
      <c r="B36" s="33" t="s">
        <v>29</v>
      </c>
      <c r="C36" s="34">
        <f>VLOOKUP(B36,'[1]Vaccines expenditure'!$A$4:$T$196,18,FALSE)</f>
        <v>0.66</v>
      </c>
      <c r="D36" s="40">
        <f>VLOOKUP(B36,'[1]Vaccines expenditure'!$A$4:$U$196,21,FALSE)</f>
        <v>0.5</v>
      </c>
      <c r="E36" s="34">
        <f>VLOOKUP(B36,'[1]Vaccines expenditure'!$A$4:$AC$196,14,FALSE)</f>
        <v>0.109</v>
      </c>
      <c r="F36" s="34"/>
      <c r="G36" s="34"/>
      <c r="H36" s="67"/>
      <c r="I36" s="67">
        <f t="shared" si="0"/>
        <v>3</v>
      </c>
      <c r="J36" s="252">
        <f t="shared" si="1"/>
        <v>0.66</v>
      </c>
      <c r="K36" s="252">
        <f t="shared" si="1"/>
        <v>0.5</v>
      </c>
      <c r="L36" s="252">
        <f t="shared" si="2"/>
        <v>0</v>
      </c>
      <c r="M36" s="35">
        <f t="shared" si="3"/>
        <v>0.38666666666666671</v>
      </c>
      <c r="N36" s="36">
        <f t="shared" si="4"/>
        <v>166</v>
      </c>
      <c r="O36" s="243" t="str">
        <f>VLOOKUP(B36,'Country code'!$D$2:$F$194,2,FALSE)</f>
        <v>High income: OECD</v>
      </c>
      <c r="P36" s="243" t="str">
        <f>VLOOKUP(B36, Regions!B:C, 2, FALSE)</f>
        <v>North America</v>
      </c>
      <c r="Q36" s="243">
        <f>VLOOKUP(B36,'Country code'!$D$2:$F$194,3,FALSE)</f>
        <v>4</v>
      </c>
    </row>
    <row r="37" spans="1:17" x14ac:dyDescent="0.25">
      <c r="A37" s="32" t="s">
        <v>227</v>
      </c>
      <c r="B37" s="33" t="s">
        <v>40</v>
      </c>
      <c r="C37" s="34">
        <f>VLOOKUP(B37,'[1]Vaccines expenditure'!$A$4:$T$196,18,FALSE)</f>
        <v>0.66</v>
      </c>
      <c r="D37" s="40">
        <f>VLOOKUP(B37,'[1]Vaccines expenditure'!$A$4:$U$196,21,FALSE)</f>
        <v>1</v>
      </c>
      <c r="E37" s="34">
        <f>VLOOKUP(B37,'[1]Vaccines expenditure'!$A$4:$AC$196,14,FALSE)</f>
        <v>3.9E-2</v>
      </c>
      <c r="F37" s="34"/>
      <c r="G37" s="34"/>
      <c r="H37" s="67">
        <f>VLOOKUP(B37,'[1]Vaccines expenditure'!$A$4:$AL$196,38,FALSE)</f>
        <v>4.2923732717866434</v>
      </c>
      <c r="I37" s="67">
        <f t="shared" si="0"/>
        <v>2</v>
      </c>
      <c r="J37" s="252">
        <f t="shared" si="1"/>
        <v>0.66</v>
      </c>
      <c r="K37" s="252">
        <f t="shared" si="1"/>
        <v>1</v>
      </c>
      <c r="L37" s="252">
        <f t="shared" si="2"/>
        <v>1.5829329434626404E-2</v>
      </c>
      <c r="M37" s="35">
        <f t="shared" si="3"/>
        <v>0.55860977647820886</v>
      </c>
      <c r="N37" s="36">
        <f t="shared" si="4"/>
        <v>114</v>
      </c>
      <c r="O37" s="243" t="str">
        <f>VLOOKUP(B37,'Country code'!$D$2:$F$194,2,FALSE)</f>
        <v>Lower middle income</v>
      </c>
      <c r="P37" s="243" t="str">
        <f>VLOOKUP(B37, Regions!B:C, 2, FALSE)</f>
        <v>Sub-Saharan Africa</v>
      </c>
      <c r="Q37" s="243">
        <f>VLOOKUP(B37,'Country code'!$D$2:$F$194,3,FALSE)</f>
        <v>2</v>
      </c>
    </row>
    <row r="38" spans="1:17" ht="30" x14ac:dyDescent="0.25">
      <c r="A38" s="32" t="s">
        <v>228</v>
      </c>
      <c r="B38" s="33" t="s">
        <v>28</v>
      </c>
      <c r="C38" s="34">
        <f>VLOOKUP(B38,'[1]Vaccines expenditure'!$A$4:$T$196,18,FALSE)</f>
        <v>0.66</v>
      </c>
      <c r="D38" s="40">
        <f>VLOOKUP(B38,'[1]Vaccines expenditure'!$A$4:$U$196,21,FALSE)</f>
        <v>1</v>
      </c>
      <c r="E38" s="34">
        <f>VLOOKUP(B38,'[1]Vaccines expenditure'!$A$4:$AC$196,14,FALSE)</f>
        <v>4.2999999999999997E-2</v>
      </c>
      <c r="F38" s="34">
        <f>VLOOKUP(B38,'[1]Vaccines expenditure'!$A$4:$AC$196,7,FALSE)</f>
        <v>3.9976507973307957E-4</v>
      </c>
      <c r="G38" s="34">
        <f>VLOOKUP(B38,'[1]Vaccines expenditure'!$A$4:$AC$196,8,FALSE)</f>
        <v>1.7189898428522419E-5</v>
      </c>
      <c r="H38" s="67">
        <f>VLOOKUP(B38,'[1]Vaccines expenditure'!$A$4:$AL$196,38,FALSE)</f>
        <v>0.16892593687115975</v>
      </c>
      <c r="I38" s="67">
        <f t="shared" si="0"/>
        <v>0</v>
      </c>
      <c r="J38" s="252">
        <f t="shared" ref="J38:K69" si="5">+C38/C$4</f>
        <v>0.66</v>
      </c>
      <c r="K38" s="252">
        <f t="shared" si="5"/>
        <v>1</v>
      </c>
      <c r="L38" s="252">
        <f t="shared" ref="L38:L69" si="6">+H38/H$4</f>
        <v>6.2296173596139285E-4</v>
      </c>
      <c r="M38" s="35">
        <f t="shared" ref="M38:M69" si="7">AVERAGE(J38,K38,L38)</f>
        <v>0.55354098724532053</v>
      </c>
      <c r="N38" s="36">
        <f t="shared" ref="N38:N69" si="8">_xlfn.RANK.EQ(M38, $M$6:$M$199, 0)</f>
        <v>118</v>
      </c>
      <c r="O38" s="243" t="str">
        <f>VLOOKUP(B38,'Country code'!$D$2:$F$194,2,FALSE)</f>
        <v>Low income</v>
      </c>
      <c r="P38" s="243" t="str">
        <f>VLOOKUP(B38, Regions!B:C, 2, FALSE)</f>
        <v>Sub-Saharan Africa</v>
      </c>
      <c r="Q38" s="243">
        <f>VLOOKUP(B38,'Country code'!$D$2:$F$194,3,FALSE)</f>
        <v>1</v>
      </c>
    </row>
    <row r="39" spans="1:17" x14ac:dyDescent="0.25">
      <c r="A39" s="32" t="s">
        <v>229</v>
      </c>
      <c r="B39" s="33" t="s">
        <v>167</v>
      </c>
      <c r="C39" s="34">
        <f>VLOOKUP(B39,'[1]Vaccines expenditure'!$A$4:$T$196,18,FALSE)</f>
        <v>0.53</v>
      </c>
      <c r="D39" s="40">
        <f>VLOOKUP(B39,'[1]Vaccines expenditure'!$A$4:$U$196,21,FALSE)</f>
        <v>1</v>
      </c>
      <c r="E39" s="34">
        <f>VLOOKUP(B39,'[1]Vaccines expenditure'!$A$4:$AC$196,14,FALSE)</f>
        <v>7.0000000000000007E-2</v>
      </c>
      <c r="F39" s="34">
        <f>VLOOKUP(B39,'[1]Vaccines expenditure'!$A$4:$AC$196,7,FALSE)</f>
        <v>3.3857017879272929E-3</v>
      </c>
      <c r="G39" s="34">
        <f>VLOOKUP(B39,'[1]Vaccines expenditure'!$A$4:$AC$196,8,FALSE)</f>
        <v>2.3699912515491052E-4</v>
      </c>
      <c r="H39" s="67">
        <f>VLOOKUP(B39,'[1]Vaccines expenditure'!$A$4:$AL$196,38,FALSE)</f>
        <v>1.7028970216475758</v>
      </c>
      <c r="I39" s="67">
        <f t="shared" si="0"/>
        <v>0</v>
      </c>
      <c r="J39" s="252">
        <f t="shared" si="5"/>
        <v>0.53</v>
      </c>
      <c r="K39" s="252">
        <f t="shared" si="5"/>
        <v>1</v>
      </c>
      <c r="L39" s="252">
        <f t="shared" si="6"/>
        <v>6.2799100269496479E-3</v>
      </c>
      <c r="M39" s="35">
        <f t="shared" si="7"/>
        <v>0.51209330334231662</v>
      </c>
      <c r="N39" s="36">
        <f t="shared" si="8"/>
        <v>126</v>
      </c>
      <c r="O39" s="243" t="str">
        <f>VLOOKUP(B39,'Country code'!$D$2:$F$194,2,FALSE)</f>
        <v>Low income</v>
      </c>
      <c r="P39" s="243" t="str">
        <f>VLOOKUP(B39, Regions!B:C, 2, FALSE)</f>
        <v>Sub-Saharan Africa</v>
      </c>
      <c r="Q39" s="243">
        <f>VLOOKUP(B39,'Country code'!$D$2:$F$194,3,FALSE)</f>
        <v>1</v>
      </c>
    </row>
    <row r="40" spans="1:17" x14ac:dyDescent="0.25">
      <c r="A40" s="32" t="s">
        <v>230</v>
      </c>
      <c r="B40" s="33" t="s">
        <v>31</v>
      </c>
      <c r="C40" s="34">
        <f>VLOOKUP(B40,'[1]Vaccines expenditure'!$A$4:$T$196,18,FALSE)</f>
        <v>1</v>
      </c>
      <c r="D40" s="40">
        <f>VLOOKUP(B40,'[1]Vaccines expenditure'!$A$4:$U$196,21,FALSE)</f>
        <v>1</v>
      </c>
      <c r="E40" s="34">
        <f>VLOOKUP(B40,'[1]Vaccines expenditure'!$A$4:$AC$196,14,FALSE)</f>
        <v>8.3000000000000004E-2</v>
      </c>
      <c r="F40" s="34"/>
      <c r="G40" s="34"/>
      <c r="H40" s="67">
        <f>VLOOKUP(B40,'[1]Vaccines expenditure'!$A$4:$AL$196,38,FALSE)</f>
        <v>39.533522061488668</v>
      </c>
      <c r="I40" s="67">
        <f t="shared" si="0"/>
        <v>2</v>
      </c>
      <c r="J40" s="252">
        <f t="shared" si="5"/>
        <v>1</v>
      </c>
      <c r="K40" s="252">
        <f t="shared" si="5"/>
        <v>1</v>
      </c>
      <c r="L40" s="252">
        <f t="shared" si="6"/>
        <v>0.14579094239907484</v>
      </c>
      <c r="M40" s="35">
        <f t="shared" si="7"/>
        <v>0.71526364746635818</v>
      </c>
      <c r="N40" s="36">
        <f t="shared" si="8"/>
        <v>11</v>
      </c>
      <c r="O40" s="243" t="str">
        <f>VLOOKUP(B40,'Country code'!$D$2:$F$194,2,FALSE)</f>
        <v>Upper middle income</v>
      </c>
      <c r="P40" s="243" t="str">
        <f>VLOOKUP(B40, Regions!B:C, 2, FALSE)</f>
        <v>Latin America &amp; Caribbean</v>
      </c>
      <c r="Q40" s="243">
        <f>VLOOKUP(B40,'Country code'!$D$2:$F$194,3,FALSE)</f>
        <v>3</v>
      </c>
    </row>
    <row r="41" spans="1:17" x14ac:dyDescent="0.25">
      <c r="A41" s="32" t="s">
        <v>231</v>
      </c>
      <c r="B41" s="33" t="s">
        <v>32</v>
      </c>
      <c r="C41" s="34">
        <f>VLOOKUP(B41,'[1]Vaccines expenditure'!$A$4:$T$196,18,FALSE)</f>
        <v>1</v>
      </c>
      <c r="D41" s="40">
        <f>VLOOKUP(B41,'[1]Vaccines expenditure'!$A$4:$U$196,21,FALSE)</f>
        <v>1</v>
      </c>
      <c r="E41" s="34">
        <f>VLOOKUP(B41,'[1]Vaccines expenditure'!$A$4:$AC$196,14,FALSE)</f>
        <v>4.5999999999999999E-2</v>
      </c>
      <c r="F41" s="34">
        <f>VLOOKUP(B41,'[1]Vaccines expenditure'!$A$4:$AC$196,7,FALSE)</f>
        <v>1.0901263473992813E-3</v>
      </c>
      <c r="G41" s="34">
        <f>VLOOKUP(B41,'[1]Vaccines expenditure'!$A$4:$AC$196,8,FALSE)</f>
        <v>5.0145811980366945E-5</v>
      </c>
      <c r="H41" s="67">
        <f>VLOOKUP(B41,'[1]Vaccines expenditure'!$A$4:$AL$196,38,FALSE)</f>
        <v>4.5841900520059262</v>
      </c>
      <c r="I41" s="67">
        <f t="shared" si="0"/>
        <v>0</v>
      </c>
      <c r="J41" s="252">
        <f t="shared" si="5"/>
        <v>1</v>
      </c>
      <c r="K41" s="252">
        <f t="shared" si="5"/>
        <v>1</v>
      </c>
      <c r="L41" s="252">
        <f t="shared" si="6"/>
        <v>1.6905485597233458E-2</v>
      </c>
      <c r="M41" s="35">
        <f t="shared" si="7"/>
        <v>0.67230182853241116</v>
      </c>
      <c r="N41" s="36">
        <f t="shared" si="8"/>
        <v>43</v>
      </c>
      <c r="O41" s="243" t="str">
        <f>VLOOKUP(B41,'Country code'!$D$2:$F$194,2,FALSE)</f>
        <v>Lower middle income</v>
      </c>
      <c r="P41" s="243" t="str">
        <f>VLOOKUP(B41, Regions!B:C, 2, FALSE)</f>
        <v>East Asia &amp; Pacific</v>
      </c>
      <c r="Q41" s="243">
        <f>VLOOKUP(B41,'Country code'!$D$2:$F$194,3,FALSE)</f>
        <v>2</v>
      </c>
    </row>
    <row r="42" spans="1:17" x14ac:dyDescent="0.25">
      <c r="A42" s="32" t="s">
        <v>232</v>
      </c>
      <c r="B42" s="33" t="s">
        <v>38</v>
      </c>
      <c r="C42" s="34">
        <f>VLOOKUP(B42,'[1]Vaccines expenditure'!$A$4:$T$196,18,FALSE)</f>
        <v>1</v>
      </c>
      <c r="D42" s="40">
        <f>VLOOKUP(B42,'[1]Vaccines expenditure'!$A$4:$U$196,21,FALSE)</f>
        <v>1</v>
      </c>
      <c r="E42" s="34">
        <f>VLOOKUP(B42,'[1]Vaccines expenditure'!$A$4:$AC$196,14,FALSE)</f>
        <v>6.4000000000000001E-2</v>
      </c>
      <c r="F42" s="34">
        <f>VLOOKUP(B42,'[1]Vaccines expenditure'!$A$4:$AC$196,7,FALSE)</f>
        <v>3.0509586399652213E-3</v>
      </c>
      <c r="G42" s="34">
        <f>VLOOKUP(B42,'[1]Vaccines expenditure'!$A$4:$AC$196,8,FALSE)</f>
        <v>1.9526135295777419E-4</v>
      </c>
      <c r="H42" s="67">
        <f>VLOOKUP(B42,'[1]Vaccines expenditure'!$A$4:$AL$196,38,FALSE)</f>
        <v>15.441637831056617</v>
      </c>
      <c r="I42" s="67">
        <f t="shared" si="0"/>
        <v>0</v>
      </c>
      <c r="J42" s="252">
        <f t="shared" si="5"/>
        <v>1</v>
      </c>
      <c r="K42" s="252">
        <f t="shared" si="5"/>
        <v>1</v>
      </c>
      <c r="L42" s="252">
        <f t="shared" si="6"/>
        <v>5.6945367227171292E-2</v>
      </c>
      <c r="M42" s="35">
        <f t="shared" si="7"/>
        <v>0.68564845574239042</v>
      </c>
      <c r="N42" s="36">
        <f t="shared" si="8"/>
        <v>25</v>
      </c>
      <c r="O42" s="243" t="str">
        <f>VLOOKUP(B42,'Country code'!$D$2:$F$194,2,FALSE)</f>
        <v>Upper middle income</v>
      </c>
      <c r="P42" s="243" t="str">
        <f>VLOOKUP(B42, Regions!B:C, 2, FALSE)</f>
        <v>Latin America &amp; Caribbean</v>
      </c>
      <c r="Q42" s="243">
        <f>VLOOKUP(B42,'Country code'!$D$2:$F$194,3,FALSE)</f>
        <v>3</v>
      </c>
    </row>
    <row r="43" spans="1:17" x14ac:dyDescent="0.25">
      <c r="A43" s="32" t="s">
        <v>233</v>
      </c>
      <c r="B43" s="33" t="s">
        <v>39</v>
      </c>
      <c r="C43" s="34">
        <f>VLOOKUP(B43,'[1]Vaccines expenditure'!$A$4:$T$196,18,FALSE)</f>
        <v>1</v>
      </c>
      <c r="D43" s="40">
        <f>VLOOKUP(B43,'[1]Vaccines expenditure'!$A$4:$U$196,21,FALSE)</f>
        <v>0.5</v>
      </c>
      <c r="E43" s="34">
        <f>VLOOKUP(B43,'[1]Vaccines expenditure'!$A$4:$AC$196,14,FALSE)</f>
        <v>3.4000000000000002E-2</v>
      </c>
      <c r="F43" s="34">
        <f>VLOOKUP(B43,'[1]Vaccines expenditure'!$A$4:$AC$196,7,FALSE)</f>
        <v>3.8784607966733101E-4</v>
      </c>
      <c r="G43" s="34">
        <f>VLOOKUP(B43,'[1]Vaccines expenditure'!$A$4:$AC$196,8,FALSE)</f>
        <v>1.3186766708689256E-5</v>
      </c>
      <c r="H43" s="67">
        <f>VLOOKUP(B43,'[1]Vaccines expenditure'!$A$4:$AL$196,38,FALSE)</f>
        <v>0.19419541556670336</v>
      </c>
      <c r="I43" s="67">
        <f t="shared" si="0"/>
        <v>0</v>
      </c>
      <c r="J43" s="252">
        <f t="shared" si="5"/>
        <v>1</v>
      </c>
      <c r="K43" s="252">
        <f t="shared" si="5"/>
        <v>0.5</v>
      </c>
      <c r="L43" s="252">
        <f t="shared" si="6"/>
        <v>7.1615002075996507E-4</v>
      </c>
      <c r="M43" s="35">
        <f t="shared" si="7"/>
        <v>0.50023871667358666</v>
      </c>
      <c r="N43" s="36">
        <f t="shared" si="8"/>
        <v>131</v>
      </c>
      <c r="O43" s="243" t="str">
        <f>VLOOKUP(B43,'Country code'!$D$2:$F$194,2,FALSE)</f>
        <v>Low income</v>
      </c>
      <c r="P43" s="243" t="str">
        <f>VLOOKUP(B43, Regions!B:C, 2, FALSE)</f>
        <v>Sub-Saharan Africa</v>
      </c>
      <c r="Q43" s="243">
        <f>VLOOKUP(B43,'Country code'!$D$2:$F$194,3,FALSE)</f>
        <v>1</v>
      </c>
    </row>
    <row r="44" spans="1:17" x14ac:dyDescent="0.25">
      <c r="A44" s="32" t="s">
        <v>234</v>
      </c>
      <c r="B44" s="33" t="s">
        <v>36</v>
      </c>
      <c r="C44" s="34">
        <f>VLOOKUP(B44,'[1]Vaccines expenditure'!$A$4:$T$196,18,FALSE)</f>
        <v>1</v>
      </c>
      <c r="D44" s="40">
        <f>VLOOKUP(B44,'[1]Vaccines expenditure'!$A$4:$U$196,21,FALSE)</f>
        <v>1</v>
      </c>
      <c r="E44" s="34">
        <f>VLOOKUP(B44,'[1]Vaccines expenditure'!$A$4:$AC$196,14,FALSE)</f>
        <v>0.03</v>
      </c>
      <c r="F44" s="34">
        <f>VLOOKUP(B44,'[1]Vaccines expenditure'!$A$4:$AC$196,7,FALSE)</f>
        <v>1.2526421919272267E-3</v>
      </c>
      <c r="G44" s="34">
        <f>VLOOKUP(B44,'[1]Vaccines expenditure'!$A$4:$AC$196,8,FALSE)</f>
        <v>3.7579265757816802E-5</v>
      </c>
      <c r="H44" s="67">
        <f>VLOOKUP(B44,'[1]Vaccines expenditure'!$A$4:$AL$196,38,FALSE)</f>
        <v>0.65315374515747682</v>
      </c>
      <c r="I44" s="67">
        <f t="shared" si="0"/>
        <v>0</v>
      </c>
      <c r="J44" s="252">
        <f t="shared" si="5"/>
        <v>1</v>
      </c>
      <c r="K44" s="252">
        <f t="shared" si="5"/>
        <v>1</v>
      </c>
      <c r="L44" s="252">
        <f t="shared" si="6"/>
        <v>2.408687490324963E-3</v>
      </c>
      <c r="M44" s="35">
        <f t="shared" si="7"/>
        <v>0.66746956249677503</v>
      </c>
      <c r="N44" s="36">
        <f t="shared" si="8"/>
        <v>58</v>
      </c>
      <c r="O44" s="243" t="str">
        <f>VLOOKUP(B44,'Country code'!$D$2:$F$194,2,FALSE)</f>
        <v>Lower middle income</v>
      </c>
      <c r="P44" s="243" t="str">
        <f>VLOOKUP(B44, Regions!B:C, 2, FALSE)</f>
        <v>Sub-Saharan Africa</v>
      </c>
      <c r="Q44" s="243">
        <f>VLOOKUP(B44,'Country code'!$D$2:$F$194,3,FALSE)</f>
        <v>2</v>
      </c>
    </row>
    <row r="45" spans="1:17" x14ac:dyDescent="0.25">
      <c r="A45" s="32" t="s">
        <v>235</v>
      </c>
      <c r="B45" s="33" t="s">
        <v>37</v>
      </c>
      <c r="C45" s="34">
        <f>VLOOKUP(B45,'[1]Vaccines expenditure'!$A$4:$T$196,18,FALSE)</f>
        <v>1</v>
      </c>
      <c r="D45" s="40">
        <f>VLOOKUP(B45,'[1]Vaccines expenditure'!$A$4:$U$196,21,FALSE)</f>
        <v>1</v>
      </c>
      <c r="E45" s="34">
        <f>VLOOKUP(B45,'[1]Vaccines expenditure'!$A$4:$AC$196,14,FALSE)</f>
        <v>4.4999999999999998E-2</v>
      </c>
      <c r="F45" s="34"/>
      <c r="G45" s="34"/>
      <c r="H45" s="67"/>
      <c r="I45" s="67">
        <f t="shared" si="0"/>
        <v>3</v>
      </c>
      <c r="J45" s="252">
        <f t="shared" si="5"/>
        <v>1</v>
      </c>
      <c r="K45" s="252">
        <f t="shared" si="5"/>
        <v>1</v>
      </c>
      <c r="L45" s="252">
        <f t="shared" si="6"/>
        <v>0</v>
      </c>
      <c r="M45" s="35">
        <f t="shared" si="7"/>
        <v>0.66666666666666663</v>
      </c>
      <c r="N45" s="36">
        <f t="shared" si="8"/>
        <v>67</v>
      </c>
      <c r="O45" s="243" t="e">
        <f>VLOOKUP(B45,'Country code'!$D$2:$F$194,2,FALSE)</f>
        <v>#N/A</v>
      </c>
      <c r="P45" s="243" t="str">
        <f>VLOOKUP(B45, Regions!B:C, 2, FALSE)</f>
        <v>East Asia &amp; Pacific</v>
      </c>
      <c r="Q45" s="243" t="e">
        <f>VLOOKUP(B45,'Country code'!$D$2:$F$194,3,FALSE)</f>
        <v>#N/A</v>
      </c>
    </row>
    <row r="46" spans="1:17" x14ac:dyDescent="0.25">
      <c r="A46" s="32" t="s">
        <v>236</v>
      </c>
      <c r="B46" s="33" t="s">
        <v>41</v>
      </c>
      <c r="C46" s="34">
        <f>VLOOKUP(B46,'[1]Vaccines expenditure'!$A$4:$T$196,18,FALSE)</f>
        <v>1</v>
      </c>
      <c r="D46" s="40">
        <f>VLOOKUP(B46,'[1]Vaccines expenditure'!$A$4:$U$196,21,FALSE)</f>
        <v>1</v>
      </c>
      <c r="E46" s="34">
        <f>VLOOKUP(B46,'[1]Vaccines expenditure'!$A$4:$AC$196,14,FALSE)</f>
        <v>0.105</v>
      </c>
      <c r="F46" s="34">
        <f>VLOOKUP(B46,'[1]Vaccines expenditure'!$A$4:$AC$196,7,FALSE)</f>
        <v>0.25992232155417866</v>
      </c>
      <c r="G46" s="34">
        <f>VLOOKUP(B46,'[1]Vaccines expenditure'!$A$4:$AC$196,8,FALSE)</f>
        <v>2.7291843763188762E-2</v>
      </c>
      <c r="H46" s="67">
        <f>VLOOKUP(B46,'[1]Vaccines expenditure'!$A$4:$AL$196,38,FALSE)</f>
        <v>72.415618403063874</v>
      </c>
      <c r="I46" s="67">
        <f t="shared" si="0"/>
        <v>0</v>
      </c>
      <c r="J46" s="252">
        <f t="shared" si="5"/>
        <v>1</v>
      </c>
      <c r="K46" s="252">
        <f t="shared" si="5"/>
        <v>1</v>
      </c>
      <c r="L46" s="252">
        <f t="shared" si="6"/>
        <v>0.26705288830511337</v>
      </c>
      <c r="M46" s="35">
        <f t="shared" si="7"/>
        <v>0.75568429610170451</v>
      </c>
      <c r="N46" s="36">
        <f t="shared" si="8"/>
        <v>4</v>
      </c>
      <c r="O46" s="243" t="str">
        <f>VLOOKUP(B46,'Country code'!$D$2:$F$194,2,FALSE)</f>
        <v>Upper middle income</v>
      </c>
      <c r="P46" s="243" t="str">
        <f>VLOOKUP(B46, Regions!B:C, 2, FALSE)</f>
        <v>Latin America &amp; Caribbean</v>
      </c>
      <c r="Q46" s="243">
        <f>VLOOKUP(B46,'Country code'!$D$2:$F$194,3,FALSE)</f>
        <v>3</v>
      </c>
    </row>
    <row r="47" spans="1:17" x14ac:dyDescent="0.25">
      <c r="A47" s="32" t="s">
        <v>241</v>
      </c>
      <c r="B47" s="33" t="s">
        <v>33</v>
      </c>
      <c r="C47" s="34">
        <f>VLOOKUP(B47,'[1]Vaccines expenditure'!$A$4:$T$196,18,FALSE)</f>
        <v>1</v>
      </c>
      <c r="D47" s="40">
        <f>VLOOKUP(B47,'[1]Vaccines expenditure'!$A$4:$U$196,21,FALSE)</f>
        <v>0.5</v>
      </c>
      <c r="E47" s="34">
        <f>VLOOKUP(B47,'[1]Vaccines expenditure'!$A$4:$AC$196,14,FALSE)</f>
        <v>5.1999999999999998E-2</v>
      </c>
      <c r="F47" s="34">
        <f>VLOOKUP(B47,'[1]Vaccines expenditure'!$A$4:$AC$196,7,FALSE)</f>
        <v>5.4696837156715855E-4</v>
      </c>
      <c r="G47" s="34">
        <f>VLOOKUP(B47,'[1]Vaccines expenditure'!$A$4:$AC$196,8,FALSE)</f>
        <v>2.8442355321492244E-5</v>
      </c>
      <c r="H47" s="67">
        <f>VLOOKUP(B47,'[1]Vaccines expenditure'!$A$4:$AL$196,38,FALSE)</f>
        <v>1.8355711494116291</v>
      </c>
      <c r="I47" s="67">
        <f t="shared" si="0"/>
        <v>0</v>
      </c>
      <c r="J47" s="252">
        <f t="shared" si="5"/>
        <v>1</v>
      </c>
      <c r="K47" s="252">
        <f t="shared" si="5"/>
        <v>0.5</v>
      </c>
      <c r="L47" s="252">
        <f t="shared" si="6"/>
        <v>6.7691830567751174E-3</v>
      </c>
      <c r="M47" s="35">
        <f t="shared" si="7"/>
        <v>0.50225639435225833</v>
      </c>
      <c r="N47" s="36">
        <f t="shared" si="8"/>
        <v>130</v>
      </c>
      <c r="O47" s="243" t="str">
        <f>VLOOKUP(B47,'Country code'!$D$2:$F$194,2,FALSE)</f>
        <v>Lower middle income</v>
      </c>
      <c r="P47" s="243" t="str">
        <f>VLOOKUP(B47, Regions!B:C, 2, FALSE)</f>
        <v>Sub-Saharan Africa</v>
      </c>
      <c r="Q47" s="243">
        <f>VLOOKUP(B47,'Country code'!$D$2:$F$194,3,FALSE)</f>
        <v>2</v>
      </c>
    </row>
    <row r="48" spans="1:17" x14ac:dyDescent="0.25">
      <c r="A48" s="32" t="s">
        <v>237</v>
      </c>
      <c r="B48" s="33" t="s">
        <v>74</v>
      </c>
      <c r="C48" s="34">
        <f>VLOOKUP(B48,'[1]Vaccines expenditure'!$A$4:$T$196,18,FALSE)</f>
        <v>1</v>
      </c>
      <c r="D48" s="40">
        <f>VLOOKUP(B48,'[1]Vaccines expenditure'!$A$4:$U$196,21,FALSE)</f>
        <v>0.5</v>
      </c>
      <c r="E48" s="34">
        <f>VLOOKUP(B48,'[1]Vaccines expenditure'!$A$4:$AC$196,14,FALSE)</f>
        <v>7.8E-2</v>
      </c>
      <c r="F48" s="34"/>
      <c r="G48" s="34"/>
      <c r="H48" s="67"/>
      <c r="I48" s="67">
        <f t="shared" si="0"/>
        <v>3</v>
      </c>
      <c r="J48" s="252">
        <f t="shared" si="5"/>
        <v>1</v>
      </c>
      <c r="K48" s="252">
        <f t="shared" si="5"/>
        <v>0.5</v>
      </c>
      <c r="L48" s="252">
        <f t="shared" si="6"/>
        <v>0</v>
      </c>
      <c r="M48" s="35">
        <f t="shared" si="7"/>
        <v>0.5</v>
      </c>
      <c r="N48" s="36">
        <f t="shared" si="8"/>
        <v>132</v>
      </c>
      <c r="O48" s="243" t="str">
        <f>VLOOKUP(B48,'Country code'!$D$2:$F$194,2,FALSE)</f>
        <v>High income: nonOECD</v>
      </c>
      <c r="P48" s="243" t="str">
        <f>VLOOKUP(B48, Regions!B:C, 2, FALSE)</f>
        <v>Europe &amp; Central Asia</v>
      </c>
      <c r="Q48" s="243">
        <f>VLOOKUP(B48,'Country code'!$D$2:$F$194,3,FALSE)</f>
        <v>4</v>
      </c>
    </row>
    <row r="49" spans="1:17" x14ac:dyDescent="0.25">
      <c r="A49" s="32" t="s">
        <v>238</v>
      </c>
      <c r="B49" s="33" t="s">
        <v>42</v>
      </c>
      <c r="C49" s="34">
        <f>VLOOKUP(B49,'[1]Vaccines expenditure'!$A$4:$T$196,18,FALSE)</f>
        <v>1</v>
      </c>
      <c r="D49" s="40">
        <f>VLOOKUP(B49,'[1]Vaccines expenditure'!$A$4:$U$196,21,FALSE)</f>
        <v>1</v>
      </c>
      <c r="E49" s="34">
        <f>VLOOKUP(B49,'[1]Vaccines expenditure'!$A$4:$AC$196,14,FALSE)</f>
        <v>0.113</v>
      </c>
      <c r="F49" s="34"/>
      <c r="G49" s="34"/>
      <c r="H49" s="67"/>
      <c r="I49" s="67">
        <f t="shared" si="0"/>
        <v>3</v>
      </c>
      <c r="J49" s="252">
        <f t="shared" si="5"/>
        <v>1</v>
      </c>
      <c r="K49" s="252">
        <f t="shared" si="5"/>
        <v>1</v>
      </c>
      <c r="L49" s="252">
        <f t="shared" si="6"/>
        <v>0</v>
      </c>
      <c r="M49" s="35">
        <f t="shared" si="7"/>
        <v>0.66666666666666663</v>
      </c>
      <c r="N49" s="36">
        <f t="shared" si="8"/>
        <v>67</v>
      </c>
      <c r="O49" s="243" t="str">
        <f>VLOOKUP(B49,'Country code'!$D$2:$F$194,2,FALSE)</f>
        <v>Upper middle income</v>
      </c>
      <c r="P49" s="243" t="str">
        <f>VLOOKUP(B49, Regions!B:C, 2, FALSE)</f>
        <v>Latin America &amp; Caribbean</v>
      </c>
      <c r="Q49" s="243">
        <f>VLOOKUP(B49,'Country code'!$D$2:$F$194,3,FALSE)</f>
        <v>3</v>
      </c>
    </row>
    <row r="50" spans="1:17" x14ac:dyDescent="0.25">
      <c r="A50" s="32" t="s">
        <v>239</v>
      </c>
      <c r="B50" s="33" t="s">
        <v>43</v>
      </c>
      <c r="C50" s="34">
        <f>VLOOKUP(B50,'[1]Vaccines expenditure'!$A$4:$T$196,18,FALSE)</f>
        <v>0.9</v>
      </c>
      <c r="D50" s="40">
        <f>VLOOKUP(B50,'[1]Vaccines expenditure'!$A$4:$U$196,21,FALSE)</f>
        <v>1</v>
      </c>
      <c r="E50" s="34">
        <f>VLOOKUP(B50,'[1]Vaccines expenditure'!$A$4:$AC$196,14,FALSE)</f>
        <v>0.06</v>
      </c>
      <c r="F50" s="34">
        <f>VLOOKUP(B50,'[1]Vaccines expenditure'!$A$4:$AC$196,7,FALSE)</f>
        <v>1.2109030919084378E-3</v>
      </c>
      <c r="G50" s="34">
        <f>VLOOKUP(B50,'[1]Vaccines expenditure'!$A$4:$AC$196,8,FALSE)</f>
        <v>7.2654185514506276E-5</v>
      </c>
      <c r="H50" s="67">
        <f>VLOOKUP(B50,'[1]Vaccines expenditure'!$A$4:$AL$196,38,FALSE)</f>
        <v>28.951479726094135</v>
      </c>
      <c r="I50" s="67">
        <f t="shared" si="0"/>
        <v>0</v>
      </c>
      <c r="J50" s="252">
        <f t="shared" si="5"/>
        <v>0.9</v>
      </c>
      <c r="K50" s="252">
        <f t="shared" si="5"/>
        <v>1</v>
      </c>
      <c r="L50" s="252">
        <f t="shared" si="6"/>
        <v>0.10676669552867135</v>
      </c>
      <c r="M50" s="35">
        <f t="shared" si="7"/>
        <v>0.66892223184289046</v>
      </c>
      <c r="N50" s="36">
        <f t="shared" si="8"/>
        <v>51</v>
      </c>
      <c r="O50" s="243" t="str">
        <f>VLOOKUP(B50,'Country code'!$D$2:$F$194,2,FALSE)</f>
        <v>High income: nonOECD</v>
      </c>
      <c r="P50" s="243" t="str">
        <f>VLOOKUP(B50, Regions!B:C, 2, FALSE)</f>
        <v>Europe &amp; Central Asia</v>
      </c>
      <c r="Q50" s="243">
        <f>VLOOKUP(B50,'Country code'!$D$2:$F$194,3,FALSE)</f>
        <v>4</v>
      </c>
    </row>
    <row r="51" spans="1:17" x14ac:dyDescent="0.25">
      <c r="A51" s="32" t="s">
        <v>240</v>
      </c>
      <c r="B51" s="33" t="s">
        <v>44</v>
      </c>
      <c r="C51" s="34">
        <f>VLOOKUP(B51,'[1]Vaccines expenditure'!$A$4:$T$196,18,FALSE)</f>
        <v>0.9</v>
      </c>
      <c r="D51" s="40">
        <f>VLOOKUP(B51,'[1]Vaccines expenditure'!$A$4:$U$196,21,FALSE)</f>
        <v>0.5</v>
      </c>
      <c r="E51" s="34">
        <f>VLOOKUP(B51,'[1]Vaccines expenditure'!$A$4:$AC$196,14,FALSE)</f>
        <v>7.5999999999999998E-2</v>
      </c>
      <c r="F51" s="34">
        <f>VLOOKUP(B51,'[1]Vaccines expenditure'!$A$4:$AC$196,7,FALSE)</f>
        <v>3.257080532096042E-3</v>
      </c>
      <c r="G51" s="34">
        <f>VLOOKUP(B51,'[1]Vaccines expenditure'!$A$4:$AC$196,8,FALSE)</f>
        <v>2.4753812043929921E-4</v>
      </c>
      <c r="H51" s="67">
        <f>VLOOKUP(B51,'[1]Vaccines expenditure'!$A$4:$AL$196,38,FALSE)</f>
        <v>104.59940022787931</v>
      </c>
      <c r="I51" s="67">
        <f t="shared" si="0"/>
        <v>0</v>
      </c>
      <c r="J51" s="252">
        <f t="shared" si="5"/>
        <v>0.9</v>
      </c>
      <c r="K51" s="252">
        <f t="shared" si="5"/>
        <v>0.5</v>
      </c>
      <c r="L51" s="252">
        <f t="shared" si="6"/>
        <v>0.38573960371863436</v>
      </c>
      <c r="M51" s="35">
        <f t="shared" si="7"/>
        <v>0.59524653457287802</v>
      </c>
      <c r="N51" s="36">
        <f t="shared" si="8"/>
        <v>110</v>
      </c>
      <c r="O51" s="243" t="str">
        <f>VLOOKUP(B51,'Country code'!$D$2:$F$194,2,FALSE)</f>
        <v>High income: OECD</v>
      </c>
      <c r="P51" s="243" t="str">
        <f>VLOOKUP(B51, Regions!B:C, 2, FALSE)</f>
        <v>Europe &amp; Central Asia</v>
      </c>
      <c r="Q51" s="243">
        <f>VLOOKUP(B51,'Country code'!$D$2:$F$194,3,FALSE)</f>
        <v>4</v>
      </c>
    </row>
    <row r="52" spans="1:17" ht="45" x14ac:dyDescent="0.25">
      <c r="A52" s="32" t="s">
        <v>242</v>
      </c>
      <c r="B52" s="33" t="s">
        <v>142</v>
      </c>
      <c r="C52" s="34">
        <f>VLOOKUP(B52,'[1]Vaccines expenditure'!$A$4:$T$196,18,FALSE)</f>
        <v>1</v>
      </c>
      <c r="D52" s="40">
        <f>VLOOKUP(B52,'[1]Vaccines expenditure'!$A$4:$U$196,21,FALSE)</f>
        <v>1</v>
      </c>
      <c r="E52" s="34">
        <f>VLOOKUP(B52,'[1]Vaccines expenditure'!$A$4:$AC$196,14,FALSE)</f>
        <v>0</v>
      </c>
      <c r="F52" s="34"/>
      <c r="G52" s="34"/>
      <c r="H52" s="67"/>
      <c r="I52" s="67">
        <f t="shared" si="0"/>
        <v>3</v>
      </c>
      <c r="J52" s="252">
        <f t="shared" si="5"/>
        <v>1</v>
      </c>
      <c r="K52" s="252">
        <f t="shared" si="5"/>
        <v>1</v>
      </c>
      <c r="L52" s="252">
        <f t="shared" si="6"/>
        <v>0</v>
      </c>
      <c r="M52" s="35">
        <f t="shared" si="7"/>
        <v>0.66666666666666663</v>
      </c>
      <c r="N52" s="36">
        <f t="shared" si="8"/>
        <v>67</v>
      </c>
      <c r="O52" s="243" t="str">
        <f>VLOOKUP(B52,'Country code'!$D$2:$F$194,2,FALSE)</f>
        <v>Low income</v>
      </c>
      <c r="P52" s="243" t="str">
        <f>VLOOKUP(B52, Regions!B:C, 2, FALSE)</f>
        <v>East Asia &amp; Pacific</v>
      </c>
      <c r="Q52" s="243">
        <f>VLOOKUP(B52,'Country code'!$D$2:$F$194,3,FALSE)</f>
        <v>1</v>
      </c>
    </row>
    <row r="53" spans="1:17" ht="45" x14ac:dyDescent="0.25">
      <c r="A53" s="32" t="s">
        <v>243</v>
      </c>
      <c r="B53" s="33" t="s">
        <v>35</v>
      </c>
      <c r="C53" s="34">
        <f>VLOOKUP(B53,'[1]Vaccines expenditure'!$A$4:$T$196,18,FALSE)</f>
        <v>1</v>
      </c>
      <c r="D53" s="40">
        <f>VLOOKUP(B53,'[1]Vaccines expenditure'!$A$4:$U$196,21,FALSE)</f>
        <v>1</v>
      </c>
      <c r="E53" s="34">
        <f>VLOOKUP(B53,'[1]Vaccines expenditure'!$A$4:$AC$196,14,FALSE)</f>
        <v>0.02</v>
      </c>
      <c r="F53" s="34">
        <f>VLOOKUP(B53,'[1]Vaccines expenditure'!$A$4:$AC$196,7,FALSE)</f>
        <v>4.2203885772531848E-3</v>
      </c>
      <c r="G53" s="34">
        <f>VLOOKUP(B53,'[1]Vaccines expenditure'!$A$4:$AC$196,8,FALSE)</f>
        <v>8.4407771545063698E-5</v>
      </c>
      <c r="H53" s="67">
        <f>VLOOKUP(B53,'[1]Vaccines expenditure'!$A$4:$AL$196,38,FALSE)</f>
        <v>0</v>
      </c>
      <c r="I53" s="67">
        <f t="shared" si="0"/>
        <v>0</v>
      </c>
      <c r="J53" s="252">
        <f t="shared" si="5"/>
        <v>1</v>
      </c>
      <c r="K53" s="252">
        <f t="shared" si="5"/>
        <v>1</v>
      </c>
      <c r="L53" s="252">
        <f t="shared" si="6"/>
        <v>0</v>
      </c>
      <c r="M53" s="35">
        <f t="shared" si="7"/>
        <v>0.66666666666666663</v>
      </c>
      <c r="N53" s="36">
        <f t="shared" si="8"/>
        <v>67</v>
      </c>
      <c r="O53" s="243" t="str">
        <f>VLOOKUP(B53,'Country code'!$D$2:$F$194,2,FALSE)</f>
        <v>Low income</v>
      </c>
      <c r="P53" s="243" t="str">
        <f>VLOOKUP(B53, Regions!B:C, 2, FALSE)</f>
        <v>Sub-Saharan Africa</v>
      </c>
      <c r="Q53" s="243">
        <f>VLOOKUP(B53,'Country code'!$D$2:$F$194,3,FALSE)</f>
        <v>1</v>
      </c>
    </row>
    <row r="54" spans="1:17" x14ac:dyDescent="0.25">
      <c r="A54" s="32" t="s">
        <v>244</v>
      </c>
      <c r="B54" s="33" t="s">
        <v>48</v>
      </c>
      <c r="C54" s="34">
        <f>VLOOKUP(B54,'[1]Vaccines expenditure'!$A$4:$T$196,18,FALSE)</f>
        <v>1</v>
      </c>
      <c r="D54" s="40">
        <f>VLOOKUP(B54,'[1]Vaccines expenditure'!$A$4:$U$196,21,FALSE)</f>
        <v>0.5</v>
      </c>
      <c r="E54" s="34">
        <f>VLOOKUP(B54,'[1]Vaccines expenditure'!$A$4:$AC$196,14,FALSE)</f>
        <v>0.11199999999999999</v>
      </c>
      <c r="F54" s="34"/>
      <c r="G54" s="34"/>
      <c r="H54" s="67"/>
      <c r="I54" s="67">
        <f t="shared" si="0"/>
        <v>3</v>
      </c>
      <c r="J54" s="252">
        <f t="shared" si="5"/>
        <v>1</v>
      </c>
      <c r="K54" s="252">
        <f t="shared" si="5"/>
        <v>0.5</v>
      </c>
      <c r="L54" s="252">
        <f t="shared" si="6"/>
        <v>0</v>
      </c>
      <c r="M54" s="35">
        <f t="shared" si="7"/>
        <v>0.5</v>
      </c>
      <c r="N54" s="36">
        <f t="shared" si="8"/>
        <v>132</v>
      </c>
      <c r="O54" s="243" t="str">
        <f>VLOOKUP(B54,'Country code'!$D$2:$F$194,2,FALSE)</f>
        <v>High income: OECD</v>
      </c>
      <c r="P54" s="243" t="str">
        <f>VLOOKUP(B54, Regions!B:C, 2, FALSE)</f>
        <v>Europe &amp; Central Asia</v>
      </c>
      <c r="Q54" s="243">
        <f>VLOOKUP(B54,'Country code'!$D$2:$F$194,3,FALSE)</f>
        <v>4</v>
      </c>
    </row>
    <row r="55" spans="1:17" x14ac:dyDescent="0.25">
      <c r="A55" s="32" t="s">
        <v>245</v>
      </c>
      <c r="B55" s="33" t="s">
        <v>46</v>
      </c>
      <c r="C55" s="34">
        <f>VLOOKUP(B55,'[1]Vaccines expenditure'!$A$4:$T$196,18,FALSE)</f>
        <v>0.26</v>
      </c>
      <c r="D55" s="40">
        <f>VLOOKUP(B55,'[1]Vaccines expenditure'!$A$4:$U$196,21,FALSE)</f>
        <v>0</v>
      </c>
      <c r="E55" s="34">
        <f>VLOOKUP(B55,'[1]Vaccines expenditure'!$A$4:$AC$196,14,FALSE)</f>
        <v>7.0000000000000007E-2</v>
      </c>
      <c r="F55" s="34"/>
      <c r="G55" s="34"/>
      <c r="H55" s="67"/>
      <c r="I55" s="67">
        <f t="shared" si="0"/>
        <v>3</v>
      </c>
      <c r="J55" s="252">
        <f t="shared" si="5"/>
        <v>0.26</v>
      </c>
      <c r="K55" s="252">
        <f t="shared" si="5"/>
        <v>0</v>
      </c>
      <c r="L55" s="252">
        <f t="shared" si="6"/>
        <v>0</v>
      </c>
      <c r="M55" s="35">
        <f t="shared" si="7"/>
        <v>8.666666666666667E-2</v>
      </c>
      <c r="N55" s="36">
        <f t="shared" si="8"/>
        <v>190</v>
      </c>
      <c r="O55" s="243" t="str">
        <f>VLOOKUP(B55,'Country code'!$D$2:$F$194,2,FALSE)</f>
        <v>Lower middle income</v>
      </c>
      <c r="P55" s="243" t="str">
        <f>VLOOKUP(B55, Regions!B:C, 2, FALSE)</f>
        <v>Middle East &amp; North Africa</v>
      </c>
      <c r="Q55" s="243">
        <f>VLOOKUP(B55,'Country code'!$D$2:$F$194,3,FALSE)</f>
        <v>2</v>
      </c>
    </row>
    <row r="56" spans="1:17" x14ac:dyDescent="0.25">
      <c r="A56" s="32" t="s">
        <v>246</v>
      </c>
      <c r="B56" s="33" t="s">
        <v>47</v>
      </c>
      <c r="C56" s="34">
        <f>VLOOKUP(B56,'[1]Vaccines expenditure'!$A$4:$T$196,18,FALSE)</f>
        <v>1</v>
      </c>
      <c r="D56" s="40">
        <f>VLOOKUP(B56,'[1]Vaccines expenditure'!$A$4:$U$196,21,FALSE)</f>
        <v>1</v>
      </c>
      <c r="E56" s="34">
        <f>VLOOKUP(B56,'[1]Vaccines expenditure'!$A$4:$AC$196,14,FALSE)</f>
        <v>6.4000000000000001E-2</v>
      </c>
      <c r="F56" s="34">
        <f>VLOOKUP(B56,'[1]Vaccines expenditure'!$A$4:$AC$196,7,FALSE)</f>
        <v>2.0094557127729016E-4</v>
      </c>
      <c r="G56" s="34">
        <f>VLOOKUP(B56,'[1]Vaccines expenditure'!$A$4:$AC$196,8,FALSE)</f>
        <v>1.2860516561746569E-5</v>
      </c>
      <c r="H56" s="67"/>
      <c r="I56" s="67">
        <f t="shared" si="0"/>
        <v>1</v>
      </c>
      <c r="J56" s="252">
        <f t="shared" si="5"/>
        <v>1</v>
      </c>
      <c r="K56" s="252">
        <f t="shared" si="5"/>
        <v>1</v>
      </c>
      <c r="L56" s="252">
        <f t="shared" si="6"/>
        <v>0</v>
      </c>
      <c r="M56" s="35">
        <f t="shared" si="7"/>
        <v>0.66666666666666663</v>
      </c>
      <c r="N56" s="36">
        <f t="shared" si="8"/>
        <v>67</v>
      </c>
      <c r="O56" s="243" t="str">
        <f>VLOOKUP(B56,'Country code'!$D$2:$F$194,2,FALSE)</f>
        <v>Upper middle income</v>
      </c>
      <c r="P56" s="243" t="str">
        <f>VLOOKUP(B56, Regions!B:C, 2, FALSE)</f>
        <v>Latin America &amp; Caribbean</v>
      </c>
      <c r="Q56" s="243">
        <f>VLOOKUP(B56,'Country code'!$D$2:$F$194,3,FALSE)</f>
        <v>3</v>
      </c>
    </row>
    <row r="57" spans="1:17" ht="30" x14ac:dyDescent="0.25">
      <c r="A57" s="32" t="s">
        <v>247</v>
      </c>
      <c r="B57" s="33" t="s">
        <v>49</v>
      </c>
      <c r="C57" s="34">
        <f>VLOOKUP(B57,'[1]Vaccines expenditure'!$A$4:$T$196,18,FALSE)</f>
        <v>1</v>
      </c>
      <c r="D57" s="40">
        <f>VLOOKUP(B57,'[1]Vaccines expenditure'!$A$4:$U$196,21,FALSE)</f>
        <v>1</v>
      </c>
      <c r="E57" s="34">
        <f>VLOOKUP(B57,'[1]Vaccines expenditure'!$A$4:$AC$196,14,FALSE)</f>
        <v>5.8999999999999997E-2</v>
      </c>
      <c r="F57" s="34">
        <f>VLOOKUP(B57,'[1]Vaccines expenditure'!$A$4:$AC$196,7,FALSE)</f>
        <v>1.1034874865772368E-3</v>
      </c>
      <c r="G57" s="34">
        <f>VLOOKUP(B57,'[1]Vaccines expenditure'!$A$4:$AC$196,8,FALSE)</f>
        <v>6.5105761708056961E-5</v>
      </c>
      <c r="H57" s="67">
        <f>VLOOKUP(B57,'[1]Vaccines expenditure'!$A$4:$AL$196,38,FALSE)</f>
        <v>3.9767161685751944</v>
      </c>
      <c r="I57" s="67">
        <f t="shared" si="0"/>
        <v>0</v>
      </c>
      <c r="J57" s="252">
        <f t="shared" si="5"/>
        <v>1</v>
      </c>
      <c r="K57" s="252">
        <f t="shared" si="5"/>
        <v>1</v>
      </c>
      <c r="L57" s="252">
        <f t="shared" si="6"/>
        <v>1.4665255399416948E-2</v>
      </c>
      <c r="M57" s="35">
        <f t="shared" si="7"/>
        <v>0.671555085133139</v>
      </c>
      <c r="N57" s="36">
        <f t="shared" si="8"/>
        <v>46</v>
      </c>
      <c r="O57" s="243" t="str">
        <f>VLOOKUP(B57,'Country code'!$D$2:$F$194,2,FALSE)</f>
        <v>Upper middle income</v>
      </c>
      <c r="P57" s="243" t="str">
        <f>VLOOKUP(B57, Regions!B:C, 2, FALSE)</f>
        <v>Latin America &amp; Caribbean</v>
      </c>
      <c r="Q57" s="243">
        <f>VLOOKUP(B57,'Country code'!$D$2:$F$194,3,FALSE)</f>
        <v>3</v>
      </c>
    </row>
    <row r="58" spans="1:17" x14ac:dyDescent="0.25">
      <c r="A58" s="32" t="s">
        <v>248</v>
      </c>
      <c r="B58" s="33" t="s">
        <v>51</v>
      </c>
      <c r="C58" s="34">
        <f>VLOOKUP(B58,'[1]Vaccines expenditure'!$A$4:$T$196,18,FALSE)</f>
        <v>1</v>
      </c>
      <c r="D58" s="40">
        <f>VLOOKUP(B58,'[1]Vaccines expenditure'!$A$4:$U$196,21,FALSE)</f>
        <v>1</v>
      </c>
      <c r="E58" s="34">
        <f>VLOOKUP(B58,'[1]Vaccines expenditure'!$A$4:$AC$196,14,FALSE)</f>
        <v>6.0999999999999999E-2</v>
      </c>
      <c r="F58" s="34">
        <f>VLOOKUP(B58,'[1]Vaccines expenditure'!$A$4:$AC$196,7,FALSE)</f>
        <v>8.99145496933813E-3</v>
      </c>
      <c r="G58" s="34">
        <f>VLOOKUP(B58,'[1]Vaccines expenditure'!$A$4:$AC$196,8,FALSE)</f>
        <v>5.4847875312962586E-4</v>
      </c>
      <c r="H58" s="67">
        <f>VLOOKUP(B58,'[1]Vaccines expenditure'!$A$4:$AL$196,38,FALSE)</f>
        <v>57.907544098624776</v>
      </c>
      <c r="I58" s="67">
        <f t="shared" si="0"/>
        <v>0</v>
      </c>
      <c r="J58" s="252">
        <f t="shared" si="5"/>
        <v>1</v>
      </c>
      <c r="K58" s="252">
        <f t="shared" si="5"/>
        <v>1</v>
      </c>
      <c r="L58" s="252">
        <f t="shared" si="6"/>
        <v>0.2135502982259857</v>
      </c>
      <c r="M58" s="35">
        <f t="shared" si="7"/>
        <v>0.73785009940866197</v>
      </c>
      <c r="N58" s="36">
        <f t="shared" si="8"/>
        <v>7</v>
      </c>
      <c r="O58" s="243" t="str">
        <f>VLOOKUP(B58,'Country code'!$D$2:$F$194,2,FALSE)</f>
        <v>Lower middle income</v>
      </c>
      <c r="P58" s="243" t="str">
        <f>VLOOKUP(B58, Regions!B:C, 2, FALSE)</f>
        <v>Latin America &amp; Caribbean</v>
      </c>
      <c r="Q58" s="243">
        <f>VLOOKUP(B58,'Country code'!$D$2:$F$194,3,FALSE)</f>
        <v>2</v>
      </c>
    </row>
    <row r="59" spans="1:17" x14ac:dyDescent="0.25">
      <c r="A59" s="32" t="s">
        <v>249</v>
      </c>
      <c r="B59" s="33" t="s">
        <v>52</v>
      </c>
      <c r="C59" s="34">
        <f>VLOOKUP(B59,'[1]Vaccines expenditure'!$A$4:$T$196,18,FALSE)</f>
        <v>1</v>
      </c>
      <c r="D59" s="40">
        <f>VLOOKUP(B59,'[1]Vaccines expenditure'!$A$4:$U$196,21,FALSE)</f>
        <v>1</v>
      </c>
      <c r="E59" s="34">
        <f>VLOOKUP(B59,'[1]Vaccines expenditure'!$A$4:$AC$196,14,FALSE)</f>
        <v>0.05</v>
      </c>
      <c r="F59" s="34">
        <f>VLOOKUP(B59,'[1]Vaccines expenditure'!$A$4:$AC$196,7,FALSE)</f>
        <v>6.1248467751837104E-3</v>
      </c>
      <c r="G59" s="34">
        <f>VLOOKUP(B59,'[1]Vaccines expenditure'!$A$4:$AC$196,8,FALSE)</f>
        <v>3.062423387591855E-4</v>
      </c>
      <c r="H59" s="67">
        <f>VLOOKUP(B59,'[1]Vaccines expenditure'!$A$4:$AL$196,38,FALSE)</f>
        <v>12.183321704301298</v>
      </c>
      <c r="I59" s="67">
        <f t="shared" si="0"/>
        <v>0</v>
      </c>
      <c r="J59" s="252">
        <f t="shared" si="5"/>
        <v>1</v>
      </c>
      <c r="K59" s="252">
        <f t="shared" si="5"/>
        <v>1</v>
      </c>
      <c r="L59" s="252">
        <f t="shared" si="6"/>
        <v>4.4929413323167584E-2</v>
      </c>
      <c r="M59" s="35">
        <f t="shared" si="7"/>
        <v>0.68164313777438912</v>
      </c>
      <c r="N59" s="36">
        <f t="shared" si="8"/>
        <v>28</v>
      </c>
      <c r="O59" s="243" t="str">
        <f>VLOOKUP(B59,'Country code'!$D$2:$F$194,2,FALSE)</f>
        <v>Lower middle income</v>
      </c>
      <c r="P59" s="243" t="str">
        <f>VLOOKUP(B59, Regions!B:C, 2, FALSE)</f>
        <v>Middle East &amp; North Africa</v>
      </c>
      <c r="Q59" s="243">
        <f>VLOOKUP(B59,'Country code'!$D$2:$F$194,3,FALSE)</f>
        <v>2</v>
      </c>
    </row>
    <row r="60" spans="1:17" x14ac:dyDescent="0.25">
      <c r="A60" s="32" t="s">
        <v>250</v>
      </c>
      <c r="B60" s="33" t="s">
        <v>155</v>
      </c>
      <c r="C60" s="34">
        <f>VLOOKUP(B60,'[1]Vaccines expenditure'!$A$4:$T$196,18,FALSE)</f>
        <v>1</v>
      </c>
      <c r="D60" s="40">
        <f>VLOOKUP(B60,'[1]Vaccines expenditure'!$A$4:$U$196,21,FALSE)</f>
        <v>1</v>
      </c>
      <c r="E60" s="34">
        <f>VLOOKUP(B60,'[1]Vaccines expenditure'!$A$4:$AC$196,14,FALSE)</f>
        <v>6.4000000000000001E-2</v>
      </c>
      <c r="F60" s="34">
        <f>VLOOKUP(B60,'[1]Vaccines expenditure'!$A$4:$AC$196,7,FALSE)</f>
        <v>5.0499884481410391E-3</v>
      </c>
      <c r="G60" s="34">
        <f>VLOOKUP(B60,'[1]Vaccines expenditure'!$A$4:$AC$196,8,FALSE)</f>
        <v>3.231992606810265E-4</v>
      </c>
      <c r="H60" s="67">
        <f>VLOOKUP(B60,'[1]Vaccines expenditure'!$A$4:$AL$196,38,FALSE)</f>
        <v>14.17904203862761</v>
      </c>
      <c r="I60" s="67">
        <f t="shared" si="0"/>
        <v>0</v>
      </c>
      <c r="J60" s="252">
        <f t="shared" si="5"/>
        <v>1</v>
      </c>
      <c r="K60" s="252">
        <f t="shared" si="5"/>
        <v>1</v>
      </c>
      <c r="L60" s="252">
        <f t="shared" si="6"/>
        <v>5.2289191383262684E-2</v>
      </c>
      <c r="M60" s="35">
        <f t="shared" si="7"/>
        <v>0.68409639712775416</v>
      </c>
      <c r="N60" s="36">
        <f t="shared" si="8"/>
        <v>27</v>
      </c>
      <c r="O60" s="243" t="str">
        <f>VLOOKUP(B60,'Country code'!$D$2:$F$194,2,FALSE)</f>
        <v>Lower middle income</v>
      </c>
      <c r="P60" s="243" t="str">
        <f>VLOOKUP(B60, Regions!B:C, 2, FALSE)</f>
        <v>Latin America &amp; Caribbean</v>
      </c>
      <c r="Q60" s="243">
        <f>VLOOKUP(B60,'Country code'!$D$2:$F$194,3,FALSE)</f>
        <v>2</v>
      </c>
    </row>
    <row r="61" spans="1:17" x14ac:dyDescent="0.25">
      <c r="A61" s="32" t="s">
        <v>251</v>
      </c>
      <c r="B61" s="33" t="s">
        <v>68</v>
      </c>
      <c r="C61" s="34">
        <f>VLOOKUP(B61,'[1]Vaccines expenditure'!$A$4:$T$196,18,FALSE)</f>
        <v>0.74</v>
      </c>
      <c r="D61" s="40">
        <f>VLOOKUP(B61,'[1]Vaccines expenditure'!$A$4:$U$196,21,FALSE)</f>
        <v>0</v>
      </c>
      <c r="E61" s="34">
        <f>VLOOKUP(B61,'[1]Vaccines expenditure'!$A$4:$AC$196,14,FALSE)</f>
        <v>3.9E-2</v>
      </c>
      <c r="F61" s="34">
        <f>VLOOKUP(B61,'[1]Vaccines expenditure'!$A$4:$AC$196,7,FALSE)</f>
        <v>4.1122794641839018E-4</v>
      </c>
      <c r="G61" s="34">
        <f>VLOOKUP(B61,'[1]Vaccines expenditure'!$A$4:$AC$196,8,FALSE)</f>
        <v>1.6037889910317216E-5</v>
      </c>
      <c r="H61" s="67">
        <f>VLOOKUP(B61,'[1]Vaccines expenditure'!$A$4:$AL$196,38,FALSE)</f>
        <v>0.62453040662846926</v>
      </c>
      <c r="I61" s="67">
        <f t="shared" si="0"/>
        <v>0</v>
      </c>
      <c r="J61" s="252">
        <f t="shared" si="5"/>
        <v>0.74</v>
      </c>
      <c r="K61" s="252">
        <f t="shared" si="5"/>
        <v>0</v>
      </c>
      <c r="L61" s="252">
        <f t="shared" si="6"/>
        <v>2.3031309074264998E-3</v>
      </c>
      <c r="M61" s="35">
        <f t="shared" si="7"/>
        <v>0.24743437696914217</v>
      </c>
      <c r="N61" s="36">
        <f t="shared" si="8"/>
        <v>184</v>
      </c>
      <c r="O61" s="243" t="str">
        <f>VLOOKUP(B61,'Country code'!$D$2:$F$194,2,FALSE)</f>
        <v>High income: nonOECD</v>
      </c>
      <c r="P61" s="243" t="str">
        <f>VLOOKUP(B61, Regions!B:C, 2, FALSE)</f>
        <v>Sub-Saharan Africa</v>
      </c>
      <c r="Q61" s="243">
        <f>VLOOKUP(B61,'Country code'!$D$2:$F$194,3,FALSE)</f>
        <v>4</v>
      </c>
    </row>
    <row r="62" spans="1:17" x14ac:dyDescent="0.25">
      <c r="A62" s="32" t="s">
        <v>252</v>
      </c>
      <c r="B62" s="33" t="s">
        <v>53</v>
      </c>
      <c r="C62" s="34">
        <f>VLOOKUP(B62,'[1]Vaccines expenditure'!$A$4:$T$196,18,FALSE)</f>
        <v>0.2</v>
      </c>
      <c r="D62" s="40">
        <f>VLOOKUP(B62,'[1]Vaccines expenditure'!$A$4:$U$196,21,FALSE)</f>
        <v>0</v>
      </c>
      <c r="E62" s="34">
        <f>VLOOKUP(B62,'[1]Vaccines expenditure'!$A$4:$AC$196,14,FALSE)</f>
        <v>2.2000000000000002E-2</v>
      </c>
      <c r="F62" s="34"/>
      <c r="G62" s="34"/>
      <c r="H62" s="67">
        <f>VLOOKUP(B62,'[1]Vaccines expenditure'!$A$4:$AL$196,38,FALSE)</f>
        <v>0.33787031312523619</v>
      </c>
      <c r="I62" s="67">
        <f t="shared" si="0"/>
        <v>2</v>
      </c>
      <c r="J62" s="252">
        <f t="shared" si="5"/>
        <v>0.2</v>
      </c>
      <c r="K62" s="252">
        <f t="shared" si="5"/>
        <v>0</v>
      </c>
      <c r="L62" s="252">
        <f t="shared" si="6"/>
        <v>1.2459914723151741E-3</v>
      </c>
      <c r="M62" s="35">
        <f t="shared" si="7"/>
        <v>6.7081997157438386E-2</v>
      </c>
      <c r="N62" s="36">
        <f t="shared" si="8"/>
        <v>191</v>
      </c>
      <c r="O62" s="243" t="str">
        <f>VLOOKUP(B62,'Country code'!$D$2:$F$194,2,FALSE)</f>
        <v>Low income</v>
      </c>
      <c r="P62" s="243" t="str">
        <f>VLOOKUP(B62, Regions!B:C, 2, FALSE)</f>
        <v>Sub-Saharan Africa</v>
      </c>
      <c r="Q62" s="243">
        <f>VLOOKUP(B62,'Country code'!$D$2:$F$194,3,FALSE)</f>
        <v>1</v>
      </c>
    </row>
    <row r="63" spans="1:17" x14ac:dyDescent="0.25">
      <c r="A63" s="32" t="s">
        <v>253</v>
      </c>
      <c r="B63" s="33" t="s">
        <v>55</v>
      </c>
      <c r="C63" s="34">
        <f>VLOOKUP(B63,'[1]Vaccines expenditure'!$A$4:$T$196,18,FALSE)</f>
        <v>1</v>
      </c>
      <c r="D63" s="40">
        <f>VLOOKUP(B63,'[1]Vaccines expenditure'!$A$4:$U$196,21,FALSE)</f>
        <v>0.5</v>
      </c>
      <c r="E63" s="34">
        <f>VLOOKUP(B63,'[1]Vaccines expenditure'!$A$4:$AC$196,14,FALSE)</f>
        <v>7.0000000000000007E-2</v>
      </c>
      <c r="F63" s="34">
        <f>VLOOKUP(B63,'[1]Vaccines expenditure'!$A$4:$AC$196,7,FALSE)</f>
        <v>1.599469604933028E-3</v>
      </c>
      <c r="G63" s="34">
        <f>VLOOKUP(B63,'[1]Vaccines expenditure'!$A$4:$AC$196,8,FALSE)</f>
        <v>1.1196287234531196E-4</v>
      </c>
      <c r="H63" s="67">
        <f>VLOOKUP(B63,'[1]Vaccines expenditure'!$A$4:$AL$196,38,FALSE)</f>
        <v>3.5998786521810127</v>
      </c>
      <c r="I63" s="67">
        <f t="shared" si="0"/>
        <v>0</v>
      </c>
      <c r="J63" s="252">
        <f t="shared" si="5"/>
        <v>1</v>
      </c>
      <c r="K63" s="252">
        <f t="shared" si="5"/>
        <v>0.5</v>
      </c>
      <c r="L63" s="252">
        <f t="shared" si="6"/>
        <v>1.3275561443968603E-2</v>
      </c>
      <c r="M63" s="35">
        <f t="shared" si="7"/>
        <v>0.50442518714798956</v>
      </c>
      <c r="N63" s="36">
        <f t="shared" si="8"/>
        <v>128</v>
      </c>
      <c r="O63" s="243" t="str">
        <f>VLOOKUP(B63,'Country code'!$D$2:$F$194,2,FALSE)</f>
        <v>High income: OECD</v>
      </c>
      <c r="P63" s="243" t="str">
        <f>VLOOKUP(B63, Regions!B:C, 2, FALSE)</f>
        <v>Europe &amp; Central Asia</v>
      </c>
      <c r="Q63" s="243">
        <f>VLOOKUP(B63,'Country code'!$D$2:$F$194,3,FALSE)</f>
        <v>4</v>
      </c>
    </row>
    <row r="64" spans="1:17" x14ac:dyDescent="0.25">
      <c r="A64" s="32" t="s">
        <v>254</v>
      </c>
      <c r="B64" s="33" t="s">
        <v>56</v>
      </c>
      <c r="C64" s="34">
        <f>VLOOKUP(B64,'[1]Vaccines expenditure'!$A$4:$T$196,18,FALSE)</f>
        <v>0.12</v>
      </c>
      <c r="D64" s="40">
        <f>VLOOKUP(B64,'[1]Vaccines expenditure'!$A$4:$U$196,21,FALSE)</f>
        <v>1</v>
      </c>
      <c r="E64" s="34">
        <f>VLOOKUP(B64,'[1]Vaccines expenditure'!$A$4:$AC$196,14,FALSE)</f>
        <v>4.2999999999999997E-2</v>
      </c>
      <c r="F64" s="34">
        <f>VLOOKUP(B64,'[1]Vaccines expenditure'!$A$4:$AC$196,7,FALSE)</f>
        <v>4.0762089881366294E-3</v>
      </c>
      <c r="G64" s="34">
        <f>VLOOKUP(B64,'[1]Vaccines expenditure'!$A$4:$AC$196,8,FALSE)</f>
        <v>1.7527698648987504E-4</v>
      </c>
      <c r="H64" s="67">
        <f>VLOOKUP(B64,'[1]Vaccines expenditure'!$A$4:$AL$196,38,FALSE)</f>
        <v>0.18410790578007927</v>
      </c>
      <c r="I64" s="67">
        <f t="shared" si="0"/>
        <v>0</v>
      </c>
      <c r="J64" s="252">
        <f t="shared" si="5"/>
        <v>0.12</v>
      </c>
      <c r="K64" s="252">
        <f t="shared" si="5"/>
        <v>1</v>
      </c>
      <c r="L64" s="252">
        <f t="shared" si="6"/>
        <v>6.7894950126250154E-4</v>
      </c>
      <c r="M64" s="35">
        <f t="shared" si="7"/>
        <v>0.37355964983375417</v>
      </c>
      <c r="N64" s="36">
        <f t="shared" si="8"/>
        <v>170</v>
      </c>
      <c r="O64" s="243" t="str">
        <f>VLOOKUP(B64,'Country code'!$D$2:$F$194,2,FALSE)</f>
        <v>Low income</v>
      </c>
      <c r="P64" s="243" t="str">
        <f>VLOOKUP(B64, Regions!B:C, 2, FALSE)</f>
        <v>Sub-Saharan Africa</v>
      </c>
      <c r="Q64" s="243">
        <f>VLOOKUP(B64,'Country code'!$D$2:$F$194,3,FALSE)</f>
        <v>1</v>
      </c>
    </row>
    <row r="65" spans="1:17" x14ac:dyDescent="0.25">
      <c r="A65" s="32" t="s">
        <v>255</v>
      </c>
      <c r="B65" s="33" t="s">
        <v>58</v>
      </c>
      <c r="C65" s="34">
        <f>VLOOKUP(B65,'[1]Vaccines expenditure'!$A$4:$T$196,18,FALSE)</f>
        <v>1</v>
      </c>
      <c r="D65" s="40">
        <f>VLOOKUP(B65,'[1]Vaccines expenditure'!$A$4:$U$196,21,FALSE)</f>
        <v>1</v>
      </c>
      <c r="E65" s="34">
        <f>VLOOKUP(B65,'[1]Vaccines expenditure'!$A$4:$AC$196,14,FALSE)</f>
        <v>3.6000000000000004E-2</v>
      </c>
      <c r="F65" s="34"/>
      <c r="G65" s="34"/>
      <c r="H65" s="67">
        <f>VLOOKUP(B65,'[1]Vaccines expenditure'!$A$4:$AL$196,38,FALSE)</f>
        <v>7.631331609449135</v>
      </c>
      <c r="I65" s="67">
        <f t="shared" si="0"/>
        <v>2</v>
      </c>
      <c r="J65" s="252">
        <f t="shared" si="5"/>
        <v>1</v>
      </c>
      <c r="K65" s="252">
        <f t="shared" si="5"/>
        <v>1</v>
      </c>
      <c r="L65" s="252">
        <f t="shared" si="6"/>
        <v>2.8142674092406495E-2</v>
      </c>
      <c r="M65" s="35">
        <f t="shared" si="7"/>
        <v>0.67604755803080219</v>
      </c>
      <c r="N65" s="36">
        <f t="shared" si="8"/>
        <v>36</v>
      </c>
      <c r="O65" s="243" t="str">
        <f>VLOOKUP(B65,'Country code'!$D$2:$F$194,2,FALSE)</f>
        <v>Upper middle income</v>
      </c>
      <c r="P65" s="243" t="str">
        <f>VLOOKUP(B65, Regions!B:C, 2, FALSE)</f>
        <v>East Asia &amp; Pacific</v>
      </c>
      <c r="Q65" s="243">
        <f>VLOOKUP(B65,'Country code'!$D$2:$F$194,3,FALSE)</f>
        <v>3</v>
      </c>
    </row>
    <row r="66" spans="1:17" x14ac:dyDescent="0.25">
      <c r="A66" s="32" t="s">
        <v>256</v>
      </c>
      <c r="B66" s="33" t="s">
        <v>57</v>
      </c>
      <c r="C66" s="34">
        <f>VLOOKUP(B66,'[1]Vaccines expenditure'!$A$4:$T$196,18,FALSE)</f>
        <v>1</v>
      </c>
      <c r="D66" s="40">
        <f>VLOOKUP(B66,'[1]Vaccines expenditure'!$A$4:$U$196,21,FALSE)</f>
        <v>0.5</v>
      </c>
      <c r="E66" s="34">
        <f>VLOOKUP(B66,'[1]Vaccines expenditure'!$A$4:$AC$196,14,FALSE)</f>
        <v>9.7000000000000003E-2</v>
      </c>
      <c r="F66" s="34">
        <f>VLOOKUP(B66,'[1]Vaccines expenditure'!$A$4:$AC$196,7,FALSE)</f>
        <v>6.4110974207704115E-4</v>
      </c>
      <c r="G66" s="34">
        <f>VLOOKUP(B66,'[1]Vaccines expenditure'!$A$4:$AC$196,8,FALSE)</f>
        <v>6.2187644981472994E-5</v>
      </c>
      <c r="H66" s="67">
        <f>VLOOKUP(B66,'[1]Vaccines expenditure'!$A$4:$AL$196,38,FALSE)</f>
        <v>33.914216547286657</v>
      </c>
      <c r="I66" s="67">
        <f t="shared" si="0"/>
        <v>0</v>
      </c>
      <c r="J66" s="252">
        <f t="shared" si="5"/>
        <v>1</v>
      </c>
      <c r="K66" s="252">
        <f t="shared" si="5"/>
        <v>0.5</v>
      </c>
      <c r="L66" s="252">
        <f t="shared" si="6"/>
        <v>0.1250681784300661</v>
      </c>
      <c r="M66" s="35">
        <f t="shared" si="7"/>
        <v>0.54168939281002204</v>
      </c>
      <c r="N66" s="36">
        <f t="shared" si="8"/>
        <v>122</v>
      </c>
      <c r="O66" s="243" t="str">
        <f>VLOOKUP(B66,'Country code'!$D$2:$F$194,2,FALSE)</f>
        <v>High income: OECD</v>
      </c>
      <c r="P66" s="243" t="str">
        <f>VLOOKUP(B66, Regions!B:C, 2, FALSE)</f>
        <v>Europe &amp; Central Asia</v>
      </c>
      <c r="Q66" s="243">
        <f>VLOOKUP(B66,'Country code'!$D$2:$F$194,3,FALSE)</f>
        <v>4</v>
      </c>
    </row>
    <row r="67" spans="1:17" x14ac:dyDescent="0.25">
      <c r="A67" s="32" t="s">
        <v>257</v>
      </c>
      <c r="B67" s="33" t="s">
        <v>59</v>
      </c>
      <c r="C67" s="34">
        <f>VLOOKUP(B67,'[1]Vaccines expenditure'!$A$4:$T$196,18,FALSE)</f>
        <v>0.9</v>
      </c>
      <c r="D67" s="40">
        <f>VLOOKUP(B67,'[1]Vaccines expenditure'!$A$4:$U$196,21,FALSE)</f>
        <v>0</v>
      </c>
      <c r="E67" s="34">
        <f>VLOOKUP(B67,'[1]Vaccines expenditure'!$A$4:$AC$196,14,FALSE)</f>
        <v>0.11699999999999999</v>
      </c>
      <c r="F67" s="34"/>
      <c r="G67" s="34"/>
      <c r="H67" s="67"/>
      <c r="I67" s="67">
        <f t="shared" si="0"/>
        <v>3</v>
      </c>
      <c r="J67" s="252">
        <f t="shared" si="5"/>
        <v>0.9</v>
      </c>
      <c r="K67" s="252">
        <f t="shared" si="5"/>
        <v>0</v>
      </c>
      <c r="L67" s="252">
        <f t="shared" si="6"/>
        <v>0</v>
      </c>
      <c r="M67" s="35">
        <f t="shared" si="7"/>
        <v>0.3</v>
      </c>
      <c r="N67" s="36">
        <f t="shared" si="8"/>
        <v>182</v>
      </c>
      <c r="O67" s="243" t="str">
        <f>VLOOKUP(B67,'Country code'!$D$2:$F$194,2,FALSE)</f>
        <v>High income: OECD</v>
      </c>
      <c r="P67" s="243" t="str">
        <f>VLOOKUP(B67, Regions!B:C, 2, FALSE)</f>
        <v>Europe &amp; Central Asia</v>
      </c>
      <c r="Q67" s="243">
        <f>VLOOKUP(B67,'Country code'!$D$2:$F$194,3,FALSE)</f>
        <v>4</v>
      </c>
    </row>
    <row r="68" spans="1:17" x14ac:dyDescent="0.25">
      <c r="A68" s="32" t="s">
        <v>258</v>
      </c>
      <c r="B68" s="33" t="s">
        <v>61</v>
      </c>
      <c r="C68" s="34">
        <f>VLOOKUP(B68,'[1]Vaccines expenditure'!$A$4:$T$196,18,FALSE)</f>
        <v>0.95</v>
      </c>
      <c r="D68" s="40">
        <f>VLOOKUP(B68,'[1]Vaccines expenditure'!$A$4:$U$196,21,FALSE)</f>
        <v>1</v>
      </c>
      <c r="E68" s="34">
        <f>VLOOKUP(B68,'[1]Vaccines expenditure'!$A$4:$AC$196,14,FALSE)</f>
        <v>3.5000000000000003E-2</v>
      </c>
      <c r="F68" s="34">
        <f>VLOOKUP(B68,'[1]Vaccines expenditure'!$A$4:$AC$196,7,FALSE)</f>
        <v>2.907641019041739E-3</v>
      </c>
      <c r="G68" s="34">
        <f>VLOOKUP(B68,'[1]Vaccines expenditure'!$A$4:$AC$196,8,FALSE)</f>
        <v>1.0176743566646086E-4</v>
      </c>
      <c r="H68" s="67">
        <f>VLOOKUP(B68,'[1]Vaccines expenditure'!$A$4:$AL$196,38,FALSE)</f>
        <v>9.0519598771422345</v>
      </c>
      <c r="I68" s="67">
        <f t="shared" si="0"/>
        <v>0</v>
      </c>
      <c r="J68" s="252">
        <f t="shared" si="5"/>
        <v>0.95</v>
      </c>
      <c r="K68" s="252">
        <f t="shared" si="5"/>
        <v>1</v>
      </c>
      <c r="L68" s="252">
        <f t="shared" si="6"/>
        <v>3.3381638979562395E-2</v>
      </c>
      <c r="M68" s="35">
        <f t="shared" si="7"/>
        <v>0.66112721299318744</v>
      </c>
      <c r="N68" s="36">
        <f t="shared" si="8"/>
        <v>92</v>
      </c>
      <c r="O68" s="243" t="str">
        <f>VLOOKUP(B68,'Country code'!$D$2:$F$194,2,FALSE)</f>
        <v>Upper middle income</v>
      </c>
      <c r="P68" s="243" t="str">
        <f>VLOOKUP(B68, Regions!B:C, 2, FALSE)</f>
        <v>Sub-Saharan Africa</v>
      </c>
      <c r="Q68" s="243">
        <f>VLOOKUP(B68,'Country code'!$D$2:$F$194,3,FALSE)</f>
        <v>3</v>
      </c>
    </row>
    <row r="69" spans="1:17" x14ac:dyDescent="0.25">
      <c r="A69" s="32" t="s">
        <v>259</v>
      </c>
      <c r="B69" s="33" t="s">
        <v>66</v>
      </c>
      <c r="C69" s="34">
        <f>VLOOKUP(B69,'[1]Vaccines expenditure'!$A$4:$T$196,18,FALSE)</f>
        <v>0.2</v>
      </c>
      <c r="D69" s="40">
        <f>VLOOKUP(B69,'[1]Vaccines expenditure'!$A$4:$U$196,21,FALSE)</f>
        <v>1</v>
      </c>
      <c r="E69" s="34">
        <f>VLOOKUP(B69,'[1]Vaccines expenditure'!$A$4:$AC$196,14,FALSE)</f>
        <v>0.06</v>
      </c>
      <c r="F69" s="34">
        <f>VLOOKUP(B69,'[1]Vaccines expenditure'!$A$4:$AC$196,7,FALSE)</f>
        <v>6.8167852936659922E-3</v>
      </c>
      <c r="G69" s="34">
        <f>VLOOKUP(B69,'[1]Vaccines expenditure'!$A$4:$AC$196,8,FALSE)</f>
        <v>4.0900711761995953E-4</v>
      </c>
      <c r="H69" s="67">
        <f>VLOOKUP(B69,'[1]Vaccines expenditure'!$A$4:$AL$196,38,FALSE)</f>
        <v>2.9301287318416627</v>
      </c>
      <c r="I69" s="67">
        <f t="shared" si="0"/>
        <v>0</v>
      </c>
      <c r="J69" s="252">
        <f t="shared" si="5"/>
        <v>0.2</v>
      </c>
      <c r="K69" s="252">
        <f t="shared" si="5"/>
        <v>1</v>
      </c>
      <c r="L69" s="252">
        <f t="shared" si="6"/>
        <v>1.0805670906360827E-2</v>
      </c>
      <c r="M69" s="35">
        <f t="shared" si="7"/>
        <v>0.40360189030212029</v>
      </c>
      <c r="N69" s="36">
        <f t="shared" si="8"/>
        <v>161</v>
      </c>
      <c r="O69" s="243" t="str">
        <f>VLOOKUP(B69,'Country code'!$D$2:$F$194,2,FALSE)</f>
        <v>Low income</v>
      </c>
      <c r="P69" s="243" t="str">
        <f>VLOOKUP(B69, Regions!B:C, 2, FALSE)</f>
        <v>Sub-Saharan Africa</v>
      </c>
      <c r="Q69" s="243">
        <f>VLOOKUP(B69,'Country code'!$D$2:$F$194,3,FALSE)</f>
        <v>1</v>
      </c>
    </row>
    <row r="70" spans="1:17" x14ac:dyDescent="0.25">
      <c r="A70" s="32" t="s">
        <v>260</v>
      </c>
      <c r="B70" s="33" t="s">
        <v>63</v>
      </c>
      <c r="C70" s="34">
        <f>VLOOKUP(B70,'[1]Vaccines expenditure'!$A$4:$T$196,18,FALSE)</f>
        <v>0.2</v>
      </c>
      <c r="D70" s="40">
        <f>VLOOKUP(B70,'[1]Vaccines expenditure'!$A$4:$U$196,21,FALSE)</f>
        <v>1</v>
      </c>
      <c r="E70" s="34">
        <f>VLOOKUP(B70,'[1]Vaccines expenditure'!$A$4:$AC$196,14,FALSE)</f>
        <v>0.10100000000000001</v>
      </c>
      <c r="F70" s="34">
        <f>VLOOKUP(B70,'[1]Vaccines expenditure'!$A$4:$AC$196,7,FALSE)</f>
        <v>8.7708265619065699E-4</v>
      </c>
      <c r="G70" s="34">
        <f>VLOOKUP(B70,'[1]Vaccines expenditure'!$A$4:$AC$196,8,FALSE)</f>
        <v>8.8585348275256351E-5</v>
      </c>
      <c r="H70" s="67">
        <f>VLOOKUP(B70,'[1]Vaccines expenditure'!$A$4:$AL$196,38,FALSE)</f>
        <v>14.806093365604104</v>
      </c>
      <c r="I70" s="67">
        <f t="shared" ref="I70:I133" si="9">COUNTBLANK(E70:H70)</f>
        <v>0</v>
      </c>
      <c r="J70" s="252">
        <f t="shared" ref="J70:K101" si="10">+C70/C$4</f>
        <v>0.2</v>
      </c>
      <c r="K70" s="252">
        <f t="shared" si="10"/>
        <v>1</v>
      </c>
      <c r="L70" s="252">
        <f t="shared" ref="L70:L101" si="11">+H70/H$4</f>
        <v>5.4601618890994102E-2</v>
      </c>
      <c r="M70" s="35">
        <f t="shared" ref="M70:M101" si="12">AVERAGE(J70,K70,L70)</f>
        <v>0.41820053963033138</v>
      </c>
      <c r="N70" s="36">
        <f t="shared" ref="N70:N101" si="13">_xlfn.RANK.EQ(M70, $M$6:$M$199, 0)</f>
        <v>155</v>
      </c>
      <c r="O70" s="243" t="str">
        <f>VLOOKUP(B70,'Country code'!$D$2:$F$194,2,FALSE)</f>
        <v>Lower middle income</v>
      </c>
      <c r="P70" s="243" t="str">
        <f>VLOOKUP(B70, Regions!B:C, 2, FALSE)</f>
        <v>Europe &amp; Central Asia</v>
      </c>
      <c r="Q70" s="243">
        <f>VLOOKUP(B70,'Country code'!$D$2:$F$194,3,FALSE)</f>
        <v>2</v>
      </c>
    </row>
    <row r="71" spans="1:17" x14ac:dyDescent="0.25">
      <c r="A71" s="32" t="s">
        <v>261</v>
      </c>
      <c r="B71" s="33" t="s">
        <v>45</v>
      </c>
      <c r="C71" s="34">
        <f>VLOOKUP(B71,'[1]Vaccines expenditure'!$A$4:$T$196,18,FALSE)</f>
        <v>0.2</v>
      </c>
      <c r="D71" s="40">
        <f>VLOOKUP(B71,'[1]Vaccines expenditure'!$A$4:$U$196,21,FALSE)</f>
        <v>0.5</v>
      </c>
      <c r="E71" s="34">
        <f>VLOOKUP(B71,'[1]Vaccines expenditure'!$A$4:$AC$196,14,FALSE)</f>
        <v>0.114</v>
      </c>
      <c r="F71" s="34"/>
      <c r="G71" s="34"/>
      <c r="H71" s="67"/>
      <c r="I71" s="67">
        <f t="shared" si="9"/>
        <v>3</v>
      </c>
      <c r="J71" s="252">
        <f t="shared" si="10"/>
        <v>0.2</v>
      </c>
      <c r="K71" s="252">
        <f t="shared" si="10"/>
        <v>0.5</v>
      </c>
      <c r="L71" s="252">
        <f t="shared" si="11"/>
        <v>0</v>
      </c>
      <c r="M71" s="35">
        <f t="shared" si="12"/>
        <v>0.23333333333333331</v>
      </c>
      <c r="N71" s="36">
        <f t="shared" si="13"/>
        <v>185</v>
      </c>
      <c r="O71" s="243" t="str">
        <f>VLOOKUP(B71,'Country code'!$D$2:$F$194,2,FALSE)</f>
        <v>High income: OECD</v>
      </c>
      <c r="P71" s="243" t="str">
        <f>VLOOKUP(B71, Regions!B:C, 2, FALSE)</f>
        <v>Europe &amp; Central Asia</v>
      </c>
      <c r="Q71" s="243">
        <f>VLOOKUP(B71,'Country code'!$D$2:$F$194,3,FALSE)</f>
        <v>4</v>
      </c>
    </row>
    <row r="72" spans="1:17" x14ac:dyDescent="0.25">
      <c r="A72" s="32" t="s">
        <v>262</v>
      </c>
      <c r="B72" s="33" t="s">
        <v>64</v>
      </c>
      <c r="C72" s="34">
        <f>VLOOKUP(B72,'[1]Vaccines expenditure'!$A$4:$T$196,18,FALSE)</f>
        <v>0.2</v>
      </c>
      <c r="D72" s="40">
        <f>VLOOKUP(B72,'[1]Vaccines expenditure'!$A$4:$U$196,21,FALSE)</f>
        <v>1</v>
      </c>
      <c r="E72" s="34">
        <f>VLOOKUP(B72,'[1]Vaccines expenditure'!$A$4:$AC$196,14,FALSE)</f>
        <v>8.1000000000000003E-2</v>
      </c>
      <c r="F72" s="34"/>
      <c r="G72" s="34"/>
      <c r="H72" s="67"/>
      <c r="I72" s="67">
        <f t="shared" si="9"/>
        <v>3</v>
      </c>
      <c r="J72" s="252">
        <f t="shared" si="10"/>
        <v>0.2</v>
      </c>
      <c r="K72" s="252">
        <f t="shared" si="10"/>
        <v>1</v>
      </c>
      <c r="L72" s="252">
        <f t="shared" si="11"/>
        <v>0</v>
      </c>
      <c r="M72" s="35">
        <f t="shared" si="12"/>
        <v>0.39999999999999997</v>
      </c>
      <c r="N72" s="36">
        <f t="shared" si="13"/>
        <v>162</v>
      </c>
      <c r="O72" s="243" t="str">
        <f>VLOOKUP(B72,'Country code'!$D$2:$F$194,2,FALSE)</f>
        <v>Low income</v>
      </c>
      <c r="P72" s="243" t="str">
        <f>VLOOKUP(B72, Regions!B:C, 2, FALSE)</f>
        <v>Sub-Saharan Africa</v>
      </c>
      <c r="Q72" s="243">
        <f>VLOOKUP(B72,'Country code'!$D$2:$F$194,3,FALSE)</f>
        <v>1</v>
      </c>
    </row>
    <row r="73" spans="1:17" x14ac:dyDescent="0.25">
      <c r="A73" s="32" t="s">
        <v>263</v>
      </c>
      <c r="B73" s="33" t="s">
        <v>69</v>
      </c>
      <c r="C73" s="34">
        <f>VLOOKUP(B73,'[1]Vaccines expenditure'!$A$4:$T$196,18,FALSE)</f>
        <v>1</v>
      </c>
      <c r="D73" s="40">
        <f>VLOOKUP(B73,'[1]Vaccines expenditure'!$A$4:$U$196,21,FALSE)</f>
        <v>1</v>
      </c>
      <c r="E73" s="34">
        <f>VLOOKUP(B73,'[1]Vaccines expenditure'!$A$4:$AC$196,14,FALSE)</f>
        <v>0.106</v>
      </c>
      <c r="F73" s="34"/>
      <c r="G73" s="34"/>
      <c r="H73" s="67"/>
      <c r="I73" s="67">
        <f t="shared" si="9"/>
        <v>3</v>
      </c>
      <c r="J73" s="252">
        <f t="shared" si="10"/>
        <v>1</v>
      </c>
      <c r="K73" s="252">
        <f t="shared" si="10"/>
        <v>1</v>
      </c>
      <c r="L73" s="252">
        <f t="shared" si="11"/>
        <v>0</v>
      </c>
      <c r="M73" s="35">
        <f t="shared" si="12"/>
        <v>0.66666666666666663</v>
      </c>
      <c r="N73" s="36">
        <f t="shared" si="13"/>
        <v>67</v>
      </c>
      <c r="O73" s="243" t="str">
        <f>VLOOKUP(B73,'Country code'!$D$2:$F$194,2,FALSE)</f>
        <v>High income: OECD</v>
      </c>
      <c r="P73" s="243" t="str">
        <f>VLOOKUP(B73, Regions!B:C, 2, FALSE)</f>
        <v>Europe &amp; Central Asia</v>
      </c>
      <c r="Q73" s="243">
        <f>VLOOKUP(B73,'Country code'!$D$2:$F$194,3,FALSE)</f>
        <v>4</v>
      </c>
    </row>
    <row r="74" spans="1:17" x14ac:dyDescent="0.25">
      <c r="A74" s="32" t="s">
        <v>264</v>
      </c>
      <c r="B74" s="33" t="s">
        <v>70</v>
      </c>
      <c r="C74" s="34">
        <f>VLOOKUP(B74,'[1]Vaccines expenditure'!$A$4:$T$196,18,FALSE)</f>
        <v>1</v>
      </c>
      <c r="D74" s="40">
        <f>VLOOKUP(B74,'[1]Vaccines expenditure'!$A$4:$U$196,21,FALSE)</f>
        <v>1</v>
      </c>
      <c r="E74" s="34">
        <f>VLOOKUP(B74,'[1]Vaccines expenditure'!$A$4:$AC$196,14,FALSE)</f>
        <v>7.3999999999999996E-2</v>
      </c>
      <c r="F74" s="34">
        <f>VLOOKUP(B74,'[1]Vaccines expenditure'!$A$4:$AC$196,7,FALSE)</f>
        <v>1.1449698286550383E-3</v>
      </c>
      <c r="G74" s="34">
        <f>VLOOKUP(B74,'[1]Vaccines expenditure'!$A$4:$AC$196,8,FALSE)</f>
        <v>8.4727767320472844E-5</v>
      </c>
      <c r="H74" s="67">
        <f>VLOOKUP(B74,'[1]Vaccines expenditure'!$A$4:$AL$196,38,FALSE)</f>
        <v>10.593218908676375</v>
      </c>
      <c r="I74" s="67">
        <f t="shared" si="9"/>
        <v>0</v>
      </c>
      <c r="J74" s="252">
        <f t="shared" si="10"/>
        <v>1</v>
      </c>
      <c r="K74" s="252">
        <f t="shared" si="10"/>
        <v>1</v>
      </c>
      <c r="L74" s="252">
        <f t="shared" si="11"/>
        <v>3.9065463616764134E-2</v>
      </c>
      <c r="M74" s="35">
        <f t="shared" si="12"/>
        <v>0.67968848787225467</v>
      </c>
      <c r="N74" s="36">
        <f t="shared" si="13"/>
        <v>29</v>
      </c>
      <c r="O74" s="243" t="str">
        <f>VLOOKUP(B74,'Country code'!$D$2:$F$194,2,FALSE)</f>
        <v>Upper middle income</v>
      </c>
      <c r="P74" s="243" t="str">
        <f>VLOOKUP(B74, Regions!B:C, 2, FALSE)</f>
        <v>Latin America &amp; Caribbean</v>
      </c>
      <c r="Q74" s="243">
        <f>VLOOKUP(B74,'Country code'!$D$2:$F$194,3,FALSE)</f>
        <v>3</v>
      </c>
    </row>
    <row r="75" spans="1:17" x14ac:dyDescent="0.25">
      <c r="A75" s="32" t="s">
        <v>265</v>
      </c>
      <c r="B75" s="33" t="s">
        <v>71</v>
      </c>
      <c r="C75" s="34">
        <f>VLOOKUP(B75,'[1]Vaccines expenditure'!$A$4:$T$196,18,FALSE)</f>
        <v>1</v>
      </c>
      <c r="D75" s="40">
        <f>VLOOKUP(B75,'[1]Vaccines expenditure'!$A$4:$U$196,21,FALSE)</f>
        <v>1</v>
      </c>
      <c r="E75" s="34">
        <f>VLOOKUP(B75,'[1]Vaccines expenditure'!$A$4:$AC$196,14,FALSE)</f>
        <v>7.0999999999999994E-2</v>
      </c>
      <c r="F75" s="34"/>
      <c r="G75" s="34"/>
      <c r="H75" s="67">
        <f>VLOOKUP(B75,'[1]Vaccines expenditure'!$A$4:$AL$196,38,FALSE)</f>
        <v>8.0324661086989249</v>
      </c>
      <c r="I75" s="67">
        <f t="shared" si="9"/>
        <v>2</v>
      </c>
      <c r="J75" s="252">
        <f t="shared" si="10"/>
        <v>1</v>
      </c>
      <c r="K75" s="252">
        <f t="shared" si="10"/>
        <v>1</v>
      </c>
      <c r="L75" s="252">
        <f t="shared" si="11"/>
        <v>2.9621969981688707E-2</v>
      </c>
      <c r="M75" s="35">
        <f t="shared" si="12"/>
        <v>0.67654065666056296</v>
      </c>
      <c r="N75" s="36">
        <f t="shared" si="13"/>
        <v>34</v>
      </c>
      <c r="O75" s="243" t="str">
        <f>VLOOKUP(B75,'Country code'!$D$2:$F$194,2,FALSE)</f>
        <v>Lower middle income</v>
      </c>
      <c r="P75" s="243" t="str">
        <f>VLOOKUP(B75, Regions!B:C, 2, FALSE)</f>
        <v>Latin America &amp; Caribbean</v>
      </c>
      <c r="Q75" s="243">
        <f>VLOOKUP(B75,'Country code'!$D$2:$F$194,3,FALSE)</f>
        <v>2</v>
      </c>
    </row>
    <row r="76" spans="1:17" x14ac:dyDescent="0.25">
      <c r="A76" s="32" t="s">
        <v>266</v>
      </c>
      <c r="B76" s="33" t="s">
        <v>65</v>
      </c>
      <c r="C76" s="34">
        <f>VLOOKUP(B76,'[1]Vaccines expenditure'!$A$4:$T$196,18,FALSE)</f>
        <v>0</v>
      </c>
      <c r="D76" s="40">
        <f>VLOOKUP(B76,'[1]Vaccines expenditure'!$A$4:$U$196,21,FALSE)</f>
        <v>1</v>
      </c>
      <c r="E76" s="34">
        <f>VLOOKUP(B76,'[1]Vaccines expenditure'!$A$4:$AC$196,14,FALSE)</f>
        <v>5.7000000000000002E-2</v>
      </c>
      <c r="F76" s="34">
        <f>VLOOKUP(B76,'[1]Vaccines expenditure'!$A$4:$AC$196,7,FALSE)</f>
        <v>1.5181348967926685E-3</v>
      </c>
      <c r="G76" s="34">
        <f>VLOOKUP(B76,'[1]Vaccines expenditure'!$A$4:$AC$196,8,FALSE)</f>
        <v>8.6533689117182107E-5</v>
      </c>
      <c r="H76" s="67">
        <f>VLOOKUP(B76,'[1]Vaccines expenditure'!$A$4:$AL$196,38,FALSE)</f>
        <v>0.35405486479571957</v>
      </c>
      <c r="I76" s="67">
        <f t="shared" si="9"/>
        <v>0</v>
      </c>
      <c r="J76" s="252">
        <f t="shared" si="10"/>
        <v>0</v>
      </c>
      <c r="K76" s="252">
        <f t="shared" si="10"/>
        <v>1</v>
      </c>
      <c r="L76" s="252">
        <f t="shared" si="11"/>
        <v>1.3056765425367531E-3</v>
      </c>
      <c r="M76" s="35">
        <f t="shared" si="12"/>
        <v>0.33376855884751228</v>
      </c>
      <c r="N76" s="36">
        <f t="shared" si="13"/>
        <v>177</v>
      </c>
      <c r="O76" s="243" t="str">
        <f>VLOOKUP(B76,'Country code'!$D$2:$F$194,2,FALSE)</f>
        <v>Low income</v>
      </c>
      <c r="P76" s="243" t="str">
        <f>VLOOKUP(B76, Regions!B:C, 2, FALSE)</f>
        <v>Sub-Saharan Africa</v>
      </c>
      <c r="Q76" s="243">
        <f>VLOOKUP(B76,'Country code'!$D$2:$F$194,3,FALSE)</f>
        <v>1</v>
      </c>
    </row>
    <row r="77" spans="1:17" x14ac:dyDescent="0.25">
      <c r="A77" s="32" t="s">
        <v>267</v>
      </c>
      <c r="B77" s="33" t="s">
        <v>67</v>
      </c>
      <c r="C77" s="34">
        <f>VLOOKUP(B77,'[1]Vaccines expenditure'!$A$4:$T$196,18,FALSE)</f>
        <v>0</v>
      </c>
      <c r="D77" s="40">
        <f>VLOOKUP(B77,'[1]Vaccines expenditure'!$A$4:$U$196,21,FALSE)</f>
        <v>1</v>
      </c>
      <c r="E77" s="34">
        <f>VLOOKUP(B77,'[1]Vaccines expenditure'!$A$4:$AC$196,14,FALSE)</f>
        <v>6.0999999999999999E-2</v>
      </c>
      <c r="F77" s="34"/>
      <c r="G77" s="34"/>
      <c r="H77" s="67"/>
      <c r="I77" s="67">
        <f t="shared" si="9"/>
        <v>3</v>
      </c>
      <c r="J77" s="252">
        <f t="shared" si="10"/>
        <v>0</v>
      </c>
      <c r="K77" s="252">
        <f t="shared" si="10"/>
        <v>1</v>
      </c>
      <c r="L77" s="252">
        <f t="shared" si="11"/>
        <v>0</v>
      </c>
      <c r="M77" s="35">
        <f t="shared" si="12"/>
        <v>0.33333333333333331</v>
      </c>
      <c r="N77" s="36">
        <f t="shared" si="13"/>
        <v>178</v>
      </c>
      <c r="O77" s="243" t="str">
        <f>VLOOKUP(B77,'Country code'!$D$2:$F$194,2,FALSE)</f>
        <v>Low income</v>
      </c>
      <c r="P77" s="243" t="str">
        <f>VLOOKUP(B77, Regions!B:C, 2, FALSE)</f>
        <v>Sub-Saharan Africa</v>
      </c>
      <c r="Q77" s="243">
        <f>VLOOKUP(B77,'Country code'!$D$2:$F$194,3,FALSE)</f>
        <v>1</v>
      </c>
    </row>
    <row r="78" spans="1:17" x14ac:dyDescent="0.25">
      <c r="A78" s="32" t="s">
        <v>268</v>
      </c>
      <c r="B78" s="33" t="s">
        <v>72</v>
      </c>
      <c r="C78" s="34">
        <f>VLOOKUP(B78,'[1]Vaccines expenditure'!$A$4:$T$196,18,FALSE)</f>
        <v>0.88</v>
      </c>
      <c r="D78" s="40">
        <f>VLOOKUP(B78,'[1]Vaccines expenditure'!$A$4:$U$196,21,FALSE)</f>
        <v>1</v>
      </c>
      <c r="E78" s="34">
        <f>VLOOKUP(B78,'[1]Vaccines expenditure'!$A$4:$AC$196,14,FALSE)</f>
        <v>8.1000000000000003E-2</v>
      </c>
      <c r="F78" s="34">
        <f>VLOOKUP(B78,'[1]Vaccines expenditure'!$A$4:$AC$196,7,FALSE)</f>
        <v>3.8067837870483312E-3</v>
      </c>
      <c r="G78" s="34">
        <f>VLOOKUP(B78,'[1]Vaccines expenditure'!$A$4:$AC$196,8,FALSE)</f>
        <v>3.0834948675091483E-4</v>
      </c>
      <c r="H78" s="67">
        <f>VLOOKUP(B78,'[1]Vaccines expenditure'!$A$4:$AL$196,38,FALSE)</f>
        <v>2.4689619503949056</v>
      </c>
      <c r="I78" s="67">
        <f t="shared" si="9"/>
        <v>0</v>
      </c>
      <c r="J78" s="252">
        <f t="shared" si="10"/>
        <v>0.88</v>
      </c>
      <c r="K78" s="252">
        <f t="shared" si="10"/>
        <v>1</v>
      </c>
      <c r="L78" s="252">
        <f t="shared" si="11"/>
        <v>9.1049891516287746E-3</v>
      </c>
      <c r="M78" s="35">
        <f t="shared" si="12"/>
        <v>0.62970166305054287</v>
      </c>
      <c r="N78" s="36">
        <f t="shared" si="13"/>
        <v>98</v>
      </c>
      <c r="O78" s="243" t="str">
        <f>VLOOKUP(B78,'Country code'!$D$2:$F$194,2,FALSE)</f>
        <v>Lower middle income</v>
      </c>
      <c r="P78" s="243" t="str">
        <f>VLOOKUP(B78, Regions!B:C, 2, FALSE)</f>
        <v>Latin America &amp; Caribbean</v>
      </c>
      <c r="Q78" s="243">
        <f>VLOOKUP(B78,'Country code'!$D$2:$F$194,3,FALSE)</f>
        <v>2</v>
      </c>
    </row>
    <row r="79" spans="1:17" x14ac:dyDescent="0.25">
      <c r="A79" s="32" t="s">
        <v>269</v>
      </c>
      <c r="B79" s="33" t="s">
        <v>75</v>
      </c>
      <c r="C79" s="34">
        <f>VLOOKUP(B79,'[1]Vaccines expenditure'!$A$4:$T$196,18,FALSE)</f>
        <v>0.1</v>
      </c>
      <c r="D79" s="40">
        <f>VLOOKUP(B79,'[1]Vaccines expenditure'!$A$4:$U$196,21,FALSE)</f>
        <v>0.5</v>
      </c>
      <c r="E79" s="34">
        <f>VLOOKUP(B79,'[1]Vaccines expenditure'!$A$4:$AC$196,14,FALSE)</f>
        <v>6.0999999999999999E-2</v>
      </c>
      <c r="F79" s="34">
        <f>VLOOKUP(B79,'[1]Vaccines expenditure'!$A$4:$AC$196,7,FALSE)</f>
        <v>0</v>
      </c>
      <c r="G79" s="34">
        <f>VLOOKUP(B79,'[1]Vaccines expenditure'!$A$4:$AC$196,8,FALSE)</f>
        <v>0</v>
      </c>
      <c r="H79" s="67"/>
      <c r="I79" s="67">
        <f t="shared" si="9"/>
        <v>1</v>
      </c>
      <c r="J79" s="252">
        <f t="shared" si="10"/>
        <v>0.1</v>
      </c>
      <c r="K79" s="252">
        <f t="shared" si="10"/>
        <v>0.5</v>
      </c>
      <c r="L79" s="252">
        <f t="shared" si="11"/>
        <v>0</v>
      </c>
      <c r="M79" s="35">
        <f t="shared" si="12"/>
        <v>0.19999999999999998</v>
      </c>
      <c r="N79" s="36">
        <f t="shared" si="13"/>
        <v>189</v>
      </c>
      <c r="O79" s="243" t="str">
        <f>VLOOKUP(B79,'Country code'!$D$2:$F$194,2,FALSE)</f>
        <v>Low income</v>
      </c>
      <c r="P79" s="243" t="str">
        <f>VLOOKUP(B79, Regions!B:C, 2, FALSE)</f>
        <v>Latin America &amp; Caribbean</v>
      </c>
      <c r="Q79" s="243">
        <f>VLOOKUP(B79,'Country code'!$D$2:$F$194,3,FALSE)</f>
        <v>1</v>
      </c>
    </row>
    <row r="80" spans="1:17" x14ac:dyDescent="0.25">
      <c r="A80" s="32" t="s">
        <v>270</v>
      </c>
      <c r="B80" s="33" t="s">
        <v>73</v>
      </c>
      <c r="C80" s="34">
        <f>VLOOKUP(B80,'[1]Vaccines expenditure'!$A$4:$T$196,18,FALSE)</f>
        <v>0.75</v>
      </c>
      <c r="D80" s="40">
        <f>VLOOKUP(B80,'[1]Vaccines expenditure'!$A$4:$U$196,21,FALSE)</f>
        <v>1</v>
      </c>
      <c r="E80" s="34">
        <f>VLOOKUP(B80,'[1]Vaccines expenditure'!$A$4:$AC$196,14,FALSE)</f>
        <v>0.06</v>
      </c>
      <c r="F80" s="34">
        <f>VLOOKUP(B80,'[1]Vaccines expenditure'!$A$4:$AC$196,7,FALSE)</f>
        <v>9.3073142364475288E-3</v>
      </c>
      <c r="G80" s="34">
        <f>VLOOKUP(B80,'[1]Vaccines expenditure'!$A$4:$AC$196,8,FALSE)</f>
        <v>5.5843885418685175E-4</v>
      </c>
      <c r="H80" s="67">
        <f>VLOOKUP(B80,'[1]Vaccines expenditure'!$A$4:$AL$196,38,FALSE)</f>
        <v>13.122860256021584</v>
      </c>
      <c r="I80" s="67">
        <f t="shared" si="9"/>
        <v>0</v>
      </c>
      <c r="J80" s="252">
        <f t="shared" si="10"/>
        <v>0.75</v>
      </c>
      <c r="K80" s="252">
        <f t="shared" si="10"/>
        <v>1</v>
      </c>
      <c r="L80" s="252">
        <f t="shared" si="11"/>
        <v>4.8394225050858219E-2</v>
      </c>
      <c r="M80" s="35">
        <f t="shared" si="12"/>
        <v>0.59946474168361941</v>
      </c>
      <c r="N80" s="36">
        <f t="shared" si="13"/>
        <v>109</v>
      </c>
      <c r="O80" s="243" t="str">
        <f>VLOOKUP(B80,'Country code'!$D$2:$F$194,2,FALSE)</f>
        <v>Lower middle income</v>
      </c>
      <c r="P80" s="243" t="str">
        <f>VLOOKUP(B80, Regions!B:C, 2, FALSE)</f>
        <v>Latin America &amp; Caribbean</v>
      </c>
      <c r="Q80" s="243">
        <f>VLOOKUP(B80,'Country code'!$D$2:$F$194,3,FALSE)</f>
        <v>2</v>
      </c>
    </row>
    <row r="81" spans="1:17" x14ac:dyDescent="0.25">
      <c r="A81" s="32" t="s">
        <v>271</v>
      </c>
      <c r="B81" s="33" t="s">
        <v>76</v>
      </c>
      <c r="C81" s="34">
        <f>VLOOKUP(B81,'[1]Vaccines expenditure'!$A$4:$T$196,18,FALSE)</f>
        <v>1</v>
      </c>
      <c r="D81" s="40">
        <f>VLOOKUP(B81,'[1]Vaccines expenditure'!$A$4:$U$196,21,FALSE)</f>
        <v>0.5</v>
      </c>
      <c r="E81" s="34">
        <f>VLOOKUP(B81,'[1]Vaccines expenditure'!$A$4:$AC$196,14,FALSE)</f>
        <v>7.3999999999999996E-2</v>
      </c>
      <c r="F81" s="34"/>
      <c r="G81" s="34"/>
      <c r="H81" s="67"/>
      <c r="I81" s="67">
        <f t="shared" si="9"/>
        <v>3</v>
      </c>
      <c r="J81" s="252">
        <f t="shared" si="10"/>
        <v>1</v>
      </c>
      <c r="K81" s="252">
        <f t="shared" si="10"/>
        <v>0.5</v>
      </c>
      <c r="L81" s="252">
        <f t="shared" si="11"/>
        <v>0</v>
      </c>
      <c r="M81" s="35">
        <f t="shared" si="12"/>
        <v>0.5</v>
      </c>
      <c r="N81" s="36">
        <f t="shared" si="13"/>
        <v>132</v>
      </c>
      <c r="O81" s="243" t="str">
        <f>VLOOKUP(B81,'Country code'!$D$2:$F$194,2,FALSE)</f>
        <v>High income: OECD</v>
      </c>
      <c r="P81" s="243" t="str">
        <f>VLOOKUP(B81, Regions!B:C, 2, FALSE)</f>
        <v>Europe &amp; Central Asia</v>
      </c>
      <c r="Q81" s="243">
        <f>VLOOKUP(B81,'Country code'!$D$2:$F$194,3,FALSE)</f>
        <v>4</v>
      </c>
    </row>
    <row r="82" spans="1:17" x14ac:dyDescent="0.25">
      <c r="A82" s="32" t="s">
        <v>272</v>
      </c>
      <c r="B82" s="33" t="s">
        <v>82</v>
      </c>
      <c r="C82" s="34">
        <f>VLOOKUP(B82,'[1]Vaccines expenditure'!$A$4:$T$196,18,FALSE)</f>
        <v>1</v>
      </c>
      <c r="D82" s="40">
        <f>VLOOKUP(B82,'[1]Vaccines expenditure'!$A$4:$U$196,21,FALSE)</f>
        <v>1</v>
      </c>
      <c r="E82" s="34">
        <f>VLOOKUP(B82,'[1]Vaccines expenditure'!$A$4:$AC$196,14,FALSE)</f>
        <v>8.2000000000000003E-2</v>
      </c>
      <c r="F82" s="34">
        <f>VLOOKUP(B82,'[1]Vaccines expenditure'!$A$4:$AC$196,7,FALSE)</f>
        <v>9.9562682678776379E-4</v>
      </c>
      <c r="G82" s="34">
        <f>VLOOKUP(B82,'[1]Vaccines expenditure'!$A$4:$AC$196,8,FALSE)</f>
        <v>8.1641399796596639E-5</v>
      </c>
      <c r="H82" s="67">
        <f>VLOOKUP(B82,'[1]Vaccines expenditure'!$A$4:$AL$196,38,FALSE)</f>
        <v>42.084912590536618</v>
      </c>
      <c r="I82" s="67">
        <f t="shared" si="9"/>
        <v>0</v>
      </c>
      <c r="J82" s="252">
        <f t="shared" si="10"/>
        <v>1</v>
      </c>
      <c r="K82" s="252">
        <f t="shared" si="10"/>
        <v>1</v>
      </c>
      <c r="L82" s="252">
        <f t="shared" si="11"/>
        <v>0.15519991003619629</v>
      </c>
      <c r="M82" s="35">
        <f t="shared" si="12"/>
        <v>0.71839997001206546</v>
      </c>
      <c r="N82" s="36">
        <f t="shared" si="13"/>
        <v>10</v>
      </c>
      <c r="O82" s="243" t="str">
        <f>VLOOKUP(B82,'Country code'!$D$2:$F$194,2,FALSE)</f>
        <v>High income: OECD</v>
      </c>
      <c r="P82" s="243" t="str">
        <f>VLOOKUP(B82, Regions!B:C, 2, FALSE)</f>
        <v>Europe &amp; Central Asia</v>
      </c>
      <c r="Q82" s="243">
        <f>VLOOKUP(B82,'Country code'!$D$2:$F$194,3,FALSE)</f>
        <v>4</v>
      </c>
    </row>
    <row r="83" spans="1:17" x14ac:dyDescent="0.25">
      <c r="A83" s="32" t="s">
        <v>273</v>
      </c>
      <c r="B83" s="33" t="s">
        <v>78</v>
      </c>
      <c r="C83" s="34">
        <f>VLOOKUP(B83,'[1]Vaccines expenditure'!$A$4:$T$196,18,FALSE)</f>
        <v>1</v>
      </c>
      <c r="D83" s="40">
        <f>VLOOKUP(B83,'[1]Vaccines expenditure'!$A$4:$U$196,21,FALSE)</f>
        <v>1</v>
      </c>
      <c r="E83" s="34">
        <f>VLOOKUP(B83,'[1]Vaccines expenditure'!$A$4:$AC$196,14,FALSE)</f>
        <v>4.2000000000000003E-2</v>
      </c>
      <c r="F83" s="34"/>
      <c r="G83" s="34"/>
      <c r="H83" s="67">
        <f>VLOOKUP(B83,'[1]Vaccines expenditure'!$A$4:$AL$196,38,FALSE)</f>
        <v>0.62902018042304741</v>
      </c>
      <c r="I83" s="67">
        <f t="shared" si="9"/>
        <v>2</v>
      </c>
      <c r="J83" s="252">
        <f t="shared" si="10"/>
        <v>1</v>
      </c>
      <c r="K83" s="252">
        <f t="shared" si="10"/>
        <v>1</v>
      </c>
      <c r="L83" s="252">
        <f t="shared" si="11"/>
        <v>2.3196882066130516E-3</v>
      </c>
      <c r="M83" s="35">
        <f t="shared" si="12"/>
        <v>0.667439896068871</v>
      </c>
      <c r="N83" s="36">
        <f t="shared" si="13"/>
        <v>59</v>
      </c>
      <c r="O83" s="243" t="str">
        <f>VLOOKUP(B83,'Country code'!$D$2:$F$194,2,FALSE)</f>
        <v>Lower middle income</v>
      </c>
      <c r="P83" s="243" t="str">
        <f>VLOOKUP(B83, Regions!B:C, 2, FALSE)</f>
        <v>South Asia</v>
      </c>
      <c r="Q83" s="243">
        <f>VLOOKUP(B83,'Country code'!$D$2:$F$194,3,FALSE)</f>
        <v>2</v>
      </c>
    </row>
    <row r="84" spans="1:17" x14ac:dyDescent="0.25">
      <c r="A84" s="32" t="s">
        <v>274</v>
      </c>
      <c r="B84" s="33" t="s">
        <v>77</v>
      </c>
      <c r="C84" s="34">
        <f>VLOOKUP(B84,'[1]Vaccines expenditure'!$A$4:$T$196,18,FALSE)</f>
        <v>1</v>
      </c>
      <c r="D84" s="40">
        <f>VLOOKUP(B84,'[1]Vaccines expenditure'!$A$4:$U$196,21,FALSE)</f>
        <v>1</v>
      </c>
      <c r="E84" s="34">
        <f>VLOOKUP(B84,'[1]Vaccines expenditure'!$A$4:$AC$196,14,FALSE)</f>
        <v>2.4E-2</v>
      </c>
      <c r="F84" s="34">
        <f>VLOOKUP(B84,'[1]Vaccines expenditure'!$A$4:$AC$196,7,FALSE)</f>
        <v>2.7609472729481746E-3</v>
      </c>
      <c r="G84" s="34">
        <f>VLOOKUP(B84,'[1]Vaccines expenditure'!$A$4:$AC$196,8,FALSE)</f>
        <v>6.6262734550756196E-5</v>
      </c>
      <c r="H84" s="67">
        <f>VLOOKUP(B84,'[1]Vaccines expenditure'!$A$4:$AL$196,38,FALSE)</f>
        <v>2.5338124660336296</v>
      </c>
      <c r="I84" s="67">
        <f t="shared" si="9"/>
        <v>0</v>
      </c>
      <c r="J84" s="252">
        <f t="shared" si="10"/>
        <v>1</v>
      </c>
      <c r="K84" s="252">
        <f t="shared" si="10"/>
        <v>1</v>
      </c>
      <c r="L84" s="252">
        <f t="shared" si="11"/>
        <v>9.3441436032693399E-3</v>
      </c>
      <c r="M84" s="35">
        <f t="shared" si="12"/>
        <v>0.66978138120108976</v>
      </c>
      <c r="N84" s="36">
        <f t="shared" si="13"/>
        <v>50</v>
      </c>
      <c r="O84" s="243" t="str">
        <f>VLOOKUP(B84,'Country code'!$D$2:$F$194,2,FALSE)</f>
        <v>Lower middle income</v>
      </c>
      <c r="P84" s="243" t="str">
        <f>VLOOKUP(B84, Regions!B:C, 2, FALSE)</f>
        <v>East Asia &amp; Pacific</v>
      </c>
      <c r="Q84" s="243">
        <f>VLOOKUP(B84,'Country code'!$D$2:$F$194,3,FALSE)</f>
        <v>2</v>
      </c>
    </row>
    <row r="85" spans="1:17" ht="30" x14ac:dyDescent="0.25">
      <c r="A85" s="32" t="s">
        <v>275</v>
      </c>
      <c r="B85" s="33" t="s">
        <v>80</v>
      </c>
      <c r="C85" s="34">
        <f>VLOOKUP(B85,'[1]Vaccines expenditure'!$A$4:$T$196,18,FALSE)</f>
        <v>1</v>
      </c>
      <c r="D85" s="40">
        <f>VLOOKUP(B85,'[1]Vaccines expenditure'!$A$4:$U$196,21,FALSE)</f>
        <v>1</v>
      </c>
      <c r="E85" s="34">
        <f>VLOOKUP(B85,'[1]Vaccines expenditure'!$A$4:$AC$196,14,FALSE)</f>
        <v>5.5E-2</v>
      </c>
      <c r="F85" s="34">
        <f>VLOOKUP(B85,'[1]Vaccines expenditure'!$A$4:$AC$196,7,FALSE)</f>
        <v>1.7357083548677999E-3</v>
      </c>
      <c r="G85" s="34">
        <f>VLOOKUP(B85,'[1]Vaccines expenditure'!$A$4:$AC$196,8,FALSE)</f>
        <v>9.5463959517729001E-5</v>
      </c>
      <c r="H85" s="67">
        <f>VLOOKUP(B85,'[1]Vaccines expenditure'!$A$4:$AL$196,38,FALSE)</f>
        <v>9.9700759477634264</v>
      </c>
      <c r="I85" s="67">
        <f t="shared" si="9"/>
        <v>0</v>
      </c>
      <c r="J85" s="252">
        <f t="shared" si="10"/>
        <v>1</v>
      </c>
      <c r="K85" s="252">
        <f t="shared" si="10"/>
        <v>1</v>
      </c>
      <c r="L85" s="252">
        <f t="shared" si="11"/>
        <v>3.6767449304263795E-2</v>
      </c>
      <c r="M85" s="35">
        <f t="shared" si="12"/>
        <v>0.67892248310142123</v>
      </c>
      <c r="N85" s="36">
        <f t="shared" si="13"/>
        <v>30</v>
      </c>
      <c r="O85" s="243" t="str">
        <f>VLOOKUP(B85,'Country code'!$D$2:$F$194,2,FALSE)</f>
        <v>Upper middle income</v>
      </c>
      <c r="P85" s="243" t="str">
        <f>VLOOKUP(B85, Regions!B:C, 2, FALSE)</f>
        <v>Middle East &amp; North Africa</v>
      </c>
      <c r="Q85" s="243">
        <f>VLOOKUP(B85,'Country code'!$D$2:$F$194,3,FALSE)</f>
        <v>3</v>
      </c>
    </row>
    <row r="86" spans="1:17" x14ac:dyDescent="0.25">
      <c r="A86" s="32" t="s">
        <v>276</v>
      </c>
      <c r="B86" s="33" t="s">
        <v>81</v>
      </c>
      <c r="C86" s="34">
        <f>VLOOKUP(B86,'[1]Vaccines expenditure'!$A$4:$T$196,18,FALSE)</f>
        <v>1</v>
      </c>
      <c r="D86" s="40">
        <f>VLOOKUP(B86,'[1]Vaccines expenditure'!$A$4:$U$196,21,FALSE)</f>
        <v>1</v>
      </c>
      <c r="E86" s="34">
        <f>VLOOKUP(B86,'[1]Vaccines expenditure'!$A$4:$AC$196,14,FALSE)</f>
        <v>3.9E-2</v>
      </c>
      <c r="F86" s="34">
        <f>VLOOKUP(B86,'[1]Vaccines expenditure'!$A$4:$AC$196,7,FALSE)</f>
        <v>1.5578386840333121E-8</v>
      </c>
      <c r="G86" s="34">
        <f>VLOOKUP(B86,'[1]Vaccines expenditure'!$A$4:$AC$196,8,FALSE)</f>
        <v>6.0755708677299181E-10</v>
      </c>
      <c r="H86" s="67">
        <f>VLOOKUP(B86,'[1]Vaccines expenditure'!$A$4:$AL$196,38,FALSE)</f>
        <v>1.3533043681606894E-5</v>
      </c>
      <c r="I86" s="67">
        <f t="shared" si="9"/>
        <v>0</v>
      </c>
      <c r="J86" s="252">
        <f t="shared" si="10"/>
        <v>1</v>
      </c>
      <c r="K86" s="252">
        <f t="shared" si="10"/>
        <v>1</v>
      </c>
      <c r="L86" s="252">
        <f t="shared" si="11"/>
        <v>4.9906891392085073E-8</v>
      </c>
      <c r="M86" s="35">
        <f t="shared" si="12"/>
        <v>0.66666668330229717</v>
      </c>
      <c r="N86" s="36">
        <f t="shared" si="13"/>
        <v>66</v>
      </c>
      <c r="O86" s="243" t="str">
        <f>VLOOKUP(B86,'Country code'!$D$2:$F$194,2,FALSE)</f>
        <v>Lower middle income</v>
      </c>
      <c r="P86" s="243" t="str">
        <f>VLOOKUP(B86, Regions!B:C, 2, FALSE)</f>
        <v>Middle East &amp; North Africa</v>
      </c>
      <c r="Q86" s="243">
        <f>VLOOKUP(B86,'Country code'!$D$2:$F$194,3,FALSE)</f>
        <v>2</v>
      </c>
    </row>
    <row r="87" spans="1:17" x14ac:dyDescent="0.25">
      <c r="A87" s="32" t="s">
        <v>277</v>
      </c>
      <c r="B87" s="33" t="s">
        <v>79</v>
      </c>
      <c r="C87" s="34">
        <f>VLOOKUP(B87,'[1]Vaccines expenditure'!$A$4:$T$196,18,FALSE)</f>
        <v>1</v>
      </c>
      <c r="D87" s="40">
        <f>VLOOKUP(B87,'[1]Vaccines expenditure'!$A$4:$U$196,21,FALSE)</f>
        <v>1</v>
      </c>
      <c r="E87" s="34">
        <f>VLOOKUP(B87,'[1]Vaccines expenditure'!$A$4:$AC$196,14,FALSE)</f>
        <v>9.6999999999999989E-2</v>
      </c>
      <c r="F87" s="34"/>
      <c r="G87" s="34"/>
      <c r="H87" s="67"/>
      <c r="I87" s="67">
        <f t="shared" si="9"/>
        <v>3</v>
      </c>
      <c r="J87" s="252">
        <f t="shared" si="10"/>
        <v>1</v>
      </c>
      <c r="K87" s="252">
        <f t="shared" si="10"/>
        <v>1</v>
      </c>
      <c r="L87" s="252">
        <f t="shared" si="11"/>
        <v>0</v>
      </c>
      <c r="M87" s="35">
        <f t="shared" si="12"/>
        <v>0.66666666666666663</v>
      </c>
      <c r="N87" s="36">
        <f t="shared" si="13"/>
        <v>67</v>
      </c>
      <c r="O87" s="243" t="str">
        <f>VLOOKUP(B87,'Country code'!$D$2:$F$194,2,FALSE)</f>
        <v>High income: OECD</v>
      </c>
      <c r="P87" s="243" t="str">
        <f>VLOOKUP(B87, Regions!B:C, 2, FALSE)</f>
        <v>Europe &amp; Central Asia</v>
      </c>
      <c r="Q87" s="243">
        <f>VLOOKUP(B87,'Country code'!$D$2:$F$194,3,FALSE)</f>
        <v>4</v>
      </c>
    </row>
    <row r="88" spans="1:17" x14ac:dyDescent="0.25">
      <c r="A88" s="32" t="s">
        <v>278</v>
      </c>
      <c r="B88" s="33" t="s">
        <v>83</v>
      </c>
      <c r="C88" s="34">
        <f>VLOOKUP(B88,'[1]Vaccines expenditure'!$A$4:$T$196,18,FALSE)</f>
        <v>1</v>
      </c>
      <c r="D88" s="40">
        <f>VLOOKUP(B88,'[1]Vaccines expenditure'!$A$4:$U$196,21,FALSE)</f>
        <v>1</v>
      </c>
      <c r="E88" s="34">
        <f>VLOOKUP(B88,'[1]Vaccines expenditure'!$A$4:$AC$196,14,FALSE)</f>
        <v>7.4999999999999997E-2</v>
      </c>
      <c r="F88" s="34"/>
      <c r="G88" s="34"/>
      <c r="H88" s="67"/>
      <c r="I88" s="67">
        <f t="shared" si="9"/>
        <v>3</v>
      </c>
      <c r="J88" s="252">
        <f t="shared" si="10"/>
        <v>1</v>
      </c>
      <c r="K88" s="252">
        <f t="shared" si="10"/>
        <v>1</v>
      </c>
      <c r="L88" s="252">
        <f t="shared" si="11"/>
        <v>0</v>
      </c>
      <c r="M88" s="35">
        <f t="shared" si="12"/>
        <v>0.66666666666666663</v>
      </c>
      <c r="N88" s="36">
        <f t="shared" si="13"/>
        <v>67</v>
      </c>
      <c r="O88" s="243" t="str">
        <f>VLOOKUP(B88,'Country code'!$D$2:$F$194,2,FALSE)</f>
        <v>High income: OECD</v>
      </c>
      <c r="P88" s="243" t="str">
        <f>VLOOKUP(B88, Regions!B:C, 2, FALSE)</f>
        <v>Middle East &amp; North Africa</v>
      </c>
      <c r="Q88" s="243">
        <f>VLOOKUP(B88,'Country code'!$D$2:$F$194,3,FALSE)</f>
        <v>4</v>
      </c>
    </row>
    <row r="89" spans="1:17" x14ac:dyDescent="0.25">
      <c r="A89" s="32" t="s">
        <v>279</v>
      </c>
      <c r="B89" s="33" t="s">
        <v>84</v>
      </c>
      <c r="C89" s="34">
        <f>VLOOKUP(B89,'[1]Vaccines expenditure'!$A$4:$T$196,18,FALSE)</f>
        <v>1</v>
      </c>
      <c r="D89" s="40">
        <f>VLOOKUP(B89,'[1]Vaccines expenditure'!$A$4:$U$196,21,FALSE)</f>
        <v>1</v>
      </c>
      <c r="E89" s="34">
        <f>VLOOKUP(B89,'[1]Vaccines expenditure'!$A$4:$AC$196,14,FALSE)</f>
        <v>9.5000000000000001E-2</v>
      </c>
      <c r="F89" s="34"/>
      <c r="G89" s="34"/>
      <c r="H89" s="67"/>
      <c r="I89" s="67">
        <f t="shared" si="9"/>
        <v>3</v>
      </c>
      <c r="J89" s="252">
        <f t="shared" si="10"/>
        <v>1</v>
      </c>
      <c r="K89" s="252">
        <f t="shared" si="10"/>
        <v>1</v>
      </c>
      <c r="L89" s="252">
        <f t="shared" si="11"/>
        <v>0</v>
      </c>
      <c r="M89" s="35">
        <f t="shared" si="12"/>
        <v>0.66666666666666663</v>
      </c>
      <c r="N89" s="36">
        <f t="shared" si="13"/>
        <v>67</v>
      </c>
      <c r="O89" s="243" t="str">
        <f>VLOOKUP(B89,'Country code'!$D$2:$F$194,2,FALSE)</f>
        <v>High income: OECD</v>
      </c>
      <c r="P89" s="243" t="str">
        <f>VLOOKUP(B89, Regions!B:C, 2, FALSE)</f>
        <v>Europe &amp; Central Asia</v>
      </c>
      <c r="Q89" s="243">
        <f>VLOOKUP(B89,'Country code'!$D$2:$F$194,3,FALSE)</f>
        <v>4</v>
      </c>
    </row>
    <row r="90" spans="1:17" x14ac:dyDescent="0.25">
      <c r="A90" s="32" t="s">
        <v>280</v>
      </c>
      <c r="B90" s="33" t="s">
        <v>85</v>
      </c>
      <c r="C90" s="34">
        <f>VLOOKUP(B90,'[1]Vaccines expenditure'!$A$4:$T$196,18,FALSE)</f>
        <v>1</v>
      </c>
      <c r="D90" s="40">
        <f>VLOOKUP(B90,'[1]Vaccines expenditure'!$A$4:$U$196,21,FALSE)</f>
        <v>1</v>
      </c>
      <c r="E90" s="34">
        <f>VLOOKUP(B90,'[1]Vaccines expenditure'!$A$4:$AC$196,14,FALSE)</f>
        <v>5.0999999999999997E-2</v>
      </c>
      <c r="F90" s="34">
        <f>VLOOKUP(B90,'[1]Vaccines expenditure'!$A$4:$AC$196,7,FALSE)</f>
        <v>2.1521309531135611E-3</v>
      </c>
      <c r="G90" s="34">
        <f>VLOOKUP(B90,'[1]Vaccines expenditure'!$A$4:$AC$196,8,FALSE)</f>
        <v>1.097586786087916E-4</v>
      </c>
      <c r="H90" s="67">
        <f>VLOOKUP(B90,'[1]Vaccines expenditure'!$A$4:$AL$196,38,FALSE)</f>
        <v>4.4234964818130686</v>
      </c>
      <c r="I90" s="67">
        <f t="shared" si="9"/>
        <v>0</v>
      </c>
      <c r="J90" s="252">
        <f t="shared" si="10"/>
        <v>1</v>
      </c>
      <c r="K90" s="252">
        <f t="shared" si="10"/>
        <v>1</v>
      </c>
      <c r="L90" s="252">
        <f t="shared" si="11"/>
        <v>1.6312883020628968E-2</v>
      </c>
      <c r="M90" s="35">
        <f t="shared" si="12"/>
        <v>0.67210429434020968</v>
      </c>
      <c r="N90" s="36">
        <f t="shared" si="13"/>
        <v>44</v>
      </c>
      <c r="O90" s="243" t="str">
        <f>VLOOKUP(B90,'Country code'!$D$2:$F$194,2,FALSE)</f>
        <v>Upper middle income</v>
      </c>
      <c r="P90" s="243" t="str">
        <f>VLOOKUP(B90, Regions!B:C, 2, FALSE)</f>
        <v>Latin America &amp; Caribbean</v>
      </c>
      <c r="Q90" s="243">
        <f>VLOOKUP(B90,'Country code'!$D$2:$F$194,3,FALSE)</f>
        <v>3</v>
      </c>
    </row>
    <row r="91" spans="1:17" x14ac:dyDescent="0.25">
      <c r="A91" s="32" t="s">
        <v>281</v>
      </c>
      <c r="B91" s="33" t="s">
        <v>87</v>
      </c>
      <c r="C91" s="34">
        <f>VLOOKUP(B91,'[1]Vaccines expenditure'!$A$4:$T$196,18,FALSE)</f>
        <v>1</v>
      </c>
      <c r="D91" s="40">
        <f>VLOOKUP(B91,'[1]Vaccines expenditure'!$A$4:$U$196,21,FALSE)</f>
        <v>0.5</v>
      </c>
      <c r="E91" s="34">
        <f>VLOOKUP(B91,'[1]Vaccines expenditure'!$A$4:$AC$196,14,FALSE)</f>
        <v>8.3000000000000004E-2</v>
      </c>
      <c r="F91" s="34"/>
      <c r="G91" s="34"/>
      <c r="H91" s="67"/>
      <c r="I91" s="67">
        <f t="shared" si="9"/>
        <v>3</v>
      </c>
      <c r="J91" s="252">
        <f t="shared" si="10"/>
        <v>1</v>
      </c>
      <c r="K91" s="252">
        <f t="shared" si="10"/>
        <v>0.5</v>
      </c>
      <c r="L91" s="252">
        <f t="shared" si="11"/>
        <v>0</v>
      </c>
      <c r="M91" s="35">
        <f t="shared" si="12"/>
        <v>0.5</v>
      </c>
      <c r="N91" s="36">
        <f t="shared" si="13"/>
        <v>132</v>
      </c>
      <c r="O91" s="243" t="str">
        <f>VLOOKUP(B91,'Country code'!$D$2:$F$194,2,FALSE)</f>
        <v>High income: OECD</v>
      </c>
      <c r="P91" s="243" t="str">
        <f>VLOOKUP(B91, Regions!B:C, 2, FALSE)</f>
        <v>East Asia &amp; Pacific</v>
      </c>
      <c r="Q91" s="243">
        <f>VLOOKUP(B91,'Country code'!$D$2:$F$194,3,FALSE)</f>
        <v>4</v>
      </c>
    </row>
    <row r="92" spans="1:17" x14ac:dyDescent="0.25">
      <c r="A92" s="32" t="s">
        <v>282</v>
      </c>
      <c r="B92" s="33" t="s">
        <v>86</v>
      </c>
      <c r="C92" s="34">
        <f>VLOOKUP(B92,'[1]Vaccines expenditure'!$A$4:$T$196,18,FALSE)</f>
        <v>1</v>
      </c>
      <c r="D92" s="40">
        <f>VLOOKUP(B92,'[1]Vaccines expenditure'!$A$4:$U$196,21,FALSE)</f>
        <v>1</v>
      </c>
      <c r="E92" s="34">
        <f>VLOOKUP(B92,'[1]Vaccines expenditure'!$A$4:$AC$196,14,FALSE)</f>
        <v>9.2999999999999999E-2</v>
      </c>
      <c r="F92" s="34">
        <f>VLOOKUP(B92,'[1]Vaccines expenditure'!$A$4:$AC$196,7,FALSE)</f>
        <v>5.9993464018169105E-3</v>
      </c>
      <c r="G92" s="34">
        <f>VLOOKUP(B92,'[1]Vaccines expenditure'!$A$4:$AC$196,8,FALSE)</f>
        <v>5.5793921536897268E-4</v>
      </c>
      <c r="H92" s="67">
        <f>VLOOKUP(B92,'[1]Vaccines expenditure'!$A$4:$AL$196,38,FALSE)</f>
        <v>19.453230934564726</v>
      </c>
      <c r="I92" s="67">
        <f t="shared" si="9"/>
        <v>0</v>
      </c>
      <c r="J92" s="252">
        <f t="shared" si="10"/>
        <v>1</v>
      </c>
      <c r="K92" s="252">
        <f t="shared" si="10"/>
        <v>1</v>
      </c>
      <c r="L92" s="252">
        <f t="shared" si="11"/>
        <v>7.1739241098879983E-2</v>
      </c>
      <c r="M92" s="35">
        <f t="shared" si="12"/>
        <v>0.69057974703295999</v>
      </c>
      <c r="N92" s="36">
        <f t="shared" si="13"/>
        <v>21</v>
      </c>
      <c r="O92" s="243" t="str">
        <f>VLOOKUP(B92,'Country code'!$D$2:$F$194,2,FALSE)</f>
        <v>Lower middle income</v>
      </c>
      <c r="P92" s="243" t="str">
        <f>VLOOKUP(B92, Regions!B:C, 2, FALSE)</f>
        <v>Middle East &amp; North Africa</v>
      </c>
      <c r="Q92" s="243">
        <f>VLOOKUP(B92,'Country code'!$D$2:$F$194,3,FALSE)</f>
        <v>2</v>
      </c>
    </row>
    <row r="93" spans="1:17" x14ac:dyDescent="0.25">
      <c r="A93" s="32" t="s">
        <v>283</v>
      </c>
      <c r="B93" s="33" t="s">
        <v>88</v>
      </c>
      <c r="C93" s="34">
        <f>VLOOKUP(B93,'[1]Vaccines expenditure'!$A$4:$T$196,18,FALSE)</f>
        <v>1</v>
      </c>
      <c r="D93" s="40">
        <f>VLOOKUP(B93,'[1]Vaccines expenditure'!$A$4:$U$196,21,FALSE)</f>
        <v>1</v>
      </c>
      <c r="E93" s="34">
        <f>VLOOKUP(B93,'[1]Vaccines expenditure'!$A$4:$AC$196,14,FALSE)</f>
        <v>4.4999999999999998E-2</v>
      </c>
      <c r="F93" s="34">
        <f>VLOOKUP(B93,'[1]Vaccines expenditure'!$A$4:$AC$196,7,FALSE)</f>
        <v>3.7773858103041765E-3</v>
      </c>
      <c r="G93" s="34">
        <f>VLOOKUP(B93,'[1]Vaccines expenditure'!$A$4:$AC$196,8,FALSE)</f>
        <v>1.6998236146368792E-4</v>
      </c>
      <c r="H93" s="67">
        <f>VLOOKUP(B93,'[1]Vaccines expenditure'!$A$4:$AL$196,38,FALSE)</f>
        <v>1.7442713105634503E-2</v>
      </c>
      <c r="I93" s="67">
        <f t="shared" si="9"/>
        <v>0</v>
      </c>
      <c r="J93" s="252">
        <f t="shared" si="10"/>
        <v>1</v>
      </c>
      <c r="K93" s="252">
        <f t="shared" si="10"/>
        <v>1</v>
      </c>
      <c r="L93" s="252">
        <f t="shared" si="11"/>
        <v>6.4324893130237562E-5</v>
      </c>
      <c r="M93" s="35">
        <f t="shared" si="12"/>
        <v>0.66668810829771008</v>
      </c>
      <c r="N93" s="36">
        <f t="shared" si="13"/>
        <v>64</v>
      </c>
      <c r="O93" s="243" t="str">
        <f>VLOOKUP(B93,'Country code'!$D$2:$F$194,2,FALSE)</f>
        <v>Upper middle income</v>
      </c>
      <c r="P93" s="243" t="str">
        <f>VLOOKUP(B93, Regions!B:C, 2, FALSE)</f>
        <v>Europe &amp; Central Asia</v>
      </c>
      <c r="Q93" s="243">
        <f>VLOOKUP(B93,'Country code'!$D$2:$F$194,3,FALSE)</f>
        <v>3</v>
      </c>
    </row>
    <row r="94" spans="1:17" x14ac:dyDescent="0.25">
      <c r="A94" s="32" t="s">
        <v>284</v>
      </c>
      <c r="B94" s="33" t="s">
        <v>89</v>
      </c>
      <c r="C94" s="34">
        <f>VLOOKUP(B94,'[1]Vaccines expenditure'!$A$4:$T$196,18,FALSE)</f>
        <v>0.1</v>
      </c>
      <c r="D94" s="40">
        <f>VLOOKUP(B94,'[1]Vaccines expenditure'!$A$4:$U$196,21,FALSE)</f>
        <v>1</v>
      </c>
      <c r="E94" s="34">
        <f>VLOOKUP(B94,'[1]Vaccines expenditure'!$A$4:$AC$196,14,FALSE)</f>
        <v>4.2999999999999997E-2</v>
      </c>
      <c r="F94" s="34"/>
      <c r="G94" s="34"/>
      <c r="H94" s="67">
        <f>VLOOKUP(B94,'[1]Vaccines expenditure'!$A$4:$AL$196,38,FALSE)</f>
        <v>0.94051034744300732</v>
      </c>
      <c r="I94" s="67">
        <f t="shared" si="9"/>
        <v>2</v>
      </c>
      <c r="J94" s="252">
        <f t="shared" si="10"/>
        <v>0.1</v>
      </c>
      <c r="K94" s="252">
        <f t="shared" si="10"/>
        <v>1</v>
      </c>
      <c r="L94" s="252">
        <f t="shared" si="11"/>
        <v>3.4683954967768952E-3</v>
      </c>
      <c r="M94" s="35">
        <f t="shared" si="12"/>
        <v>0.36782279849892568</v>
      </c>
      <c r="N94" s="36">
        <f t="shared" si="13"/>
        <v>171</v>
      </c>
      <c r="O94" s="243" t="str">
        <f>VLOOKUP(B94,'Country code'!$D$2:$F$194,2,FALSE)</f>
        <v>Low income</v>
      </c>
      <c r="P94" s="243" t="str">
        <f>VLOOKUP(B94, Regions!B:C, 2, FALSE)</f>
        <v>Sub-Saharan Africa</v>
      </c>
      <c r="Q94" s="243">
        <f>VLOOKUP(B94,'Country code'!$D$2:$F$194,3,FALSE)</f>
        <v>1</v>
      </c>
    </row>
    <row r="95" spans="1:17" x14ac:dyDescent="0.25">
      <c r="A95" s="32" t="s">
        <v>285</v>
      </c>
      <c r="B95" s="33" t="s">
        <v>92</v>
      </c>
      <c r="C95" s="34">
        <f>VLOOKUP(B95,'[1]Vaccines expenditure'!$A$4:$T$196,18,FALSE)</f>
        <v>1</v>
      </c>
      <c r="D95" s="40">
        <f>VLOOKUP(B95,'[1]Vaccines expenditure'!$A$4:$U$196,21,FALSE)</f>
        <v>0.5</v>
      </c>
      <c r="E95" s="34">
        <f>VLOOKUP(B95,'[1]Vaccines expenditure'!$A$4:$AC$196,14,FALSE)</f>
        <v>0.122</v>
      </c>
      <c r="F95" s="34"/>
      <c r="G95" s="34"/>
      <c r="H95" s="67"/>
      <c r="I95" s="67">
        <f t="shared" si="9"/>
        <v>3</v>
      </c>
      <c r="J95" s="252">
        <f t="shared" si="10"/>
        <v>1</v>
      </c>
      <c r="K95" s="252">
        <f t="shared" si="10"/>
        <v>0.5</v>
      </c>
      <c r="L95" s="252">
        <f t="shared" si="11"/>
        <v>0</v>
      </c>
      <c r="M95" s="35">
        <f t="shared" si="12"/>
        <v>0.5</v>
      </c>
      <c r="N95" s="36">
        <f t="shared" si="13"/>
        <v>132</v>
      </c>
      <c r="O95" s="243" t="str">
        <f>VLOOKUP(B95,'Country code'!$D$2:$F$194,2,FALSE)</f>
        <v>Lower middle income</v>
      </c>
      <c r="P95" s="243" t="str">
        <f>VLOOKUP(B95, Regions!B:C, 2, FALSE)</f>
        <v>East Asia &amp; Pacific</v>
      </c>
      <c r="Q95" s="243">
        <f>VLOOKUP(B95,'Country code'!$D$2:$F$194,3,FALSE)</f>
        <v>2</v>
      </c>
    </row>
    <row r="96" spans="1:17" x14ac:dyDescent="0.25">
      <c r="A96" s="32" t="s">
        <v>286</v>
      </c>
      <c r="B96" s="33" t="s">
        <v>95</v>
      </c>
      <c r="C96" s="34">
        <f>VLOOKUP(B96,'[1]Vaccines expenditure'!$A$4:$T$196,18,FALSE)</f>
        <v>0.66</v>
      </c>
      <c r="D96" s="40">
        <f>VLOOKUP(B96,'[1]Vaccines expenditure'!$A$4:$U$196,21,FALSE)</f>
        <v>1</v>
      </c>
      <c r="E96" s="34">
        <f>VLOOKUP(B96,'[1]Vaccines expenditure'!$A$4:$AC$196,14,FALSE)</f>
        <v>3.3000000000000002E-2</v>
      </c>
      <c r="F96" s="34"/>
      <c r="G96" s="34"/>
      <c r="H96" s="67"/>
      <c r="I96" s="67">
        <f t="shared" si="9"/>
        <v>3</v>
      </c>
      <c r="J96" s="252">
        <f t="shared" si="10"/>
        <v>0.66</v>
      </c>
      <c r="K96" s="252">
        <f t="shared" si="10"/>
        <v>1</v>
      </c>
      <c r="L96" s="252">
        <f t="shared" si="11"/>
        <v>0</v>
      </c>
      <c r="M96" s="35">
        <f t="shared" si="12"/>
        <v>0.55333333333333334</v>
      </c>
      <c r="N96" s="36">
        <f t="shared" si="13"/>
        <v>119</v>
      </c>
      <c r="O96" s="243" t="str">
        <f>VLOOKUP(B96,'Country code'!$D$2:$F$194,2,FALSE)</f>
        <v>High income: nonOECD</v>
      </c>
      <c r="P96" s="243" t="str">
        <f>VLOOKUP(B96, Regions!B:C, 2, FALSE)</f>
        <v>Middle East &amp; North Africa</v>
      </c>
      <c r="Q96" s="243">
        <f>VLOOKUP(B96,'Country code'!$D$2:$F$194,3,FALSE)</f>
        <v>4</v>
      </c>
    </row>
    <row r="97" spans="1:17" x14ac:dyDescent="0.25">
      <c r="A97" s="32" t="s">
        <v>287</v>
      </c>
      <c r="B97" s="33" t="s">
        <v>90</v>
      </c>
      <c r="C97" s="34">
        <f>VLOOKUP(B97,'[1]Vaccines expenditure'!$A$4:$T$196,18,FALSE)</f>
        <v>0.66</v>
      </c>
      <c r="D97" s="40">
        <f>VLOOKUP(B97,'[1]Vaccines expenditure'!$A$4:$U$196,21,FALSE)</f>
        <v>0.5</v>
      </c>
      <c r="E97" s="34">
        <f>VLOOKUP(B97,'[1]Vaccines expenditure'!$A$4:$AC$196,14,FALSE)</f>
        <v>6.8000000000000005E-2</v>
      </c>
      <c r="F97" s="34">
        <f>VLOOKUP(B97,'[1]Vaccines expenditure'!$A$4:$AC$196,7,FALSE)</f>
        <v>1.1492270993914669E-3</v>
      </c>
      <c r="G97" s="34">
        <f>VLOOKUP(B97,'[1]Vaccines expenditure'!$A$4:$AC$196,8,FALSE)</f>
        <v>7.8147442758619762E-5</v>
      </c>
      <c r="H97" s="67">
        <f>VLOOKUP(B97,'[1]Vaccines expenditure'!$A$4:$AL$196,38,FALSE)</f>
        <v>7.5505362115006406E-6</v>
      </c>
      <c r="I97" s="67">
        <f t="shared" si="9"/>
        <v>0</v>
      </c>
      <c r="J97" s="252">
        <f t="shared" si="10"/>
        <v>0.66</v>
      </c>
      <c r="K97" s="252">
        <f t="shared" si="10"/>
        <v>0.5</v>
      </c>
      <c r="L97" s="252">
        <f t="shared" si="11"/>
        <v>2.7844718418482519E-8</v>
      </c>
      <c r="M97" s="35">
        <f t="shared" si="12"/>
        <v>0.3866666759482395</v>
      </c>
      <c r="N97" s="36">
        <f t="shared" si="13"/>
        <v>165</v>
      </c>
      <c r="O97" s="243" t="str">
        <f>VLOOKUP(B97,'Country code'!$D$2:$F$194,2,FALSE)</f>
        <v>Low income</v>
      </c>
      <c r="P97" s="243" t="str">
        <f>VLOOKUP(B97, Regions!B:C, 2, FALSE)</f>
        <v>Europe &amp; Central Asia</v>
      </c>
      <c r="Q97" s="243">
        <f>VLOOKUP(B97,'Country code'!$D$2:$F$194,3,FALSE)</f>
        <v>1</v>
      </c>
    </row>
    <row r="98" spans="1:17" ht="45" x14ac:dyDescent="0.25">
      <c r="A98" s="32" t="s">
        <v>288</v>
      </c>
      <c r="B98" s="33" t="s">
        <v>96</v>
      </c>
      <c r="C98" s="34">
        <f>VLOOKUP(B98,'[1]Vaccines expenditure'!$A$4:$T$196,18,FALSE)</f>
        <v>7.0000000000000007E-2</v>
      </c>
      <c r="D98" s="40">
        <f>VLOOKUP(B98,'[1]Vaccines expenditure'!$A$4:$U$196,21,FALSE)</f>
        <v>1</v>
      </c>
      <c r="E98" s="34">
        <f>VLOOKUP(B98,'[1]Vaccines expenditure'!$A$4:$AC$196,14,FALSE)</f>
        <v>4.1000000000000002E-2</v>
      </c>
      <c r="F98" s="34">
        <f>VLOOKUP(B98,'[1]Vaccines expenditure'!$A$4:$AC$196,7,FALSE)</f>
        <v>4.2601049359103279E-4</v>
      </c>
      <c r="G98" s="34">
        <f>VLOOKUP(B98,'[1]Vaccines expenditure'!$A$4:$AC$196,8,FALSE)</f>
        <v>1.7466430237232344E-5</v>
      </c>
      <c r="H98" s="67">
        <f>VLOOKUP(B98,'[1]Vaccines expenditure'!$A$4:$AL$196,38,FALSE)</f>
        <v>0.24716158906743715</v>
      </c>
      <c r="I98" s="67">
        <f t="shared" si="9"/>
        <v>0</v>
      </c>
      <c r="J98" s="252">
        <f t="shared" si="10"/>
        <v>7.0000000000000007E-2</v>
      </c>
      <c r="K98" s="252">
        <f t="shared" si="10"/>
        <v>1</v>
      </c>
      <c r="L98" s="252">
        <f t="shared" si="11"/>
        <v>9.1147763002114978E-4</v>
      </c>
      <c r="M98" s="35">
        <f t="shared" si="12"/>
        <v>0.3569704925433404</v>
      </c>
      <c r="N98" s="36">
        <f t="shared" si="13"/>
        <v>172</v>
      </c>
      <c r="O98" s="243" t="str">
        <f>VLOOKUP(B98,'Country code'!$D$2:$F$194,2,FALSE)</f>
        <v>Low income</v>
      </c>
      <c r="P98" s="243" t="str">
        <f>VLOOKUP(B98, Regions!B:C, 2, FALSE)</f>
        <v>East Asia &amp; Pacific</v>
      </c>
      <c r="Q98" s="243">
        <f>VLOOKUP(B98,'Country code'!$D$2:$F$194,3,FALSE)</f>
        <v>1</v>
      </c>
    </row>
    <row r="99" spans="1:17" x14ac:dyDescent="0.25">
      <c r="A99" s="32" t="s">
        <v>289</v>
      </c>
      <c r="B99" s="33" t="s">
        <v>105</v>
      </c>
      <c r="C99" s="34">
        <f>VLOOKUP(B99,'[1]Vaccines expenditure'!$A$4:$T$196,18,FALSE)</f>
        <v>7.0000000000000007E-2</v>
      </c>
      <c r="D99" s="40">
        <f>VLOOKUP(B99,'[1]Vaccines expenditure'!$A$4:$U$196,21,FALSE)</f>
        <v>1</v>
      </c>
      <c r="E99" s="34">
        <f>VLOOKUP(B99,'[1]Vaccines expenditure'!$A$4:$AC$196,14,FALSE)</f>
        <v>6.5000000000000002E-2</v>
      </c>
      <c r="F99" s="34"/>
      <c r="G99" s="34"/>
      <c r="H99" s="67">
        <f>VLOOKUP(B99,'[1]Vaccines expenditure'!$A$4:$AL$196,38,FALSE)</f>
        <v>107.28411155699128</v>
      </c>
      <c r="I99" s="67">
        <f t="shared" si="9"/>
        <v>2</v>
      </c>
      <c r="J99" s="252">
        <f t="shared" si="10"/>
        <v>7.0000000000000007E-2</v>
      </c>
      <c r="K99" s="252">
        <f t="shared" si="10"/>
        <v>1</v>
      </c>
      <c r="L99" s="252">
        <f t="shared" si="11"/>
        <v>0.39564022917092595</v>
      </c>
      <c r="M99" s="35">
        <f t="shared" si="12"/>
        <v>0.48854674305697537</v>
      </c>
      <c r="N99" s="36">
        <f t="shared" si="13"/>
        <v>141</v>
      </c>
      <c r="O99" s="243" t="str">
        <f>VLOOKUP(B99,'Country code'!$D$2:$F$194,2,FALSE)</f>
        <v>High income: nonOECD</v>
      </c>
      <c r="P99" s="243" t="str">
        <f>VLOOKUP(B99, Regions!B:C, 2, FALSE)</f>
        <v>Europe &amp; Central Asia</v>
      </c>
      <c r="Q99" s="243">
        <f>VLOOKUP(B99,'Country code'!$D$2:$F$194,3,FALSE)</f>
        <v>4</v>
      </c>
    </row>
    <row r="100" spans="1:17" x14ac:dyDescent="0.25">
      <c r="A100" s="32" t="s">
        <v>290</v>
      </c>
      <c r="B100" s="33" t="s">
        <v>97</v>
      </c>
      <c r="C100" s="34">
        <f>VLOOKUP(B100,'[1]Vaccines expenditure'!$A$4:$T$196,18,FALSE)</f>
        <v>1</v>
      </c>
      <c r="D100" s="40">
        <f>VLOOKUP(B100,'[1]Vaccines expenditure'!$A$4:$U$196,21,FALSE)</f>
        <v>1</v>
      </c>
      <c r="E100" s="34">
        <f>VLOOKUP(B100,'[1]Vaccines expenditure'!$A$4:$AC$196,14,FALSE)</f>
        <v>8.1000000000000003E-2</v>
      </c>
      <c r="F100" s="34">
        <f>VLOOKUP(B100,'[1]Vaccines expenditure'!$A$4:$AC$196,7,FALSE)</f>
        <v>6.6411378259306482E-4</v>
      </c>
      <c r="G100" s="34">
        <f>VLOOKUP(B100,'[1]Vaccines expenditure'!$A$4:$AC$196,8,FALSE)</f>
        <v>5.3793216390038258E-5</v>
      </c>
      <c r="H100" s="67">
        <f>VLOOKUP(B100,'[1]Vaccines expenditure'!$A$4:$AL$196,38,FALSE)</f>
        <v>8.8017182212853928</v>
      </c>
      <c r="I100" s="67">
        <f t="shared" si="9"/>
        <v>0</v>
      </c>
      <c r="J100" s="252">
        <f t="shared" si="10"/>
        <v>1</v>
      </c>
      <c r="K100" s="252">
        <f t="shared" si="10"/>
        <v>1</v>
      </c>
      <c r="L100" s="252">
        <f t="shared" si="11"/>
        <v>3.245880274002548E-2</v>
      </c>
      <c r="M100" s="35">
        <f t="shared" si="12"/>
        <v>0.67748626758000852</v>
      </c>
      <c r="N100" s="36">
        <f t="shared" si="13"/>
        <v>31</v>
      </c>
      <c r="O100" s="243" t="str">
        <f>VLOOKUP(B100,'Country code'!$D$2:$F$194,2,FALSE)</f>
        <v>Upper middle income</v>
      </c>
      <c r="P100" s="243" t="str">
        <f>VLOOKUP(B100, Regions!B:C, 2, FALSE)</f>
        <v>Middle East &amp; North Africa</v>
      </c>
      <c r="Q100" s="243">
        <f>VLOOKUP(B100,'Country code'!$D$2:$F$194,3,FALSE)</f>
        <v>3</v>
      </c>
    </row>
    <row r="101" spans="1:17" x14ac:dyDescent="0.25">
      <c r="A101" s="32" t="s">
        <v>291</v>
      </c>
      <c r="B101" s="33" t="s">
        <v>102</v>
      </c>
      <c r="C101" s="34">
        <f>VLOOKUP(B101,'[1]Vaccines expenditure'!$A$4:$T$196,18,FALSE)</f>
        <v>1</v>
      </c>
      <c r="D101" s="40">
        <f>VLOOKUP(B101,'[1]Vaccines expenditure'!$A$4:$U$196,21,FALSE)</f>
        <v>1</v>
      </c>
      <c r="E101" s="34">
        <f>VLOOKUP(B101,'[1]Vaccines expenditure'!$A$4:$AC$196,14,FALSE)</f>
        <v>8.199999999999999E-2</v>
      </c>
      <c r="F101" s="34"/>
      <c r="G101" s="34"/>
      <c r="H101" s="67"/>
      <c r="I101" s="67">
        <f t="shared" si="9"/>
        <v>3</v>
      </c>
      <c r="J101" s="252">
        <f t="shared" si="10"/>
        <v>1</v>
      </c>
      <c r="K101" s="252">
        <f t="shared" si="10"/>
        <v>1</v>
      </c>
      <c r="L101" s="252">
        <f t="shared" si="11"/>
        <v>0</v>
      </c>
      <c r="M101" s="35">
        <f t="shared" si="12"/>
        <v>0.66666666666666663</v>
      </c>
      <c r="N101" s="36">
        <f t="shared" si="13"/>
        <v>67</v>
      </c>
      <c r="O101" s="243" t="str">
        <f>VLOOKUP(B101,'Country code'!$D$2:$F$194,2,FALSE)</f>
        <v>Lower middle income</v>
      </c>
      <c r="P101" s="243" t="str">
        <f>VLOOKUP(B101, Regions!B:C, 2, FALSE)</f>
        <v>Sub-Saharan Africa</v>
      </c>
      <c r="Q101" s="243">
        <f>VLOOKUP(B101,'Country code'!$D$2:$F$194,3,FALSE)</f>
        <v>2</v>
      </c>
    </row>
    <row r="102" spans="1:17" x14ac:dyDescent="0.25">
      <c r="A102" s="32" t="s">
        <v>292</v>
      </c>
      <c r="B102" s="33" t="s">
        <v>98</v>
      </c>
      <c r="C102" s="34">
        <f>VLOOKUP(B102,'[1]Vaccines expenditure'!$A$4:$T$196,18,FALSE)</f>
        <v>0.02</v>
      </c>
      <c r="D102" s="40">
        <f>VLOOKUP(B102,'[1]Vaccines expenditure'!$A$4:$U$196,21,FALSE)</f>
        <v>1</v>
      </c>
      <c r="E102" s="34">
        <f>VLOOKUP(B102,'[1]Vaccines expenditure'!$A$4:$AC$196,14,FALSE)</f>
        <v>0.13200000000000001</v>
      </c>
      <c r="F102" s="34"/>
      <c r="G102" s="34"/>
      <c r="H102" s="67">
        <f>VLOOKUP(B102,'[1]Vaccines expenditure'!$A$4:$AL$196,38,FALSE)</f>
        <v>0.21155040208844403</v>
      </c>
      <c r="I102" s="67">
        <f t="shared" si="9"/>
        <v>2</v>
      </c>
      <c r="J102" s="252">
        <f t="shared" ref="J102:K133" si="14">+C102/C$4</f>
        <v>0.02</v>
      </c>
      <c r="K102" s="252">
        <f t="shared" si="14"/>
        <v>1</v>
      </c>
      <c r="L102" s="252">
        <f t="shared" ref="L102:L133" si="15">+H102/H$4</f>
        <v>7.8015139752554783E-4</v>
      </c>
      <c r="M102" s="35">
        <f t="shared" ref="M102:M133" si="16">AVERAGE(J102,K102,L102)</f>
        <v>0.3402600504658419</v>
      </c>
      <c r="N102" s="36">
        <f t="shared" ref="N102:N133" si="17">_xlfn.RANK.EQ(M102, $M$6:$M$199, 0)</f>
        <v>173</v>
      </c>
      <c r="O102" s="243" t="str">
        <f>VLOOKUP(B102,'Country code'!$D$2:$F$194,2,FALSE)</f>
        <v>Low income</v>
      </c>
      <c r="P102" s="243" t="str">
        <f>VLOOKUP(B102, Regions!B:C, 2, FALSE)</f>
        <v>Sub-Saharan Africa</v>
      </c>
      <c r="Q102" s="243">
        <f>VLOOKUP(B102,'Country code'!$D$2:$F$194,3,FALSE)</f>
        <v>1</v>
      </c>
    </row>
    <row r="103" spans="1:17" ht="30" x14ac:dyDescent="0.25">
      <c r="A103" s="32" t="s">
        <v>293</v>
      </c>
      <c r="B103" s="33" t="s">
        <v>99</v>
      </c>
      <c r="C103" s="34">
        <f>VLOOKUP(B103,'[1]Vaccines expenditure'!$A$4:$T$196,18,FALSE)</f>
        <v>0.02</v>
      </c>
      <c r="D103" s="40">
        <f>VLOOKUP(B103,'[1]Vaccines expenditure'!$A$4:$U$196,21,FALSE)</f>
        <v>1</v>
      </c>
      <c r="E103" s="34">
        <f>VLOOKUP(B103,'[1]Vaccines expenditure'!$A$4:$AC$196,14,FALSE)</f>
        <v>3.9E-2</v>
      </c>
      <c r="F103" s="34">
        <f>VLOOKUP(B103,'[1]Vaccines expenditure'!$A$4:$AC$196,7,FALSE)</f>
        <v>7.3600236081057908E-3</v>
      </c>
      <c r="G103" s="34">
        <f>VLOOKUP(B103,'[1]Vaccines expenditure'!$A$4:$AC$196,8,FALSE)</f>
        <v>2.8704092071612581E-4</v>
      </c>
      <c r="H103" s="67">
        <f>VLOOKUP(B103,'[1]Vaccines expenditure'!$A$4:$AL$196,38,FALSE)</f>
        <v>36.218383294041544</v>
      </c>
      <c r="I103" s="67">
        <f t="shared" si="9"/>
        <v>0</v>
      </c>
      <c r="J103" s="252">
        <f t="shared" si="14"/>
        <v>0.02</v>
      </c>
      <c r="K103" s="252">
        <f t="shared" si="14"/>
        <v>1</v>
      </c>
      <c r="L103" s="252">
        <f t="shared" si="15"/>
        <v>0.13356543908221644</v>
      </c>
      <c r="M103" s="35">
        <f t="shared" si="16"/>
        <v>0.38452181302740551</v>
      </c>
      <c r="N103" s="36">
        <f t="shared" si="17"/>
        <v>168</v>
      </c>
      <c r="O103" s="243" t="str">
        <f>VLOOKUP(B103,'Country code'!$D$2:$F$194,2,FALSE)</f>
        <v>Upper middle income</v>
      </c>
      <c r="P103" s="243" t="str">
        <f>VLOOKUP(B103, Regions!B:C, 2, FALSE)</f>
        <v>Middle East &amp; North Africa</v>
      </c>
      <c r="Q103" s="243">
        <f>VLOOKUP(B103,'Country code'!$D$2:$F$194,3,FALSE)</f>
        <v>3</v>
      </c>
    </row>
    <row r="104" spans="1:17" x14ac:dyDescent="0.25">
      <c r="A104" s="32" t="s">
        <v>294</v>
      </c>
      <c r="B104" s="33" t="s">
        <v>103</v>
      </c>
      <c r="C104" s="34">
        <f>VLOOKUP(B104,'[1]Vaccines expenditure'!$A$4:$T$196,18,FALSE)</f>
        <v>0.02</v>
      </c>
      <c r="D104" s="40">
        <f>VLOOKUP(B104,'[1]Vaccines expenditure'!$A$4:$U$196,21,FALSE)</f>
        <v>1</v>
      </c>
      <c r="E104" s="34">
        <f>VLOOKUP(B104,'[1]Vaccines expenditure'!$A$4:$AC$196,14,FALSE)</f>
        <v>6.6000000000000003E-2</v>
      </c>
      <c r="F104" s="34">
        <f>VLOOKUP(B104,'[1]Vaccines expenditure'!$A$4:$AC$196,7,FALSE)</f>
        <v>4.1130632786869721E-3</v>
      </c>
      <c r="G104" s="34">
        <f>VLOOKUP(B104,'[1]Vaccines expenditure'!$A$4:$AC$196,8,FALSE)</f>
        <v>2.7146217639334018E-4</v>
      </c>
      <c r="H104" s="67">
        <f>VLOOKUP(B104,'[1]Vaccines expenditure'!$A$4:$AL$196,38,FALSE)</f>
        <v>63.445748213714708</v>
      </c>
      <c r="I104" s="67">
        <f t="shared" si="9"/>
        <v>0</v>
      </c>
      <c r="J104" s="252">
        <f t="shared" si="14"/>
        <v>0.02</v>
      </c>
      <c r="K104" s="252">
        <f t="shared" si="14"/>
        <v>1</v>
      </c>
      <c r="L104" s="252">
        <f t="shared" si="15"/>
        <v>0.23397397805601883</v>
      </c>
      <c r="M104" s="35">
        <f t="shared" si="16"/>
        <v>0.41799132601867295</v>
      </c>
      <c r="N104" s="36">
        <f t="shared" si="17"/>
        <v>156</v>
      </c>
      <c r="O104" s="243" t="str">
        <f>VLOOKUP(B104,'Country code'!$D$2:$F$194,2,FALSE)</f>
        <v>Upper middle income</v>
      </c>
      <c r="P104" s="243" t="str">
        <f>VLOOKUP(B104, Regions!B:C, 2, FALSE)</f>
        <v>Europe &amp; Central Asia</v>
      </c>
      <c r="Q104" s="243">
        <f>VLOOKUP(B104,'Country code'!$D$2:$F$194,3,FALSE)</f>
        <v>3</v>
      </c>
    </row>
    <row r="105" spans="1:17" x14ac:dyDescent="0.25">
      <c r="A105" s="32" t="s">
        <v>295</v>
      </c>
      <c r="B105" s="33" t="s">
        <v>104</v>
      </c>
      <c r="C105" s="34">
        <f>VLOOKUP(B105,'[1]Vaccines expenditure'!$A$4:$T$196,18,FALSE)</f>
        <v>1</v>
      </c>
      <c r="D105" s="40">
        <f>VLOOKUP(B105,'[1]Vaccines expenditure'!$A$4:$U$196,21,FALSE)</f>
        <v>0.5</v>
      </c>
      <c r="E105" s="34">
        <f>VLOOKUP(B105,'[1]Vaccines expenditure'!$A$4:$AC$196,14,FALSE)</f>
        <v>7.8E-2</v>
      </c>
      <c r="F105" s="34">
        <f>VLOOKUP(B105,'[1]Vaccines expenditure'!$A$4:$AC$196,7,FALSE)</f>
        <v>1.8965798986898326E-3</v>
      </c>
      <c r="G105" s="34">
        <f>VLOOKUP(B105,'[1]Vaccines expenditure'!$A$4:$AC$196,8,FALSE)</f>
        <v>1.4793323209780695E-4</v>
      </c>
      <c r="H105" s="67">
        <f>VLOOKUP(B105,'[1]Vaccines expenditure'!$A$4:$AL$196,38,FALSE)</f>
        <v>186.08875594120983</v>
      </c>
      <c r="I105" s="67">
        <f t="shared" si="9"/>
        <v>0</v>
      </c>
      <c r="J105" s="252">
        <f t="shared" si="14"/>
        <v>1</v>
      </c>
      <c r="K105" s="252">
        <f t="shared" si="14"/>
        <v>0.5</v>
      </c>
      <c r="L105" s="252">
        <f t="shared" si="15"/>
        <v>0.6862544413913727</v>
      </c>
      <c r="M105" s="35">
        <f t="shared" si="16"/>
        <v>0.7287514804637909</v>
      </c>
      <c r="N105" s="36">
        <f t="shared" si="17"/>
        <v>8</v>
      </c>
      <c r="O105" s="243" t="str">
        <f>VLOOKUP(B105,'Country code'!$D$2:$F$194,2,FALSE)</f>
        <v>High income: OECD</v>
      </c>
      <c r="P105" s="243" t="str">
        <f>VLOOKUP(B105, Regions!B:C, 2, FALSE)</f>
        <v>Europe &amp; Central Asia</v>
      </c>
      <c r="Q105" s="243">
        <f>VLOOKUP(B105,'Country code'!$D$2:$F$194,3,FALSE)</f>
        <v>4</v>
      </c>
    </row>
    <row r="106" spans="1:17" x14ac:dyDescent="0.25">
      <c r="A106" s="32" t="s">
        <v>296</v>
      </c>
      <c r="B106" s="33" t="s">
        <v>109</v>
      </c>
      <c r="C106" s="34">
        <f>VLOOKUP(B106,'[1]Vaccines expenditure'!$A$4:$T$196,18,FALSE)</f>
        <v>1</v>
      </c>
      <c r="D106" s="40">
        <f>VLOOKUP(B106,'[1]Vaccines expenditure'!$A$4:$U$196,21,FALSE)</f>
        <v>1</v>
      </c>
      <c r="E106" s="34">
        <f>VLOOKUP(B106,'[1]Vaccines expenditure'!$A$4:$AC$196,14,FALSE)</f>
        <v>4.1000000000000002E-2</v>
      </c>
      <c r="F106" s="34">
        <f>VLOOKUP(B106,'[1]Vaccines expenditure'!$A$4:$AC$196,7,FALSE)</f>
        <v>2.1366621302392691E-3</v>
      </c>
      <c r="G106" s="34">
        <f>VLOOKUP(B106,'[1]Vaccines expenditure'!$A$4:$AC$196,8,FALSE)</f>
        <v>8.7603147339810039E-5</v>
      </c>
      <c r="H106" s="67">
        <f>VLOOKUP(B106,'[1]Vaccines expenditure'!$A$4:$AL$196,38,FALSE)</f>
        <v>0.22186218605372665</v>
      </c>
      <c r="I106" s="67">
        <f t="shared" si="9"/>
        <v>0</v>
      </c>
      <c r="J106" s="252">
        <f t="shared" si="14"/>
        <v>1</v>
      </c>
      <c r="K106" s="252">
        <f t="shared" si="14"/>
        <v>1</v>
      </c>
      <c r="L106" s="252">
        <f t="shared" si="15"/>
        <v>8.1817899091264743E-4</v>
      </c>
      <c r="M106" s="35">
        <f t="shared" si="16"/>
        <v>0.6669393929969708</v>
      </c>
      <c r="N106" s="36">
        <f t="shared" si="17"/>
        <v>62</v>
      </c>
      <c r="O106" s="243" t="str">
        <f>VLOOKUP(B106,'Country code'!$D$2:$F$194,2,FALSE)</f>
        <v>Low income</v>
      </c>
      <c r="P106" s="243" t="str">
        <f>VLOOKUP(B106, Regions!B:C, 2, FALSE)</f>
        <v>Sub-Saharan Africa</v>
      </c>
      <c r="Q106" s="243">
        <f>VLOOKUP(B106,'Country code'!$D$2:$F$194,3,FALSE)</f>
        <v>1</v>
      </c>
    </row>
    <row r="107" spans="1:17" x14ac:dyDescent="0.25">
      <c r="A107" s="32" t="s">
        <v>297</v>
      </c>
      <c r="B107" s="33" t="s">
        <v>122</v>
      </c>
      <c r="C107" s="34">
        <f>VLOOKUP(B107,'[1]Vaccines expenditure'!$A$4:$T$196,18,FALSE)</f>
        <v>1</v>
      </c>
      <c r="D107" s="40">
        <f>VLOOKUP(B107,'[1]Vaccines expenditure'!$A$4:$U$196,21,FALSE)</f>
        <v>1</v>
      </c>
      <c r="E107" s="34">
        <f>VLOOKUP(B107,'[1]Vaccines expenditure'!$A$4:$AC$196,14,FALSE)</f>
        <v>6.2E-2</v>
      </c>
      <c r="F107" s="34">
        <f>VLOOKUP(B107,'[1]Vaccines expenditure'!$A$4:$AC$196,7,FALSE)</f>
        <v>1.0587807041984691E-2</v>
      </c>
      <c r="G107" s="34">
        <f>VLOOKUP(B107,'[1]Vaccines expenditure'!$A$4:$AC$196,8,FALSE)</f>
        <v>6.5644403660305084E-4</v>
      </c>
      <c r="H107" s="67">
        <f>VLOOKUP(B107,'[1]Vaccines expenditure'!$A$4:$AL$196,38,FALSE)</f>
        <v>2.76673317514657</v>
      </c>
      <c r="I107" s="67">
        <f t="shared" si="9"/>
        <v>0</v>
      </c>
      <c r="J107" s="252">
        <f t="shared" si="14"/>
        <v>1</v>
      </c>
      <c r="K107" s="252">
        <f t="shared" si="14"/>
        <v>1</v>
      </c>
      <c r="L107" s="252">
        <f t="shared" si="15"/>
        <v>1.0203103997261558E-2</v>
      </c>
      <c r="M107" s="35">
        <f t="shared" si="16"/>
        <v>0.67006770133242055</v>
      </c>
      <c r="N107" s="36">
        <f t="shared" si="17"/>
        <v>49</v>
      </c>
      <c r="O107" s="243" t="str">
        <f>VLOOKUP(B107,'Country code'!$D$2:$F$194,2,FALSE)</f>
        <v>Low income</v>
      </c>
      <c r="P107" s="243" t="str">
        <f>VLOOKUP(B107, Regions!B:C, 2, FALSE)</f>
        <v>Sub-Saharan Africa</v>
      </c>
      <c r="Q107" s="243">
        <f>VLOOKUP(B107,'Country code'!$D$2:$F$194,3,FALSE)</f>
        <v>1</v>
      </c>
    </row>
    <row r="108" spans="1:17" x14ac:dyDescent="0.25">
      <c r="A108" s="32" t="s">
        <v>298</v>
      </c>
      <c r="B108" s="33" t="s">
        <v>123</v>
      </c>
      <c r="C108" s="34">
        <f>VLOOKUP(B108,'[1]Vaccines expenditure'!$A$4:$T$196,18,FALSE)</f>
        <v>1</v>
      </c>
      <c r="D108" s="40">
        <f>VLOOKUP(B108,'[1]Vaccines expenditure'!$A$4:$U$196,21,FALSE)</f>
        <v>1</v>
      </c>
      <c r="E108" s="34">
        <f>VLOOKUP(B108,'[1]Vaccines expenditure'!$A$4:$AC$196,14,FALSE)</f>
        <v>4.8000000000000001E-2</v>
      </c>
      <c r="F108" s="34">
        <f>VLOOKUP(B108,'[1]Vaccines expenditure'!$A$4:$AC$196,7,FALSE)</f>
        <v>1.7154955148470329E-3</v>
      </c>
      <c r="G108" s="34">
        <f>VLOOKUP(B108,'[1]Vaccines expenditure'!$A$4:$AC$196,8,FALSE)</f>
        <v>8.2343784712657586E-5</v>
      </c>
      <c r="H108" s="67">
        <f>VLOOKUP(B108,'[1]Vaccines expenditure'!$A$4:$AL$196,38,FALSE)</f>
        <v>21.225174660285312</v>
      </c>
      <c r="I108" s="67">
        <f t="shared" si="9"/>
        <v>0</v>
      </c>
      <c r="J108" s="252">
        <f t="shared" si="14"/>
        <v>1</v>
      </c>
      <c r="K108" s="252">
        <f t="shared" si="14"/>
        <v>1</v>
      </c>
      <c r="L108" s="252">
        <f t="shared" si="15"/>
        <v>7.8273780198359455E-2</v>
      </c>
      <c r="M108" s="35">
        <f t="shared" si="16"/>
        <v>0.69275792673278647</v>
      </c>
      <c r="N108" s="36">
        <f t="shared" si="17"/>
        <v>20</v>
      </c>
      <c r="O108" s="243" t="str">
        <f>VLOOKUP(B108,'Country code'!$D$2:$F$194,2,FALSE)</f>
        <v>Upper middle income</v>
      </c>
      <c r="P108" s="243" t="str">
        <f>VLOOKUP(B108, Regions!B:C, 2, FALSE)</f>
        <v>East Asia &amp; Pacific</v>
      </c>
      <c r="Q108" s="243">
        <f>VLOOKUP(B108,'Country code'!$D$2:$F$194,3,FALSE)</f>
        <v>3</v>
      </c>
    </row>
    <row r="109" spans="1:17" x14ac:dyDescent="0.25">
      <c r="A109" s="32" t="s">
        <v>299</v>
      </c>
      <c r="B109" s="33" t="s">
        <v>110</v>
      </c>
      <c r="C109" s="34">
        <f>VLOOKUP(B109,'[1]Vaccines expenditure'!$A$4:$T$196,18,FALSE)</f>
        <v>1</v>
      </c>
      <c r="D109" s="40">
        <f>VLOOKUP(B109,'[1]Vaccines expenditure'!$A$4:$U$196,21,FALSE)</f>
        <v>1</v>
      </c>
      <c r="E109" s="34">
        <f>VLOOKUP(B109,'[1]Vaccines expenditure'!$A$4:$AC$196,14,FALSE)</f>
        <v>0.08</v>
      </c>
      <c r="F109" s="34"/>
      <c r="G109" s="34"/>
      <c r="H109" s="67"/>
      <c r="I109" s="67">
        <f t="shared" si="9"/>
        <v>3</v>
      </c>
      <c r="J109" s="252">
        <f t="shared" si="14"/>
        <v>1</v>
      </c>
      <c r="K109" s="252">
        <f t="shared" si="14"/>
        <v>1</v>
      </c>
      <c r="L109" s="252">
        <f t="shared" si="15"/>
        <v>0</v>
      </c>
      <c r="M109" s="35">
        <f t="shared" si="16"/>
        <v>0.66666666666666663</v>
      </c>
      <c r="N109" s="36">
        <f t="shared" si="17"/>
        <v>67</v>
      </c>
      <c r="O109" s="243" t="str">
        <f>VLOOKUP(B109,'Country code'!$D$2:$F$194,2,FALSE)</f>
        <v>Lower middle income</v>
      </c>
      <c r="P109" s="243" t="str">
        <f>VLOOKUP(B109, Regions!B:C, 2, FALSE)</f>
        <v>South Asia</v>
      </c>
      <c r="Q109" s="243">
        <f>VLOOKUP(B109,'Country code'!$D$2:$F$194,3,FALSE)</f>
        <v>2</v>
      </c>
    </row>
    <row r="110" spans="1:17" x14ac:dyDescent="0.25">
      <c r="A110" s="32" t="s">
        <v>300</v>
      </c>
      <c r="B110" s="33" t="s">
        <v>114</v>
      </c>
      <c r="C110" s="34">
        <f>VLOOKUP(B110,'[1]Vaccines expenditure'!$A$4:$T$196,18,FALSE)</f>
        <v>1</v>
      </c>
      <c r="D110" s="40">
        <f>VLOOKUP(B110,'[1]Vaccines expenditure'!$A$4:$U$196,21,FALSE)</f>
        <v>1</v>
      </c>
      <c r="E110" s="34">
        <f>VLOOKUP(B110,'[1]Vaccines expenditure'!$A$4:$AC$196,14,FALSE)</f>
        <v>5.6000000000000001E-2</v>
      </c>
      <c r="F110" s="34">
        <f>VLOOKUP(B110,'[1]Vaccines expenditure'!$A$4:$AC$196,7,FALSE)</f>
        <v>6.3099558089940279E-3</v>
      </c>
      <c r="G110" s="34">
        <f>VLOOKUP(B110,'[1]Vaccines expenditure'!$A$4:$AC$196,8,FALSE)</f>
        <v>3.5335752530366558E-4</v>
      </c>
      <c r="H110" s="67">
        <f>VLOOKUP(B110,'[1]Vaccines expenditure'!$A$4:$AL$196,38,FALSE)</f>
        <v>3.6588707131843234</v>
      </c>
      <c r="I110" s="67">
        <f t="shared" si="9"/>
        <v>0</v>
      </c>
      <c r="J110" s="252">
        <f t="shared" si="14"/>
        <v>1</v>
      </c>
      <c r="K110" s="252">
        <f t="shared" si="14"/>
        <v>1</v>
      </c>
      <c r="L110" s="252">
        <f t="shared" si="15"/>
        <v>1.349311120223096E-2</v>
      </c>
      <c r="M110" s="35">
        <f t="shared" si="16"/>
        <v>0.67116437040074362</v>
      </c>
      <c r="N110" s="36">
        <f t="shared" si="17"/>
        <v>47</v>
      </c>
      <c r="O110" s="243" t="str">
        <f>VLOOKUP(B110,'Country code'!$D$2:$F$194,2,FALSE)</f>
        <v>Low income</v>
      </c>
      <c r="P110" s="243" t="str">
        <f>VLOOKUP(B110, Regions!B:C, 2, FALSE)</f>
        <v>Sub-Saharan Africa</v>
      </c>
      <c r="Q110" s="243">
        <f>VLOOKUP(B110,'Country code'!$D$2:$F$194,3,FALSE)</f>
        <v>1</v>
      </c>
    </row>
    <row r="111" spans="1:17" x14ac:dyDescent="0.25">
      <c r="A111" s="32" t="s">
        <v>301</v>
      </c>
      <c r="B111" s="33" t="s">
        <v>115</v>
      </c>
      <c r="C111" s="34">
        <f>VLOOKUP(B111,'[1]Vaccines expenditure'!$A$4:$T$196,18,FALSE)</f>
        <v>1</v>
      </c>
      <c r="D111" s="40">
        <f>VLOOKUP(B111,'[1]Vaccines expenditure'!$A$4:$U$196,21,FALSE)</f>
        <v>0.5</v>
      </c>
      <c r="E111" s="34">
        <f>VLOOKUP(B111,'[1]Vaccines expenditure'!$A$4:$AC$196,14,FALSE)</f>
        <v>7.4999999999999997E-2</v>
      </c>
      <c r="F111" s="34"/>
      <c r="G111" s="34"/>
      <c r="H111" s="67"/>
      <c r="I111" s="67">
        <f t="shared" si="9"/>
        <v>3</v>
      </c>
      <c r="J111" s="252">
        <f t="shared" si="14"/>
        <v>1</v>
      </c>
      <c r="K111" s="252">
        <f t="shared" si="14"/>
        <v>0.5</v>
      </c>
      <c r="L111" s="252">
        <f t="shared" si="15"/>
        <v>0</v>
      </c>
      <c r="M111" s="35">
        <f t="shared" si="16"/>
        <v>0.5</v>
      </c>
      <c r="N111" s="36">
        <f t="shared" si="17"/>
        <v>132</v>
      </c>
      <c r="O111" s="243" t="str">
        <f>VLOOKUP(B111,'Country code'!$D$2:$F$194,2,FALSE)</f>
        <v>High income: nonOECD</v>
      </c>
      <c r="P111" s="243" t="str">
        <f>VLOOKUP(B111, Regions!B:C, 2, FALSE)</f>
        <v>Europe &amp; Central Asia</v>
      </c>
      <c r="Q111" s="243">
        <f>VLOOKUP(B111,'Country code'!$D$2:$F$194,3,FALSE)</f>
        <v>4</v>
      </c>
    </row>
    <row r="112" spans="1:17" x14ac:dyDescent="0.25">
      <c r="A112" s="32" t="s">
        <v>302</v>
      </c>
      <c r="B112" s="33" t="s">
        <v>112</v>
      </c>
      <c r="C112" s="34">
        <f>VLOOKUP(B112,'[1]Vaccines expenditure'!$A$4:$T$196,18,FALSE)</f>
        <v>1</v>
      </c>
      <c r="D112" s="40">
        <f>VLOOKUP(B112,'[1]Vaccines expenditure'!$A$4:$U$196,21,FALSE)</f>
        <v>1</v>
      </c>
      <c r="E112" s="34">
        <f>VLOOKUP(B112,'[1]Vaccines expenditure'!$A$4:$AC$196,14,FALSE)</f>
        <v>0.16399999999999998</v>
      </c>
      <c r="F112" s="34"/>
      <c r="G112" s="34"/>
      <c r="H112" s="67"/>
      <c r="I112" s="67">
        <f t="shared" si="9"/>
        <v>3</v>
      </c>
      <c r="J112" s="252">
        <f t="shared" si="14"/>
        <v>1</v>
      </c>
      <c r="K112" s="252">
        <f t="shared" si="14"/>
        <v>1</v>
      </c>
      <c r="L112" s="252">
        <f t="shared" si="15"/>
        <v>0</v>
      </c>
      <c r="M112" s="35">
        <f t="shared" si="16"/>
        <v>0.66666666666666663</v>
      </c>
      <c r="N112" s="36">
        <f t="shared" si="17"/>
        <v>67</v>
      </c>
      <c r="O112" s="243" t="str">
        <f>VLOOKUP(B112,'Country code'!$D$2:$F$194,2,FALSE)</f>
        <v>Lower middle income</v>
      </c>
      <c r="P112" s="243" t="str">
        <f>VLOOKUP(B112, Regions!B:C, 2, FALSE)</f>
        <v>East Asia &amp; Pacific</v>
      </c>
      <c r="Q112" s="243">
        <f>VLOOKUP(B112,'Country code'!$D$2:$F$194,3,FALSE)</f>
        <v>2</v>
      </c>
    </row>
    <row r="113" spans="1:17" x14ac:dyDescent="0.25">
      <c r="A113" s="32" t="s">
        <v>303</v>
      </c>
      <c r="B113" s="33" t="s">
        <v>120</v>
      </c>
      <c r="C113" s="34">
        <f>VLOOKUP(B113,'[1]Vaccines expenditure'!$A$4:$T$196,18,FALSE)</f>
        <v>1</v>
      </c>
      <c r="D113" s="40">
        <f>VLOOKUP(B113,'[1]Vaccines expenditure'!$A$4:$U$196,21,FALSE)</f>
        <v>1</v>
      </c>
      <c r="E113" s="34">
        <f>VLOOKUP(B113,'[1]Vaccines expenditure'!$A$4:$AC$196,14,FALSE)</f>
        <v>2.5000000000000001E-2</v>
      </c>
      <c r="F113" s="34"/>
      <c r="G113" s="34"/>
      <c r="H113" s="67">
        <f>VLOOKUP(B113,'[1]Vaccines expenditure'!$A$4:$AL$196,38,FALSE)</f>
        <v>0.68933303507241461</v>
      </c>
      <c r="I113" s="67">
        <f t="shared" si="9"/>
        <v>2</v>
      </c>
      <c r="J113" s="252">
        <f t="shared" si="14"/>
        <v>1</v>
      </c>
      <c r="K113" s="252">
        <f t="shared" si="14"/>
        <v>1</v>
      </c>
      <c r="L113" s="252">
        <f t="shared" si="15"/>
        <v>2.5421087616152929E-3</v>
      </c>
      <c r="M113" s="35">
        <f t="shared" si="16"/>
        <v>0.66751403625387173</v>
      </c>
      <c r="N113" s="36">
        <f t="shared" si="17"/>
        <v>57</v>
      </c>
      <c r="O113" s="243" t="str">
        <f>VLOOKUP(B113,'Country code'!$D$2:$F$194,2,FALSE)</f>
        <v>Low income</v>
      </c>
      <c r="P113" s="243" t="str">
        <f>VLOOKUP(B113, Regions!B:C, 2, FALSE)</f>
        <v>Sub-Saharan Africa</v>
      </c>
      <c r="Q113" s="243">
        <f>VLOOKUP(B113,'Country code'!$D$2:$F$194,3,FALSE)</f>
        <v>1</v>
      </c>
    </row>
    <row r="114" spans="1:17" x14ac:dyDescent="0.25">
      <c r="A114" s="32" t="s">
        <v>304</v>
      </c>
      <c r="B114" s="33" t="s">
        <v>121</v>
      </c>
      <c r="C114" s="34">
        <f>VLOOKUP(B114,'[1]Vaccines expenditure'!$A$4:$T$196,18,FALSE)</f>
        <v>1</v>
      </c>
      <c r="D114" s="40">
        <f>VLOOKUP(B114,'[1]Vaccines expenditure'!$A$4:$U$196,21,FALSE)</f>
        <v>0.5</v>
      </c>
      <c r="E114" s="34">
        <f>VLOOKUP(B114,'[1]Vaccines expenditure'!$A$4:$AC$196,14,FALSE)</f>
        <v>5.6000000000000001E-2</v>
      </c>
      <c r="F114" s="34">
        <f>VLOOKUP(B114,'[1]Vaccines expenditure'!$A$4:$AC$196,7,FALSE)</f>
        <v>1.6523905357192152E-3</v>
      </c>
      <c r="G114" s="34">
        <f>VLOOKUP(B114,'[1]Vaccines expenditure'!$A$4:$AC$196,8,FALSE)</f>
        <v>9.2533870000276048E-5</v>
      </c>
      <c r="H114" s="67">
        <f>VLOOKUP(B114,'[1]Vaccines expenditure'!$A$4:$AL$196,38,FALSE)</f>
        <v>9.4483318545149366</v>
      </c>
      <c r="I114" s="67">
        <f t="shared" si="9"/>
        <v>0</v>
      </c>
      <c r="J114" s="252">
        <f t="shared" si="14"/>
        <v>1</v>
      </c>
      <c r="K114" s="252">
        <f t="shared" si="14"/>
        <v>0.5</v>
      </c>
      <c r="L114" s="252">
        <f t="shared" si="15"/>
        <v>3.4843371734662509E-2</v>
      </c>
      <c r="M114" s="35">
        <f t="shared" si="16"/>
        <v>0.51161445724488752</v>
      </c>
      <c r="N114" s="36">
        <f t="shared" si="17"/>
        <v>127</v>
      </c>
      <c r="O114" s="243" t="str">
        <f>VLOOKUP(B114,'Country code'!$D$2:$F$194,2,FALSE)</f>
        <v>Upper middle income</v>
      </c>
      <c r="P114" s="243" t="str">
        <f>VLOOKUP(B114, Regions!B:C, 2, FALSE)</f>
        <v>Sub-Saharan Africa</v>
      </c>
      <c r="Q114" s="243">
        <f>VLOOKUP(B114,'Country code'!$D$2:$F$194,3,FALSE)</f>
        <v>3</v>
      </c>
    </row>
    <row r="115" spans="1:17" x14ac:dyDescent="0.25">
      <c r="A115" s="32" t="s">
        <v>305</v>
      </c>
      <c r="B115" s="33" t="s">
        <v>111</v>
      </c>
      <c r="C115" s="34">
        <f>VLOOKUP(B115,'[1]Vaccines expenditure'!$A$4:$T$196,18,FALSE)</f>
        <v>1</v>
      </c>
      <c r="D115" s="40">
        <f>VLOOKUP(B115,'[1]Vaccines expenditure'!$A$4:$U$196,21,FALSE)</f>
        <v>1</v>
      </c>
      <c r="E115" s="34">
        <f>VLOOKUP(B115,'[1]Vaccines expenditure'!$A$4:$AC$196,14,FALSE)</f>
        <v>6.5000000000000002E-2</v>
      </c>
      <c r="F115" s="34">
        <f>VLOOKUP(B115,'[1]Vaccines expenditure'!$A$4:$AC$196,7,FALSE)</f>
        <v>3.3237997488293949E-3</v>
      </c>
      <c r="G115" s="34">
        <f>VLOOKUP(B115,'[1]Vaccines expenditure'!$A$4:$AC$196,8,FALSE)</f>
        <v>2.1604698367391065E-4</v>
      </c>
      <c r="H115" s="67">
        <f>VLOOKUP(B115,'[1]Vaccines expenditure'!$A$4:$AL$196,38,FALSE)</f>
        <v>31.03477046435874</v>
      </c>
      <c r="I115" s="67">
        <f t="shared" si="9"/>
        <v>0</v>
      </c>
      <c r="J115" s="252">
        <f t="shared" si="14"/>
        <v>1</v>
      </c>
      <c r="K115" s="252">
        <f t="shared" si="14"/>
        <v>1</v>
      </c>
      <c r="L115" s="252">
        <f t="shared" si="15"/>
        <v>0.11444941399606369</v>
      </c>
      <c r="M115" s="35">
        <f t="shared" si="16"/>
        <v>0.70481647133202119</v>
      </c>
      <c r="N115" s="36">
        <f t="shared" si="17"/>
        <v>15</v>
      </c>
      <c r="O115" s="243" t="str">
        <f>VLOOKUP(B115,'Country code'!$D$2:$F$194,2,FALSE)</f>
        <v>Upper middle income</v>
      </c>
      <c r="P115" s="243" t="str">
        <f>VLOOKUP(B115, Regions!B:C, 2, FALSE)</f>
        <v>Latin America &amp; Caribbean</v>
      </c>
      <c r="Q115" s="243">
        <f>VLOOKUP(B115,'Country code'!$D$2:$F$194,3,FALSE)</f>
        <v>3</v>
      </c>
    </row>
    <row r="116" spans="1:17" ht="45" x14ac:dyDescent="0.25">
      <c r="A116" s="32" t="s">
        <v>306</v>
      </c>
      <c r="B116" s="33" t="s">
        <v>60</v>
      </c>
      <c r="C116" s="34">
        <f>VLOOKUP(B116,'[1]Vaccines expenditure'!$A$4:$T$196,18,FALSE)</f>
        <v>0.01</v>
      </c>
      <c r="D116" s="40">
        <f>VLOOKUP(B116,'[1]Vaccines expenditure'!$A$4:$U$196,21,FALSE)</f>
        <v>1</v>
      </c>
      <c r="E116" s="34">
        <f>VLOOKUP(B116,'[1]Vaccines expenditure'!$A$4:$AC$196,14,FALSE)</f>
        <v>0.13800000000000001</v>
      </c>
      <c r="F116" s="34"/>
      <c r="G116" s="34"/>
      <c r="H116" s="67">
        <f>VLOOKUP(B116,'[1]Vaccines expenditure'!$A$4:$AL$196,38,FALSE)</f>
        <v>0.45312584686483887</v>
      </c>
      <c r="I116" s="67">
        <f t="shared" si="9"/>
        <v>2</v>
      </c>
      <c r="J116" s="252">
        <f t="shared" si="14"/>
        <v>0.01</v>
      </c>
      <c r="K116" s="252">
        <f t="shared" si="14"/>
        <v>1</v>
      </c>
      <c r="L116" s="252">
        <f t="shared" si="15"/>
        <v>1.6710285548819659E-3</v>
      </c>
      <c r="M116" s="35">
        <f t="shared" si="16"/>
        <v>0.33722367618496069</v>
      </c>
      <c r="N116" s="36">
        <f t="shared" si="17"/>
        <v>175</v>
      </c>
      <c r="O116" s="243" t="str">
        <f>VLOOKUP(B116,'Country code'!$D$2:$F$194,2,FALSE)</f>
        <v>Lower middle income</v>
      </c>
      <c r="P116" s="243" t="str">
        <f>VLOOKUP(B116, Regions!B:C, 2, FALSE)</f>
        <v>East Asia &amp; Pacific</v>
      </c>
      <c r="Q116" s="243">
        <f>VLOOKUP(B116,'Country code'!$D$2:$F$194,3,FALSE)</f>
        <v>2</v>
      </c>
    </row>
    <row r="117" spans="1:17" x14ac:dyDescent="0.25">
      <c r="A117" s="32" t="s">
        <v>307</v>
      </c>
      <c r="B117" s="33" t="s">
        <v>107</v>
      </c>
      <c r="C117" s="34">
        <f>VLOOKUP(B117,'[1]Vaccines expenditure'!$A$4:$T$196,18,FALSE)</f>
        <v>1</v>
      </c>
      <c r="D117" s="40">
        <f>VLOOKUP(B117,'[1]Vaccines expenditure'!$A$4:$U$196,21,FALSE)</f>
        <v>0.5</v>
      </c>
      <c r="E117" s="34">
        <f>VLOOKUP(B117,'[1]Vaccines expenditure'!$A$4:$AC$196,14,FALSE)</f>
        <v>3.9E-2</v>
      </c>
      <c r="F117" s="34"/>
      <c r="G117" s="34"/>
      <c r="H117" s="67"/>
      <c r="I117" s="67">
        <f t="shared" si="9"/>
        <v>3</v>
      </c>
      <c r="J117" s="252">
        <f t="shared" si="14"/>
        <v>1</v>
      </c>
      <c r="K117" s="252">
        <f t="shared" si="14"/>
        <v>0.5</v>
      </c>
      <c r="L117" s="252">
        <f t="shared" si="15"/>
        <v>0</v>
      </c>
      <c r="M117" s="35">
        <f t="shared" si="16"/>
        <v>0.5</v>
      </c>
      <c r="N117" s="36">
        <f t="shared" si="17"/>
        <v>132</v>
      </c>
      <c r="O117" s="243" t="str">
        <f>VLOOKUP(B117,'Country code'!$D$2:$F$194,2,FALSE)</f>
        <v>High income: nonOECD</v>
      </c>
      <c r="P117" s="243" t="str">
        <f>VLOOKUP(B117, Regions!B:C, 2, FALSE)</f>
        <v>Europe &amp; Central Asia</v>
      </c>
      <c r="Q117" s="243">
        <f>VLOOKUP(B117,'Country code'!$D$2:$F$194,3,FALSE)</f>
        <v>4</v>
      </c>
    </row>
    <row r="118" spans="1:17" x14ac:dyDescent="0.25">
      <c r="A118" s="32" t="s">
        <v>308</v>
      </c>
      <c r="B118" s="33" t="s">
        <v>118</v>
      </c>
      <c r="C118" s="34">
        <f>VLOOKUP(B118,'[1]Vaccines expenditure'!$A$4:$T$196,18,FALSE)</f>
        <v>1</v>
      </c>
      <c r="D118" s="40">
        <f>VLOOKUP(B118,'[1]Vaccines expenditure'!$A$4:$U$196,21,FALSE)</f>
        <v>1</v>
      </c>
      <c r="E118" s="34">
        <f>VLOOKUP(B118,'[1]Vaccines expenditure'!$A$4:$AC$196,14,FALSE)</f>
        <v>4.7E-2</v>
      </c>
      <c r="F118" s="34">
        <f>VLOOKUP(B118,'[1]Vaccines expenditure'!$A$4:$AC$196,7,FALSE)</f>
        <v>5.4804787808597271E-3</v>
      </c>
      <c r="G118" s="34">
        <f>VLOOKUP(B118,'[1]Vaccines expenditure'!$A$4:$AC$196,8,FALSE)</f>
        <v>2.5758250270040719E-4</v>
      </c>
      <c r="H118" s="67">
        <f>VLOOKUP(B118,'[1]Vaccines expenditure'!$A$4:$AL$196,38,FALSE)</f>
        <v>8.4778233934754006</v>
      </c>
      <c r="I118" s="67">
        <f t="shared" si="9"/>
        <v>0</v>
      </c>
      <c r="J118" s="252">
        <f t="shared" si="14"/>
        <v>1</v>
      </c>
      <c r="K118" s="252">
        <f t="shared" si="14"/>
        <v>1</v>
      </c>
      <c r="L118" s="252">
        <f t="shared" si="15"/>
        <v>3.1264349786626601E-2</v>
      </c>
      <c r="M118" s="35">
        <f t="shared" si="16"/>
        <v>0.67708811659554213</v>
      </c>
      <c r="N118" s="36">
        <f t="shared" si="17"/>
        <v>32</v>
      </c>
      <c r="O118" s="243" t="str">
        <f>VLOOKUP(B118,'Country code'!$D$2:$F$194,2,FALSE)</f>
        <v>Lower middle income</v>
      </c>
      <c r="P118" s="243" t="str">
        <f>VLOOKUP(B118, Regions!B:C, 2, FALSE)</f>
        <v>East Asia &amp; Pacific</v>
      </c>
      <c r="Q118" s="243">
        <f>VLOOKUP(B118,'Country code'!$D$2:$F$194,3,FALSE)</f>
        <v>2</v>
      </c>
    </row>
    <row r="119" spans="1:17" x14ac:dyDescent="0.25">
      <c r="A119" s="32" t="s">
        <v>309</v>
      </c>
      <c r="B119" s="33" t="s">
        <v>117</v>
      </c>
      <c r="C119" s="34">
        <f>VLOOKUP(B119,'[1]Vaccines expenditure'!$A$4:$T$196,18,FALSE)</f>
        <v>1</v>
      </c>
      <c r="D119" s="40">
        <f>VLOOKUP(B119,'[1]Vaccines expenditure'!$A$4:$U$196,21,FALSE)</f>
        <v>1</v>
      </c>
      <c r="E119" s="34">
        <f>VLOOKUP(B119,'[1]Vaccines expenditure'!$A$4:$AC$196,14,FALSE)</f>
        <v>9.3000000000000013E-2</v>
      </c>
      <c r="F119" s="34"/>
      <c r="G119" s="34"/>
      <c r="H119" s="67"/>
      <c r="I119" s="67">
        <f t="shared" si="9"/>
        <v>3</v>
      </c>
      <c r="J119" s="252">
        <f t="shared" si="14"/>
        <v>1</v>
      </c>
      <c r="K119" s="252">
        <f t="shared" si="14"/>
        <v>1</v>
      </c>
      <c r="L119" s="252">
        <f t="shared" si="15"/>
        <v>0</v>
      </c>
      <c r="M119" s="35">
        <f t="shared" si="16"/>
        <v>0.66666666666666663</v>
      </c>
      <c r="N119" s="36">
        <f t="shared" si="17"/>
        <v>67</v>
      </c>
      <c r="O119" s="243" t="str">
        <f>VLOOKUP(B119,'Country code'!$D$2:$F$194,2,FALSE)</f>
        <v>Upper middle income</v>
      </c>
      <c r="P119" s="243" t="str">
        <f>VLOOKUP(B119, Regions!B:C, 2, FALSE)</f>
        <v>Europe &amp; Central Asia</v>
      </c>
      <c r="Q119" s="243">
        <f>VLOOKUP(B119,'Country code'!$D$2:$F$194,3,FALSE)</f>
        <v>3</v>
      </c>
    </row>
    <row r="120" spans="1:17" x14ac:dyDescent="0.25">
      <c r="A120" s="32" t="s">
        <v>310</v>
      </c>
      <c r="B120" s="33" t="s">
        <v>106</v>
      </c>
      <c r="C120" s="34">
        <f>VLOOKUP(B120,'[1]Vaccines expenditure'!$A$4:$T$196,18,FALSE)</f>
        <v>1</v>
      </c>
      <c r="D120" s="40">
        <f>VLOOKUP(B120,'[1]Vaccines expenditure'!$A$4:$U$196,21,FALSE)</f>
        <v>1</v>
      </c>
      <c r="E120" s="34">
        <f>VLOOKUP(B120,'[1]Vaccines expenditure'!$A$4:$AC$196,14,FALSE)</f>
        <v>5.5E-2</v>
      </c>
      <c r="F120" s="34">
        <f>VLOOKUP(B120,'[1]Vaccines expenditure'!$A$4:$AC$196,7,FALSE)</f>
        <v>2.1489933771007262E-3</v>
      </c>
      <c r="G120" s="34">
        <f>VLOOKUP(B120,'[1]Vaccines expenditure'!$A$4:$AC$196,8,FALSE)</f>
        <v>1.1819463574053994E-4</v>
      </c>
      <c r="H120" s="67">
        <f>VLOOKUP(B120,'[1]Vaccines expenditure'!$A$4:$AL$196,38,FALSE)</f>
        <v>50.090978412757423</v>
      </c>
      <c r="I120" s="67">
        <f t="shared" si="9"/>
        <v>0</v>
      </c>
      <c r="J120" s="252">
        <f t="shared" si="14"/>
        <v>1</v>
      </c>
      <c r="K120" s="252">
        <f t="shared" si="14"/>
        <v>1</v>
      </c>
      <c r="L120" s="252">
        <f t="shared" si="15"/>
        <v>0.18472452156246422</v>
      </c>
      <c r="M120" s="35">
        <f t="shared" si="16"/>
        <v>0.72824150718748815</v>
      </c>
      <c r="N120" s="36">
        <f t="shared" si="17"/>
        <v>9</v>
      </c>
      <c r="O120" s="243" t="str">
        <f>VLOOKUP(B120,'Country code'!$D$2:$F$194,2,FALSE)</f>
        <v>Lower middle income</v>
      </c>
      <c r="P120" s="243" t="str">
        <f>VLOOKUP(B120, Regions!B:C, 2, FALSE)</f>
        <v>Middle East &amp; North Africa</v>
      </c>
      <c r="Q120" s="243">
        <f>VLOOKUP(B120,'Country code'!$D$2:$F$194,3,FALSE)</f>
        <v>2</v>
      </c>
    </row>
    <row r="121" spans="1:17" x14ac:dyDescent="0.25">
      <c r="A121" s="32" t="s">
        <v>311</v>
      </c>
      <c r="B121" s="33" t="s">
        <v>119</v>
      </c>
      <c r="C121" s="34">
        <f>VLOOKUP(B121,'[1]Vaccines expenditure'!$A$4:$T$196,18,FALSE)</f>
        <v>0.15</v>
      </c>
      <c r="D121" s="40">
        <f>VLOOKUP(B121,'[1]Vaccines expenditure'!$A$4:$U$196,21,FALSE)</f>
        <v>0.5</v>
      </c>
      <c r="E121" s="34">
        <f>VLOOKUP(B121,'[1]Vaccines expenditure'!$A$4:$AC$196,14,FALSE)</f>
        <v>6.2E-2</v>
      </c>
      <c r="F121" s="34">
        <f>VLOOKUP(B121,'[1]Vaccines expenditure'!$A$4:$AC$196,7,FALSE)</f>
        <v>5.7112634546489204E-3</v>
      </c>
      <c r="G121" s="34">
        <f>VLOOKUP(B121,'[1]Vaccines expenditure'!$A$4:$AC$196,8,FALSE)</f>
        <v>3.5409833418823303E-4</v>
      </c>
      <c r="H121" s="67">
        <f>VLOOKUP(B121,'[1]Vaccines expenditure'!$A$4:$AL$196,38,FALSE)</f>
        <v>1.2283320987281259</v>
      </c>
      <c r="I121" s="67">
        <f t="shared" si="9"/>
        <v>0</v>
      </c>
      <c r="J121" s="252">
        <f t="shared" si="14"/>
        <v>0.15</v>
      </c>
      <c r="K121" s="252">
        <f t="shared" si="14"/>
        <v>0.5</v>
      </c>
      <c r="L121" s="252">
        <f t="shared" si="15"/>
        <v>4.5298188705290253E-3</v>
      </c>
      <c r="M121" s="35">
        <f t="shared" si="16"/>
        <v>0.21817660629017635</v>
      </c>
      <c r="N121" s="36">
        <f t="shared" si="17"/>
        <v>186</v>
      </c>
      <c r="O121" s="243" t="str">
        <f>VLOOKUP(B121,'Country code'!$D$2:$F$194,2,FALSE)</f>
        <v>Low income</v>
      </c>
      <c r="P121" s="243" t="str">
        <f>VLOOKUP(B121, Regions!B:C, 2, FALSE)</f>
        <v>Sub-Saharan Africa</v>
      </c>
      <c r="Q121" s="243">
        <f>VLOOKUP(B121,'Country code'!$D$2:$F$194,3,FALSE)</f>
        <v>1</v>
      </c>
    </row>
    <row r="122" spans="1:17" x14ac:dyDescent="0.25">
      <c r="A122" s="32" t="s">
        <v>312</v>
      </c>
      <c r="B122" s="33" t="s">
        <v>116</v>
      </c>
      <c r="C122" s="34">
        <f>VLOOKUP(B122,'[1]Vaccines expenditure'!$A$4:$T$196,18,FALSE)</f>
        <v>0.15</v>
      </c>
      <c r="D122" s="40">
        <f>VLOOKUP(B122,'[1]Vaccines expenditure'!$A$4:$U$196,21,FALSE)</f>
        <v>0</v>
      </c>
      <c r="E122" s="34">
        <f>VLOOKUP(B122,'[1]Vaccines expenditure'!$A$4:$AC$196,14,FALSE)</f>
        <v>0.02</v>
      </c>
      <c r="F122" s="34"/>
      <c r="G122" s="34"/>
      <c r="H122" s="67"/>
      <c r="I122" s="67">
        <f t="shared" si="9"/>
        <v>3</v>
      </c>
      <c r="J122" s="252">
        <f t="shared" si="14"/>
        <v>0.15</v>
      </c>
      <c r="K122" s="252">
        <f t="shared" si="14"/>
        <v>0</v>
      </c>
      <c r="L122" s="252">
        <f t="shared" si="15"/>
        <v>0</v>
      </c>
      <c r="M122" s="35">
        <f t="shared" si="16"/>
        <v>4.9999999999999996E-2</v>
      </c>
      <c r="N122" s="36">
        <f t="shared" si="17"/>
        <v>192</v>
      </c>
      <c r="O122" s="243" t="str">
        <f>VLOOKUP(B122,'Country code'!$D$2:$F$194,2,FALSE)</f>
        <v>Low income</v>
      </c>
      <c r="P122" s="243" t="str">
        <f>VLOOKUP(B122, Regions!B:C, 2, FALSE)</f>
        <v>East Asia &amp; Pacific</v>
      </c>
      <c r="Q122" s="243">
        <f>VLOOKUP(B122,'Country code'!$D$2:$F$194,3,FALSE)</f>
        <v>1</v>
      </c>
    </row>
    <row r="123" spans="1:17" x14ac:dyDescent="0.25">
      <c r="A123" s="32" t="s">
        <v>313</v>
      </c>
      <c r="B123" s="33" t="s">
        <v>124</v>
      </c>
      <c r="C123" s="34">
        <f>VLOOKUP(B123,'[1]Vaccines expenditure'!$A$4:$T$196,18,FALSE)</f>
        <v>1</v>
      </c>
      <c r="D123" s="40">
        <f>VLOOKUP(B123,'[1]Vaccines expenditure'!$A$4:$U$196,21,FALSE)</f>
        <v>1</v>
      </c>
      <c r="E123" s="34">
        <f>VLOOKUP(B123,'[1]Vaccines expenditure'!$A$4:$AC$196,14,FALSE)</f>
        <v>5.9000000000000004E-2</v>
      </c>
      <c r="F123" s="34"/>
      <c r="G123" s="34"/>
      <c r="H123" s="67">
        <f>VLOOKUP(B123,'[1]Vaccines expenditure'!$A$4:$AL$196,38,FALSE)</f>
        <v>7.2181934717568632</v>
      </c>
      <c r="I123" s="67">
        <f t="shared" si="9"/>
        <v>2</v>
      </c>
      <c r="J123" s="252">
        <f t="shared" si="14"/>
        <v>1</v>
      </c>
      <c r="K123" s="252">
        <f t="shared" si="14"/>
        <v>1</v>
      </c>
      <c r="L123" s="252">
        <f t="shared" si="15"/>
        <v>2.6619111422187709E-2</v>
      </c>
      <c r="M123" s="35">
        <f t="shared" si="16"/>
        <v>0.67553970380739592</v>
      </c>
      <c r="N123" s="36">
        <f t="shared" si="17"/>
        <v>39</v>
      </c>
      <c r="O123" s="243" t="str">
        <f>VLOOKUP(B123,'Country code'!$D$2:$F$194,2,FALSE)</f>
        <v>Upper middle income</v>
      </c>
      <c r="P123" s="243" t="str">
        <f>VLOOKUP(B123, Regions!B:C, 2, FALSE)</f>
        <v>Sub-Saharan Africa</v>
      </c>
      <c r="Q123" s="243">
        <f>VLOOKUP(B123,'Country code'!$D$2:$F$194,3,FALSE)</f>
        <v>3</v>
      </c>
    </row>
    <row r="124" spans="1:17" x14ac:dyDescent="0.25">
      <c r="A124" s="32" t="s">
        <v>314</v>
      </c>
      <c r="B124" s="33" t="s">
        <v>132</v>
      </c>
      <c r="C124" s="34">
        <f>VLOOKUP(B124,'[1]Vaccines expenditure'!$A$4:$T$196,18,FALSE)</f>
        <v>1</v>
      </c>
      <c r="D124" s="40">
        <f>VLOOKUP(B124,'[1]Vaccines expenditure'!$A$4:$U$196,21,FALSE)</f>
        <v>1</v>
      </c>
      <c r="E124" s="34">
        <f>VLOOKUP(B124,'[1]Vaccines expenditure'!$A$4:$AC$196,14,FALSE)</f>
        <v>0.109</v>
      </c>
      <c r="F124" s="34"/>
      <c r="G124" s="34"/>
      <c r="H124" s="67"/>
      <c r="I124" s="67">
        <f t="shared" si="9"/>
        <v>3</v>
      </c>
      <c r="J124" s="252">
        <f t="shared" si="14"/>
        <v>1</v>
      </c>
      <c r="K124" s="252">
        <f t="shared" si="14"/>
        <v>1</v>
      </c>
      <c r="L124" s="252">
        <f t="shared" si="15"/>
        <v>0</v>
      </c>
      <c r="M124" s="35">
        <f t="shared" si="16"/>
        <v>0.66666666666666663</v>
      </c>
      <c r="N124" s="36">
        <f t="shared" si="17"/>
        <v>67</v>
      </c>
      <c r="O124" s="243" t="e">
        <f>VLOOKUP(B124,'Country code'!$D$2:$F$194,2,FALSE)</f>
        <v>#N/A</v>
      </c>
      <c r="P124" s="243" t="str">
        <f>VLOOKUP(B124, Regions!B:C, 2, FALSE)</f>
        <v>East Asia &amp; Pacific</v>
      </c>
      <c r="Q124" s="243" t="e">
        <f>VLOOKUP(B124,'Country code'!$D$2:$F$194,3,FALSE)</f>
        <v>#N/A</v>
      </c>
    </row>
    <row r="125" spans="1:17" x14ac:dyDescent="0.25">
      <c r="A125" s="32" t="s">
        <v>315</v>
      </c>
      <c r="B125" s="33" t="s">
        <v>131</v>
      </c>
      <c r="C125" s="34">
        <f>VLOOKUP(B125,'[1]Vaccines expenditure'!$A$4:$T$196,18,FALSE)</f>
        <v>0.15</v>
      </c>
      <c r="D125" s="40">
        <f>VLOOKUP(B125,'[1]Vaccines expenditure'!$A$4:$U$196,21,FALSE)</f>
        <v>1</v>
      </c>
      <c r="E125" s="34">
        <f>VLOOKUP(B125,'[1]Vaccines expenditure'!$A$4:$AC$196,14,FALSE)</f>
        <v>5.8000000000000003E-2</v>
      </c>
      <c r="F125" s="34">
        <f>VLOOKUP(B125,'[1]Vaccines expenditure'!$A$4:$AC$196,7,FALSE)</f>
        <v>2.6494689789653253E-3</v>
      </c>
      <c r="G125" s="34">
        <f>VLOOKUP(B125,'[1]Vaccines expenditure'!$A$4:$AC$196,8,FALSE)</f>
        <v>1.5366920077998888E-4</v>
      </c>
      <c r="H125" s="67">
        <f>VLOOKUP(B125,'[1]Vaccines expenditure'!$A$4:$AL$196,38,FALSE)</f>
        <v>1.1805886394606542</v>
      </c>
      <c r="I125" s="67">
        <f t="shared" si="9"/>
        <v>0</v>
      </c>
      <c r="J125" s="252">
        <f t="shared" si="14"/>
        <v>0.15</v>
      </c>
      <c r="K125" s="252">
        <f t="shared" si="14"/>
        <v>1</v>
      </c>
      <c r="L125" s="252">
        <f t="shared" si="15"/>
        <v>4.3537514837383821E-3</v>
      </c>
      <c r="M125" s="35">
        <f t="shared" si="16"/>
        <v>0.38478458382791275</v>
      </c>
      <c r="N125" s="36">
        <f t="shared" si="17"/>
        <v>167</v>
      </c>
      <c r="O125" s="243" t="str">
        <f>VLOOKUP(B125,'Country code'!$D$2:$F$194,2,FALSE)</f>
        <v>Low income</v>
      </c>
      <c r="P125" s="243" t="str">
        <f>VLOOKUP(B125, Regions!B:C, 2, FALSE)</f>
        <v>South Asia</v>
      </c>
      <c r="Q125" s="243">
        <f>VLOOKUP(B125,'Country code'!$D$2:$F$194,3,FALSE)</f>
        <v>1</v>
      </c>
    </row>
    <row r="126" spans="1:17" x14ac:dyDescent="0.25">
      <c r="A126" s="32" t="s">
        <v>316</v>
      </c>
      <c r="B126" s="33" t="s">
        <v>129</v>
      </c>
      <c r="C126" s="34">
        <f>VLOOKUP(B126,'[1]Vaccines expenditure'!$A$4:$T$196,18,FALSE)</f>
        <v>1</v>
      </c>
      <c r="D126" s="40">
        <f>VLOOKUP(B126,'[1]Vaccines expenditure'!$A$4:$U$196,21,FALSE)</f>
        <v>1</v>
      </c>
      <c r="E126" s="34">
        <f>VLOOKUP(B126,'[1]Vaccines expenditure'!$A$4:$AC$196,14,FALSE)</f>
        <v>0.108</v>
      </c>
      <c r="F126" s="34">
        <f>VLOOKUP(B126,'[1]Vaccines expenditure'!$A$4:$AC$196,7,FALSE)</f>
        <v>1.0263021531583948E-3</v>
      </c>
      <c r="G126" s="34">
        <f>VLOOKUP(B126,'[1]Vaccines expenditure'!$A$4:$AC$196,8,FALSE)</f>
        <v>1.1084063254110664E-4</v>
      </c>
      <c r="H126" s="67">
        <f>VLOOKUP(B126,'[1]Vaccines expenditure'!$A$4:$AL$196,38,FALSE)</f>
        <v>66.466896444707217</v>
      </c>
      <c r="I126" s="67">
        <f t="shared" si="9"/>
        <v>0</v>
      </c>
      <c r="J126" s="252">
        <f t="shared" si="14"/>
        <v>1</v>
      </c>
      <c r="K126" s="252">
        <f t="shared" si="14"/>
        <v>1</v>
      </c>
      <c r="L126" s="252">
        <f t="shared" si="15"/>
        <v>0.24511530887492816</v>
      </c>
      <c r="M126" s="35">
        <f t="shared" si="16"/>
        <v>0.74837176962497598</v>
      </c>
      <c r="N126" s="36">
        <f t="shared" si="17"/>
        <v>6</v>
      </c>
      <c r="O126" s="243" t="str">
        <f>VLOOKUP(B126,'Country code'!$D$2:$F$194,2,FALSE)</f>
        <v>High income: OECD</v>
      </c>
      <c r="P126" s="243" t="str">
        <f>VLOOKUP(B126, Regions!B:C, 2, FALSE)</f>
        <v>Europe &amp; Central Asia</v>
      </c>
      <c r="Q126" s="243">
        <f>VLOOKUP(B126,'Country code'!$D$2:$F$194,3,FALSE)</f>
        <v>4</v>
      </c>
    </row>
    <row r="127" spans="1:17" x14ac:dyDescent="0.25">
      <c r="A127" s="32" t="s">
        <v>317</v>
      </c>
      <c r="B127" s="33" t="s">
        <v>133</v>
      </c>
      <c r="C127" s="34">
        <f>VLOOKUP(B127,'[1]Vaccines expenditure'!$A$4:$T$196,18,FALSE)</f>
        <v>1</v>
      </c>
      <c r="D127" s="40">
        <f>VLOOKUP(B127,'[1]Vaccines expenditure'!$A$4:$U$196,21,FALSE)</f>
        <v>0.5</v>
      </c>
      <c r="E127" s="34">
        <f>VLOOKUP(B127,'[1]Vaccines expenditure'!$A$4:$AC$196,14,FALSE)</f>
        <v>9.7000000000000003E-2</v>
      </c>
      <c r="F127" s="34">
        <f>VLOOKUP(B127,'[1]Vaccines expenditure'!$A$4:$AC$196,7,FALSE)</f>
        <v>3.4017237061586591E-3</v>
      </c>
      <c r="G127" s="34">
        <f>VLOOKUP(B127,'[1]Vaccines expenditure'!$A$4:$AC$196,8,FALSE)</f>
        <v>3.2996719949738993E-4</v>
      </c>
      <c r="H127" s="67">
        <f>VLOOKUP(B127,'[1]Vaccines expenditure'!$A$4:$AL$196,38,FALSE)</f>
        <v>89.249114241533221</v>
      </c>
      <c r="I127" s="67">
        <f t="shared" si="9"/>
        <v>0</v>
      </c>
      <c r="J127" s="252">
        <f t="shared" si="14"/>
        <v>1</v>
      </c>
      <c r="K127" s="252">
        <f t="shared" si="14"/>
        <v>0.5</v>
      </c>
      <c r="L127" s="252">
        <f t="shared" si="15"/>
        <v>0.32913112202140715</v>
      </c>
      <c r="M127" s="35">
        <f t="shared" si="16"/>
        <v>0.60971037400713568</v>
      </c>
      <c r="N127" s="36">
        <f t="shared" si="17"/>
        <v>108</v>
      </c>
      <c r="O127" s="243" t="str">
        <f>VLOOKUP(B127,'Country code'!$D$2:$F$194,2,FALSE)</f>
        <v>High income: OECD</v>
      </c>
      <c r="P127" s="243" t="str">
        <f>VLOOKUP(B127, Regions!B:C, 2, FALSE)</f>
        <v>East Asia &amp; Pacific</v>
      </c>
      <c r="Q127" s="243">
        <f>VLOOKUP(B127,'Country code'!$D$2:$F$194,3,FALSE)</f>
        <v>4</v>
      </c>
    </row>
    <row r="128" spans="1:17" x14ac:dyDescent="0.25">
      <c r="A128" s="32" t="s">
        <v>318</v>
      </c>
      <c r="B128" s="33" t="s">
        <v>127</v>
      </c>
      <c r="C128" s="34">
        <f>VLOOKUP(B128,'[1]Vaccines expenditure'!$A$4:$T$196,18,FALSE)</f>
        <v>0.65</v>
      </c>
      <c r="D128" s="40">
        <f>VLOOKUP(B128,'[1]Vaccines expenditure'!$A$4:$U$196,21,FALSE)</f>
        <v>1</v>
      </c>
      <c r="E128" s="34">
        <f>VLOOKUP(B128,'[1]Vaccines expenditure'!$A$4:$AC$196,14,FALSE)</f>
        <v>9.5000000000000001E-2</v>
      </c>
      <c r="F128" s="34">
        <f>VLOOKUP(B128,'[1]Vaccines expenditure'!$A$4:$AC$196,7,FALSE)</f>
        <v>9.1056630454145367E-3</v>
      </c>
      <c r="G128" s="34">
        <f>VLOOKUP(B128,'[1]Vaccines expenditure'!$A$4:$AC$196,8,FALSE)</f>
        <v>8.6503798931438088E-4</v>
      </c>
      <c r="H128" s="67">
        <f>VLOOKUP(B128,'[1]Vaccines expenditure'!$A$4:$AL$196,38,FALSE)</f>
        <v>16.581347333961954</v>
      </c>
      <c r="I128" s="67">
        <f t="shared" si="9"/>
        <v>0</v>
      </c>
      <c r="J128" s="252">
        <f t="shared" si="14"/>
        <v>0.65</v>
      </c>
      <c r="K128" s="252">
        <f t="shared" si="14"/>
        <v>1</v>
      </c>
      <c r="L128" s="252">
        <f t="shared" si="15"/>
        <v>6.1148365437938182E-2</v>
      </c>
      <c r="M128" s="35">
        <f t="shared" si="16"/>
        <v>0.57038278847931267</v>
      </c>
      <c r="N128" s="36">
        <f t="shared" si="17"/>
        <v>112</v>
      </c>
      <c r="O128" s="243" t="str">
        <f>VLOOKUP(B128,'Country code'!$D$2:$F$194,2,FALSE)</f>
        <v>Lower middle income</v>
      </c>
      <c r="P128" s="243" t="str">
        <f>VLOOKUP(B128, Regions!B:C, 2, FALSE)</f>
        <v>Latin America &amp; Caribbean</v>
      </c>
      <c r="Q128" s="243">
        <f>VLOOKUP(B128,'Country code'!$D$2:$F$194,3,FALSE)</f>
        <v>2</v>
      </c>
    </row>
    <row r="129" spans="1:17" x14ac:dyDescent="0.25">
      <c r="A129" s="32" t="s">
        <v>319</v>
      </c>
      <c r="B129" s="33" t="s">
        <v>125</v>
      </c>
      <c r="C129" s="34">
        <f>VLOOKUP(B129,'[1]Vaccines expenditure'!$A$4:$T$196,18,FALSE)</f>
        <v>0.87</v>
      </c>
      <c r="D129" s="40">
        <f>VLOOKUP(B129,'[1]Vaccines expenditure'!$A$4:$U$196,21,FALSE)</f>
        <v>1</v>
      </c>
      <c r="E129" s="34">
        <f>VLOOKUP(B129,'[1]Vaccines expenditure'!$A$4:$AC$196,14,FALSE)</f>
        <v>6.0999999999999999E-2</v>
      </c>
      <c r="F129" s="34">
        <f>VLOOKUP(B129,'[1]Vaccines expenditure'!$A$4:$AC$196,7,FALSE)</f>
        <v>8.3551939644923353E-3</v>
      </c>
      <c r="G129" s="34">
        <f>VLOOKUP(B129,'[1]Vaccines expenditure'!$A$4:$AC$196,8,FALSE)</f>
        <v>5.0966683183403241E-4</v>
      </c>
      <c r="H129" s="67">
        <f>VLOOKUP(B129,'[1]Vaccines expenditure'!$A$4:$AL$196,38,FALSE)</f>
        <v>0.72098144742317072</v>
      </c>
      <c r="I129" s="67">
        <f t="shared" si="9"/>
        <v>0</v>
      </c>
      <c r="J129" s="252">
        <f t="shared" si="14"/>
        <v>0.87</v>
      </c>
      <c r="K129" s="252">
        <f t="shared" si="14"/>
        <v>1</v>
      </c>
      <c r="L129" s="252">
        <f t="shared" si="15"/>
        <v>2.6588211520487777E-3</v>
      </c>
      <c r="M129" s="35">
        <f t="shared" si="16"/>
        <v>0.62421960705068302</v>
      </c>
      <c r="N129" s="36">
        <f t="shared" si="17"/>
        <v>103</v>
      </c>
      <c r="O129" s="243" t="str">
        <f>VLOOKUP(B129,'Country code'!$D$2:$F$194,2,FALSE)</f>
        <v>Low income</v>
      </c>
      <c r="P129" s="243" t="str">
        <f>VLOOKUP(B129, Regions!B:C, 2, FALSE)</f>
        <v>Sub-Saharan Africa</v>
      </c>
      <c r="Q129" s="243">
        <f>VLOOKUP(B129,'Country code'!$D$2:$F$194,3,FALSE)</f>
        <v>1</v>
      </c>
    </row>
    <row r="130" spans="1:17" x14ac:dyDescent="0.25">
      <c r="A130" s="32" t="s">
        <v>320</v>
      </c>
      <c r="B130" s="33" t="s">
        <v>126</v>
      </c>
      <c r="C130" s="34">
        <f>VLOOKUP(B130,'[1]Vaccines expenditure'!$A$4:$T$196,18,FALSE)</f>
        <v>0.87</v>
      </c>
      <c r="D130" s="40">
        <f>VLOOKUP(B130,'[1]Vaccines expenditure'!$A$4:$U$196,21,FALSE)</f>
        <v>1</v>
      </c>
      <c r="E130" s="34">
        <f>VLOOKUP(B130,'[1]Vaccines expenditure'!$A$4:$AC$196,14,FALSE)</f>
        <v>5.8000000000000003E-2</v>
      </c>
      <c r="F130" s="34">
        <f>VLOOKUP(B130,'[1]Vaccines expenditure'!$A$4:$AC$196,7,FALSE)</f>
        <v>1.1859429243028267E-3</v>
      </c>
      <c r="G130" s="34">
        <f>VLOOKUP(B130,'[1]Vaccines expenditure'!$A$4:$AC$196,8,FALSE)</f>
        <v>6.8784689609563949E-5</v>
      </c>
      <c r="H130" s="67">
        <f>VLOOKUP(B130,'[1]Vaccines expenditure'!$A$4:$AL$196,38,FALSE)</f>
        <v>0.93765984097470767</v>
      </c>
      <c r="I130" s="67">
        <f t="shared" si="9"/>
        <v>0</v>
      </c>
      <c r="J130" s="252">
        <f t="shared" si="14"/>
        <v>0.87</v>
      </c>
      <c r="K130" s="252">
        <f t="shared" si="14"/>
        <v>1</v>
      </c>
      <c r="L130" s="252">
        <f t="shared" si="15"/>
        <v>3.4578834552825479E-3</v>
      </c>
      <c r="M130" s="35">
        <f t="shared" si="16"/>
        <v>0.62448596115176092</v>
      </c>
      <c r="N130" s="36">
        <f t="shared" si="17"/>
        <v>102</v>
      </c>
      <c r="O130" s="243" t="str">
        <f>VLOOKUP(B130,'Country code'!$D$2:$F$194,2,FALSE)</f>
        <v>Lower middle income</v>
      </c>
      <c r="P130" s="243" t="str">
        <f>VLOOKUP(B130, Regions!B:C, 2, FALSE)</f>
        <v>Sub-Saharan Africa</v>
      </c>
      <c r="Q130" s="243">
        <f>VLOOKUP(B130,'Country code'!$D$2:$F$194,3,FALSE)</f>
        <v>2</v>
      </c>
    </row>
    <row r="131" spans="1:17" x14ac:dyDescent="0.25">
      <c r="A131" s="32" t="s">
        <v>321</v>
      </c>
      <c r="B131" s="33" t="s">
        <v>128</v>
      </c>
      <c r="C131" s="34">
        <f>VLOOKUP(B131,'[1]Vaccines expenditure'!$A$4:$T$196,18,FALSE)</f>
        <v>0.87</v>
      </c>
      <c r="D131" s="40">
        <f>VLOOKUP(B131,'[1]Vaccines expenditure'!$A$4:$U$196,21,FALSE)</f>
        <v>1</v>
      </c>
      <c r="E131" s="34">
        <f>VLOOKUP(B131,'[1]Vaccines expenditure'!$A$4:$AC$196,14,FALSE)</f>
        <v>0.16899999999999998</v>
      </c>
      <c r="F131" s="34"/>
      <c r="G131" s="34"/>
      <c r="H131" s="67"/>
      <c r="I131" s="67">
        <f t="shared" si="9"/>
        <v>3</v>
      </c>
      <c r="J131" s="252">
        <f t="shared" si="14"/>
        <v>0.87</v>
      </c>
      <c r="K131" s="252">
        <f t="shared" si="14"/>
        <v>1</v>
      </c>
      <c r="L131" s="252">
        <f t="shared" si="15"/>
        <v>0</v>
      </c>
      <c r="M131" s="35">
        <f t="shared" si="16"/>
        <v>0.62333333333333341</v>
      </c>
      <c r="N131" s="36">
        <f t="shared" si="17"/>
        <v>104</v>
      </c>
      <c r="O131" s="243" t="e">
        <f>VLOOKUP(B131,'Country code'!$D$2:$F$194,2,FALSE)</f>
        <v>#N/A</v>
      </c>
      <c r="P131" s="243" t="str">
        <f>VLOOKUP(B131, Regions!B:C, 2, FALSE)</f>
        <v>East Asia &amp; Pacific</v>
      </c>
      <c r="Q131" s="243" t="e">
        <f>VLOOKUP(B131,'Country code'!$D$2:$F$194,3,FALSE)</f>
        <v>#N/A</v>
      </c>
    </row>
    <row r="132" spans="1:17" x14ac:dyDescent="0.25">
      <c r="A132" s="32" t="s">
        <v>322</v>
      </c>
      <c r="B132" s="33" t="s">
        <v>130</v>
      </c>
      <c r="C132" s="34">
        <f>VLOOKUP(B132,'[1]Vaccines expenditure'!$A$4:$T$196,18,FALSE)</f>
        <v>0.87</v>
      </c>
      <c r="D132" s="40">
        <f>VLOOKUP(B132,'[1]Vaccines expenditure'!$A$4:$U$196,21,FALSE)</f>
        <v>0.5</v>
      </c>
      <c r="E132" s="34">
        <f>VLOOKUP(B132,'[1]Vaccines expenditure'!$A$4:$AC$196,14,FALSE)</f>
        <v>9.7000000000000003E-2</v>
      </c>
      <c r="F132" s="34">
        <f>VLOOKUP(B132,'[1]Vaccines expenditure'!$A$4:$AC$196,7,FALSE)</f>
        <v>1.0369599604895068E-3</v>
      </c>
      <c r="G132" s="34">
        <f>VLOOKUP(B132,'[1]Vaccines expenditure'!$A$4:$AC$196,8,FALSE)</f>
        <v>1.0058511616748217E-4</v>
      </c>
      <c r="H132" s="67">
        <f>VLOOKUP(B132,'[1]Vaccines expenditure'!$A$4:$AL$196,38,FALSE)</f>
        <v>80.9769070186112</v>
      </c>
      <c r="I132" s="67">
        <f t="shared" si="9"/>
        <v>0</v>
      </c>
      <c r="J132" s="252">
        <f t="shared" si="14"/>
        <v>0.87</v>
      </c>
      <c r="K132" s="252">
        <f t="shared" si="14"/>
        <v>0.5</v>
      </c>
      <c r="L132" s="252">
        <f t="shared" si="15"/>
        <v>0.29862503949037295</v>
      </c>
      <c r="M132" s="35">
        <f t="shared" si="16"/>
        <v>0.55620834649679096</v>
      </c>
      <c r="N132" s="36">
        <f t="shared" si="17"/>
        <v>115</v>
      </c>
      <c r="O132" s="243" t="str">
        <f>VLOOKUP(B132,'Country code'!$D$2:$F$194,2,FALSE)</f>
        <v>High income: OECD</v>
      </c>
      <c r="P132" s="243" t="str">
        <f>VLOOKUP(B132, Regions!B:C, 2, FALSE)</f>
        <v>Europe &amp; Central Asia</v>
      </c>
      <c r="Q132" s="243">
        <f>VLOOKUP(B132,'Country code'!$D$2:$F$194,3,FALSE)</f>
        <v>4</v>
      </c>
    </row>
    <row r="133" spans="1:17" x14ac:dyDescent="0.25">
      <c r="A133" s="32" t="s">
        <v>323</v>
      </c>
      <c r="B133" s="33" t="s">
        <v>134</v>
      </c>
      <c r="C133" s="34">
        <f>VLOOKUP(B133,'[1]Vaccines expenditure'!$A$4:$T$196,18,FALSE)</f>
        <v>0.87</v>
      </c>
      <c r="D133" s="40">
        <f>VLOOKUP(B133,'[1]Vaccines expenditure'!$A$4:$U$196,21,FALSE)</f>
        <v>1</v>
      </c>
      <c r="E133" s="34">
        <f>VLOOKUP(B133,'[1]Vaccines expenditure'!$A$4:$AC$196,14,FALSE)</f>
        <v>0.03</v>
      </c>
      <c r="F133" s="34">
        <f>VLOOKUP(B133,'[1]Vaccines expenditure'!$A$4:$AC$196,7,FALSE)</f>
        <v>6.2009210025961523E-3</v>
      </c>
      <c r="G133" s="34">
        <f>VLOOKUP(B133,'[1]Vaccines expenditure'!$A$4:$AC$196,8,FALSE)</f>
        <v>1.8602763007788457E-4</v>
      </c>
      <c r="H133" s="67">
        <f>VLOOKUP(B133,'[1]Vaccines expenditure'!$A$4:$AL$196,38,FALSE)</f>
        <v>40.412393929235435</v>
      </c>
      <c r="I133" s="67">
        <f t="shared" si="9"/>
        <v>0</v>
      </c>
      <c r="J133" s="252">
        <f t="shared" si="14"/>
        <v>0.87</v>
      </c>
      <c r="K133" s="252">
        <f t="shared" si="14"/>
        <v>1</v>
      </c>
      <c r="L133" s="252">
        <f t="shared" si="15"/>
        <v>0.14903202872696503</v>
      </c>
      <c r="M133" s="35">
        <f t="shared" si="16"/>
        <v>0.67301067624232169</v>
      </c>
      <c r="N133" s="36">
        <f t="shared" si="17"/>
        <v>41</v>
      </c>
      <c r="O133" s="243" t="str">
        <f>VLOOKUP(B133,'Country code'!$D$2:$F$194,2,FALSE)</f>
        <v>High income: nonOECD</v>
      </c>
      <c r="P133" s="243" t="str">
        <f>VLOOKUP(B133, Regions!B:C, 2, FALSE)</f>
        <v>Middle East &amp; North Africa</v>
      </c>
      <c r="Q133" s="243">
        <f>VLOOKUP(B133,'Country code'!$D$2:$F$194,3,FALSE)</f>
        <v>4</v>
      </c>
    </row>
    <row r="134" spans="1:17" x14ac:dyDescent="0.25">
      <c r="A134" s="32" t="s">
        <v>324</v>
      </c>
      <c r="B134" s="33" t="s">
        <v>135</v>
      </c>
      <c r="C134" s="34">
        <f>VLOOKUP(B134,'[1]Vaccines expenditure'!$A$4:$T$196,18,FALSE)</f>
        <v>0.87</v>
      </c>
      <c r="D134" s="40">
        <f>VLOOKUP(B134,'[1]Vaccines expenditure'!$A$4:$U$196,21,FALSE)</f>
        <v>1</v>
      </c>
      <c r="E134" s="34">
        <f>VLOOKUP(B134,'[1]Vaccines expenditure'!$A$4:$AC$196,14,FALSE)</f>
        <v>2.5999999999999999E-2</v>
      </c>
      <c r="F134" s="34">
        <f>VLOOKUP(B134,'[1]Vaccines expenditure'!$A$4:$AC$196,7,FALSE)</f>
        <v>1.5968806217831622E-8</v>
      </c>
      <c r="G134" s="34">
        <f>VLOOKUP(B134,'[1]Vaccines expenditure'!$A$4:$AC$196,8,FALSE)</f>
        <v>4.1518896166362214E-10</v>
      </c>
      <c r="H134" s="67">
        <f>VLOOKUP(B134,'[1]Vaccines expenditure'!$A$4:$AL$196,38,FALSE)</f>
        <v>4.1866275831497353</v>
      </c>
      <c r="I134" s="67">
        <f t="shared" ref="I134:I198" si="18">COUNTBLANK(E134:H134)</f>
        <v>0</v>
      </c>
      <c r="J134" s="252">
        <f t="shared" ref="J134:K165" si="19">+C134/C$4</f>
        <v>0.87</v>
      </c>
      <c r="K134" s="252">
        <f t="shared" si="19"/>
        <v>1</v>
      </c>
      <c r="L134" s="252">
        <f t="shared" ref="L134:L165" si="20">+H134/H$4</f>
        <v>1.5439362571136846E-2</v>
      </c>
      <c r="M134" s="35">
        <f t="shared" ref="M134:M165" si="21">AVERAGE(J134,K134,L134)</f>
        <v>0.62847978752371236</v>
      </c>
      <c r="N134" s="36">
        <f t="shared" ref="N134:N165" si="22">_xlfn.RANK.EQ(M134, $M$6:$M$199, 0)</f>
        <v>100</v>
      </c>
      <c r="O134" s="243" t="str">
        <f>VLOOKUP(B134,'Country code'!$D$2:$F$194,2,FALSE)</f>
        <v>Lower middle income</v>
      </c>
      <c r="P134" s="243" t="str">
        <f>VLOOKUP(B134, Regions!B:C, 2, FALSE)</f>
        <v>South Asia</v>
      </c>
      <c r="Q134" s="243">
        <f>VLOOKUP(B134,'Country code'!$D$2:$F$194,3,FALSE)</f>
        <v>2</v>
      </c>
    </row>
    <row r="135" spans="1:17" x14ac:dyDescent="0.25">
      <c r="A135" s="32" t="s">
        <v>325</v>
      </c>
      <c r="B135" s="33" t="s">
        <v>139</v>
      </c>
      <c r="C135" s="34">
        <f>VLOOKUP(B135,'[1]Vaccines expenditure'!$A$4:$T$196,18,FALSE)</f>
        <v>0.87</v>
      </c>
      <c r="D135" s="40">
        <f>VLOOKUP(B135,'[1]Vaccines expenditure'!$A$4:$U$196,21,FALSE)</f>
        <v>0.5</v>
      </c>
      <c r="E135" s="34">
        <f>VLOOKUP(B135,'[1]Vaccines expenditure'!$A$4:$AC$196,14,FALSE)</f>
        <v>9.9000000000000005E-2</v>
      </c>
      <c r="F135" s="34"/>
      <c r="G135" s="34"/>
      <c r="H135" s="67"/>
      <c r="I135" s="67">
        <f t="shared" si="18"/>
        <v>3</v>
      </c>
      <c r="J135" s="252">
        <f t="shared" si="19"/>
        <v>0.87</v>
      </c>
      <c r="K135" s="252">
        <f t="shared" si="19"/>
        <v>0.5</v>
      </c>
      <c r="L135" s="252">
        <f t="shared" si="20"/>
        <v>0</v>
      </c>
      <c r="M135" s="35">
        <f t="shared" si="21"/>
        <v>0.45666666666666672</v>
      </c>
      <c r="N135" s="36">
        <f t="shared" si="22"/>
        <v>145</v>
      </c>
      <c r="O135" s="243" t="str">
        <f>VLOOKUP(B135,'Country code'!$D$2:$F$194,2,FALSE)</f>
        <v>Upper middle income</v>
      </c>
      <c r="P135" s="243" t="str">
        <f>VLOOKUP(B135, Regions!B:C, 2, FALSE)</f>
        <v>East Asia &amp; Pacific</v>
      </c>
      <c r="Q135" s="243">
        <f>VLOOKUP(B135,'Country code'!$D$2:$F$194,3,FALSE)</f>
        <v>3</v>
      </c>
    </row>
    <row r="136" spans="1:17" x14ac:dyDescent="0.25">
      <c r="A136" s="32" t="s">
        <v>326</v>
      </c>
      <c r="B136" s="33" t="s">
        <v>136</v>
      </c>
      <c r="C136" s="34">
        <f>VLOOKUP(B136,'[1]Vaccines expenditure'!$A$4:$T$196,18,FALSE)</f>
        <v>0.87</v>
      </c>
      <c r="D136" s="40">
        <f>VLOOKUP(B136,'[1]Vaccines expenditure'!$A$4:$U$196,21,FALSE)</f>
        <v>1</v>
      </c>
      <c r="E136" s="34">
        <f>VLOOKUP(B136,'[1]Vaccines expenditure'!$A$4:$AC$196,14,FALSE)</f>
        <v>8.3000000000000004E-2</v>
      </c>
      <c r="F136" s="34">
        <f>VLOOKUP(B136,'[1]Vaccines expenditure'!$A$4:$AC$196,7,FALSE)</f>
        <v>7.2159464615777665E-3</v>
      </c>
      <c r="G136" s="34">
        <f>VLOOKUP(B136,'[1]Vaccines expenditure'!$A$4:$AC$196,8,FALSE)</f>
        <v>5.9892355631095467E-4</v>
      </c>
      <c r="H136" s="67">
        <f>VLOOKUP(B136,'[1]Vaccines expenditure'!$A$4:$AL$196,38,FALSE)</f>
        <v>74.307695640866228</v>
      </c>
      <c r="I136" s="67">
        <f t="shared" si="18"/>
        <v>0</v>
      </c>
      <c r="J136" s="252">
        <f t="shared" si="19"/>
        <v>0.87</v>
      </c>
      <c r="K136" s="252">
        <f t="shared" si="19"/>
        <v>1</v>
      </c>
      <c r="L136" s="252">
        <f t="shared" si="20"/>
        <v>0.2740304533994149</v>
      </c>
      <c r="M136" s="35">
        <f t="shared" si="21"/>
        <v>0.71467681779980496</v>
      </c>
      <c r="N136" s="36">
        <f t="shared" si="22"/>
        <v>12</v>
      </c>
      <c r="O136" s="243" t="str">
        <f>VLOOKUP(B136,'Country code'!$D$2:$F$194,2,FALSE)</f>
        <v>Upper middle income</v>
      </c>
      <c r="P136" s="243" t="str">
        <f>VLOOKUP(B136, Regions!B:C, 2, FALSE)</f>
        <v>Latin America &amp; Caribbean</v>
      </c>
      <c r="Q136" s="243">
        <f>VLOOKUP(B136,'Country code'!$D$2:$F$194,3,FALSE)</f>
        <v>3</v>
      </c>
    </row>
    <row r="137" spans="1:17" ht="30" x14ac:dyDescent="0.25">
      <c r="A137" s="32" t="s">
        <v>327</v>
      </c>
      <c r="B137" s="33" t="s">
        <v>140</v>
      </c>
      <c r="C137" s="34">
        <f>VLOOKUP(B137,'[1]Vaccines expenditure'!$A$4:$T$196,18,FALSE)</f>
        <v>0.87</v>
      </c>
      <c r="D137" s="40">
        <f>VLOOKUP(B137,'[1]Vaccines expenditure'!$A$4:$U$196,21,FALSE)</f>
        <v>1</v>
      </c>
      <c r="E137" s="34">
        <f>VLOOKUP(B137,'[1]Vaccines expenditure'!$A$4:$AC$196,14,FALSE)</f>
        <v>3.5000000000000003E-2</v>
      </c>
      <c r="F137" s="34">
        <f>VLOOKUP(B137,'[1]Vaccines expenditure'!$A$4:$AC$196,7,FALSE)</f>
        <v>1.303184512879769E-2</v>
      </c>
      <c r="G137" s="34">
        <f>VLOOKUP(B137,'[1]Vaccines expenditure'!$A$4:$AC$196,8,FALSE)</f>
        <v>4.5611457950791917E-4</v>
      </c>
      <c r="H137" s="67">
        <f>VLOOKUP(B137,'[1]Vaccines expenditure'!$A$4:$AL$196,38,FALSE)</f>
        <v>1.3387740691101946</v>
      </c>
      <c r="I137" s="67">
        <f t="shared" si="18"/>
        <v>0</v>
      </c>
      <c r="J137" s="252">
        <f t="shared" si="19"/>
        <v>0.87</v>
      </c>
      <c r="K137" s="252">
        <f t="shared" si="19"/>
        <v>1</v>
      </c>
      <c r="L137" s="252">
        <f t="shared" si="20"/>
        <v>4.9371045891495177E-3</v>
      </c>
      <c r="M137" s="35">
        <f t="shared" si="21"/>
        <v>0.62497903486304984</v>
      </c>
      <c r="N137" s="36">
        <f t="shared" si="22"/>
        <v>101</v>
      </c>
      <c r="O137" s="243" t="str">
        <f>VLOOKUP(B137,'Country code'!$D$2:$F$194,2,FALSE)</f>
        <v>Lower middle income</v>
      </c>
      <c r="P137" s="243" t="str">
        <f>VLOOKUP(B137, Regions!B:C, 2, FALSE)</f>
        <v>East Asia &amp; Pacific</v>
      </c>
      <c r="Q137" s="243">
        <f>VLOOKUP(B137,'Country code'!$D$2:$F$194,3,FALSE)</f>
        <v>2</v>
      </c>
    </row>
    <row r="138" spans="1:17" x14ac:dyDescent="0.25">
      <c r="A138" s="32" t="s">
        <v>328</v>
      </c>
      <c r="B138" s="33" t="s">
        <v>144</v>
      </c>
      <c r="C138" s="34">
        <f>VLOOKUP(B138,'[1]Vaccines expenditure'!$A$4:$T$196,18,FALSE)</f>
        <v>0.87</v>
      </c>
      <c r="D138" s="40">
        <f>VLOOKUP(B138,'[1]Vaccines expenditure'!$A$4:$U$196,21,FALSE)</f>
        <v>1</v>
      </c>
      <c r="E138" s="34">
        <f>VLOOKUP(B138,'[1]Vaccines expenditure'!$A$4:$AC$196,14,FALSE)</f>
        <v>7.0999999999999994E-2</v>
      </c>
      <c r="F138" s="34">
        <f>VLOOKUP(B138,'[1]Vaccines expenditure'!$A$4:$AC$196,7,FALSE)</f>
        <v>6.1794480299944476E-3</v>
      </c>
      <c r="G138" s="34">
        <f>VLOOKUP(B138,'[1]Vaccines expenditure'!$A$4:$AC$196,8,FALSE)</f>
        <v>4.3874081012960578E-4</v>
      </c>
      <c r="H138" s="67">
        <f>VLOOKUP(B138,'[1]Vaccines expenditure'!$A$4:$AL$196,38,FALSE)</f>
        <v>12.846604075952699</v>
      </c>
      <c r="I138" s="67">
        <f t="shared" si="18"/>
        <v>0</v>
      </c>
      <c r="J138" s="252">
        <f t="shared" si="19"/>
        <v>0.87</v>
      </c>
      <c r="K138" s="252">
        <f t="shared" si="19"/>
        <v>1</v>
      </c>
      <c r="L138" s="252">
        <f t="shared" si="20"/>
        <v>4.7375452962371688E-2</v>
      </c>
      <c r="M138" s="35">
        <f t="shared" si="21"/>
        <v>0.63912515098745726</v>
      </c>
      <c r="N138" s="36">
        <f t="shared" si="22"/>
        <v>97</v>
      </c>
      <c r="O138" s="243" t="str">
        <f>VLOOKUP(B138,'Country code'!$D$2:$F$194,2,FALSE)</f>
        <v>Lower middle income</v>
      </c>
      <c r="P138" s="243" t="str">
        <f>VLOOKUP(B138, Regions!B:C, 2, FALSE)</f>
        <v>Latin America &amp; Caribbean</v>
      </c>
      <c r="Q138" s="243">
        <f>VLOOKUP(B138,'Country code'!$D$2:$F$194,3,FALSE)</f>
        <v>2</v>
      </c>
    </row>
    <row r="139" spans="1:17" x14ac:dyDescent="0.25">
      <c r="A139" s="32" t="s">
        <v>329</v>
      </c>
      <c r="B139" s="33" t="s">
        <v>137</v>
      </c>
      <c r="C139" s="34">
        <f>VLOOKUP(B139,'[1]Vaccines expenditure'!$A$4:$T$196,18,FALSE)</f>
        <v>0.87</v>
      </c>
      <c r="D139" s="40">
        <f>VLOOKUP(B139,'[1]Vaccines expenditure'!$A$4:$U$196,21,FALSE)</f>
        <v>1</v>
      </c>
      <c r="E139" s="34">
        <f>VLOOKUP(B139,'[1]Vaccines expenditure'!$A$4:$AC$196,14,FALSE)</f>
        <v>4.5999999999999999E-2</v>
      </c>
      <c r="F139" s="34">
        <f>VLOOKUP(B139,'[1]Vaccines expenditure'!$A$4:$AC$196,7,FALSE)</f>
        <v>1.9182859786728491E-2</v>
      </c>
      <c r="G139" s="34">
        <f>VLOOKUP(B139,'[1]Vaccines expenditure'!$A$4:$AC$196,8,FALSE)</f>
        <v>8.8241155018951053E-4</v>
      </c>
      <c r="H139" s="67">
        <f>VLOOKUP(B139,'[1]Vaccines expenditure'!$A$4:$AL$196,38,FALSE)</f>
        <v>53.965120732150979</v>
      </c>
      <c r="I139" s="67">
        <f t="shared" si="18"/>
        <v>0</v>
      </c>
      <c r="J139" s="252">
        <f t="shared" si="19"/>
        <v>0.87</v>
      </c>
      <c r="K139" s="252">
        <f t="shared" si="19"/>
        <v>1</v>
      </c>
      <c r="L139" s="252">
        <f t="shared" si="20"/>
        <v>0.19901150714533325</v>
      </c>
      <c r="M139" s="35">
        <f t="shared" si="21"/>
        <v>0.68967050238177785</v>
      </c>
      <c r="N139" s="36">
        <f t="shared" si="22"/>
        <v>23</v>
      </c>
      <c r="O139" s="243" t="str">
        <f>VLOOKUP(B139,'Country code'!$D$2:$F$194,2,FALSE)</f>
        <v>Upper middle income</v>
      </c>
      <c r="P139" s="243" t="str">
        <f>VLOOKUP(B139, Regions!B:C, 2, FALSE)</f>
        <v>Latin America &amp; Caribbean</v>
      </c>
      <c r="Q139" s="243">
        <f>VLOOKUP(B139,'Country code'!$D$2:$F$194,3,FALSE)</f>
        <v>3</v>
      </c>
    </row>
    <row r="140" spans="1:17" x14ac:dyDescent="0.25">
      <c r="A140" s="32" t="s">
        <v>330</v>
      </c>
      <c r="B140" s="33" t="s">
        <v>138</v>
      </c>
      <c r="C140" s="34">
        <f>VLOOKUP(B140,'[1]Vaccines expenditure'!$A$4:$T$196,18,FALSE)</f>
        <v>0.87</v>
      </c>
      <c r="D140" s="40">
        <f>VLOOKUP(B140,'[1]Vaccines expenditure'!$A$4:$U$196,21,FALSE)</f>
        <v>0.5</v>
      </c>
      <c r="E140" s="34">
        <f>VLOOKUP(B140,'[1]Vaccines expenditure'!$A$4:$AC$196,14,FALSE)</f>
        <v>3.7999999999999999E-2</v>
      </c>
      <c r="F140" s="34"/>
      <c r="G140" s="34"/>
      <c r="H140" s="67">
        <f>VLOOKUP(B140,'[1]Vaccines expenditure'!$A$4:$AL$196,38,FALSE)</f>
        <v>7.3639167983423022</v>
      </c>
      <c r="I140" s="67">
        <f t="shared" si="18"/>
        <v>2</v>
      </c>
      <c r="J140" s="252">
        <f t="shared" si="19"/>
        <v>0.87</v>
      </c>
      <c r="K140" s="252">
        <f t="shared" si="19"/>
        <v>0.5</v>
      </c>
      <c r="L140" s="252">
        <f t="shared" si="20"/>
        <v>2.7156507029879217E-2</v>
      </c>
      <c r="M140" s="35">
        <f t="shared" si="21"/>
        <v>0.46571883567662642</v>
      </c>
      <c r="N140" s="36">
        <f t="shared" si="22"/>
        <v>144</v>
      </c>
      <c r="O140" s="243" t="str">
        <f>VLOOKUP(B140,'Country code'!$D$2:$F$194,2,FALSE)</f>
        <v>Lower middle income</v>
      </c>
      <c r="P140" s="243" t="str">
        <f>VLOOKUP(B140, Regions!B:C, 2, FALSE)</f>
        <v>East Asia &amp; Pacific</v>
      </c>
      <c r="Q140" s="243">
        <f>VLOOKUP(B140,'Country code'!$D$2:$F$194,3,FALSE)</f>
        <v>2</v>
      </c>
    </row>
    <row r="141" spans="1:17" x14ac:dyDescent="0.25">
      <c r="A141" s="32" t="s">
        <v>331</v>
      </c>
      <c r="B141" s="33" t="s">
        <v>141</v>
      </c>
      <c r="C141" s="34">
        <f>VLOOKUP(B141,'[1]Vaccines expenditure'!$A$4:$T$196,18,FALSE)</f>
        <v>0.87</v>
      </c>
      <c r="D141" s="40">
        <f>VLOOKUP(B141,'[1]Vaccines expenditure'!$A$4:$U$196,21,FALSE)</f>
        <v>1</v>
      </c>
      <c r="E141" s="34">
        <f>VLOOKUP(B141,'[1]Vaccines expenditure'!$A$4:$AC$196,14,FALSE)</f>
        <v>7.0999999999999994E-2</v>
      </c>
      <c r="F141" s="34"/>
      <c r="G141" s="34"/>
      <c r="H141" s="67">
        <f>VLOOKUP(B141,'[1]Vaccines expenditure'!$A$4:$AL$196,38,FALSE)</f>
        <v>20.910378174168546</v>
      </c>
      <c r="I141" s="67">
        <f t="shared" si="18"/>
        <v>2</v>
      </c>
      <c r="J141" s="252">
        <f t="shared" si="19"/>
        <v>0.87</v>
      </c>
      <c r="K141" s="252">
        <f t="shared" si="19"/>
        <v>1</v>
      </c>
      <c r="L141" s="252">
        <f t="shared" si="20"/>
        <v>7.711287992988608E-2</v>
      </c>
      <c r="M141" s="35">
        <f t="shared" si="21"/>
        <v>0.64903762664329545</v>
      </c>
      <c r="N141" s="36">
        <f t="shared" si="22"/>
        <v>95</v>
      </c>
      <c r="O141" s="243" t="str">
        <f>VLOOKUP(B141,'Country code'!$D$2:$F$194,2,FALSE)</f>
        <v>High income: OECD</v>
      </c>
      <c r="P141" s="243" t="str">
        <f>VLOOKUP(B141, Regions!B:C, 2, FALSE)</f>
        <v>Europe &amp; Central Asia</v>
      </c>
      <c r="Q141" s="243">
        <f>VLOOKUP(B141,'Country code'!$D$2:$F$194,3,FALSE)</f>
        <v>4</v>
      </c>
    </row>
    <row r="142" spans="1:17" x14ac:dyDescent="0.25">
      <c r="A142" s="32" t="s">
        <v>332</v>
      </c>
      <c r="B142" s="33" t="s">
        <v>143</v>
      </c>
      <c r="C142" s="34">
        <f>VLOOKUP(B142,'[1]Vaccines expenditure'!$A$4:$T$196,18,FALSE)</f>
        <v>0.87</v>
      </c>
      <c r="D142" s="40">
        <f>VLOOKUP(B142,'[1]Vaccines expenditure'!$A$4:$U$196,21,FALSE)</f>
        <v>1</v>
      </c>
      <c r="E142" s="34">
        <f>VLOOKUP(B142,'[1]Vaccines expenditure'!$A$4:$AC$196,14,FALSE)</f>
        <v>0.11</v>
      </c>
      <c r="F142" s="34"/>
      <c r="G142" s="34"/>
      <c r="H142" s="67"/>
      <c r="I142" s="67">
        <f t="shared" si="18"/>
        <v>3</v>
      </c>
      <c r="J142" s="252">
        <f t="shared" si="19"/>
        <v>0.87</v>
      </c>
      <c r="K142" s="252">
        <f t="shared" si="19"/>
        <v>1</v>
      </c>
      <c r="L142" s="252">
        <f t="shared" si="20"/>
        <v>0</v>
      </c>
      <c r="M142" s="35">
        <f t="shared" si="21"/>
        <v>0.62333333333333341</v>
      </c>
      <c r="N142" s="36">
        <f t="shared" si="22"/>
        <v>104</v>
      </c>
      <c r="O142" s="243" t="str">
        <f>VLOOKUP(B142,'Country code'!$D$2:$F$194,2,FALSE)</f>
        <v>High income: OECD</v>
      </c>
      <c r="P142" s="243" t="str">
        <f>VLOOKUP(B142, Regions!B:C, 2, FALSE)</f>
        <v>Europe &amp; Central Asia</v>
      </c>
      <c r="Q142" s="243">
        <f>VLOOKUP(B142,'Country code'!$D$2:$F$194,3,FALSE)</f>
        <v>4</v>
      </c>
    </row>
    <row r="143" spans="1:17" x14ac:dyDescent="0.25">
      <c r="A143" s="32" t="s">
        <v>333</v>
      </c>
      <c r="B143" s="33" t="s">
        <v>145</v>
      </c>
      <c r="C143" s="34">
        <f>VLOOKUP(B143,'[1]Vaccines expenditure'!$A$4:$T$196,18,FALSE)</f>
        <v>0.87</v>
      </c>
      <c r="D143" s="40">
        <f>VLOOKUP(B143,'[1]Vaccines expenditure'!$A$4:$U$196,21,FALSE)</f>
        <v>1</v>
      </c>
      <c r="E143" s="34">
        <f>VLOOKUP(B143,'[1]Vaccines expenditure'!$A$4:$AC$196,14,FALSE)</f>
        <v>2.5000000000000001E-2</v>
      </c>
      <c r="F143" s="34">
        <f>VLOOKUP(B143,'[1]Vaccines expenditure'!$A$4:$AC$196,7,FALSE)</f>
        <v>6.7132400079268429E-3</v>
      </c>
      <c r="G143" s="34">
        <f>VLOOKUP(B143,'[1]Vaccines expenditure'!$A$4:$AC$196,8,FALSE)</f>
        <v>1.6783100019817106E-4</v>
      </c>
      <c r="H143" s="67">
        <f>VLOOKUP(B143,'[1]Vaccines expenditure'!$A$4:$AL$196,38,FALSE)</f>
        <v>271.16583109308129</v>
      </c>
      <c r="I143" s="67">
        <f t="shared" si="18"/>
        <v>0</v>
      </c>
      <c r="J143" s="252">
        <f t="shared" si="19"/>
        <v>0.87</v>
      </c>
      <c r="K143" s="252">
        <f t="shared" si="19"/>
        <v>1</v>
      </c>
      <c r="L143" s="252">
        <f t="shared" si="20"/>
        <v>1</v>
      </c>
      <c r="M143" s="35">
        <f t="shared" si="21"/>
        <v>0.95666666666666667</v>
      </c>
      <c r="N143" s="36">
        <f t="shared" si="22"/>
        <v>1</v>
      </c>
      <c r="O143" s="243" t="str">
        <f>VLOOKUP(B143,'Country code'!$D$2:$F$194,2,FALSE)</f>
        <v>High income: nonOECD</v>
      </c>
      <c r="P143" s="243" t="str">
        <f>VLOOKUP(B143, Regions!B:C, 2, FALSE)</f>
        <v>Middle East &amp; North Africa</v>
      </c>
      <c r="Q143" s="243">
        <f>VLOOKUP(B143,'Country code'!$D$2:$F$194,3,FALSE)</f>
        <v>4</v>
      </c>
    </row>
    <row r="144" spans="1:17" x14ac:dyDescent="0.25">
      <c r="A144" s="32" t="s">
        <v>334</v>
      </c>
      <c r="B144" s="33" t="s">
        <v>94</v>
      </c>
      <c r="C144" s="34">
        <f>VLOOKUP(B144,'[1]Vaccines expenditure'!$A$4:$T$196,18,FALSE)</f>
        <v>0.87</v>
      </c>
      <c r="D144" s="40">
        <f>VLOOKUP(B144,'[1]Vaccines expenditure'!$A$4:$U$196,21,FALSE)</f>
        <v>1</v>
      </c>
      <c r="E144" s="34">
        <f>VLOOKUP(B144,'[1]Vaccines expenditure'!$A$4:$AC$196,14,FALSE)</f>
        <v>6.5000000000000002E-2</v>
      </c>
      <c r="F144" s="34">
        <f>VLOOKUP(B144,'[1]Vaccines expenditure'!$A$4:$AC$196,7,FALSE)</f>
        <v>5.5439279687491286E-4</v>
      </c>
      <c r="G144" s="34">
        <f>VLOOKUP(B144,'[1]Vaccines expenditure'!$A$4:$AC$196,8,FALSE)</f>
        <v>3.6035531796869334E-5</v>
      </c>
      <c r="H144" s="67">
        <f>VLOOKUP(B144,'[1]Vaccines expenditure'!$A$4:$AL$196,38,FALSE)</f>
        <v>15.625432662675452</v>
      </c>
      <c r="I144" s="67">
        <f t="shared" si="18"/>
        <v>0</v>
      </c>
      <c r="J144" s="252">
        <f t="shared" si="19"/>
        <v>0.87</v>
      </c>
      <c r="K144" s="252">
        <f t="shared" si="19"/>
        <v>1</v>
      </c>
      <c r="L144" s="252">
        <f t="shared" si="20"/>
        <v>5.7623162179720994E-2</v>
      </c>
      <c r="M144" s="35">
        <f t="shared" si="21"/>
        <v>0.64254105405990702</v>
      </c>
      <c r="N144" s="36">
        <f t="shared" si="22"/>
        <v>96</v>
      </c>
      <c r="O144" s="243" t="str">
        <f>VLOOKUP(B144,'Country code'!$D$2:$F$194,2,FALSE)</f>
        <v>High income: OECD</v>
      </c>
      <c r="P144" s="243" t="str">
        <f>VLOOKUP(B144, Regions!B:C, 2, FALSE)</f>
        <v>East Asia &amp; Pacific</v>
      </c>
      <c r="Q144" s="243">
        <f>VLOOKUP(B144,'Country code'!$D$2:$F$194,3,FALSE)</f>
        <v>4</v>
      </c>
    </row>
    <row r="145" spans="1:17" ht="30" x14ac:dyDescent="0.25">
      <c r="A145" s="32" t="s">
        <v>335</v>
      </c>
      <c r="B145" s="33" t="s">
        <v>108</v>
      </c>
      <c r="C145" s="34">
        <f>VLOOKUP(B145,'[1]Vaccines expenditure'!$A$4:$T$196,18,FALSE)</f>
        <v>0.87</v>
      </c>
      <c r="D145" s="40">
        <f>VLOOKUP(B145,'[1]Vaccines expenditure'!$A$4:$U$196,21,FALSE)</f>
        <v>1</v>
      </c>
      <c r="E145" s="34">
        <f>VLOOKUP(B145,'[1]Vaccines expenditure'!$A$4:$AC$196,14,FALSE)</f>
        <v>0.11899999999999999</v>
      </c>
      <c r="F145" s="34">
        <f>VLOOKUP(B145,'[1]Vaccines expenditure'!$A$4:$AC$196,7,FALSE)</f>
        <v>9.1540361116542737E-4</v>
      </c>
      <c r="G145" s="34">
        <f>VLOOKUP(B145,'[1]Vaccines expenditure'!$A$4:$AC$196,8,FALSE)</f>
        <v>1.0893302972868586E-4</v>
      </c>
      <c r="H145" s="67">
        <f>VLOOKUP(B145,'[1]Vaccines expenditure'!$A$4:$AL$196,38,FALSE)</f>
        <v>4.7156049023296012</v>
      </c>
      <c r="I145" s="67">
        <f t="shared" si="18"/>
        <v>0</v>
      </c>
      <c r="J145" s="253">
        <f t="shared" si="19"/>
        <v>0.87</v>
      </c>
      <c r="K145" s="253">
        <f t="shared" si="19"/>
        <v>1</v>
      </c>
      <c r="L145" s="253">
        <f t="shared" si="20"/>
        <v>1.7390114688568218E-2</v>
      </c>
      <c r="M145" s="35">
        <f t="shared" si="21"/>
        <v>0.62913003822952274</v>
      </c>
      <c r="N145" s="36">
        <f t="shared" si="22"/>
        <v>99</v>
      </c>
      <c r="O145" s="243" t="str">
        <f>VLOOKUP(B145,'Country code'!$D$2:$F$194,2,FALSE)</f>
        <v>Lower middle income</v>
      </c>
      <c r="P145" s="243" t="str">
        <f>VLOOKUP(B145, Regions!B:C, 2, FALSE)</f>
        <v>Europe &amp; Central Asia</v>
      </c>
      <c r="Q145" s="243">
        <f>VLOOKUP(B145,'Country code'!$D$2:$F$194,3,FALSE)</f>
        <v>2</v>
      </c>
    </row>
    <row r="146" spans="1:17" x14ac:dyDescent="0.25">
      <c r="A146" s="32" t="s">
        <v>336</v>
      </c>
      <c r="B146" s="33" t="s">
        <v>146</v>
      </c>
      <c r="C146" s="34">
        <f>VLOOKUP(B146,'[1]Vaccines expenditure'!$A$4:$T$196,18,FALSE)</f>
        <v>1</v>
      </c>
      <c r="D146" s="40">
        <f>VLOOKUP(B146,'[1]Vaccines expenditure'!$A$4:$U$196,21,FALSE)</f>
        <v>1</v>
      </c>
      <c r="E146" s="34">
        <f>VLOOKUP(B146,'[1]Vaccines expenditure'!$A$4:$AC$196,14,FALSE)</f>
        <v>5.3999999999999999E-2</v>
      </c>
      <c r="F146" s="34">
        <f>VLOOKUP(B146,'[1]Vaccines expenditure'!$A$4:$AC$196,7,FALSE)</f>
        <v>1.5057545164591736E-3</v>
      </c>
      <c r="G146" s="34">
        <f>VLOOKUP(B146,'[1]Vaccines expenditure'!$A$4:$AC$196,8,FALSE)</f>
        <v>8.1310743888795376E-5</v>
      </c>
      <c r="H146" s="67">
        <f>VLOOKUP(B146,'[1]Vaccines expenditure'!$A$4:$AL$196,38,FALSE)</f>
        <v>34.797016916122068</v>
      </c>
      <c r="I146" s="67">
        <f t="shared" si="18"/>
        <v>0</v>
      </c>
      <c r="J146" s="252">
        <f t="shared" si="19"/>
        <v>1</v>
      </c>
      <c r="K146" s="252">
        <f t="shared" si="19"/>
        <v>1</v>
      </c>
      <c r="L146" s="252">
        <f t="shared" si="20"/>
        <v>0.12832375220673553</v>
      </c>
      <c r="M146" s="35">
        <f t="shared" si="21"/>
        <v>0.70944125073557851</v>
      </c>
      <c r="N146" s="36">
        <f t="shared" si="22"/>
        <v>13</v>
      </c>
      <c r="O146" s="243" t="str">
        <f>VLOOKUP(B146,'Country code'!$D$2:$F$194,2,FALSE)</f>
        <v>Upper middle income</v>
      </c>
      <c r="P146" s="243" t="str">
        <f>VLOOKUP(B146, Regions!B:C, 2, FALSE)</f>
        <v>Europe &amp; Central Asia</v>
      </c>
      <c r="Q146" s="243">
        <f>VLOOKUP(B146,'Country code'!$D$2:$F$194,3,FALSE)</f>
        <v>3</v>
      </c>
    </row>
    <row r="147" spans="1:17" ht="30" x14ac:dyDescent="0.25">
      <c r="A147" s="32" t="s">
        <v>337</v>
      </c>
      <c r="B147" s="33" t="s">
        <v>147</v>
      </c>
      <c r="C147" s="34">
        <f>VLOOKUP(B147,'[1]Vaccines expenditure'!$A$4:$T$196,18,FALSE)</f>
        <v>1</v>
      </c>
      <c r="D147" s="40">
        <f>VLOOKUP(B147,'[1]Vaccines expenditure'!$A$4:$U$196,21,FALSE)</f>
        <v>1</v>
      </c>
      <c r="E147" s="34">
        <f>VLOOKUP(B147,'[1]Vaccines expenditure'!$A$4:$AC$196,14,FALSE)</f>
        <v>5.4000000000000006E-2</v>
      </c>
      <c r="F147" s="34"/>
      <c r="G147" s="34"/>
      <c r="H147" s="67"/>
      <c r="I147" s="67">
        <f t="shared" si="18"/>
        <v>3</v>
      </c>
      <c r="J147" s="252">
        <f t="shared" si="19"/>
        <v>1</v>
      </c>
      <c r="K147" s="252">
        <f t="shared" si="19"/>
        <v>1</v>
      </c>
      <c r="L147" s="252">
        <f t="shared" si="20"/>
        <v>0</v>
      </c>
      <c r="M147" s="35">
        <f t="shared" si="21"/>
        <v>0.66666666666666663</v>
      </c>
      <c r="N147" s="36">
        <f t="shared" si="22"/>
        <v>67</v>
      </c>
      <c r="O147" s="243" t="str">
        <f>VLOOKUP(B147,'Country code'!$D$2:$F$194,2,FALSE)</f>
        <v>Upper middle income</v>
      </c>
      <c r="P147" s="243" t="str">
        <f>VLOOKUP(B147, Regions!B:C, 2, FALSE)</f>
        <v>Europe &amp; Central Asia</v>
      </c>
      <c r="Q147" s="243">
        <f>VLOOKUP(B147,'Country code'!$D$2:$F$194,3,FALSE)</f>
        <v>3</v>
      </c>
    </row>
    <row r="148" spans="1:17" x14ac:dyDescent="0.25">
      <c r="A148" s="32" t="s">
        <v>338</v>
      </c>
      <c r="B148" s="33" t="s">
        <v>148</v>
      </c>
      <c r="C148" s="34">
        <f>VLOOKUP(B148,'[1]Vaccines expenditure'!$A$4:$T$196,18,FALSE)</f>
        <v>0.25</v>
      </c>
      <c r="D148" s="40">
        <f>VLOOKUP(B148,'[1]Vaccines expenditure'!$A$4:$U$196,21,FALSE)</f>
        <v>1</v>
      </c>
      <c r="E148" s="34">
        <f>VLOOKUP(B148,'[1]Vaccines expenditure'!$A$4:$AC$196,14,FALSE)</f>
        <v>0.09</v>
      </c>
      <c r="F148" s="34"/>
      <c r="G148" s="34"/>
      <c r="H148" s="67">
        <f>VLOOKUP(B148,'[1]Vaccines expenditure'!$A$4:$AL$196,38,FALSE)</f>
        <v>1.4037273641175378</v>
      </c>
      <c r="I148" s="67">
        <f t="shared" si="18"/>
        <v>2</v>
      </c>
      <c r="J148" s="252">
        <f t="shared" si="19"/>
        <v>0.25</v>
      </c>
      <c r="K148" s="252">
        <f t="shared" si="19"/>
        <v>1</v>
      </c>
      <c r="L148" s="252">
        <f t="shared" si="20"/>
        <v>5.1766380685171563E-3</v>
      </c>
      <c r="M148" s="35">
        <f t="shared" si="21"/>
        <v>0.41839221268950572</v>
      </c>
      <c r="N148" s="36">
        <f t="shared" si="22"/>
        <v>154</v>
      </c>
      <c r="O148" s="243" t="str">
        <f>VLOOKUP(B148,'Country code'!$D$2:$F$194,2,FALSE)</f>
        <v>Low income</v>
      </c>
      <c r="P148" s="243" t="str">
        <f>VLOOKUP(B148, Regions!B:C, 2, FALSE)</f>
        <v>Sub-Saharan Africa</v>
      </c>
      <c r="Q148" s="243">
        <f>VLOOKUP(B148,'Country code'!$D$2:$F$194,3,FALSE)</f>
        <v>1</v>
      </c>
    </row>
    <row r="149" spans="1:17" ht="30" x14ac:dyDescent="0.25">
      <c r="A149" s="32" t="s">
        <v>339</v>
      </c>
      <c r="B149" s="33" t="s">
        <v>93</v>
      </c>
      <c r="C149" s="34">
        <f>VLOOKUP(B149,'[1]Vaccines expenditure'!$A$4:$T$196,18,FALSE)</f>
        <v>0.25</v>
      </c>
      <c r="D149" s="40">
        <f>VLOOKUP(B149,'[1]Vaccines expenditure'!$A$4:$U$196,21,FALSE)</f>
        <v>1</v>
      </c>
      <c r="E149" s="34">
        <f>VLOOKUP(B149,'[1]Vaccines expenditure'!$A$4:$AC$196,14,FALSE)</f>
        <v>0.06</v>
      </c>
      <c r="F149" s="34">
        <f>VLOOKUP(B149,'[1]Vaccines expenditure'!$A$4:$AC$196,7,FALSE)</f>
        <v>5.775269146073267E-4</v>
      </c>
      <c r="G149" s="34">
        <f>VLOOKUP(B149,'[1]Vaccines expenditure'!$A$4:$AC$196,8,FALSE)</f>
        <v>3.4651614876439604E-5</v>
      </c>
      <c r="H149" s="67"/>
      <c r="I149" s="67">
        <f t="shared" si="18"/>
        <v>1</v>
      </c>
      <c r="J149" s="252">
        <f t="shared" si="19"/>
        <v>0.25</v>
      </c>
      <c r="K149" s="252">
        <f t="shared" si="19"/>
        <v>1</v>
      </c>
      <c r="L149" s="252">
        <f t="shared" si="20"/>
        <v>0</v>
      </c>
      <c r="M149" s="35">
        <f t="shared" si="21"/>
        <v>0.41666666666666669</v>
      </c>
      <c r="N149" s="36">
        <f t="shared" si="22"/>
        <v>158</v>
      </c>
      <c r="O149" s="243" t="str">
        <f>VLOOKUP(B149,'Country code'!$D$2:$F$194,2,FALSE)</f>
        <v>Upper middle income</v>
      </c>
      <c r="P149" s="243" t="str">
        <f>VLOOKUP(B149, Regions!B:C, 2, FALSE)</f>
        <v>Latin America &amp; Caribbean</v>
      </c>
      <c r="Q149" s="243">
        <f>VLOOKUP(B149,'Country code'!$D$2:$F$194,3,FALSE)</f>
        <v>3</v>
      </c>
    </row>
    <row r="150" spans="1:17" x14ac:dyDescent="0.25">
      <c r="A150" s="32" t="s">
        <v>340</v>
      </c>
      <c r="B150" s="33" t="s">
        <v>100</v>
      </c>
      <c r="C150" s="34">
        <f>VLOOKUP(B150,'[1]Vaccines expenditure'!$A$4:$T$196,18,FALSE)</f>
        <v>0.25</v>
      </c>
      <c r="D150" s="40">
        <f>VLOOKUP(B150,'[1]Vaccines expenditure'!$A$4:$U$196,21,FALSE)</f>
        <v>1</v>
      </c>
      <c r="E150" s="34">
        <f>VLOOKUP(B150,'[1]Vaccines expenditure'!$A$4:$AC$196,14,FALSE)</f>
        <v>8.1000000000000003E-2</v>
      </c>
      <c r="F150" s="34">
        <f>VLOOKUP(B150,'[1]Vaccines expenditure'!$A$4:$AC$196,7,FALSE)</f>
        <v>1.2008578301804618E-6</v>
      </c>
      <c r="G150" s="34">
        <f>VLOOKUP(B150,'[1]Vaccines expenditure'!$A$4:$AC$196,8,FALSE)</f>
        <v>9.7269484244617402E-8</v>
      </c>
      <c r="H150" s="67">
        <f>VLOOKUP(B150,'[1]Vaccines expenditure'!$A$4:$AL$196,38,FALSE)</f>
        <v>5.7147191902968784</v>
      </c>
      <c r="I150" s="67">
        <f t="shared" si="18"/>
        <v>0</v>
      </c>
      <c r="J150" s="252">
        <f t="shared" si="19"/>
        <v>0.25</v>
      </c>
      <c r="K150" s="252">
        <f t="shared" si="19"/>
        <v>1</v>
      </c>
      <c r="L150" s="252">
        <f t="shared" si="20"/>
        <v>2.1074628640565061E-2</v>
      </c>
      <c r="M150" s="35">
        <f t="shared" si="21"/>
        <v>0.42369154288018834</v>
      </c>
      <c r="N150" s="36">
        <f t="shared" si="22"/>
        <v>152</v>
      </c>
      <c r="O150" s="243" t="str">
        <f>VLOOKUP(B150,'Country code'!$D$2:$F$194,2,FALSE)</f>
        <v>Upper middle income</v>
      </c>
      <c r="P150" s="243" t="str">
        <f>VLOOKUP(B150, Regions!B:C, 2, FALSE)</f>
        <v>Latin America &amp; Caribbean</v>
      </c>
      <c r="Q150" s="243">
        <f>VLOOKUP(B150,'Country code'!$D$2:$F$194,3,FALSE)</f>
        <v>3</v>
      </c>
    </row>
    <row r="151" spans="1:17" ht="30" x14ac:dyDescent="0.25">
      <c r="A151" s="32" t="s">
        <v>341</v>
      </c>
      <c r="B151" s="33" t="s">
        <v>184</v>
      </c>
      <c r="C151" s="34">
        <f>VLOOKUP(B151,'[1]Vaccines expenditure'!$A$4:$T$196,18,FALSE)</f>
        <v>0.25</v>
      </c>
      <c r="D151" s="40">
        <f>VLOOKUP(B151,'[1]Vaccines expenditure'!$A$4:$U$196,21,FALSE)</f>
        <v>1</v>
      </c>
      <c r="E151" s="34">
        <f>VLOOKUP(B151,'[1]Vaccines expenditure'!$A$4:$AC$196,14,FALSE)</f>
        <v>5.6000000000000001E-2</v>
      </c>
      <c r="F151" s="34">
        <f>VLOOKUP(B151,'[1]Vaccines expenditure'!$A$4:$AC$196,7,FALSE)</f>
        <v>2.3916229388879452E-3</v>
      </c>
      <c r="G151" s="34">
        <f>VLOOKUP(B151,'[1]Vaccines expenditure'!$A$4:$AC$196,8,FALSE)</f>
        <v>1.3393088457772491E-4</v>
      </c>
      <c r="H151" s="67">
        <f>VLOOKUP(B151,'[1]Vaccines expenditure'!$A$4:$AL$196,38,FALSE)</f>
        <v>5.3258723088391289</v>
      </c>
      <c r="I151" s="67">
        <f t="shared" si="18"/>
        <v>0</v>
      </c>
      <c r="J151" s="252">
        <f t="shared" si="19"/>
        <v>0.25</v>
      </c>
      <c r="K151" s="252">
        <f t="shared" si="19"/>
        <v>1</v>
      </c>
      <c r="L151" s="252">
        <f t="shared" si="20"/>
        <v>1.9640646785659924E-2</v>
      </c>
      <c r="M151" s="35">
        <f t="shared" si="21"/>
        <v>0.42321354892855334</v>
      </c>
      <c r="N151" s="36">
        <f t="shared" si="22"/>
        <v>153</v>
      </c>
      <c r="O151" s="243" t="str">
        <f>VLOOKUP(B151,'Country code'!$D$2:$F$194,2,FALSE)</f>
        <v>Upper middle income</v>
      </c>
      <c r="P151" s="243" t="str">
        <f>VLOOKUP(B151, Regions!B:C, 2, FALSE)</f>
        <v>Latin America &amp; Caribbean</v>
      </c>
      <c r="Q151" s="243">
        <f>VLOOKUP(B151,'Country code'!$D$2:$F$194,3,FALSE)</f>
        <v>3</v>
      </c>
    </row>
    <row r="152" spans="1:17" x14ac:dyDescent="0.25">
      <c r="A152" s="32" t="s">
        <v>342</v>
      </c>
      <c r="B152" s="33" t="s">
        <v>188</v>
      </c>
      <c r="C152" s="34">
        <f>VLOOKUP(B152,'[1]Vaccines expenditure'!$A$4:$T$196,18,FALSE)</f>
        <v>0.25</v>
      </c>
      <c r="D152" s="40">
        <f>VLOOKUP(B152,'[1]Vaccines expenditure'!$A$4:$U$196,21,FALSE)</f>
        <v>1</v>
      </c>
      <c r="E152" s="34">
        <f>VLOOKUP(B152,'[1]Vaccines expenditure'!$A$4:$AC$196,14,FALSE)</f>
        <v>7.0000000000000007E-2</v>
      </c>
      <c r="F152" s="34">
        <f>VLOOKUP(B152,'[1]Vaccines expenditure'!$A$4:$AC$196,7,FALSE)</f>
        <v>4.6462546865272238E-3</v>
      </c>
      <c r="G152" s="34">
        <f>VLOOKUP(B152,'[1]Vaccines expenditure'!$A$4:$AC$196,8,FALSE)</f>
        <v>3.2523782805690563E-4</v>
      </c>
      <c r="H152" s="67">
        <f>VLOOKUP(B152,'[1]Vaccines expenditure'!$A$4:$AL$196,38,FALSE)</f>
        <v>7.8392672619074304</v>
      </c>
      <c r="I152" s="67">
        <f t="shared" si="18"/>
        <v>0</v>
      </c>
      <c r="J152" s="252">
        <f t="shared" si="19"/>
        <v>0.25</v>
      </c>
      <c r="K152" s="252">
        <f t="shared" si="19"/>
        <v>1</v>
      </c>
      <c r="L152" s="252">
        <f t="shared" si="20"/>
        <v>2.890949508758903E-2</v>
      </c>
      <c r="M152" s="35">
        <f t="shared" si="21"/>
        <v>0.42630316502919635</v>
      </c>
      <c r="N152" s="36">
        <f t="shared" si="22"/>
        <v>151</v>
      </c>
      <c r="O152" s="243" t="str">
        <f>VLOOKUP(B152,'Country code'!$D$2:$F$194,2,FALSE)</f>
        <v>Lower middle income</v>
      </c>
      <c r="P152" s="243" t="str">
        <f>VLOOKUP(B152, Regions!B:C, 2, FALSE)</f>
        <v>East Asia &amp; Pacific</v>
      </c>
      <c r="Q152" s="243">
        <f>VLOOKUP(B152,'Country code'!$D$2:$F$194,3,FALSE)</f>
        <v>2</v>
      </c>
    </row>
    <row r="153" spans="1:17" x14ac:dyDescent="0.25">
      <c r="A153" s="32" t="s">
        <v>343</v>
      </c>
      <c r="B153" s="33" t="s">
        <v>156</v>
      </c>
      <c r="C153" s="34">
        <f>VLOOKUP(B153,'[1]Vaccines expenditure'!$A$4:$T$196,18,FALSE)</f>
        <v>0.25</v>
      </c>
      <c r="D153" s="40">
        <f>VLOOKUP(B153,'[1]Vaccines expenditure'!$A$4:$U$196,21,FALSE)</f>
        <v>1</v>
      </c>
      <c r="E153" s="34">
        <f>VLOOKUP(B153,'[1]Vaccines expenditure'!$A$4:$AC$196,14,FALSE)</f>
        <v>7.0999999999999994E-2</v>
      </c>
      <c r="F153" s="34"/>
      <c r="G153" s="34"/>
      <c r="H153" s="67"/>
      <c r="I153" s="67">
        <f t="shared" si="18"/>
        <v>3</v>
      </c>
      <c r="J153" s="252">
        <f t="shared" si="19"/>
        <v>0.25</v>
      </c>
      <c r="K153" s="252">
        <f t="shared" si="19"/>
        <v>1</v>
      </c>
      <c r="L153" s="252">
        <f t="shared" si="20"/>
        <v>0</v>
      </c>
      <c r="M153" s="35">
        <f t="shared" si="21"/>
        <v>0.41666666666666669</v>
      </c>
      <c r="N153" s="36">
        <f t="shared" si="22"/>
        <v>158</v>
      </c>
      <c r="O153" s="243" t="str">
        <f>VLOOKUP(B153,'Country code'!$D$2:$F$194,2,FALSE)</f>
        <v>High income: nonOECD</v>
      </c>
      <c r="P153" s="243" t="str">
        <f>VLOOKUP(B153, Regions!B:C, 2, FALSE)</f>
        <v>Europe &amp; Central Asia</v>
      </c>
      <c r="Q153" s="243">
        <f>VLOOKUP(B153,'Country code'!$D$2:$F$194,3,FALSE)</f>
        <v>4</v>
      </c>
    </row>
    <row r="154" spans="1:17" ht="30" x14ac:dyDescent="0.25">
      <c r="A154" s="32" t="s">
        <v>344</v>
      </c>
      <c r="B154" s="33" t="s">
        <v>159</v>
      </c>
      <c r="C154" s="34">
        <f>VLOOKUP(B154,'[1]Vaccines expenditure'!$A$4:$T$196,18,FALSE)</f>
        <v>0.25</v>
      </c>
      <c r="D154" s="40">
        <f>VLOOKUP(B154,'[1]Vaccines expenditure'!$A$4:$U$196,21,FALSE)</f>
        <v>1</v>
      </c>
      <c r="E154" s="34">
        <f>VLOOKUP(B154,'[1]Vaccines expenditure'!$A$4:$AC$196,14,FALSE)</f>
        <v>7.0999999999999994E-2</v>
      </c>
      <c r="F154" s="34">
        <f>VLOOKUP(B154,'[1]Vaccines expenditure'!$A$4:$AC$196,7,FALSE)</f>
        <v>1.3306617883192117E-3</v>
      </c>
      <c r="G154" s="34">
        <f>VLOOKUP(B154,'[1]Vaccines expenditure'!$A$4:$AC$196,8,FALSE)</f>
        <v>9.4476986970664018E-5</v>
      </c>
      <c r="H154" s="67">
        <f>VLOOKUP(B154,'[1]Vaccines expenditure'!$A$4:$AL$196,38,FALSE)</f>
        <v>0.25131132209808904</v>
      </c>
      <c r="I154" s="67">
        <f t="shared" si="18"/>
        <v>0</v>
      </c>
      <c r="J154" s="252">
        <f t="shared" si="19"/>
        <v>0.25</v>
      </c>
      <c r="K154" s="252">
        <f t="shared" si="19"/>
        <v>1</v>
      </c>
      <c r="L154" s="252">
        <f t="shared" si="20"/>
        <v>9.2678093358975996E-4</v>
      </c>
      <c r="M154" s="35">
        <f t="shared" si="21"/>
        <v>0.41697559364452991</v>
      </c>
      <c r="N154" s="36">
        <f t="shared" si="22"/>
        <v>157</v>
      </c>
      <c r="O154" s="243" t="str">
        <f>VLOOKUP(B154,'Country code'!$D$2:$F$194,2,FALSE)</f>
        <v>Lower middle income</v>
      </c>
      <c r="P154" s="243" t="str">
        <f>VLOOKUP(B154, Regions!B:C, 2, FALSE)</f>
        <v>Sub-Saharan Africa</v>
      </c>
      <c r="Q154" s="243">
        <f>VLOOKUP(B154,'Country code'!$D$2:$F$194,3,FALSE)</f>
        <v>2</v>
      </c>
    </row>
    <row r="155" spans="1:17" x14ac:dyDescent="0.25">
      <c r="A155" s="32" t="s">
        <v>345</v>
      </c>
      <c r="B155" s="33" t="s">
        <v>149</v>
      </c>
      <c r="C155" s="34">
        <f>VLOOKUP(B155,'[1]Vaccines expenditure'!$A$4:$T$196,18,FALSE)</f>
        <v>0.25</v>
      </c>
      <c r="D155" s="40">
        <f>VLOOKUP(B155,'[1]Vaccines expenditure'!$A$4:$U$196,21,FALSE)</f>
        <v>1</v>
      </c>
      <c r="E155" s="34">
        <f>VLOOKUP(B155,'[1]Vaccines expenditure'!$A$4:$AC$196,14,FALSE)</f>
        <v>0.05</v>
      </c>
      <c r="F155" s="34"/>
      <c r="G155" s="34"/>
      <c r="H155" s="67"/>
      <c r="I155" s="67">
        <f t="shared" si="18"/>
        <v>3</v>
      </c>
      <c r="J155" s="252">
        <f t="shared" si="19"/>
        <v>0.25</v>
      </c>
      <c r="K155" s="252">
        <f t="shared" si="19"/>
        <v>1</v>
      </c>
      <c r="L155" s="252">
        <f t="shared" si="20"/>
        <v>0</v>
      </c>
      <c r="M155" s="35">
        <f t="shared" si="21"/>
        <v>0.41666666666666669</v>
      </c>
      <c r="N155" s="36">
        <f t="shared" si="22"/>
        <v>158</v>
      </c>
      <c r="O155" s="243" t="str">
        <f>VLOOKUP(B155,'Country code'!$D$2:$F$194,2,FALSE)</f>
        <v>High income: nonOECD</v>
      </c>
      <c r="P155" s="243" t="str">
        <f>VLOOKUP(B155, Regions!B:C, 2, FALSE)</f>
        <v>Middle East &amp; North Africa</v>
      </c>
      <c r="Q155" s="243">
        <f>VLOOKUP(B155,'Country code'!$D$2:$F$194,3,FALSE)</f>
        <v>4</v>
      </c>
    </row>
    <row r="156" spans="1:17" x14ac:dyDescent="0.25">
      <c r="A156" s="32" t="s">
        <v>346</v>
      </c>
      <c r="B156" s="33" t="s">
        <v>151</v>
      </c>
      <c r="C156" s="34">
        <f>VLOOKUP(B156,'[1]Vaccines expenditure'!$A$4:$T$196,18,FALSE)</f>
        <v>1</v>
      </c>
      <c r="D156" s="40">
        <f>VLOOKUP(B156,'[1]Vaccines expenditure'!$A$4:$U$196,21,FALSE)</f>
        <v>1</v>
      </c>
      <c r="E156" s="34">
        <f>VLOOKUP(B156,'[1]Vaccines expenditure'!$A$4:$AC$196,14,FALSE)</f>
        <v>5.7000000000000002E-2</v>
      </c>
      <c r="F156" s="34">
        <f>VLOOKUP(B156,'[1]Vaccines expenditure'!$A$4:$AC$196,7,FALSE)</f>
        <v>2.3992462242283185E-3</v>
      </c>
      <c r="G156" s="34">
        <f>VLOOKUP(B156,'[1]Vaccines expenditure'!$A$4:$AC$196,8,FALSE)</f>
        <v>1.3675703478101416E-4</v>
      </c>
      <c r="H156" s="67">
        <f>VLOOKUP(B156,'[1]Vaccines expenditure'!$A$4:$AL$196,38,FALSE)</f>
        <v>1.4110057360186958</v>
      </c>
      <c r="I156" s="67">
        <f t="shared" si="18"/>
        <v>0</v>
      </c>
      <c r="J156" s="252">
        <f t="shared" si="19"/>
        <v>1</v>
      </c>
      <c r="K156" s="252">
        <f t="shared" si="19"/>
        <v>1</v>
      </c>
      <c r="L156" s="252">
        <f t="shared" si="20"/>
        <v>5.2034791047635689E-3</v>
      </c>
      <c r="M156" s="35">
        <f t="shared" si="21"/>
        <v>0.66840115970158787</v>
      </c>
      <c r="N156" s="36">
        <f t="shared" si="22"/>
        <v>52</v>
      </c>
      <c r="O156" s="243" t="str">
        <f>VLOOKUP(B156,'Country code'!$D$2:$F$194,2,FALSE)</f>
        <v>Lower middle income</v>
      </c>
      <c r="P156" s="243" t="str">
        <f>VLOOKUP(B156, Regions!B:C, 2, FALSE)</f>
        <v>Sub-Saharan Africa</v>
      </c>
      <c r="Q156" s="243">
        <f>VLOOKUP(B156,'Country code'!$D$2:$F$194,3,FALSE)</f>
        <v>2</v>
      </c>
    </row>
    <row r="157" spans="1:17" x14ac:dyDescent="0.25">
      <c r="A157" s="32" t="s">
        <v>347</v>
      </c>
      <c r="B157" s="33" t="s">
        <v>158</v>
      </c>
      <c r="C157" s="34">
        <f>VLOOKUP(B157,'[1]Vaccines expenditure'!$A$4:$T$196,18,FALSE)</f>
        <v>1</v>
      </c>
      <c r="D157" s="40">
        <f>VLOOKUP(B157,'[1]Vaccines expenditure'!$A$4:$U$196,21,FALSE)</f>
        <v>1</v>
      </c>
      <c r="E157" s="34">
        <f>VLOOKUP(B157,'[1]Vaccines expenditure'!$A$4:$AC$196,14,FALSE)</f>
        <v>9.9000000000000005E-2</v>
      </c>
      <c r="F157" s="34"/>
      <c r="G157" s="34"/>
      <c r="H157" s="67"/>
      <c r="I157" s="67">
        <f t="shared" si="18"/>
        <v>3</v>
      </c>
      <c r="J157" s="252">
        <f t="shared" si="19"/>
        <v>1</v>
      </c>
      <c r="K157" s="252">
        <f t="shared" si="19"/>
        <v>1</v>
      </c>
      <c r="L157" s="252">
        <f t="shared" si="20"/>
        <v>0</v>
      </c>
      <c r="M157" s="35">
        <f t="shared" si="21"/>
        <v>0.66666666666666663</v>
      </c>
      <c r="N157" s="36">
        <f t="shared" si="22"/>
        <v>67</v>
      </c>
      <c r="O157" s="243" t="str">
        <f>VLOOKUP(B157,'Country code'!$D$2:$F$194,2,FALSE)</f>
        <v>Upper middle income</v>
      </c>
      <c r="P157" s="243" t="str">
        <f>VLOOKUP(B157, Regions!B:C, 2, FALSE)</f>
        <v>Europe &amp; Central Asia</v>
      </c>
      <c r="Q157" s="243">
        <f>VLOOKUP(B157,'Country code'!$D$2:$F$194,3,FALSE)</f>
        <v>3</v>
      </c>
    </row>
    <row r="158" spans="1:17" x14ac:dyDescent="0.25">
      <c r="A158" s="32" t="s">
        <v>348</v>
      </c>
      <c r="B158" s="33" t="s">
        <v>165</v>
      </c>
      <c r="C158" s="34">
        <f>VLOOKUP(B158,'[1]Vaccines expenditure'!$A$4:$T$196,18,FALSE)</f>
        <v>1</v>
      </c>
      <c r="D158" s="40">
        <f>VLOOKUP(B158,'[1]Vaccines expenditure'!$A$4:$U$196,21,FALSE)</f>
        <v>0.5</v>
      </c>
      <c r="E158" s="34">
        <f>VLOOKUP(B158,'[1]Vaccines expenditure'!$A$4:$AC$196,14,FALSE)</f>
        <v>0.04</v>
      </c>
      <c r="F158" s="34">
        <f>VLOOKUP(B158,'[1]Vaccines expenditure'!$A$4:$AC$196,7,FALSE)</f>
        <v>1.9625889252068043E-3</v>
      </c>
      <c r="G158" s="34">
        <f>VLOOKUP(B158,'[1]Vaccines expenditure'!$A$4:$AC$196,8,FALSE)</f>
        <v>7.8503557008272179E-5</v>
      </c>
      <c r="H158" s="67"/>
      <c r="I158" s="67">
        <f t="shared" si="18"/>
        <v>1</v>
      </c>
      <c r="J158" s="252">
        <f t="shared" si="19"/>
        <v>1</v>
      </c>
      <c r="K158" s="252">
        <f t="shared" si="19"/>
        <v>0.5</v>
      </c>
      <c r="L158" s="252">
        <f t="shared" si="20"/>
        <v>0</v>
      </c>
      <c r="M158" s="35">
        <f t="shared" si="21"/>
        <v>0.5</v>
      </c>
      <c r="N158" s="36">
        <f t="shared" si="22"/>
        <v>132</v>
      </c>
      <c r="O158" s="243" t="str">
        <f>VLOOKUP(B158,'Country code'!$D$2:$F$194,2,FALSE)</f>
        <v>Upper middle income</v>
      </c>
      <c r="P158" s="243" t="str">
        <f>VLOOKUP(B158, Regions!B:C, 2, FALSE)</f>
        <v>Sub-Saharan Africa</v>
      </c>
      <c r="Q158" s="243">
        <f>VLOOKUP(B158,'Country code'!$D$2:$F$194,3,FALSE)</f>
        <v>3</v>
      </c>
    </row>
    <row r="159" spans="1:17" x14ac:dyDescent="0.25">
      <c r="A159" s="32" t="s">
        <v>349</v>
      </c>
      <c r="B159" s="33" t="s">
        <v>154</v>
      </c>
      <c r="C159" s="34">
        <f>VLOOKUP(B159,'[1]Vaccines expenditure'!$A$4:$T$196,18,FALSE)</f>
        <v>1</v>
      </c>
      <c r="D159" s="40">
        <f>VLOOKUP(B159,'[1]Vaccines expenditure'!$A$4:$U$196,21,FALSE)</f>
        <v>1</v>
      </c>
      <c r="E159" s="34">
        <f>VLOOKUP(B159,'[1]Vaccines expenditure'!$A$4:$AC$196,14,FALSE)</f>
        <v>0.13600000000000001</v>
      </c>
      <c r="F159" s="34">
        <f>VLOOKUP(B159,'[1]Vaccines expenditure'!$A$4:$AC$196,7,FALSE)</f>
        <v>2.0826058496508962E-4</v>
      </c>
      <c r="G159" s="34">
        <f>VLOOKUP(B159,'[1]Vaccines expenditure'!$A$4:$AC$196,8,FALSE)</f>
        <v>2.8323439555252192E-5</v>
      </c>
      <c r="H159" s="67">
        <f>VLOOKUP(B159,'[1]Vaccines expenditure'!$A$4:$AL$196,38,FALSE)</f>
        <v>0.10539604712023555</v>
      </c>
      <c r="I159" s="67">
        <f t="shared" si="18"/>
        <v>0</v>
      </c>
      <c r="J159" s="252">
        <f t="shared" si="19"/>
        <v>1</v>
      </c>
      <c r="K159" s="252">
        <f t="shared" si="19"/>
        <v>1</v>
      </c>
      <c r="L159" s="252">
        <f t="shared" si="20"/>
        <v>3.8867746240512491E-4</v>
      </c>
      <c r="M159" s="35">
        <f t="shared" si="21"/>
        <v>0.66679622582080178</v>
      </c>
      <c r="N159" s="36">
        <f t="shared" si="22"/>
        <v>63</v>
      </c>
      <c r="O159" s="243" t="str">
        <f>VLOOKUP(B159,'Country code'!$D$2:$F$194,2,FALSE)</f>
        <v>Low income</v>
      </c>
      <c r="P159" s="243" t="str">
        <f>VLOOKUP(B159, Regions!B:C, 2, FALSE)</f>
        <v>Sub-Saharan Africa</v>
      </c>
      <c r="Q159" s="243">
        <f>VLOOKUP(B159,'Country code'!$D$2:$F$194,3,FALSE)</f>
        <v>1</v>
      </c>
    </row>
    <row r="160" spans="1:17" x14ac:dyDescent="0.25">
      <c r="A160" s="32" t="s">
        <v>350</v>
      </c>
      <c r="B160" s="33" t="s">
        <v>152</v>
      </c>
      <c r="C160" s="34">
        <f>VLOOKUP(B160,'[1]Vaccines expenditure'!$A$4:$T$196,18,FALSE)</f>
        <v>1</v>
      </c>
      <c r="D160" s="40">
        <f>VLOOKUP(B160,'[1]Vaccines expenditure'!$A$4:$U$196,21,FALSE)</f>
        <v>1</v>
      </c>
      <c r="E160" s="34">
        <f>VLOOKUP(B160,'[1]Vaccines expenditure'!$A$4:$AC$196,14,FALSE)</f>
        <v>3.9E-2</v>
      </c>
      <c r="F160" s="34">
        <f>VLOOKUP(B160,'[1]Vaccines expenditure'!$A$4:$AC$196,7,FALSE)</f>
        <v>2.1669336247679861E-4</v>
      </c>
      <c r="G160" s="34">
        <f>VLOOKUP(B160,'[1]Vaccines expenditure'!$A$4:$AC$196,8,FALSE)</f>
        <v>8.451041136595145E-6</v>
      </c>
      <c r="H160" s="67">
        <f>VLOOKUP(B160,'[1]Vaccines expenditure'!$A$4:$AL$196,38,FALSE)</f>
        <v>7.3175099859805348</v>
      </c>
      <c r="I160" s="67">
        <f t="shared" si="18"/>
        <v>0</v>
      </c>
      <c r="J160" s="252">
        <f t="shared" si="19"/>
        <v>1</v>
      </c>
      <c r="K160" s="252">
        <f t="shared" si="19"/>
        <v>1</v>
      </c>
      <c r="L160" s="252">
        <f t="shared" si="20"/>
        <v>2.6985368903166496E-2</v>
      </c>
      <c r="M160" s="35">
        <f t="shared" si="21"/>
        <v>0.67566178963438883</v>
      </c>
      <c r="N160" s="36">
        <f t="shared" si="22"/>
        <v>38</v>
      </c>
      <c r="O160" s="243" t="str">
        <f>VLOOKUP(B160,'Country code'!$D$2:$F$194,2,FALSE)</f>
        <v>High income: nonOECD</v>
      </c>
      <c r="P160" s="243" t="str">
        <f>VLOOKUP(B160, Regions!B:C, 2, FALSE)</f>
        <v>East Asia &amp; Pacific</v>
      </c>
      <c r="Q160" s="243">
        <f>VLOOKUP(B160,'Country code'!$D$2:$F$194,3,FALSE)</f>
        <v>4</v>
      </c>
    </row>
    <row r="161" spans="1:17" x14ac:dyDescent="0.25">
      <c r="A161" s="32" t="s">
        <v>351</v>
      </c>
      <c r="B161" s="33" t="s">
        <v>161</v>
      </c>
      <c r="C161" s="34">
        <f>VLOOKUP(B161,'[1]Vaccines expenditure'!$A$4:$T$196,18,FALSE)</f>
        <v>1</v>
      </c>
      <c r="D161" s="40">
        <f>VLOOKUP(B161,'[1]Vaccines expenditure'!$A$4:$U$196,21,FALSE)</f>
        <v>1</v>
      </c>
      <c r="E161" s="34">
        <f>VLOOKUP(B161,'[1]Vaccines expenditure'!$A$4:$AC$196,14,FALSE)</f>
        <v>8.5000000000000006E-2</v>
      </c>
      <c r="F161" s="34">
        <f>VLOOKUP(B161,'[1]Vaccines expenditure'!$A$4:$AC$196,7,FALSE)</f>
        <v>2.9934780223922599E-3</v>
      </c>
      <c r="G161" s="34">
        <f>VLOOKUP(B161,'[1]Vaccines expenditure'!$A$4:$AC$196,8,FALSE)</f>
        <v>2.5444563190334211E-4</v>
      </c>
      <c r="H161" s="67">
        <f>VLOOKUP(B161,'[1]Vaccines expenditure'!$A$4:$AL$196,38,FALSE)</f>
        <v>99.440908593903913</v>
      </c>
      <c r="I161" s="67">
        <f t="shared" si="18"/>
        <v>0</v>
      </c>
      <c r="J161" s="252">
        <f t="shared" si="19"/>
        <v>1</v>
      </c>
      <c r="K161" s="252">
        <f t="shared" si="19"/>
        <v>1</v>
      </c>
      <c r="L161" s="252">
        <f t="shared" si="20"/>
        <v>0.36671622008220311</v>
      </c>
      <c r="M161" s="35">
        <f t="shared" si="21"/>
        <v>0.78890540669406761</v>
      </c>
      <c r="N161" s="36">
        <f t="shared" si="22"/>
        <v>2</v>
      </c>
      <c r="O161" s="243" t="str">
        <f>VLOOKUP(B161,'Country code'!$D$2:$F$194,2,FALSE)</f>
        <v>High income: OECD</v>
      </c>
      <c r="P161" s="243" t="str">
        <f>VLOOKUP(B161, Regions!B:C, 2, FALSE)</f>
        <v>Europe &amp; Central Asia</v>
      </c>
      <c r="Q161" s="243">
        <f>VLOOKUP(B161,'Country code'!$D$2:$F$194,3,FALSE)</f>
        <v>4</v>
      </c>
    </row>
    <row r="162" spans="1:17" x14ac:dyDescent="0.25">
      <c r="A162" s="32" t="s">
        <v>352</v>
      </c>
      <c r="B162" s="33" t="s">
        <v>162</v>
      </c>
      <c r="C162" s="34">
        <f>VLOOKUP(B162,'[1]Vaccines expenditure'!$A$4:$T$196,18,FALSE)</f>
        <v>1</v>
      </c>
      <c r="D162" s="40">
        <f>VLOOKUP(B162,'[1]Vaccines expenditure'!$A$4:$U$196,21,FALSE)</f>
        <v>1</v>
      </c>
      <c r="E162" s="34">
        <f>VLOOKUP(B162,'[1]Vaccines expenditure'!$A$4:$AC$196,14,FALSE)</f>
        <v>9.0999999999999998E-2</v>
      </c>
      <c r="F162" s="34">
        <f>VLOOKUP(B162,'[1]Vaccines expenditure'!$A$4:$AC$196,7,FALSE)</f>
        <v>1.8850867682438073E-3</v>
      </c>
      <c r="G162" s="34">
        <f>VLOOKUP(B162,'[1]Vaccines expenditure'!$A$4:$AC$196,8,FALSE)</f>
        <v>1.7154289591018648E-4</v>
      </c>
      <c r="H162" s="67">
        <f>VLOOKUP(B162,'[1]Vaccines expenditure'!$A$4:$AL$196,38,FALSE)</f>
        <v>89.807548450745728</v>
      </c>
      <c r="I162" s="67">
        <f t="shared" si="18"/>
        <v>0</v>
      </c>
      <c r="J162" s="252">
        <f t="shared" si="19"/>
        <v>1</v>
      </c>
      <c r="K162" s="252">
        <f t="shared" si="19"/>
        <v>1</v>
      </c>
      <c r="L162" s="252">
        <f t="shared" si="20"/>
        <v>0.33119050467652056</v>
      </c>
      <c r="M162" s="35">
        <f t="shared" si="21"/>
        <v>0.77706350155884019</v>
      </c>
      <c r="N162" s="36">
        <f t="shared" si="22"/>
        <v>3</v>
      </c>
      <c r="O162" s="243" t="str">
        <f>VLOOKUP(B162,'Country code'!$D$2:$F$194,2,FALSE)</f>
        <v>High income: OECD</v>
      </c>
      <c r="P162" s="243" t="str">
        <f>VLOOKUP(B162, Regions!B:C, 2, FALSE)</f>
        <v>Europe &amp; Central Asia</v>
      </c>
      <c r="Q162" s="243">
        <f>VLOOKUP(B162,'Country code'!$D$2:$F$194,3,FALSE)</f>
        <v>4</v>
      </c>
    </row>
    <row r="163" spans="1:17" x14ac:dyDescent="0.25">
      <c r="A163" s="32" t="s">
        <v>353</v>
      </c>
      <c r="B163" s="33" t="s">
        <v>153</v>
      </c>
      <c r="C163" s="34">
        <f>VLOOKUP(B163,'[1]Vaccines expenditure'!$A$4:$T$196,18,FALSE)</f>
        <v>0.28000000000000003</v>
      </c>
      <c r="D163" s="40">
        <f>VLOOKUP(B163,'[1]Vaccines expenditure'!$A$4:$U$196,21,FALSE)</f>
        <v>1</v>
      </c>
      <c r="E163" s="34">
        <f>VLOOKUP(B163,'[1]Vaccines expenditure'!$A$4:$AC$196,14,FALSE)</f>
        <v>5.3999999999999999E-2</v>
      </c>
      <c r="F163" s="34">
        <f>VLOOKUP(B163,'[1]Vaccines expenditure'!$A$4:$AC$196,7,FALSE)</f>
        <v>1.0087225894879011E-2</v>
      </c>
      <c r="G163" s="34">
        <f>VLOOKUP(B163,'[1]Vaccines expenditure'!$A$4:$AC$196,8,FALSE)</f>
        <v>5.447101983234666E-4</v>
      </c>
      <c r="H163" s="67">
        <f>VLOOKUP(B163,'[1]Vaccines expenditure'!$A$4:$AL$196,38,FALSE)</f>
        <v>8.7257340802665464</v>
      </c>
      <c r="I163" s="67">
        <f t="shared" si="18"/>
        <v>0</v>
      </c>
      <c r="J163" s="252">
        <f t="shared" si="19"/>
        <v>0.28000000000000003</v>
      </c>
      <c r="K163" s="252">
        <f t="shared" si="19"/>
        <v>1</v>
      </c>
      <c r="L163" s="252">
        <f t="shared" si="20"/>
        <v>3.217858992444856E-2</v>
      </c>
      <c r="M163" s="35">
        <f t="shared" si="21"/>
        <v>0.43739286330814958</v>
      </c>
      <c r="N163" s="36">
        <f t="shared" si="22"/>
        <v>146</v>
      </c>
      <c r="O163" s="243" t="str">
        <f>VLOOKUP(B163,'Country code'!$D$2:$F$194,2,FALSE)</f>
        <v>Low income</v>
      </c>
      <c r="P163" s="243" t="str">
        <f>VLOOKUP(B163, Regions!B:C, 2, FALSE)</f>
        <v>East Asia &amp; Pacific</v>
      </c>
      <c r="Q163" s="243">
        <f>VLOOKUP(B163,'Country code'!$D$2:$F$194,3,FALSE)</f>
        <v>1</v>
      </c>
    </row>
    <row r="164" spans="1:17" x14ac:dyDescent="0.25">
      <c r="A164" s="32" t="s">
        <v>354</v>
      </c>
      <c r="B164" s="33" t="s">
        <v>157</v>
      </c>
      <c r="C164" s="34">
        <f>VLOOKUP(B164,'[1]Vaccines expenditure'!$A$4:$T$196,18,FALSE)</f>
        <v>0.28000000000000003</v>
      </c>
      <c r="D164" s="40">
        <f>VLOOKUP(B164,'[1]Vaccines expenditure'!$A$4:$U$196,21,FALSE)</f>
        <v>0.5</v>
      </c>
      <c r="E164" s="34">
        <f>VLOOKUP(B164,'[1]Vaccines expenditure'!$A$4:$AC$196,14,FALSE)</f>
        <v>0</v>
      </c>
      <c r="F164" s="34"/>
      <c r="G164" s="34"/>
      <c r="H164" s="67"/>
      <c r="I164" s="67">
        <f t="shared" si="18"/>
        <v>3</v>
      </c>
      <c r="J164" s="252">
        <f t="shared" si="19"/>
        <v>0.28000000000000003</v>
      </c>
      <c r="K164" s="252">
        <f t="shared" si="19"/>
        <v>0.5</v>
      </c>
      <c r="L164" s="252">
        <f t="shared" si="20"/>
        <v>0</v>
      </c>
      <c r="M164" s="35">
        <f t="shared" si="21"/>
        <v>0.26</v>
      </c>
      <c r="N164" s="36">
        <f t="shared" si="22"/>
        <v>183</v>
      </c>
      <c r="O164" s="243" t="str">
        <f>VLOOKUP(B164,'Country code'!$D$2:$F$194,2,FALSE)</f>
        <v>Low income</v>
      </c>
      <c r="P164" s="243" t="str">
        <f>VLOOKUP(B164, Regions!B:C, 2, FALSE)</f>
        <v>Sub-Saharan Africa</v>
      </c>
      <c r="Q164" s="243">
        <f>VLOOKUP(B164,'Country code'!$D$2:$F$194,3,FALSE)</f>
        <v>1</v>
      </c>
    </row>
    <row r="165" spans="1:17" x14ac:dyDescent="0.25">
      <c r="A165" s="32" t="s">
        <v>355</v>
      </c>
      <c r="B165" s="33" t="s">
        <v>190</v>
      </c>
      <c r="C165" s="34">
        <f>VLOOKUP(B165,'[1]Vaccines expenditure'!$A$4:$T$196,18,FALSE)</f>
        <v>0.28000000000000003</v>
      </c>
      <c r="D165" s="40">
        <f>VLOOKUP(B165,'[1]Vaccines expenditure'!$A$4:$U$196,21,FALSE)</f>
        <v>0.5</v>
      </c>
      <c r="E165" s="34">
        <f>VLOOKUP(B165,'[1]Vaccines expenditure'!$A$4:$AC$196,14,FALSE)</f>
        <v>8.5000000000000006E-2</v>
      </c>
      <c r="F165" s="34">
        <f>VLOOKUP(B165,'[1]Vaccines expenditure'!$A$4:$AC$196,7,FALSE)</f>
        <v>3.2775260963572818E-3</v>
      </c>
      <c r="G165" s="34">
        <f>VLOOKUP(B165,'[1]Vaccines expenditure'!$A$4:$AC$196,8,FALSE)</f>
        <v>2.7858971819036892E-4</v>
      </c>
      <c r="H165" s="67">
        <f>VLOOKUP(B165,'[1]Vaccines expenditure'!$A$4:$AL$196,38,FALSE)</f>
        <v>33.553483353684534</v>
      </c>
      <c r="I165" s="67">
        <f t="shared" si="18"/>
        <v>0</v>
      </c>
      <c r="J165" s="252">
        <f t="shared" si="19"/>
        <v>0.28000000000000003</v>
      </c>
      <c r="K165" s="252">
        <f t="shared" si="19"/>
        <v>0.5</v>
      </c>
      <c r="L165" s="252">
        <f t="shared" si="20"/>
        <v>0.12373787367836493</v>
      </c>
      <c r="M165" s="35">
        <f t="shared" si="21"/>
        <v>0.30124595789278835</v>
      </c>
      <c r="N165" s="36">
        <f t="shared" si="22"/>
        <v>181</v>
      </c>
      <c r="O165" s="243" t="str">
        <f>VLOOKUP(B165,'Country code'!$D$2:$F$194,2,FALSE)</f>
        <v>Upper middle income</v>
      </c>
      <c r="P165" s="243" t="str">
        <f>VLOOKUP(B165, Regions!B:C, 2, FALSE)</f>
        <v>Sub-Saharan Africa</v>
      </c>
      <c r="Q165" s="243">
        <f>VLOOKUP(B165,'Country code'!$D$2:$F$194,3,FALSE)</f>
        <v>3</v>
      </c>
    </row>
    <row r="166" spans="1:17" x14ac:dyDescent="0.25">
      <c r="A166" s="32" t="s">
        <v>667</v>
      </c>
      <c r="B166" s="33" t="s">
        <v>577</v>
      </c>
      <c r="C166" s="34"/>
      <c r="D166" s="40"/>
      <c r="E166" s="34"/>
      <c r="F166" s="34"/>
      <c r="G166" s="34"/>
      <c r="H166" s="67"/>
      <c r="I166" s="67"/>
      <c r="J166" s="252"/>
      <c r="K166" s="252"/>
      <c r="L166" s="252"/>
      <c r="M166" s="35"/>
      <c r="N166" s="36"/>
    </row>
    <row r="167" spans="1:17" x14ac:dyDescent="0.25">
      <c r="A167" s="32" t="s">
        <v>356</v>
      </c>
      <c r="B167" s="33" t="s">
        <v>54</v>
      </c>
      <c r="C167" s="34">
        <f>VLOOKUP(B167,'[1]Vaccines expenditure'!$A$4:$T$196,18,FALSE)</f>
        <v>0.28000000000000003</v>
      </c>
      <c r="D167" s="40">
        <f>VLOOKUP(B167,'[1]Vaccines expenditure'!$A$4:$U$196,21,FALSE)</f>
        <v>1</v>
      </c>
      <c r="E167" s="34">
        <f>VLOOKUP(B167,'[1]Vaccines expenditure'!$A$4:$AC$196,14,FALSE)</f>
        <v>9.6999999999999989E-2</v>
      </c>
      <c r="F167" s="34"/>
      <c r="G167" s="34"/>
      <c r="H167" s="67"/>
      <c r="I167" s="67">
        <f t="shared" si="18"/>
        <v>3</v>
      </c>
      <c r="J167" s="252">
        <f t="shared" ref="J167:K199" si="23">+C167/C$4</f>
        <v>0.28000000000000003</v>
      </c>
      <c r="K167" s="252">
        <f t="shared" si="23"/>
        <v>1</v>
      </c>
      <c r="L167" s="252">
        <f t="shared" ref="L167:L199" si="24">+H167/H$4</f>
        <v>0</v>
      </c>
      <c r="M167" s="35">
        <f t="shared" ref="M167:M199" si="25">AVERAGE(J167,K167,L167)</f>
        <v>0.42666666666666669</v>
      </c>
      <c r="N167" s="36">
        <f t="shared" ref="N167:N203" si="26">_xlfn.RANK.EQ(M167, $M$6:$M$199, 0)</f>
        <v>149</v>
      </c>
      <c r="O167" s="243" t="str">
        <f>VLOOKUP(B167,'Country code'!$D$2:$F$194,2,FALSE)</f>
        <v>High income: OECD</v>
      </c>
      <c r="P167" s="243" t="str">
        <f>VLOOKUP(B167, Regions!B:C, 2, FALSE)</f>
        <v>Europe &amp; Central Asia</v>
      </c>
      <c r="Q167" s="243">
        <f>VLOOKUP(B167,'Country code'!$D$2:$F$194,3,FALSE)</f>
        <v>4</v>
      </c>
    </row>
    <row r="168" spans="1:17" x14ac:dyDescent="0.25">
      <c r="A168" s="32" t="s">
        <v>357</v>
      </c>
      <c r="B168" s="33" t="s">
        <v>101</v>
      </c>
      <c r="C168" s="34">
        <f>VLOOKUP(B168,'[1]Vaccines expenditure'!$A$4:$T$196,18,FALSE)</f>
        <v>0.28000000000000003</v>
      </c>
      <c r="D168" s="40">
        <f>VLOOKUP(B168,'[1]Vaccines expenditure'!$A$4:$U$196,21,FALSE)</f>
        <v>1</v>
      </c>
      <c r="E168" s="34">
        <f>VLOOKUP(B168,'[1]Vaccines expenditure'!$A$4:$AC$196,14,FALSE)</f>
        <v>0.04</v>
      </c>
      <c r="F168" s="34">
        <f>VLOOKUP(B168,'[1]Vaccines expenditure'!$A$4:$AC$196,7,FALSE)</f>
        <v>1.1910671003722375E-3</v>
      </c>
      <c r="G168" s="34">
        <f>VLOOKUP(B168,'[1]Vaccines expenditure'!$A$4:$AC$196,8,FALSE)</f>
        <v>4.7642684014889504E-5</v>
      </c>
      <c r="H168" s="67">
        <f>VLOOKUP(B168,'[1]Vaccines expenditure'!$A$4:$AL$196,38,FALSE)</f>
        <v>5.7017345288204213</v>
      </c>
      <c r="I168" s="67">
        <f t="shared" si="18"/>
        <v>0</v>
      </c>
      <c r="J168" s="252">
        <f t="shared" si="23"/>
        <v>0.28000000000000003</v>
      </c>
      <c r="K168" s="252">
        <f t="shared" si="23"/>
        <v>1</v>
      </c>
      <c r="L168" s="252">
        <f t="shared" si="24"/>
        <v>2.1026744062245899E-2</v>
      </c>
      <c r="M168" s="35">
        <f t="shared" si="25"/>
        <v>0.43367558135408196</v>
      </c>
      <c r="N168" s="36">
        <f t="shared" si="26"/>
        <v>147</v>
      </c>
      <c r="O168" s="243" t="str">
        <f>VLOOKUP(B168,'Country code'!$D$2:$F$194,2,FALSE)</f>
        <v>Lower middle income</v>
      </c>
      <c r="P168" s="243" t="str">
        <f>VLOOKUP(B168, Regions!B:C, 2, FALSE)</f>
        <v>South Asia</v>
      </c>
      <c r="Q168" s="243">
        <f>VLOOKUP(B168,'Country code'!$D$2:$F$194,3,FALSE)</f>
        <v>2</v>
      </c>
    </row>
    <row r="169" spans="1:17" x14ac:dyDescent="0.25">
      <c r="A169" s="32" t="s">
        <v>358</v>
      </c>
      <c r="B169" s="33" t="s">
        <v>150</v>
      </c>
      <c r="C169" s="34">
        <f>VLOOKUP(B169,'[1]Vaccines expenditure'!$A$4:$T$196,18,FALSE)</f>
        <v>0.28000000000000003</v>
      </c>
      <c r="D169" s="40">
        <f>VLOOKUP(B169,'[1]Vaccines expenditure'!$A$4:$U$196,21,FALSE)</f>
        <v>1</v>
      </c>
      <c r="E169" s="34">
        <f>VLOOKUP(B169,'[1]Vaccines expenditure'!$A$4:$AC$196,14,FALSE)</f>
        <v>7.2999999999999995E-2</v>
      </c>
      <c r="F169" s="34">
        <f>VLOOKUP(B169,'[1]Vaccines expenditure'!$A$4:$AC$196,7,FALSE)</f>
        <v>1.0667141547039926E-4</v>
      </c>
      <c r="G169" s="34">
        <f>VLOOKUP(B169,'[1]Vaccines expenditure'!$A$4:$AC$196,8,FALSE)</f>
        <v>7.7870133293391466E-6</v>
      </c>
      <c r="H169" s="67">
        <f>VLOOKUP(B169,'[1]Vaccines expenditure'!$A$4:$AL$196,38,FALSE)</f>
        <v>0.20890019609687074</v>
      </c>
      <c r="I169" s="67">
        <f t="shared" si="18"/>
        <v>0</v>
      </c>
      <c r="J169" s="252">
        <f t="shared" si="23"/>
        <v>0.28000000000000003</v>
      </c>
      <c r="K169" s="252">
        <f t="shared" si="23"/>
        <v>1</v>
      </c>
      <c r="L169" s="252">
        <f t="shared" si="24"/>
        <v>7.7037802017601163E-4</v>
      </c>
      <c r="M169" s="35">
        <f t="shared" si="25"/>
        <v>0.42692345934005865</v>
      </c>
      <c r="N169" s="36">
        <f t="shared" si="26"/>
        <v>148</v>
      </c>
      <c r="O169" s="243" t="str">
        <f>VLOOKUP(B169,'Country code'!$D$2:$F$194,2,FALSE)</f>
        <v>Lower middle income</v>
      </c>
      <c r="P169" s="243" t="str">
        <f>VLOOKUP(B169, Regions!B:C, 2, FALSE)</f>
        <v>Sub-Saharan Africa</v>
      </c>
      <c r="Q169" s="243">
        <f>VLOOKUP(B169,'Country code'!$D$2:$F$194,3,FALSE)</f>
        <v>2</v>
      </c>
    </row>
    <row r="170" spans="1:17" x14ac:dyDescent="0.25">
      <c r="A170" s="32" t="s">
        <v>359</v>
      </c>
      <c r="B170" s="33" t="s">
        <v>160</v>
      </c>
      <c r="C170" s="34">
        <f>VLOOKUP(B170,'[1]Vaccines expenditure'!$A$4:$T$196,18,FALSE)</f>
        <v>0.28000000000000003</v>
      </c>
      <c r="D170" s="40">
        <f>VLOOKUP(B170,'[1]Vaccines expenditure'!$A$4:$U$196,21,FALSE)</f>
        <v>1</v>
      </c>
      <c r="E170" s="34">
        <f>VLOOKUP(B170,'[1]Vaccines expenditure'!$A$4:$AC$196,14,FALSE)</f>
        <v>7.1999999999999995E-2</v>
      </c>
      <c r="F170" s="34"/>
      <c r="G170" s="34"/>
      <c r="H170" s="67"/>
      <c r="I170" s="67">
        <f t="shared" si="18"/>
        <v>3</v>
      </c>
      <c r="J170" s="252">
        <f t="shared" si="23"/>
        <v>0.28000000000000003</v>
      </c>
      <c r="K170" s="252">
        <f t="shared" si="23"/>
        <v>1</v>
      </c>
      <c r="L170" s="252">
        <f t="shared" si="24"/>
        <v>0</v>
      </c>
      <c r="M170" s="35">
        <f t="shared" si="25"/>
        <v>0.42666666666666669</v>
      </c>
      <c r="N170" s="36">
        <f t="shared" si="26"/>
        <v>149</v>
      </c>
      <c r="O170" s="243" t="str">
        <f>VLOOKUP(B170,'Country code'!$D$2:$F$194,2,FALSE)</f>
        <v>Upper middle income</v>
      </c>
      <c r="P170" s="243" t="str">
        <f>VLOOKUP(B170, Regions!B:C, 2, FALSE)</f>
        <v>Latin America &amp; Caribbean</v>
      </c>
      <c r="Q170" s="243">
        <f>VLOOKUP(B170,'Country code'!$D$2:$F$194,3,FALSE)</f>
        <v>3</v>
      </c>
    </row>
    <row r="171" spans="1:17" x14ac:dyDescent="0.25">
      <c r="A171" s="32" t="s">
        <v>360</v>
      </c>
      <c r="B171" s="33" t="s">
        <v>164</v>
      </c>
      <c r="C171" s="34">
        <f>VLOOKUP(B171,'[1]Vaccines expenditure'!$A$4:$T$196,18,FALSE)</f>
        <v>1</v>
      </c>
      <c r="D171" s="40">
        <f>VLOOKUP(B171,'[1]Vaccines expenditure'!$A$4:$U$196,21,FALSE)</f>
        <v>1</v>
      </c>
      <c r="E171" s="34">
        <f>VLOOKUP(B171,'[1]Vaccines expenditure'!$A$4:$AC$196,14,FALSE)</f>
        <v>6.3E-2</v>
      </c>
      <c r="F171" s="34"/>
      <c r="G171" s="34"/>
      <c r="H171" s="67">
        <f>VLOOKUP(B171,'[1]Vaccines expenditure'!$A$4:$AL$196,38,FALSE)</f>
        <v>8.454346287758904</v>
      </c>
      <c r="I171" s="67">
        <f t="shared" si="18"/>
        <v>2</v>
      </c>
      <c r="J171" s="252">
        <f t="shared" si="23"/>
        <v>1</v>
      </c>
      <c r="K171" s="252">
        <f t="shared" si="23"/>
        <v>1</v>
      </c>
      <c r="L171" s="252">
        <f t="shared" si="24"/>
        <v>3.1177771379524717E-2</v>
      </c>
      <c r="M171" s="35">
        <f t="shared" si="25"/>
        <v>0.67705925712650827</v>
      </c>
      <c r="N171" s="36">
        <f t="shared" si="26"/>
        <v>33</v>
      </c>
      <c r="O171" s="243" t="str">
        <f>VLOOKUP(B171,'Country code'!$D$2:$F$194,2,FALSE)</f>
        <v>Lower middle income</v>
      </c>
      <c r="P171" s="243" t="str">
        <f>VLOOKUP(B171, Regions!B:C, 2, FALSE)</f>
        <v>Sub-Saharan Africa</v>
      </c>
      <c r="Q171" s="243">
        <f>VLOOKUP(B171,'Country code'!$D$2:$F$194,3,FALSE)</f>
        <v>2</v>
      </c>
    </row>
    <row r="172" spans="1:17" x14ac:dyDescent="0.25">
      <c r="A172" s="32" t="s">
        <v>361</v>
      </c>
      <c r="B172" s="33" t="s">
        <v>163</v>
      </c>
      <c r="C172" s="34">
        <f>VLOOKUP(B172,'[1]Vaccines expenditure'!$A$4:$T$196,18,FALSE)</f>
        <v>1</v>
      </c>
      <c r="D172" s="40">
        <f>VLOOKUP(B172,'[1]Vaccines expenditure'!$A$4:$U$196,21,FALSE)</f>
        <v>0</v>
      </c>
      <c r="E172" s="34">
        <f>VLOOKUP(B172,'[1]Vaccines expenditure'!$A$4:$AC$196,14,FALSE)</f>
        <v>9.8000000000000004E-2</v>
      </c>
      <c r="F172" s="34"/>
      <c r="G172" s="34"/>
      <c r="H172" s="67"/>
      <c r="I172" s="67">
        <f t="shared" si="18"/>
        <v>3</v>
      </c>
      <c r="J172" s="252">
        <f t="shared" si="23"/>
        <v>1</v>
      </c>
      <c r="K172" s="252">
        <f t="shared" si="23"/>
        <v>0</v>
      </c>
      <c r="L172" s="252">
        <f t="shared" si="24"/>
        <v>0</v>
      </c>
      <c r="M172" s="35">
        <f t="shared" si="25"/>
        <v>0.33333333333333331</v>
      </c>
      <c r="N172" s="36">
        <f t="shared" si="26"/>
        <v>178</v>
      </c>
      <c r="O172" s="243" t="str">
        <f>VLOOKUP(B172,'Country code'!$D$2:$F$194,2,FALSE)</f>
        <v>High income: OECD</v>
      </c>
      <c r="P172" s="243" t="str">
        <f>VLOOKUP(B172, Regions!B:C, 2, FALSE)</f>
        <v>Europe &amp; Central Asia</v>
      </c>
      <c r="Q172" s="243">
        <f>VLOOKUP(B172,'Country code'!$D$2:$F$194,3,FALSE)</f>
        <v>4</v>
      </c>
    </row>
    <row r="173" spans="1:17" x14ac:dyDescent="0.25">
      <c r="A173" s="32" t="s">
        <v>362</v>
      </c>
      <c r="B173" s="33" t="s">
        <v>30</v>
      </c>
      <c r="C173" s="34">
        <f>VLOOKUP(B173,'[1]Vaccines expenditure'!$A$4:$T$196,18,FALSE)</f>
        <v>1</v>
      </c>
      <c r="D173" s="40">
        <f>VLOOKUP(B173,'[1]Vaccines expenditure'!$A$4:$U$196,21,FALSE)</f>
        <v>0</v>
      </c>
      <c r="E173" s="34">
        <f>VLOOKUP(B173,'[1]Vaccines expenditure'!$A$4:$AC$196,14,FALSE)</f>
        <v>0.113</v>
      </c>
      <c r="F173" s="34"/>
      <c r="G173" s="34"/>
      <c r="H173" s="67"/>
      <c r="I173" s="67">
        <f t="shared" si="18"/>
        <v>3</v>
      </c>
      <c r="J173" s="252">
        <f t="shared" si="23"/>
        <v>1</v>
      </c>
      <c r="K173" s="252">
        <f t="shared" si="23"/>
        <v>0</v>
      </c>
      <c r="L173" s="252">
        <f t="shared" si="24"/>
        <v>0</v>
      </c>
      <c r="M173" s="35">
        <f t="shared" si="25"/>
        <v>0.33333333333333331</v>
      </c>
      <c r="N173" s="36">
        <f t="shared" si="26"/>
        <v>178</v>
      </c>
      <c r="O173" s="243" t="str">
        <f>VLOOKUP(B173,'Country code'!$D$2:$F$194,2,FALSE)</f>
        <v>High income: OECD</v>
      </c>
      <c r="P173" s="243" t="str">
        <f>VLOOKUP(B173, Regions!B:C, 2, FALSE)</f>
        <v>Europe &amp; Central Asia</v>
      </c>
      <c r="Q173" s="243">
        <f>VLOOKUP(B173,'Country code'!$D$2:$F$194,3,FALSE)</f>
        <v>4</v>
      </c>
    </row>
    <row r="174" spans="1:17" ht="30" x14ac:dyDescent="0.25">
      <c r="A174" s="32" t="s">
        <v>363</v>
      </c>
      <c r="B174" s="33" t="s">
        <v>166</v>
      </c>
      <c r="C174" s="34">
        <f>VLOOKUP(B174,'[1]Vaccines expenditure'!$A$4:$T$196,18,FALSE)</f>
        <v>1</v>
      </c>
      <c r="D174" s="40">
        <f>VLOOKUP(B174,'[1]Vaccines expenditure'!$A$4:$U$196,21,FALSE)</f>
        <v>1</v>
      </c>
      <c r="E174" s="34">
        <f>VLOOKUP(B174,'[1]Vaccines expenditure'!$A$4:$AC$196,14,FALSE)</f>
        <v>2.9000000000000001E-2</v>
      </c>
      <c r="F174" s="34">
        <f>VLOOKUP(B174,'[1]Vaccines expenditure'!$A$4:$AC$196,7,FALSE)</f>
        <v>1.2887220878580718E-2</v>
      </c>
      <c r="G174" s="34">
        <f>VLOOKUP(B174,'[1]Vaccines expenditure'!$A$4:$AC$196,8,FALSE)</f>
        <v>3.7372940547884088E-4</v>
      </c>
      <c r="H174" s="67">
        <f>VLOOKUP(B174,'[1]Vaccines expenditure'!$A$4:$AL$196,38,FALSE)</f>
        <v>1.26913482680277</v>
      </c>
      <c r="I174" s="67">
        <f t="shared" si="18"/>
        <v>0</v>
      </c>
      <c r="J174" s="252">
        <f t="shared" si="23"/>
        <v>1</v>
      </c>
      <c r="K174" s="252">
        <f t="shared" si="23"/>
        <v>1</v>
      </c>
      <c r="L174" s="252">
        <f t="shared" si="24"/>
        <v>4.6802903658135402E-3</v>
      </c>
      <c r="M174" s="35">
        <f t="shared" si="25"/>
        <v>0.66822676345527121</v>
      </c>
      <c r="N174" s="36">
        <f t="shared" si="26"/>
        <v>55</v>
      </c>
      <c r="O174" s="243" t="str">
        <f>VLOOKUP(B174,'Country code'!$D$2:$F$194,2,FALSE)</f>
        <v>Lower middle income</v>
      </c>
      <c r="P174" s="243" t="str">
        <f>VLOOKUP(B174, Regions!B:C, 2, FALSE)</f>
        <v>Middle East &amp; North Africa</v>
      </c>
      <c r="Q174" s="243">
        <f>VLOOKUP(B174,'Country code'!$D$2:$F$194,3,FALSE)</f>
        <v>2</v>
      </c>
    </row>
    <row r="175" spans="1:17" x14ac:dyDescent="0.25">
      <c r="A175" s="32" t="s">
        <v>364</v>
      </c>
      <c r="B175" s="33" t="s">
        <v>170</v>
      </c>
      <c r="C175" s="34">
        <f>VLOOKUP(B175,'[1]Vaccines expenditure'!$A$4:$T$196,18,FALSE)</f>
        <v>1</v>
      </c>
      <c r="D175" s="40">
        <f>VLOOKUP(B175,'[1]Vaccines expenditure'!$A$4:$U$196,21,FALSE)</f>
        <v>1</v>
      </c>
      <c r="E175" s="34">
        <f>VLOOKUP(B175,'[1]Vaccines expenditure'!$A$4:$AC$196,14,FALSE)</f>
        <v>5.2999999999999999E-2</v>
      </c>
      <c r="F175" s="34">
        <f>VLOOKUP(B175,'[1]Vaccines expenditure'!$A$4:$AC$196,7,FALSE)</f>
        <v>2.6700491915696489E-3</v>
      </c>
      <c r="G175" s="34">
        <f>VLOOKUP(B175,'[1]Vaccines expenditure'!$A$4:$AC$196,8,FALSE)</f>
        <v>1.4151260715319138E-4</v>
      </c>
      <c r="H175" s="67">
        <f>VLOOKUP(B175,'[1]Vaccines expenditure'!$A$4:$AL$196,38,FALSE)</f>
        <v>1.2788195790010011</v>
      </c>
      <c r="I175" s="67">
        <f t="shared" si="18"/>
        <v>0</v>
      </c>
      <c r="J175" s="252">
        <f t="shared" si="23"/>
        <v>1</v>
      </c>
      <c r="K175" s="252">
        <f t="shared" si="23"/>
        <v>1</v>
      </c>
      <c r="L175" s="252">
        <f t="shared" si="24"/>
        <v>4.7160056038256133E-3</v>
      </c>
      <c r="M175" s="35">
        <f t="shared" si="25"/>
        <v>0.66823866853460856</v>
      </c>
      <c r="N175" s="36">
        <f t="shared" si="26"/>
        <v>54</v>
      </c>
      <c r="O175" s="243" t="str">
        <f>VLOOKUP(B175,'Country code'!$D$2:$F$194,2,FALSE)</f>
        <v>Low income</v>
      </c>
      <c r="P175" s="243" t="str">
        <f>VLOOKUP(B175, Regions!B:C, 2, FALSE)</f>
        <v>Europe &amp; Central Asia</v>
      </c>
      <c r="Q175" s="243">
        <f>VLOOKUP(B175,'Country code'!$D$2:$F$194,3,FALSE)</f>
        <v>1</v>
      </c>
    </row>
    <row r="176" spans="1:17" x14ac:dyDescent="0.25">
      <c r="A176" s="32" t="s">
        <v>365</v>
      </c>
      <c r="B176" s="33" t="s">
        <v>169</v>
      </c>
      <c r="C176" s="34">
        <f>VLOOKUP(B176,'[1]Vaccines expenditure'!$A$4:$T$196,18,FALSE)</f>
        <v>1</v>
      </c>
      <c r="D176" s="40">
        <f>VLOOKUP(B176,'[1]Vaccines expenditure'!$A$4:$U$196,21,FALSE)</f>
        <v>1</v>
      </c>
      <c r="E176" s="34">
        <f>VLOOKUP(B176,'[1]Vaccines expenditure'!$A$4:$AC$196,14,FALSE)</f>
        <v>4.2999999999999997E-2</v>
      </c>
      <c r="F176" s="34">
        <f>VLOOKUP(B176,'[1]Vaccines expenditure'!$A$4:$AC$196,7,FALSE)</f>
        <v>3.0681877104365295E-3</v>
      </c>
      <c r="G176" s="34">
        <f>VLOOKUP(B176,'[1]Vaccines expenditure'!$A$4:$AC$196,8,FALSE)</f>
        <v>1.3193207154877076E-4</v>
      </c>
      <c r="H176" s="67">
        <f>VLOOKUP(B176,'[1]Vaccines expenditure'!$A$4:$AL$196,38,FALSE)</f>
        <v>7.8043544217841569</v>
      </c>
      <c r="I176" s="67">
        <f t="shared" si="18"/>
        <v>0</v>
      </c>
      <c r="J176" s="252">
        <f t="shared" si="23"/>
        <v>1</v>
      </c>
      <c r="K176" s="252">
        <f t="shared" si="23"/>
        <v>1</v>
      </c>
      <c r="L176" s="252">
        <f t="shared" si="24"/>
        <v>2.8780744204844923E-2</v>
      </c>
      <c r="M176" s="35">
        <f t="shared" si="25"/>
        <v>0.67626024806828167</v>
      </c>
      <c r="N176" s="36">
        <f t="shared" si="26"/>
        <v>35</v>
      </c>
      <c r="O176" s="243" t="str">
        <f>VLOOKUP(B176,'Country code'!$D$2:$F$194,2,FALSE)</f>
        <v>Lower middle income</v>
      </c>
      <c r="P176" s="243" t="str">
        <f>VLOOKUP(B176, Regions!B:C, 2, FALSE)</f>
        <v>East Asia &amp; Pacific</v>
      </c>
      <c r="Q176" s="243">
        <f>VLOOKUP(B176,'Country code'!$D$2:$F$194,3,FALSE)</f>
        <v>2</v>
      </c>
    </row>
    <row r="177" spans="1:17" ht="45" x14ac:dyDescent="0.25">
      <c r="A177" s="32" t="s">
        <v>366</v>
      </c>
      <c r="B177" s="33" t="s">
        <v>113</v>
      </c>
      <c r="C177" s="34">
        <f>VLOOKUP(B177,'[1]Vaccines expenditure'!$A$4:$T$196,18,FALSE)</f>
        <v>1</v>
      </c>
      <c r="D177" s="40">
        <f>VLOOKUP(B177,'[1]Vaccines expenditure'!$A$4:$U$196,21,FALSE)</f>
        <v>1</v>
      </c>
      <c r="E177" s="34">
        <f>VLOOKUP(B177,'[1]Vaccines expenditure'!$A$4:$AC$196,14,FALSE)</f>
        <v>6.9000000000000006E-2</v>
      </c>
      <c r="F177" s="34">
        <f>VLOOKUP(B177,'[1]Vaccines expenditure'!$A$4:$AC$196,7,FALSE)</f>
        <v>6.0587019843226335E-3</v>
      </c>
      <c r="G177" s="34">
        <f>VLOOKUP(B177,'[1]Vaccines expenditure'!$A$4:$AC$196,8,FALSE)</f>
        <v>4.1805043691826177E-4</v>
      </c>
      <c r="H177" s="67">
        <f>VLOOKUP(B177,'[1]Vaccines expenditure'!$A$4:$AL$196,38,FALSE)</f>
        <v>71.598767206490635</v>
      </c>
      <c r="I177" s="67">
        <f t="shared" si="18"/>
        <v>0</v>
      </c>
      <c r="J177" s="252">
        <f t="shared" si="23"/>
        <v>1</v>
      </c>
      <c r="K177" s="252">
        <f t="shared" si="23"/>
        <v>1</v>
      </c>
      <c r="L177" s="252">
        <f t="shared" si="24"/>
        <v>0.26404052058429661</v>
      </c>
      <c r="M177" s="35">
        <f t="shared" si="25"/>
        <v>0.75468017352809891</v>
      </c>
      <c r="N177" s="36">
        <f t="shared" si="26"/>
        <v>5</v>
      </c>
      <c r="O177" s="243" t="str">
        <f>VLOOKUP(B177,'Country code'!$D$2:$F$194,2,FALSE)</f>
        <v>Upper middle income</v>
      </c>
      <c r="P177" s="243" t="str">
        <f>VLOOKUP(B177, Regions!B:C, 2, FALSE)</f>
        <v>Europe &amp; Central Asia</v>
      </c>
      <c r="Q177" s="243">
        <f>VLOOKUP(B177,'Country code'!$D$2:$F$194,3,FALSE)</f>
        <v>3</v>
      </c>
    </row>
    <row r="178" spans="1:17" x14ac:dyDescent="0.25">
      <c r="A178" s="32" t="s">
        <v>367</v>
      </c>
      <c r="B178" s="33" t="s">
        <v>172</v>
      </c>
      <c r="C178" s="34">
        <f>VLOOKUP(B178,'[1]Vaccines expenditure'!$A$4:$T$196,18,FALSE)</f>
        <v>1</v>
      </c>
      <c r="D178" s="40">
        <f>VLOOKUP(B178,'[1]Vaccines expenditure'!$A$4:$U$196,21,FALSE)</f>
        <v>1</v>
      </c>
      <c r="E178" s="34">
        <f>VLOOKUP(B178,'[1]Vaccines expenditure'!$A$4:$AC$196,14,FALSE)</f>
        <v>0.123</v>
      </c>
      <c r="F178" s="34">
        <f>VLOOKUP(B178,'[1]Vaccines expenditure'!$A$4:$AC$196,7,FALSE)</f>
        <v>4.7756214121280997E-3</v>
      </c>
      <c r="G178" s="34">
        <f>VLOOKUP(B178,'[1]Vaccines expenditure'!$A$4:$AC$196,8,FALSE)</f>
        <v>5.8740143369175632E-4</v>
      </c>
      <c r="H178" s="67">
        <f>VLOOKUP(B178,'[1]Vaccines expenditure'!$A$4:$AL$196,38,FALSE)</f>
        <v>0.27897696937258076</v>
      </c>
      <c r="I178" s="67">
        <f t="shared" si="18"/>
        <v>0</v>
      </c>
      <c r="J178" s="252">
        <f t="shared" si="23"/>
        <v>1</v>
      </c>
      <c r="K178" s="252">
        <f t="shared" si="23"/>
        <v>1</v>
      </c>
      <c r="L178" s="252">
        <f t="shared" si="24"/>
        <v>1.0288057615814368E-3</v>
      </c>
      <c r="M178" s="35">
        <f t="shared" si="25"/>
        <v>0.66700960192052705</v>
      </c>
      <c r="N178" s="36">
        <f t="shared" si="26"/>
        <v>61</v>
      </c>
      <c r="O178" s="243" t="str">
        <f>VLOOKUP(B178,'Country code'!$D$2:$F$194,2,FALSE)</f>
        <v>Lower middle income</v>
      </c>
      <c r="P178" s="243" t="str">
        <f>VLOOKUP(B178, Regions!B:C, 2, FALSE)</f>
        <v>East Asia &amp; Pacific</v>
      </c>
      <c r="Q178" s="243">
        <f>VLOOKUP(B178,'Country code'!$D$2:$F$194,3,FALSE)</f>
        <v>2</v>
      </c>
    </row>
    <row r="179" spans="1:17" x14ac:dyDescent="0.25">
      <c r="A179" s="32" t="s">
        <v>368</v>
      </c>
      <c r="B179" s="33" t="s">
        <v>168</v>
      </c>
      <c r="C179" s="34">
        <f>VLOOKUP(B179,'[1]Vaccines expenditure'!$A$4:$T$196,18,FALSE)</f>
        <v>0.01</v>
      </c>
      <c r="D179" s="40">
        <f>VLOOKUP(B179,'[1]Vaccines expenditure'!$A$4:$U$196,21,FALSE)</f>
        <v>1</v>
      </c>
      <c r="E179" s="34">
        <f>VLOOKUP(B179,'[1]Vaccines expenditure'!$A$4:$AC$196,14,FALSE)</f>
        <v>5.5E-2</v>
      </c>
      <c r="F179" s="34">
        <f>VLOOKUP(B179,'[1]Vaccines expenditure'!$A$4:$AC$196,7,FALSE)</f>
        <v>2.1171985987089741E-3</v>
      </c>
      <c r="G179" s="34">
        <f>VLOOKUP(B179,'[1]Vaccines expenditure'!$A$4:$AC$196,8,FALSE)</f>
        <v>1.1644592292899358E-4</v>
      </c>
      <c r="H179" s="67">
        <f>VLOOKUP(B179,'[1]Vaccines expenditure'!$A$4:$AL$196,38,FALSE)</f>
        <v>0.31552628532687355</v>
      </c>
      <c r="I179" s="67">
        <f t="shared" si="18"/>
        <v>0</v>
      </c>
      <c r="J179" s="252">
        <f t="shared" si="23"/>
        <v>0.01</v>
      </c>
      <c r="K179" s="252">
        <f t="shared" si="23"/>
        <v>1</v>
      </c>
      <c r="L179" s="252">
        <f t="shared" si="24"/>
        <v>1.1635916075966259E-3</v>
      </c>
      <c r="M179" s="35">
        <f t="shared" si="25"/>
        <v>0.33705453053586559</v>
      </c>
      <c r="N179" s="36">
        <f t="shared" si="26"/>
        <v>176</v>
      </c>
      <c r="O179" s="243" t="str">
        <f>VLOOKUP(B179,'Country code'!$D$2:$F$194,2,FALSE)</f>
        <v>Low income</v>
      </c>
      <c r="P179" s="243" t="str">
        <f>VLOOKUP(B179, Regions!B:C, 2, FALSE)</f>
        <v>Sub-Saharan Africa</v>
      </c>
      <c r="Q179" s="243">
        <f>VLOOKUP(B179,'Country code'!$D$2:$F$194,3,FALSE)</f>
        <v>1</v>
      </c>
    </row>
    <row r="180" spans="1:17" x14ac:dyDescent="0.25">
      <c r="A180" s="32" t="s">
        <v>369</v>
      </c>
      <c r="B180" s="33" t="s">
        <v>173</v>
      </c>
      <c r="C180" s="34">
        <f>VLOOKUP(B180,'[1]Vaccines expenditure'!$A$4:$T$196,18,FALSE)</f>
        <v>1</v>
      </c>
      <c r="D180" s="40">
        <f>VLOOKUP(B180,'[1]Vaccines expenditure'!$A$4:$U$196,21,FALSE)</f>
        <v>1</v>
      </c>
      <c r="E180" s="34">
        <f>VLOOKUP(B180,'[1]Vaccines expenditure'!$A$4:$AC$196,14,FALSE)</f>
        <v>5.2999999999999999E-2</v>
      </c>
      <c r="F180" s="34">
        <f>VLOOKUP(B180,'[1]Vaccines expenditure'!$A$4:$AC$196,7,FALSE)</f>
        <v>2.6838376508512922E-3</v>
      </c>
      <c r="G180" s="34">
        <f>VLOOKUP(B180,'[1]Vaccines expenditure'!$A$4:$AC$196,8,FALSE)</f>
        <v>1.4224339549511849E-4</v>
      </c>
      <c r="H180" s="67">
        <f>VLOOKUP(B180,'[1]Vaccines expenditure'!$A$4:$AL$196,38,FALSE)</f>
        <v>4.3533980635436738</v>
      </c>
      <c r="I180" s="67">
        <f t="shared" si="18"/>
        <v>0</v>
      </c>
      <c r="J180" s="252">
        <f t="shared" si="23"/>
        <v>1</v>
      </c>
      <c r="K180" s="252">
        <f t="shared" si="23"/>
        <v>1</v>
      </c>
      <c r="L180" s="252">
        <f t="shared" si="24"/>
        <v>1.6054375457243031E-2</v>
      </c>
      <c r="M180" s="35">
        <f t="shared" si="25"/>
        <v>0.67201812515241433</v>
      </c>
      <c r="N180" s="36">
        <f t="shared" si="26"/>
        <v>45</v>
      </c>
      <c r="O180" s="243" t="str">
        <f>VLOOKUP(B180,'Country code'!$D$2:$F$194,2,FALSE)</f>
        <v>Lower middle income</v>
      </c>
      <c r="P180" s="243" t="str">
        <f>VLOOKUP(B180, Regions!B:C, 2, FALSE)</f>
        <v>East Asia &amp; Pacific</v>
      </c>
      <c r="Q180" s="243">
        <f>VLOOKUP(B180,'Country code'!$D$2:$F$194,3,FALSE)</f>
        <v>2</v>
      </c>
    </row>
    <row r="181" spans="1:17" ht="30" x14ac:dyDescent="0.25">
      <c r="A181" s="32" t="s">
        <v>370</v>
      </c>
      <c r="B181" s="33" t="s">
        <v>174</v>
      </c>
      <c r="C181" s="34">
        <f>VLOOKUP(B181,'[1]Vaccines expenditure'!$A$4:$T$196,18,FALSE)</f>
        <v>1</v>
      </c>
      <c r="D181" s="40">
        <f>VLOOKUP(B181,'[1]Vaccines expenditure'!$A$4:$U$196,21,FALSE)</f>
        <v>1</v>
      </c>
      <c r="E181" s="34">
        <f>VLOOKUP(B181,'[1]Vaccines expenditure'!$A$4:$AC$196,14,FALSE)</f>
        <v>5.6000000000000001E-2</v>
      </c>
      <c r="F181" s="34">
        <f>VLOOKUP(B181,'[1]Vaccines expenditure'!$A$4:$AC$196,7,FALSE)</f>
        <v>1.1558259795128299E-3</v>
      </c>
      <c r="G181" s="34">
        <f>VLOOKUP(B181,'[1]Vaccines expenditure'!$A$4:$AC$196,8,FALSE)</f>
        <v>6.4726254852718468E-5</v>
      </c>
      <c r="H181" s="67">
        <f>VLOOKUP(B181,'[1]Vaccines expenditure'!$A$4:$AL$196,38,FALSE)</f>
        <v>19.315540197274142</v>
      </c>
      <c r="I181" s="67">
        <f t="shared" si="18"/>
        <v>0</v>
      </c>
      <c r="J181" s="252">
        <f t="shared" si="23"/>
        <v>1</v>
      </c>
      <c r="K181" s="252">
        <f t="shared" si="23"/>
        <v>1</v>
      </c>
      <c r="L181" s="252">
        <f t="shared" si="24"/>
        <v>7.123146791545365E-2</v>
      </c>
      <c r="M181" s="35">
        <f t="shared" si="25"/>
        <v>0.69041048930515114</v>
      </c>
      <c r="N181" s="36">
        <f t="shared" si="26"/>
        <v>22</v>
      </c>
      <c r="O181" s="243" t="str">
        <f>VLOOKUP(B181,'Country code'!$D$2:$F$194,2,FALSE)</f>
        <v>High income: nonOECD</v>
      </c>
      <c r="P181" s="243" t="str">
        <f>VLOOKUP(B181, Regions!B:C, 2, FALSE)</f>
        <v>Latin America &amp; Caribbean</v>
      </c>
      <c r="Q181" s="243">
        <f>VLOOKUP(B181,'Country code'!$D$2:$F$194,3,FALSE)</f>
        <v>4</v>
      </c>
    </row>
    <row r="182" spans="1:17" x14ac:dyDescent="0.25">
      <c r="A182" s="32" t="s">
        <v>371</v>
      </c>
      <c r="B182" s="33" t="s">
        <v>175</v>
      </c>
      <c r="C182" s="34">
        <f>VLOOKUP(B182,'[1]Vaccines expenditure'!$A$4:$T$196,18,FALSE)</f>
        <v>1</v>
      </c>
      <c r="D182" s="40">
        <f>VLOOKUP(B182,'[1]Vaccines expenditure'!$A$4:$U$196,21,FALSE)</f>
        <v>1</v>
      </c>
      <c r="E182" s="34">
        <f>VLOOKUP(B182,'[1]Vaccines expenditure'!$A$4:$AC$196,14,FALSE)</f>
        <v>6.2E-2</v>
      </c>
      <c r="F182" s="34">
        <f>VLOOKUP(B182,'[1]Vaccines expenditure'!$A$4:$AC$196,7,FALSE)</f>
        <v>7.3973798655197593E-4</v>
      </c>
      <c r="G182" s="34">
        <f>VLOOKUP(B182,'[1]Vaccines expenditure'!$A$4:$AC$196,8,FALSE)</f>
        <v>4.5863755166222501E-5</v>
      </c>
      <c r="H182" s="67">
        <f>VLOOKUP(B182,'[1]Vaccines expenditure'!$A$4:$AL$196,38,FALSE)</f>
        <v>5.0060490273906897</v>
      </c>
      <c r="I182" s="67">
        <f t="shared" si="18"/>
        <v>0</v>
      </c>
      <c r="J182" s="252">
        <f t="shared" si="23"/>
        <v>1</v>
      </c>
      <c r="K182" s="252">
        <f t="shared" si="23"/>
        <v>1</v>
      </c>
      <c r="L182" s="252">
        <f t="shared" si="24"/>
        <v>1.8461208800574495E-2</v>
      </c>
      <c r="M182" s="35">
        <f t="shared" si="25"/>
        <v>0.67282040293352485</v>
      </c>
      <c r="N182" s="36">
        <f t="shared" si="26"/>
        <v>42</v>
      </c>
      <c r="O182" s="243" t="str">
        <f>VLOOKUP(B182,'Country code'!$D$2:$F$194,2,FALSE)</f>
        <v>Lower middle income</v>
      </c>
      <c r="P182" s="243" t="str">
        <f>VLOOKUP(B182, Regions!B:C, 2, FALSE)</f>
        <v>Middle East &amp; North Africa</v>
      </c>
      <c r="Q182" s="243">
        <f>VLOOKUP(B182,'Country code'!$D$2:$F$194,3,FALSE)</f>
        <v>2</v>
      </c>
    </row>
    <row r="183" spans="1:17" x14ac:dyDescent="0.25">
      <c r="A183" s="32" t="s">
        <v>372</v>
      </c>
      <c r="B183" s="33" t="s">
        <v>176</v>
      </c>
      <c r="C183" s="34">
        <f>VLOOKUP(B183,'[1]Vaccines expenditure'!$A$4:$T$196,18,FALSE)</f>
        <v>1</v>
      </c>
      <c r="D183" s="40">
        <f>VLOOKUP(B183,'[1]Vaccines expenditure'!$A$4:$U$196,21,FALSE)</f>
        <v>1</v>
      </c>
      <c r="E183" s="34">
        <f>VLOOKUP(B183,'[1]Vaccines expenditure'!$A$4:$AC$196,14,FALSE)</f>
        <v>6.7000000000000004E-2</v>
      </c>
      <c r="F183" s="34">
        <f>VLOOKUP(B183,'[1]Vaccines expenditure'!$A$4:$AC$196,7,FALSE)</f>
        <v>4.8569144085567808E-3</v>
      </c>
      <c r="G183" s="34">
        <f>VLOOKUP(B183,'[1]Vaccines expenditure'!$A$4:$AC$196,8,FALSE)</f>
        <v>3.2541326537330431E-4</v>
      </c>
      <c r="H183" s="67">
        <f>VLOOKUP(B183,'[1]Vaccines expenditure'!$A$4:$AL$196,38,FALSE)</f>
        <v>32.056215176069387</v>
      </c>
      <c r="I183" s="67">
        <f t="shared" si="18"/>
        <v>0</v>
      </c>
      <c r="J183" s="252">
        <f t="shared" si="23"/>
        <v>1</v>
      </c>
      <c r="K183" s="252">
        <f t="shared" si="23"/>
        <v>1</v>
      </c>
      <c r="L183" s="252">
        <f t="shared" si="24"/>
        <v>0.11821627764401357</v>
      </c>
      <c r="M183" s="35">
        <f t="shared" si="25"/>
        <v>0.70607209254800452</v>
      </c>
      <c r="N183" s="36">
        <f t="shared" si="26"/>
        <v>14</v>
      </c>
      <c r="O183" s="243" t="str">
        <f>VLOOKUP(B183,'Country code'!$D$2:$F$194,2,FALSE)</f>
        <v>Upper middle income</v>
      </c>
      <c r="P183" s="243" t="str">
        <f>VLOOKUP(B183, Regions!B:C, 2, FALSE)</f>
        <v>Europe &amp; Central Asia</v>
      </c>
      <c r="Q183" s="243">
        <f>VLOOKUP(B183,'Country code'!$D$2:$F$194,3,FALSE)</f>
        <v>3</v>
      </c>
    </row>
    <row r="184" spans="1:17" x14ac:dyDescent="0.25">
      <c r="A184" s="32" t="s">
        <v>373</v>
      </c>
      <c r="B184" s="33" t="s">
        <v>171</v>
      </c>
      <c r="C184" s="34">
        <f>VLOOKUP(B184,'[1]Vaccines expenditure'!$A$4:$T$196,18,FALSE)</f>
        <v>1</v>
      </c>
      <c r="D184" s="40">
        <f>VLOOKUP(B184,'[1]Vaccines expenditure'!$A$4:$U$196,21,FALSE)</f>
        <v>0.5</v>
      </c>
      <c r="E184" s="34">
        <f>VLOOKUP(B184,'[1]Vaccines expenditure'!$A$4:$AC$196,14,FALSE)</f>
        <v>2.3E-2</v>
      </c>
      <c r="F184" s="34">
        <f>VLOOKUP(B184,'[1]Vaccines expenditure'!$A$4:$AC$196,7,FALSE)</f>
        <v>4.00588746128308E-3</v>
      </c>
      <c r="G184" s="34">
        <f>VLOOKUP(B184,'[1]Vaccines expenditure'!$A$4:$AC$196,8,FALSE)</f>
        <v>9.2135411609510837E-5</v>
      </c>
      <c r="H184" s="67">
        <f>VLOOKUP(B184,'[1]Vaccines expenditure'!$A$4:$AL$196,38,FALSE)</f>
        <v>14.188369281729253</v>
      </c>
      <c r="I184" s="67">
        <f t="shared" si="18"/>
        <v>0</v>
      </c>
      <c r="J184" s="252">
        <f t="shared" si="23"/>
        <v>1</v>
      </c>
      <c r="K184" s="252">
        <f t="shared" si="23"/>
        <v>0.5</v>
      </c>
      <c r="L184" s="252">
        <f t="shared" si="24"/>
        <v>5.232358820628439E-2</v>
      </c>
      <c r="M184" s="35">
        <f t="shared" si="25"/>
        <v>0.51744119606876149</v>
      </c>
      <c r="N184" s="36">
        <f t="shared" si="26"/>
        <v>124</v>
      </c>
      <c r="O184" s="243" t="str">
        <f>VLOOKUP(B184,'Country code'!$D$2:$F$194,2,FALSE)</f>
        <v>Lower middle income</v>
      </c>
      <c r="P184" s="243" t="str">
        <f>VLOOKUP(B184, Regions!B:C, 2, FALSE)</f>
        <v>Europe &amp; Central Asia</v>
      </c>
      <c r="Q184" s="243">
        <f>VLOOKUP(B184,'Country code'!$D$2:$F$194,3,FALSE)</f>
        <v>2</v>
      </c>
    </row>
    <row r="185" spans="1:17" x14ac:dyDescent="0.25">
      <c r="A185" s="32" t="s">
        <v>374</v>
      </c>
      <c r="B185" s="33" t="s">
        <v>177</v>
      </c>
      <c r="C185" s="34">
        <f>VLOOKUP(B185,'[1]Vaccines expenditure'!$A$4:$T$196,18,FALSE)</f>
        <v>0.02</v>
      </c>
      <c r="D185" s="40">
        <f>VLOOKUP(B185,'[1]Vaccines expenditure'!$A$4:$U$196,21,FALSE)</f>
        <v>1</v>
      </c>
      <c r="E185" s="34">
        <f>VLOOKUP(B185,'[1]Vaccines expenditure'!$A$4:$AC$196,14,FALSE)</f>
        <v>0.105</v>
      </c>
      <c r="F185" s="34"/>
      <c r="G185" s="34"/>
      <c r="H185" s="67"/>
      <c r="I185" s="67">
        <f t="shared" si="18"/>
        <v>3</v>
      </c>
      <c r="J185" s="252">
        <f t="shared" si="23"/>
        <v>0.02</v>
      </c>
      <c r="K185" s="252">
        <f t="shared" si="23"/>
        <v>1</v>
      </c>
      <c r="L185" s="252">
        <f t="shared" si="24"/>
        <v>0</v>
      </c>
      <c r="M185" s="35">
        <f t="shared" si="25"/>
        <v>0.34</v>
      </c>
      <c r="N185" s="36">
        <f t="shared" si="26"/>
        <v>174</v>
      </c>
      <c r="O185" s="243" t="str">
        <f>VLOOKUP(B185,'Country code'!$D$2:$F$194,2,FALSE)</f>
        <v>Lower middle income</v>
      </c>
      <c r="P185" s="243" t="str">
        <f>VLOOKUP(B185, Regions!B:C, 2, FALSE)</f>
        <v>East Asia &amp; Pacific</v>
      </c>
      <c r="Q185" s="243">
        <f>VLOOKUP(B185,'Country code'!$D$2:$F$194,3,FALSE)</f>
        <v>2</v>
      </c>
    </row>
    <row r="186" spans="1:17" x14ac:dyDescent="0.25">
      <c r="A186" s="32" t="s">
        <v>375</v>
      </c>
      <c r="B186" s="33" t="s">
        <v>179</v>
      </c>
      <c r="C186" s="34">
        <f>VLOOKUP(B186,'[1]Vaccines expenditure'!$A$4:$T$196,18,FALSE)</f>
        <v>1</v>
      </c>
      <c r="D186" s="40">
        <f>VLOOKUP(B186,'[1]Vaccines expenditure'!$A$4:$U$196,21,FALSE)</f>
        <v>1</v>
      </c>
      <c r="E186" s="34">
        <f>VLOOKUP(B186,'[1]Vaccines expenditure'!$A$4:$AC$196,14,FALSE)</f>
        <v>8.2000000000000003E-2</v>
      </c>
      <c r="F186" s="34">
        <f>VLOOKUP(B186,'[1]Vaccines expenditure'!$A$4:$AC$196,7,FALSE)</f>
        <v>1.5364561430077969E-3</v>
      </c>
      <c r="G186" s="34">
        <f>VLOOKUP(B186,'[1]Vaccines expenditure'!$A$4:$AC$196,8,FALSE)</f>
        <v>1.2598940372663935E-4</v>
      </c>
      <c r="H186" s="67">
        <f>VLOOKUP(B186,'[1]Vaccines expenditure'!$A$4:$AL$196,38,FALSE)</f>
        <v>0.52743298459298305</v>
      </c>
      <c r="I186" s="67">
        <f t="shared" si="18"/>
        <v>0</v>
      </c>
      <c r="J186" s="252">
        <f t="shared" si="23"/>
        <v>1</v>
      </c>
      <c r="K186" s="252">
        <f t="shared" si="23"/>
        <v>1</v>
      </c>
      <c r="L186" s="252">
        <f t="shared" si="24"/>
        <v>1.9450569508218556E-3</v>
      </c>
      <c r="M186" s="35">
        <f t="shared" si="25"/>
        <v>0.66731501898360734</v>
      </c>
      <c r="N186" s="36">
        <f t="shared" si="26"/>
        <v>60</v>
      </c>
      <c r="O186" s="243" t="str">
        <f>VLOOKUP(B186,'Country code'!$D$2:$F$194,2,FALSE)</f>
        <v>Low income</v>
      </c>
      <c r="P186" s="243" t="str">
        <f>VLOOKUP(B186, Regions!B:C, 2, FALSE)</f>
        <v>Sub-Saharan Africa</v>
      </c>
      <c r="Q186" s="243">
        <f>VLOOKUP(B186,'Country code'!$D$2:$F$194,3,FALSE)</f>
        <v>1</v>
      </c>
    </row>
    <row r="187" spans="1:17" x14ac:dyDescent="0.25">
      <c r="A187" s="32" t="s">
        <v>376</v>
      </c>
      <c r="B187" s="33" t="s">
        <v>180</v>
      </c>
      <c r="C187" s="34">
        <f>VLOOKUP(B187,'[1]Vaccines expenditure'!$A$4:$T$196,18,FALSE)</f>
        <v>1</v>
      </c>
      <c r="D187" s="40">
        <f>VLOOKUP(B187,'[1]Vaccines expenditure'!$A$4:$U$196,21,FALSE)</f>
        <v>1</v>
      </c>
      <c r="E187" s="34">
        <f>VLOOKUP(B187,'[1]Vaccines expenditure'!$A$4:$AC$196,14,FALSE)</f>
        <v>7.0000000000000007E-2</v>
      </c>
      <c r="F187" s="34"/>
      <c r="G187" s="34"/>
      <c r="H187" s="67"/>
      <c r="I187" s="67">
        <f t="shared" si="18"/>
        <v>3</v>
      </c>
      <c r="J187" s="252">
        <f t="shared" si="23"/>
        <v>1</v>
      </c>
      <c r="K187" s="252">
        <f t="shared" si="23"/>
        <v>1</v>
      </c>
      <c r="L187" s="252">
        <f t="shared" si="24"/>
        <v>0</v>
      </c>
      <c r="M187" s="35">
        <f t="shared" si="25"/>
        <v>0.66666666666666663</v>
      </c>
      <c r="N187" s="36">
        <f t="shared" si="26"/>
        <v>67</v>
      </c>
      <c r="O187" s="243" t="str">
        <f>VLOOKUP(B187,'Country code'!$D$2:$F$194,2,FALSE)</f>
        <v>Lower middle income</v>
      </c>
      <c r="P187" s="243" t="str">
        <f>VLOOKUP(B187, Regions!B:C, 2, FALSE)</f>
        <v>Europe &amp; Central Asia</v>
      </c>
      <c r="Q187" s="243">
        <f>VLOOKUP(B187,'Country code'!$D$2:$F$194,3,FALSE)</f>
        <v>2</v>
      </c>
    </row>
    <row r="188" spans="1:17" ht="30" x14ac:dyDescent="0.25">
      <c r="A188" s="32" t="s">
        <v>377</v>
      </c>
      <c r="B188" s="33" t="s">
        <v>4</v>
      </c>
      <c r="C188" s="34">
        <f>VLOOKUP(B188,'[1]Vaccines expenditure'!$A$4:$T$196,18,FALSE)</f>
        <v>1</v>
      </c>
      <c r="D188" s="40">
        <f>VLOOKUP(B188,'[1]Vaccines expenditure'!$A$4:$U$196,21,FALSE)</f>
        <v>1</v>
      </c>
      <c r="E188" s="34">
        <f>VLOOKUP(B188,'[1]Vaccines expenditure'!$A$4:$AC$196,14,FALSE)</f>
        <v>2.7999999999999997E-2</v>
      </c>
      <c r="F188" s="34"/>
      <c r="G188" s="34"/>
      <c r="H188" s="67"/>
      <c r="I188" s="67">
        <f t="shared" si="18"/>
        <v>3</v>
      </c>
      <c r="J188" s="252">
        <f t="shared" si="23"/>
        <v>1</v>
      </c>
      <c r="K188" s="252">
        <f t="shared" si="23"/>
        <v>1</v>
      </c>
      <c r="L188" s="252">
        <f t="shared" si="24"/>
        <v>0</v>
      </c>
      <c r="M188" s="35">
        <f t="shared" si="25"/>
        <v>0.66666666666666663</v>
      </c>
      <c r="N188" s="36">
        <f t="shared" si="26"/>
        <v>67</v>
      </c>
      <c r="O188" s="243" t="str">
        <f>VLOOKUP(B188,'Country code'!$D$2:$F$194,2,FALSE)</f>
        <v>High income: nonOECD</v>
      </c>
      <c r="P188" s="243" t="str">
        <f>VLOOKUP(B188, Regions!B:C, 2, FALSE)</f>
        <v>Middle East &amp; North Africa</v>
      </c>
      <c r="Q188" s="243">
        <f>VLOOKUP(B188,'Country code'!$D$2:$F$194,3,FALSE)</f>
        <v>4</v>
      </c>
    </row>
    <row r="189" spans="1:17" x14ac:dyDescent="0.25">
      <c r="A189" s="32" t="s">
        <v>378</v>
      </c>
      <c r="B189" s="33" t="s">
        <v>62</v>
      </c>
      <c r="C189" s="34">
        <f>VLOOKUP(B189,'[1]Vaccines expenditure'!$A$4:$T$196,18,FALSE)</f>
        <v>1</v>
      </c>
      <c r="D189" s="40">
        <f>VLOOKUP(B189,'[1]Vaccines expenditure'!$A$4:$U$196,21,FALSE)</f>
        <v>1</v>
      </c>
      <c r="E189" s="34">
        <f>VLOOKUP(B189,'[1]Vaccines expenditure'!$A$4:$AC$196,14,FALSE)</f>
        <v>9.4E-2</v>
      </c>
      <c r="F189" s="34"/>
      <c r="G189" s="34"/>
      <c r="H189" s="67"/>
      <c r="I189" s="67">
        <f t="shared" si="18"/>
        <v>3</v>
      </c>
      <c r="J189" s="252">
        <f t="shared" si="23"/>
        <v>1</v>
      </c>
      <c r="K189" s="252">
        <f t="shared" si="23"/>
        <v>1</v>
      </c>
      <c r="L189" s="252">
        <f t="shared" si="24"/>
        <v>0</v>
      </c>
      <c r="M189" s="35">
        <f t="shared" si="25"/>
        <v>0.66666666666666663</v>
      </c>
      <c r="N189" s="36">
        <f t="shared" si="26"/>
        <v>67</v>
      </c>
      <c r="O189" s="243" t="str">
        <f>VLOOKUP(B189,'Country code'!$D$2:$F$194,2,FALSE)</f>
        <v>High income: OECD</v>
      </c>
      <c r="P189" s="243" t="str">
        <f>VLOOKUP(B189, Regions!B:C, 2, FALSE)</f>
        <v>Europe &amp; Central Asia</v>
      </c>
      <c r="Q189" s="243">
        <f>VLOOKUP(B189,'Country code'!$D$2:$F$194,3,FALSE)</f>
        <v>4</v>
      </c>
    </row>
    <row r="190" spans="1:17" ht="30" x14ac:dyDescent="0.25">
      <c r="A190" s="32" t="s">
        <v>379</v>
      </c>
      <c r="B190" s="33" t="s">
        <v>178</v>
      </c>
      <c r="C190" s="34">
        <f>VLOOKUP(B190,'[1]Vaccines expenditure'!$A$4:$T$196,18,FALSE)</f>
        <v>1</v>
      </c>
      <c r="D190" s="40">
        <f>VLOOKUP(B190,'[1]Vaccines expenditure'!$A$4:$U$196,21,FALSE)</f>
        <v>1</v>
      </c>
      <c r="E190" s="34">
        <f>VLOOKUP(B190,'[1]Vaccines expenditure'!$A$4:$AC$196,14,FALSE)</f>
        <v>5.0999999999999997E-2</v>
      </c>
      <c r="F190" s="34">
        <f>VLOOKUP(B190,'[1]Vaccines expenditure'!$A$4:$AC$196,7,FALSE)</f>
        <v>5.3321605622499131E-3</v>
      </c>
      <c r="G190" s="34">
        <f>VLOOKUP(B190,'[1]Vaccines expenditure'!$A$4:$AC$196,8,FALSE)</f>
        <v>2.7194018867474562E-4</v>
      </c>
      <c r="H190" s="67">
        <f>VLOOKUP(B190,'[1]Vaccines expenditure'!$A$4:$AL$196,38,FALSE)</f>
        <v>1.1376430917873486</v>
      </c>
      <c r="I190" s="67">
        <f t="shared" si="18"/>
        <v>0</v>
      </c>
      <c r="J190" s="252">
        <f t="shared" si="23"/>
        <v>1</v>
      </c>
      <c r="K190" s="252">
        <f t="shared" si="23"/>
        <v>1</v>
      </c>
      <c r="L190" s="252">
        <f t="shared" si="24"/>
        <v>4.1953777406300036E-3</v>
      </c>
      <c r="M190" s="35">
        <f t="shared" si="25"/>
        <v>0.66806512591354339</v>
      </c>
      <c r="N190" s="36">
        <f t="shared" si="26"/>
        <v>56</v>
      </c>
      <c r="O190" s="243" t="str">
        <f>VLOOKUP(B190,'Country code'!$D$2:$F$194,2,FALSE)</f>
        <v>Low income</v>
      </c>
      <c r="P190" s="243" t="str">
        <f>VLOOKUP(B190, Regions!B:C, 2, FALSE)</f>
        <v>Sub-Saharan Africa</v>
      </c>
      <c r="Q190" s="243">
        <f>VLOOKUP(B190,'Country code'!$D$2:$F$194,3,FALSE)</f>
        <v>1</v>
      </c>
    </row>
    <row r="191" spans="1:17" x14ac:dyDescent="0.25">
      <c r="A191" s="32" t="s">
        <v>394</v>
      </c>
      <c r="B191" s="33" t="s">
        <v>182</v>
      </c>
      <c r="C191" s="34">
        <f>VLOOKUP(B191,'[1]Vaccines expenditure'!$A$4:$T$196,18,FALSE)</f>
        <v>1</v>
      </c>
      <c r="D191" s="40">
        <f>VLOOKUP(B191,'[1]Vaccines expenditure'!$A$4:$U$196,21,FALSE)</f>
        <v>1</v>
      </c>
      <c r="E191" s="34">
        <f>VLOOKUP(B191,'[1]Vaccines expenditure'!$A$4:$AC$196,14,FALSE)</f>
        <v>0.16200000000000001</v>
      </c>
      <c r="F191" s="34"/>
      <c r="G191" s="34"/>
      <c r="H191" s="67"/>
      <c r="I191" s="67">
        <f t="shared" si="18"/>
        <v>3</v>
      </c>
      <c r="J191" s="252">
        <f t="shared" si="23"/>
        <v>1</v>
      </c>
      <c r="K191" s="252">
        <f t="shared" si="23"/>
        <v>1</v>
      </c>
      <c r="L191" s="252">
        <f t="shared" si="24"/>
        <v>0</v>
      </c>
      <c r="M191" s="35">
        <f t="shared" si="25"/>
        <v>0.66666666666666663</v>
      </c>
      <c r="N191" s="36">
        <f t="shared" si="26"/>
        <v>67</v>
      </c>
      <c r="O191" s="243" t="str">
        <f>VLOOKUP(B191,'Country code'!$D$2:$F$194,2,FALSE)</f>
        <v>High income: OECD</v>
      </c>
      <c r="P191" s="243" t="str">
        <f>VLOOKUP(B191, Regions!B:C, 2, FALSE)</f>
        <v>North America</v>
      </c>
      <c r="Q191" s="243">
        <f>VLOOKUP(B191,'Country code'!$D$2:$F$194,3,FALSE)</f>
        <v>4</v>
      </c>
    </row>
    <row r="192" spans="1:17" x14ac:dyDescent="0.25">
      <c r="A192" s="32" t="s">
        <v>380</v>
      </c>
      <c r="B192" s="33" t="s">
        <v>181</v>
      </c>
      <c r="C192" s="34">
        <f>VLOOKUP(B192,'[1]Vaccines expenditure'!$A$4:$T$196,18,FALSE)</f>
        <v>1</v>
      </c>
      <c r="D192" s="40">
        <f>VLOOKUP(B192,'[1]Vaccines expenditure'!$A$4:$U$196,21,FALSE)</f>
        <v>1</v>
      </c>
      <c r="E192" s="34">
        <f>VLOOKUP(B192,'[1]Vaccines expenditure'!$A$4:$AC$196,14,FALSE)</f>
        <v>7.3999999999999996E-2</v>
      </c>
      <c r="F192" s="34">
        <f>VLOOKUP(B192,'[1]Vaccines expenditure'!$A$4:$AC$196,7,FALSE)</f>
        <v>2.1095783440824118E-3</v>
      </c>
      <c r="G192" s="34">
        <f>VLOOKUP(B192,'[1]Vaccines expenditure'!$A$4:$AC$196,8,FALSE)</f>
        <v>1.5610879746209846E-4</v>
      </c>
      <c r="H192" s="67">
        <f>VLOOKUP(B192,'[1]Vaccines expenditure'!$A$4:$AL$196,38,FALSE)</f>
        <v>30.010091218734161</v>
      </c>
      <c r="I192" s="67">
        <f t="shared" si="18"/>
        <v>0</v>
      </c>
      <c r="J192" s="252">
        <f t="shared" si="23"/>
        <v>1</v>
      </c>
      <c r="K192" s="252">
        <f t="shared" si="23"/>
        <v>1</v>
      </c>
      <c r="L192" s="252">
        <f t="shared" si="24"/>
        <v>0.11067062209778486</v>
      </c>
      <c r="M192" s="35">
        <f t="shared" si="25"/>
        <v>0.70355687403259493</v>
      </c>
      <c r="N192" s="36">
        <f t="shared" si="26"/>
        <v>16</v>
      </c>
      <c r="O192" s="243" t="str">
        <f>VLOOKUP(B192,'Country code'!$D$2:$F$194,2,FALSE)</f>
        <v>Upper middle income</v>
      </c>
      <c r="P192" s="243" t="str">
        <f>VLOOKUP(B192, Regions!B:C, 2, FALSE)</f>
        <v>Latin America &amp; Caribbean</v>
      </c>
      <c r="Q192" s="243">
        <f>VLOOKUP(B192,'Country code'!$D$2:$F$194,3,FALSE)</f>
        <v>3</v>
      </c>
    </row>
    <row r="193" spans="1:17" x14ac:dyDescent="0.25">
      <c r="A193" s="32" t="s">
        <v>381</v>
      </c>
      <c r="B193" s="33" t="s">
        <v>183</v>
      </c>
      <c r="C193" s="34">
        <f>VLOOKUP(B193,'[1]Vaccines expenditure'!$A$4:$T$196,18,FALSE)</f>
        <v>0.77</v>
      </c>
      <c r="D193" s="40">
        <f>VLOOKUP(B193,'[1]Vaccines expenditure'!$A$4:$U$196,21,FALSE)</f>
        <v>1</v>
      </c>
      <c r="E193" s="34">
        <f>VLOOKUP(B193,'[1]Vaccines expenditure'!$A$4:$AC$196,14,FALSE)</f>
        <v>5.1999999999999998E-2</v>
      </c>
      <c r="F193" s="34">
        <f>VLOOKUP(B193,'[1]Vaccines expenditure'!$A$4:$AC$196,7,FALSE)</f>
        <v>1.5519527025034529E-3</v>
      </c>
      <c r="G193" s="34">
        <f>VLOOKUP(B193,'[1]Vaccines expenditure'!$A$4:$AC$196,8,FALSE)</f>
        <v>8.0701540530179547E-5</v>
      </c>
      <c r="H193" s="67">
        <f>VLOOKUP(B193,'[1]Vaccines expenditure'!$A$4:$AL$196,38,FALSE)</f>
        <v>1.8622754851695205</v>
      </c>
      <c r="I193" s="67">
        <f t="shared" si="18"/>
        <v>0</v>
      </c>
      <c r="J193" s="252">
        <f t="shared" si="23"/>
        <v>0.77</v>
      </c>
      <c r="K193" s="252">
        <f t="shared" si="23"/>
        <v>1</v>
      </c>
      <c r="L193" s="252">
        <f t="shared" si="24"/>
        <v>6.8676627791289437E-3</v>
      </c>
      <c r="M193" s="35">
        <f t="shared" si="25"/>
        <v>0.59228922092637626</v>
      </c>
      <c r="N193" s="36">
        <f t="shared" si="26"/>
        <v>111</v>
      </c>
      <c r="O193" s="243" t="str">
        <f>VLOOKUP(B193,'Country code'!$D$2:$F$194,2,FALSE)</f>
        <v>Lower middle income</v>
      </c>
      <c r="P193" s="243" t="str">
        <f>VLOOKUP(B193, Regions!B:C, 2, FALSE)</f>
        <v>Europe &amp; Central Asia</v>
      </c>
      <c r="Q193" s="243">
        <f>VLOOKUP(B193,'Country code'!$D$2:$F$194,3,FALSE)</f>
        <v>2</v>
      </c>
    </row>
    <row r="194" spans="1:17" x14ac:dyDescent="0.25">
      <c r="A194" s="32" t="s">
        <v>382</v>
      </c>
      <c r="B194" s="33" t="s">
        <v>187</v>
      </c>
      <c r="C194" s="34">
        <f>VLOOKUP(B194,'[1]Vaccines expenditure'!$A$4:$T$196,18,FALSE)</f>
        <v>1</v>
      </c>
      <c r="D194" s="40">
        <f>VLOOKUP(B194,'[1]Vaccines expenditure'!$A$4:$U$196,21,FALSE)</f>
        <v>0.5</v>
      </c>
      <c r="E194" s="34">
        <f>VLOOKUP(B194,'[1]Vaccines expenditure'!$A$4:$AC$196,14,FALSE)</f>
        <v>3.3000000000000002E-2</v>
      </c>
      <c r="F194" s="34">
        <f>VLOOKUP(B194,'[1]Vaccines expenditure'!$A$4:$AC$196,7,FALSE)</f>
        <v>3.5051227151611658E-3</v>
      </c>
      <c r="G194" s="34">
        <f>VLOOKUP(B194,'[1]Vaccines expenditure'!$A$4:$AC$196,8,FALSE)</f>
        <v>1.1566904960031847E-4</v>
      </c>
      <c r="H194" s="67">
        <f>VLOOKUP(B194,'[1]Vaccines expenditure'!$A$4:$AL$196,38,FALSE)</f>
        <v>3.1491809982090011</v>
      </c>
      <c r="I194" s="67">
        <f t="shared" si="18"/>
        <v>0</v>
      </c>
      <c r="J194" s="252">
        <f t="shared" si="23"/>
        <v>1</v>
      </c>
      <c r="K194" s="252">
        <f t="shared" si="23"/>
        <v>0.5</v>
      </c>
      <c r="L194" s="252">
        <f t="shared" si="24"/>
        <v>1.1613487530912413E-2</v>
      </c>
      <c r="M194" s="35">
        <f t="shared" si="25"/>
        <v>0.50387116251030417</v>
      </c>
      <c r="N194" s="36">
        <f t="shared" si="26"/>
        <v>129</v>
      </c>
      <c r="O194" s="243" t="str">
        <f>VLOOKUP(B194,'Country code'!$D$2:$F$194,2,FALSE)</f>
        <v>Lower middle income</v>
      </c>
      <c r="P194" s="243" t="str">
        <f>VLOOKUP(B194, Regions!B:C, 2, FALSE)</f>
        <v>East Asia &amp; Pacific</v>
      </c>
      <c r="Q194" s="243">
        <f>VLOOKUP(B194,'Country code'!$D$2:$F$194,3,FALSE)</f>
        <v>2</v>
      </c>
    </row>
    <row r="195" spans="1:17" ht="45" x14ac:dyDescent="0.25">
      <c r="A195" s="32" t="s">
        <v>383</v>
      </c>
      <c r="B195" s="33" t="s">
        <v>185</v>
      </c>
      <c r="C195" s="34">
        <f>VLOOKUP(B195,'[1]Vaccines expenditure'!$A$4:$T$196,18,FALSE)</f>
        <v>1</v>
      </c>
      <c r="D195" s="40">
        <f>VLOOKUP(B195,'[1]Vaccines expenditure'!$A$4:$U$196,21,FALSE)</f>
        <v>1</v>
      </c>
      <c r="E195" s="34">
        <f>VLOOKUP(B195,'[1]Vaccines expenditure'!$A$4:$AC$196,14,FALSE)</f>
        <v>0.06</v>
      </c>
      <c r="F195" s="34">
        <f>VLOOKUP(B195,'[1]Vaccines expenditure'!$A$4:$AC$196,7,FALSE)</f>
        <v>1.4666818625428079E-3</v>
      </c>
      <c r="G195" s="34">
        <f>VLOOKUP(B195,'[1]Vaccines expenditure'!$A$4:$AC$196,8,FALSE)</f>
        <v>8.8000911752568475E-5</v>
      </c>
      <c r="H195" s="67">
        <f>VLOOKUP(B195,'[1]Vaccines expenditure'!$A$4:$AL$196,38,FALSE)</f>
        <v>7.4787821348829304</v>
      </c>
      <c r="I195" s="67">
        <f t="shared" si="18"/>
        <v>0</v>
      </c>
      <c r="J195" s="252">
        <f t="shared" si="23"/>
        <v>1</v>
      </c>
      <c r="K195" s="252">
        <f t="shared" si="23"/>
        <v>1</v>
      </c>
      <c r="L195" s="252">
        <f t="shared" si="24"/>
        <v>2.7580105150916814E-2</v>
      </c>
      <c r="M195" s="35">
        <f t="shared" si="25"/>
        <v>0.67586003505030556</v>
      </c>
      <c r="N195" s="36">
        <f t="shared" si="26"/>
        <v>37</v>
      </c>
      <c r="O195" s="243" t="str">
        <f>VLOOKUP(B195,'Country code'!$D$2:$F$194,2,FALSE)</f>
        <v>Upper middle income</v>
      </c>
      <c r="P195" s="243" t="str">
        <f>VLOOKUP(B195, Regions!B:C, 2, FALSE)</f>
        <v>Latin America &amp; Caribbean</v>
      </c>
      <c r="Q195" s="243">
        <f>VLOOKUP(B195,'Country code'!$D$2:$F$194,3,FALSE)</f>
        <v>3</v>
      </c>
    </row>
    <row r="196" spans="1:17" x14ac:dyDescent="0.25">
      <c r="A196" s="32" t="s">
        <v>384</v>
      </c>
      <c r="B196" s="33" t="s">
        <v>186</v>
      </c>
      <c r="C196" s="34">
        <f>VLOOKUP(B196,'[1]Vaccines expenditure'!$A$4:$T$196,18,FALSE)</f>
        <v>1</v>
      </c>
      <c r="D196" s="40">
        <f>VLOOKUP(B196,'[1]Vaccines expenditure'!$A$4:$U$196,21,FALSE)</f>
        <v>1</v>
      </c>
      <c r="E196" s="34">
        <f>VLOOKUP(B196,'[1]Vaccines expenditure'!$A$4:$AC$196,14,FALSE)</f>
        <v>7.1999999999999995E-2</v>
      </c>
      <c r="F196" s="34">
        <f>VLOOKUP(B196,'[1]Vaccines expenditure'!$A$4:$AC$196,7,FALSE)</f>
        <v>5.1393576902898684E-4</v>
      </c>
      <c r="G196" s="34">
        <f>VLOOKUP(B196,'[1]Vaccines expenditure'!$A$4:$AC$196,8,FALSE)</f>
        <v>3.7003375370087055E-5</v>
      </c>
      <c r="H196" s="67">
        <f>VLOOKUP(B196,'[1]Vaccines expenditure'!$A$4:$AL$196,38,FALSE)</f>
        <v>1.4043283143694907</v>
      </c>
      <c r="I196" s="67">
        <f t="shared" si="18"/>
        <v>0</v>
      </c>
      <c r="J196" s="252">
        <f t="shared" si="23"/>
        <v>1</v>
      </c>
      <c r="K196" s="252">
        <f t="shared" si="23"/>
        <v>1</v>
      </c>
      <c r="L196" s="252">
        <f t="shared" si="24"/>
        <v>5.178854240995563E-3</v>
      </c>
      <c r="M196" s="35">
        <f t="shared" si="25"/>
        <v>0.66839295141366517</v>
      </c>
      <c r="N196" s="36">
        <f t="shared" si="26"/>
        <v>53</v>
      </c>
      <c r="O196" s="243" t="str">
        <f>VLOOKUP(B196,'Country code'!$D$2:$F$194,2,FALSE)</f>
        <v>Lower middle income</v>
      </c>
      <c r="P196" s="243" t="str">
        <f>VLOOKUP(B196, Regions!B:C, 2, FALSE)</f>
        <v>East Asia &amp; Pacific</v>
      </c>
      <c r="Q196" s="243">
        <f>VLOOKUP(B196,'Country code'!$D$2:$F$194,3,FALSE)</f>
        <v>2</v>
      </c>
    </row>
    <row r="197" spans="1:17" x14ac:dyDescent="0.25">
      <c r="A197" s="32" t="s">
        <v>385</v>
      </c>
      <c r="B197" s="33" t="s">
        <v>189</v>
      </c>
      <c r="C197" s="34">
        <f>VLOOKUP(B197,'[1]Vaccines expenditure'!$A$4:$T$196,18,FALSE)</f>
        <v>0.63</v>
      </c>
      <c r="D197" s="40">
        <f>VLOOKUP(B197,'[1]Vaccines expenditure'!$A$4:$U$196,21,FALSE)</f>
        <v>1</v>
      </c>
      <c r="E197" s="34">
        <f>VLOOKUP(B197,'[1]Vaccines expenditure'!$A$4:$AC$196,14,FALSE)</f>
        <v>5.6000000000000001E-2</v>
      </c>
      <c r="F197" s="34">
        <f>VLOOKUP(B197,'[1]Vaccines expenditure'!$A$4:$AC$196,7,FALSE)</f>
        <v>2.0315191541775781E-3</v>
      </c>
      <c r="G197" s="34">
        <f>VLOOKUP(B197,'[1]Vaccines expenditure'!$A$4:$AC$196,8,FALSE)</f>
        <v>1.1376507263394437E-4</v>
      </c>
      <c r="H197" s="67">
        <f>VLOOKUP(B197,'[1]Vaccines expenditure'!$A$4:$AL$196,38,FALSE)</f>
        <v>1.4238809605478964</v>
      </c>
      <c r="I197" s="67">
        <f t="shared" si="18"/>
        <v>0</v>
      </c>
      <c r="J197" s="252">
        <f t="shared" si="23"/>
        <v>0.63</v>
      </c>
      <c r="K197" s="252">
        <f t="shared" si="23"/>
        <v>1</v>
      </c>
      <c r="L197" s="252">
        <f t="shared" si="24"/>
        <v>5.2509601036685562E-3</v>
      </c>
      <c r="M197" s="35">
        <f t="shared" si="25"/>
        <v>0.54508365336788944</v>
      </c>
      <c r="N197" s="36">
        <f t="shared" si="26"/>
        <v>121</v>
      </c>
      <c r="O197" s="243" t="str">
        <f>VLOOKUP(B197,'Country code'!$D$2:$F$194,2,FALSE)</f>
        <v>Lower middle income</v>
      </c>
      <c r="P197" s="243" t="str">
        <f>VLOOKUP(B197, Regions!B:C, 2, FALSE)</f>
        <v>Middle East &amp; North Africa</v>
      </c>
      <c r="Q197" s="243">
        <f>VLOOKUP(B197,'Country code'!$D$2:$F$194,3,FALSE)</f>
        <v>2</v>
      </c>
    </row>
    <row r="198" spans="1:17" x14ac:dyDescent="0.25">
      <c r="A198" s="37" t="s">
        <v>386</v>
      </c>
      <c r="B198" s="38" t="s">
        <v>191</v>
      </c>
      <c r="C198" s="34">
        <f>VLOOKUP(B198,'[1]Vaccines expenditure'!$A$4:$T$196,18,FALSE)</f>
        <v>0.65</v>
      </c>
      <c r="D198" s="40">
        <f>VLOOKUP(B198,'[1]Vaccines expenditure'!$A$4:$U$196,21,FALSE)</f>
        <v>1</v>
      </c>
      <c r="E198" s="34">
        <f>VLOOKUP(B198,'[1]Vaccines expenditure'!$A$4:$AC$196,14,FALSE)</f>
        <v>6.0999999999999999E-2</v>
      </c>
      <c r="F198" s="34">
        <f>VLOOKUP(B198,'[1]Vaccines expenditure'!$A$4:$AC$196,7,FALSE)</f>
        <v>2.5604697040828776E-3</v>
      </c>
      <c r="G198" s="34">
        <f>VLOOKUP(B198,'[1]Vaccines expenditure'!$A$4:$AC$196,8,FALSE)</f>
        <v>1.5618865194905551E-4</v>
      </c>
      <c r="H198" s="67">
        <f>VLOOKUP(B198,'[1]Vaccines expenditure'!$A$4:$AL$196,38,FALSE)</f>
        <v>0.67093240060166104</v>
      </c>
      <c r="I198" s="67">
        <f t="shared" si="18"/>
        <v>0</v>
      </c>
      <c r="J198" s="252">
        <f t="shared" si="23"/>
        <v>0.65</v>
      </c>
      <c r="K198" s="252">
        <f t="shared" si="23"/>
        <v>1</v>
      </c>
      <c r="L198" s="252">
        <f t="shared" si="24"/>
        <v>2.4742512649809281E-3</v>
      </c>
      <c r="M198" s="35">
        <f t="shared" si="25"/>
        <v>0.55082475042166024</v>
      </c>
      <c r="N198" s="36">
        <f t="shared" si="26"/>
        <v>120</v>
      </c>
      <c r="O198" s="243" t="str">
        <f>VLOOKUP(B198,'Country code'!$D$2:$F$194,2,FALSE)</f>
        <v>Low income</v>
      </c>
      <c r="P198" s="243" t="str">
        <f>VLOOKUP(B198, Regions!B:C, 2, FALSE)</f>
        <v>Sub-Saharan Africa</v>
      </c>
      <c r="Q198" s="243">
        <f>VLOOKUP(B198,'Country code'!$D$2:$F$194,3,FALSE)</f>
        <v>1</v>
      </c>
    </row>
    <row r="199" spans="1:17" x14ac:dyDescent="0.25">
      <c r="A199" s="32" t="s">
        <v>387</v>
      </c>
      <c r="B199" s="33" t="s">
        <v>192</v>
      </c>
      <c r="C199" s="34">
        <f>VLOOKUP(B199,'[1]Vaccines expenditure'!$A$4:$T$196,18,FALSE)</f>
        <v>0.03</v>
      </c>
      <c r="D199" s="40">
        <f>VLOOKUP(B199,'[1]Vaccines expenditure'!$A$4:$U$196,21,FALSE)</f>
        <v>0</v>
      </c>
      <c r="E199" s="34">
        <f>VLOOKUP(B199,'[1]Vaccines expenditure'!$A$4:$AC$196,14,FALSE)</f>
        <v>8.1000000000000003E-2</v>
      </c>
      <c r="F199" s="34"/>
      <c r="G199" s="34"/>
      <c r="H199" s="67"/>
      <c r="I199" s="67">
        <f t="shared" ref="I199:I200" si="27">COUNTBLANK(E199:H199)</f>
        <v>3</v>
      </c>
      <c r="J199" s="252">
        <f t="shared" si="23"/>
        <v>0.03</v>
      </c>
      <c r="K199" s="252">
        <f t="shared" si="23"/>
        <v>0</v>
      </c>
      <c r="L199" s="252">
        <f t="shared" si="24"/>
        <v>0</v>
      </c>
      <c r="M199" s="35">
        <f t="shared" si="25"/>
        <v>0.01</v>
      </c>
      <c r="N199" s="36">
        <f t="shared" si="26"/>
        <v>193</v>
      </c>
      <c r="O199" s="243" t="str">
        <f>VLOOKUP(B199,'Country code'!$D$2:$F$194,2,FALSE)</f>
        <v>Low income</v>
      </c>
      <c r="P199" s="243" t="str">
        <f>VLOOKUP(B199, Regions!B:C, 2, FALSE)</f>
        <v>Sub-Saharan Africa</v>
      </c>
      <c r="Q199" s="243">
        <f>VLOOKUP(B199,'Country code'!$D$2:$F$194,3,FALSE)</f>
        <v>1</v>
      </c>
    </row>
    <row r="200" spans="1:17" x14ac:dyDescent="0.25">
      <c r="A200" s="18"/>
      <c r="B200" s="16"/>
      <c r="C200" s="263">
        <f t="shared" ref="C200:H200" si="28">COUNTBLANK(C6:C199)</f>
        <v>1</v>
      </c>
      <c r="D200" s="263">
        <f t="shared" si="28"/>
        <v>1</v>
      </c>
      <c r="E200" s="263">
        <f t="shared" si="28"/>
        <v>1</v>
      </c>
      <c r="F200" s="263">
        <f t="shared" si="28"/>
        <v>71</v>
      </c>
      <c r="G200" s="263">
        <f t="shared" si="28"/>
        <v>71</v>
      </c>
      <c r="H200" s="263">
        <f t="shared" si="28"/>
        <v>56</v>
      </c>
      <c r="I200" s="67">
        <f t="shared" si="27"/>
        <v>0</v>
      </c>
      <c r="N200" s="36" t="e">
        <f t="shared" si="26"/>
        <v>#N/A</v>
      </c>
    </row>
    <row r="201" spans="1:17" x14ac:dyDescent="0.25">
      <c r="M201" s="35">
        <f>AVERAGE(M6:M199)</f>
        <v>0.56251413624838675</v>
      </c>
      <c r="N201" s="36" t="e">
        <f t="shared" si="26"/>
        <v>#N/A</v>
      </c>
    </row>
    <row r="202" spans="1:17" x14ac:dyDescent="0.25">
      <c r="M202" s="243">
        <f>STDEV(M6:M199)</f>
        <v>0.15765474808877153</v>
      </c>
      <c r="N202" s="36" t="e">
        <f t="shared" si="26"/>
        <v>#N/A</v>
      </c>
    </row>
    <row r="203" spans="1:17" x14ac:dyDescent="0.25">
      <c r="M203" s="195">
        <f>MEDIAN(M6:M199)</f>
        <v>0.63912515098745726</v>
      </c>
      <c r="N203" s="36">
        <f t="shared" si="26"/>
        <v>97</v>
      </c>
    </row>
  </sheetData>
  <autoFilter ref="A2:N3">
    <filterColumn colId="9" showButton="0"/>
    <filterColumn colId="10" showButton="0"/>
  </autoFilter>
  <mergeCells count="5">
    <mergeCell ref="A2:A3"/>
    <mergeCell ref="B2:B3"/>
    <mergeCell ref="J2:L2"/>
    <mergeCell ref="M2:M3"/>
    <mergeCell ref="N2:N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workbookViewId="0">
      <selection activeCell="D7" sqref="D7"/>
    </sheetView>
  </sheetViews>
  <sheetFormatPr defaultRowHeight="15" x14ac:dyDescent="0.25"/>
  <cols>
    <col min="1" max="3" width="9.140625" style="243"/>
    <col min="4" max="4" width="21" style="243" bestFit="1" customWidth="1"/>
    <col min="5" max="5" width="12.7109375" style="243" bestFit="1" customWidth="1"/>
    <col min="6" max="7" width="9.140625" style="243"/>
  </cols>
  <sheetData>
    <row r="1" spans="1:7" ht="45" x14ac:dyDescent="0.25">
      <c r="A1" s="243" t="s">
        <v>910</v>
      </c>
      <c r="B1" s="243" t="s">
        <v>422</v>
      </c>
      <c r="C1" s="243" t="s">
        <v>911</v>
      </c>
      <c r="D1" s="308" t="s">
        <v>919</v>
      </c>
      <c r="E1" s="135" t="s">
        <v>920</v>
      </c>
      <c r="F1" s="135" t="s">
        <v>921</v>
      </c>
      <c r="G1" s="135" t="s">
        <v>922</v>
      </c>
    </row>
    <row r="2" spans="1:7" x14ac:dyDescent="0.25">
      <c r="A2" s="243" t="s">
        <v>863</v>
      </c>
      <c r="B2" s="243" t="s">
        <v>0</v>
      </c>
      <c r="C2" s="243" t="s">
        <v>196</v>
      </c>
      <c r="D2" s="243">
        <v>6</v>
      </c>
      <c r="E2" s="243">
        <v>1</v>
      </c>
      <c r="F2" s="243">
        <v>1</v>
      </c>
      <c r="G2" s="243">
        <v>1</v>
      </c>
    </row>
    <row r="3" spans="1:7" x14ac:dyDescent="0.25">
      <c r="A3" s="243" t="s">
        <v>865</v>
      </c>
      <c r="B3" s="243" t="s">
        <v>2</v>
      </c>
      <c r="C3" s="243" t="s">
        <v>197</v>
      </c>
      <c r="D3" s="243">
        <v>100</v>
      </c>
      <c r="E3" s="243">
        <v>0</v>
      </c>
      <c r="F3" s="243">
        <v>0</v>
      </c>
      <c r="G3" s="243">
        <v>0</v>
      </c>
    </row>
    <row r="4" spans="1:7" x14ac:dyDescent="0.25">
      <c r="A4" s="243" t="s">
        <v>866</v>
      </c>
      <c r="B4" s="243" t="s">
        <v>50</v>
      </c>
      <c r="C4" s="243" t="s">
        <v>198</v>
      </c>
      <c r="D4" s="243">
        <v>100</v>
      </c>
      <c r="E4" s="243">
        <v>0.5</v>
      </c>
      <c r="F4" s="243">
        <v>1</v>
      </c>
      <c r="G4" s="243">
        <v>0</v>
      </c>
    </row>
    <row r="5" spans="1:7" x14ac:dyDescent="0.25">
      <c r="A5" s="243" t="s">
        <v>865</v>
      </c>
      <c r="B5" s="243" t="s">
        <v>3</v>
      </c>
      <c r="C5" s="243" t="s">
        <v>199</v>
      </c>
      <c r="D5" s="243">
        <v>100</v>
      </c>
      <c r="E5" s="243">
        <v>1</v>
      </c>
      <c r="F5" s="243">
        <v>1</v>
      </c>
      <c r="G5" s="243">
        <v>1</v>
      </c>
    </row>
    <row r="6" spans="1:7" x14ac:dyDescent="0.25">
      <c r="A6" s="243" t="s">
        <v>866</v>
      </c>
      <c r="B6" s="243" t="s">
        <v>1</v>
      </c>
      <c r="C6" s="243" t="s">
        <v>200</v>
      </c>
      <c r="D6" s="243">
        <v>64.5</v>
      </c>
      <c r="E6" s="243">
        <v>1</v>
      </c>
      <c r="F6" s="243">
        <v>1</v>
      </c>
      <c r="G6" s="243">
        <v>1</v>
      </c>
    </row>
    <row r="7" spans="1:7" x14ac:dyDescent="0.25">
      <c r="A7" s="243" t="s">
        <v>867</v>
      </c>
      <c r="B7" s="243" t="s">
        <v>7</v>
      </c>
      <c r="C7" s="243" t="s">
        <v>201</v>
      </c>
      <c r="D7" s="243">
        <v>100</v>
      </c>
      <c r="E7" s="243">
        <v>0</v>
      </c>
      <c r="F7" s="243">
        <v>0</v>
      </c>
      <c r="G7" s="243">
        <v>1</v>
      </c>
    </row>
    <row r="8" spans="1:7" x14ac:dyDescent="0.25">
      <c r="A8" s="243" t="s">
        <v>867</v>
      </c>
      <c r="B8" s="243" t="s">
        <v>5</v>
      </c>
      <c r="C8" s="243" t="s">
        <v>202</v>
      </c>
      <c r="D8" s="243">
        <v>100</v>
      </c>
      <c r="E8" s="243">
        <v>1</v>
      </c>
      <c r="F8" s="243">
        <v>1</v>
      </c>
      <c r="G8" s="243">
        <v>1</v>
      </c>
    </row>
    <row r="9" spans="1:7" x14ac:dyDescent="0.25">
      <c r="A9" s="243" t="s">
        <v>865</v>
      </c>
      <c r="B9" s="243" t="s">
        <v>6</v>
      </c>
      <c r="C9" s="243" t="s">
        <v>203</v>
      </c>
      <c r="D9" s="243">
        <v>60</v>
      </c>
      <c r="E9" s="243">
        <v>1</v>
      </c>
      <c r="F9" s="243">
        <v>1</v>
      </c>
      <c r="G9" s="243">
        <v>1</v>
      </c>
    </row>
    <row r="10" spans="1:7" x14ac:dyDescent="0.25">
      <c r="A10" s="243" t="s">
        <v>868</v>
      </c>
      <c r="B10" s="243" t="s">
        <v>8</v>
      </c>
      <c r="C10" s="243" t="s">
        <v>204</v>
      </c>
      <c r="D10" s="243">
        <v>100</v>
      </c>
      <c r="E10" s="243">
        <v>1</v>
      </c>
      <c r="F10" s="243">
        <v>1</v>
      </c>
      <c r="G10" s="243">
        <v>1</v>
      </c>
    </row>
    <row r="11" spans="1:7" x14ac:dyDescent="0.25">
      <c r="A11" s="243" t="s">
        <v>865</v>
      </c>
      <c r="B11" s="243" t="s">
        <v>9</v>
      </c>
      <c r="C11" s="243" t="s">
        <v>205</v>
      </c>
      <c r="D11" s="243">
        <v>83</v>
      </c>
      <c r="E11" s="243">
        <v>0</v>
      </c>
      <c r="F11" s="243">
        <v>0</v>
      </c>
      <c r="G11" s="243">
        <v>0</v>
      </c>
    </row>
    <row r="12" spans="1:7" x14ac:dyDescent="0.25">
      <c r="A12" s="243" t="s">
        <v>865</v>
      </c>
      <c r="B12" s="243" t="s">
        <v>10</v>
      </c>
      <c r="C12" s="243" t="s">
        <v>206</v>
      </c>
      <c r="D12" s="243">
        <v>89</v>
      </c>
      <c r="E12" s="243">
        <v>1</v>
      </c>
      <c r="F12" s="243">
        <v>0</v>
      </c>
      <c r="G12" s="243">
        <v>1</v>
      </c>
    </row>
    <row r="13" spans="1:7" x14ac:dyDescent="0.25">
      <c r="A13" s="243" t="s">
        <v>867</v>
      </c>
      <c r="B13" s="243" t="s">
        <v>18</v>
      </c>
      <c r="C13" s="243" t="s">
        <v>869</v>
      </c>
      <c r="D13" s="243">
        <v>100</v>
      </c>
      <c r="E13" s="243">
        <v>1</v>
      </c>
      <c r="F13" s="243">
        <v>0</v>
      </c>
      <c r="G13" s="243">
        <v>1</v>
      </c>
    </row>
    <row r="14" spans="1:7" x14ac:dyDescent="0.25">
      <c r="A14" s="243" t="s">
        <v>863</v>
      </c>
      <c r="B14" s="243" t="s">
        <v>17</v>
      </c>
      <c r="C14" s="243" t="s">
        <v>208</v>
      </c>
      <c r="D14" s="243">
        <v>100</v>
      </c>
      <c r="E14" s="243">
        <v>1</v>
      </c>
      <c r="F14" s="243">
        <v>1</v>
      </c>
      <c r="G14" s="243">
        <v>1</v>
      </c>
    </row>
    <row r="15" spans="1:7" x14ac:dyDescent="0.25">
      <c r="A15" s="243" t="s">
        <v>870</v>
      </c>
      <c r="B15" s="243" t="s">
        <v>15</v>
      </c>
      <c r="C15" s="243" t="s">
        <v>209</v>
      </c>
      <c r="D15" s="243">
        <v>29.666666666666668</v>
      </c>
      <c r="E15" s="243">
        <v>1</v>
      </c>
      <c r="F15" s="243">
        <v>1</v>
      </c>
      <c r="G15" s="243">
        <v>1</v>
      </c>
    </row>
    <row r="16" spans="1:7" x14ac:dyDescent="0.25">
      <c r="A16" s="243" t="s">
        <v>867</v>
      </c>
      <c r="B16" s="243" t="s">
        <v>24</v>
      </c>
      <c r="C16" s="243" t="s">
        <v>210</v>
      </c>
      <c r="D16" s="243">
        <v>99.333333333333329</v>
      </c>
      <c r="E16" s="243">
        <v>0.5</v>
      </c>
      <c r="F16" s="243">
        <v>1</v>
      </c>
      <c r="G16" s="243">
        <v>1</v>
      </c>
    </row>
    <row r="17" spans="1:7" x14ac:dyDescent="0.25">
      <c r="A17" s="243" t="s">
        <v>865</v>
      </c>
      <c r="B17" s="243" t="s">
        <v>20</v>
      </c>
      <c r="C17" s="243" t="s">
        <v>211</v>
      </c>
      <c r="D17" s="243">
        <v>75</v>
      </c>
      <c r="E17" s="243">
        <v>0.5</v>
      </c>
      <c r="F17" s="243">
        <v>1</v>
      </c>
      <c r="G17" s="243">
        <v>0</v>
      </c>
    </row>
    <row r="18" spans="1:7" x14ac:dyDescent="0.25">
      <c r="A18" s="243" t="s">
        <v>865</v>
      </c>
      <c r="B18" s="243" t="s">
        <v>12</v>
      </c>
      <c r="C18" s="243" t="s">
        <v>212</v>
      </c>
      <c r="E18" s="243">
        <v>0.5</v>
      </c>
      <c r="F18" s="243">
        <v>1</v>
      </c>
      <c r="G18" s="243">
        <v>0.5</v>
      </c>
    </row>
    <row r="19" spans="1:7" x14ac:dyDescent="0.25">
      <c r="A19" s="243" t="s">
        <v>867</v>
      </c>
      <c r="B19" s="243" t="s">
        <v>21</v>
      </c>
      <c r="C19" s="243" t="s">
        <v>213</v>
      </c>
      <c r="D19" s="243">
        <v>100</v>
      </c>
      <c r="E19" s="243">
        <v>0.5</v>
      </c>
      <c r="F19" s="243">
        <v>0</v>
      </c>
      <c r="G19" s="243">
        <v>0</v>
      </c>
    </row>
    <row r="20" spans="1:7" x14ac:dyDescent="0.25">
      <c r="A20" s="243" t="s">
        <v>866</v>
      </c>
      <c r="B20" s="243" t="s">
        <v>13</v>
      </c>
      <c r="C20" s="243" t="s">
        <v>214</v>
      </c>
      <c r="D20" s="243">
        <v>37.666666666666664</v>
      </c>
      <c r="E20" s="243">
        <v>1</v>
      </c>
      <c r="F20" s="243">
        <v>0</v>
      </c>
      <c r="G20" s="243">
        <v>1</v>
      </c>
    </row>
    <row r="21" spans="1:7" x14ac:dyDescent="0.25">
      <c r="A21" s="243" t="s">
        <v>870</v>
      </c>
      <c r="B21" s="243" t="s">
        <v>26</v>
      </c>
      <c r="C21" s="243" t="s">
        <v>215</v>
      </c>
      <c r="D21" s="243">
        <v>4.5</v>
      </c>
      <c r="E21" s="243">
        <v>1</v>
      </c>
      <c r="F21" s="243">
        <v>1</v>
      </c>
      <c r="G21" s="243">
        <v>1</v>
      </c>
    </row>
    <row r="22" spans="1:7" x14ac:dyDescent="0.25">
      <c r="A22" s="243" t="s">
        <v>867</v>
      </c>
      <c r="B22" s="243" t="s">
        <v>22</v>
      </c>
      <c r="C22" s="243" t="s">
        <v>216</v>
      </c>
      <c r="D22" s="243">
        <v>100</v>
      </c>
      <c r="E22" s="243">
        <v>1</v>
      </c>
      <c r="F22" s="243">
        <v>0</v>
      </c>
      <c r="G22" s="243">
        <v>1</v>
      </c>
    </row>
    <row r="23" spans="1:7" x14ac:dyDescent="0.25">
      <c r="A23" s="243" t="s">
        <v>865</v>
      </c>
      <c r="B23" s="243" t="s">
        <v>19</v>
      </c>
      <c r="C23" s="243" t="s">
        <v>217</v>
      </c>
      <c r="D23" s="243">
        <v>95</v>
      </c>
      <c r="E23" s="243">
        <v>0</v>
      </c>
      <c r="F23" s="243">
        <v>1</v>
      </c>
      <c r="G23" s="243">
        <v>0</v>
      </c>
    </row>
    <row r="24" spans="1:7" x14ac:dyDescent="0.25">
      <c r="A24" s="243" t="s">
        <v>866</v>
      </c>
      <c r="B24" s="243" t="s">
        <v>27</v>
      </c>
      <c r="C24" s="243" t="s">
        <v>218</v>
      </c>
      <c r="D24" s="243">
        <v>100</v>
      </c>
      <c r="E24" s="243">
        <v>1</v>
      </c>
      <c r="F24" s="243">
        <v>0</v>
      </c>
      <c r="G24" s="243">
        <v>1</v>
      </c>
    </row>
    <row r="25" spans="1:7" x14ac:dyDescent="0.25">
      <c r="A25" s="243" t="s">
        <v>867</v>
      </c>
      <c r="B25" s="243" t="s">
        <v>23</v>
      </c>
      <c r="C25" s="243" t="s">
        <v>219</v>
      </c>
      <c r="D25" s="243">
        <v>100</v>
      </c>
      <c r="E25" s="243">
        <v>1</v>
      </c>
      <c r="F25" s="243">
        <v>1</v>
      </c>
      <c r="G25" s="243">
        <v>0.5</v>
      </c>
    </row>
    <row r="26" spans="1:7" x14ac:dyDescent="0.25">
      <c r="A26" s="243" t="s">
        <v>868</v>
      </c>
      <c r="B26" s="243" t="s">
        <v>25</v>
      </c>
      <c r="C26" s="243" t="s">
        <v>220</v>
      </c>
      <c r="D26" s="243">
        <v>100</v>
      </c>
      <c r="E26" s="243">
        <v>0</v>
      </c>
      <c r="F26" s="243">
        <v>0</v>
      </c>
      <c r="G26" s="243">
        <v>1</v>
      </c>
    </row>
    <row r="27" spans="1:7" x14ac:dyDescent="0.25">
      <c r="A27" s="243" t="s">
        <v>865</v>
      </c>
      <c r="B27" s="243" t="s">
        <v>16</v>
      </c>
      <c r="C27" s="243" t="s">
        <v>221</v>
      </c>
      <c r="D27" s="243">
        <v>100</v>
      </c>
      <c r="E27" s="243">
        <v>0</v>
      </c>
      <c r="F27" s="243">
        <v>1</v>
      </c>
      <c r="G27" s="243">
        <v>0</v>
      </c>
    </row>
    <row r="28" spans="1:7" x14ac:dyDescent="0.25">
      <c r="A28" s="243" t="s">
        <v>866</v>
      </c>
      <c r="B28" s="243" t="s">
        <v>14</v>
      </c>
      <c r="C28" s="243" t="s">
        <v>222</v>
      </c>
      <c r="D28" s="243">
        <v>31.666666666666668</v>
      </c>
      <c r="E28" s="243">
        <v>1</v>
      </c>
      <c r="F28" s="243">
        <v>0</v>
      </c>
      <c r="G28" s="243">
        <v>1</v>
      </c>
    </row>
    <row r="29" spans="1:7" x14ac:dyDescent="0.25">
      <c r="A29" s="243" t="s">
        <v>866</v>
      </c>
      <c r="B29" s="243" t="s">
        <v>11</v>
      </c>
      <c r="C29" s="243" t="s">
        <v>223</v>
      </c>
      <c r="D29" s="243">
        <v>6.666666666666667</v>
      </c>
      <c r="E29" s="243">
        <v>1</v>
      </c>
      <c r="F29" s="243">
        <v>0</v>
      </c>
      <c r="G29" s="243">
        <v>1</v>
      </c>
    </row>
    <row r="30" spans="1:7" x14ac:dyDescent="0.25">
      <c r="A30" s="243" t="s">
        <v>868</v>
      </c>
      <c r="B30" s="243" t="s">
        <v>91</v>
      </c>
      <c r="C30" s="243" t="s">
        <v>224</v>
      </c>
      <c r="D30" s="243">
        <v>28.33</v>
      </c>
      <c r="E30" s="243">
        <v>1</v>
      </c>
      <c r="F30" s="243">
        <v>0</v>
      </c>
      <c r="G30" s="243">
        <v>1</v>
      </c>
    </row>
    <row r="31" spans="1:7" x14ac:dyDescent="0.25">
      <c r="A31" s="243" t="s">
        <v>866</v>
      </c>
      <c r="B31" s="243" t="s">
        <v>34</v>
      </c>
      <c r="C31" s="243" t="s">
        <v>225</v>
      </c>
      <c r="D31" s="243">
        <v>46.266666666666673</v>
      </c>
      <c r="E31" s="243">
        <v>1</v>
      </c>
      <c r="F31" s="243">
        <v>0</v>
      </c>
      <c r="G31" s="243">
        <v>1</v>
      </c>
    </row>
    <row r="32" spans="1:7" x14ac:dyDescent="0.25">
      <c r="A32" s="243" t="s">
        <v>867</v>
      </c>
      <c r="B32" s="243" t="s">
        <v>29</v>
      </c>
      <c r="C32" s="243" t="s">
        <v>226</v>
      </c>
      <c r="E32" s="243">
        <v>0.5</v>
      </c>
      <c r="F32" s="243">
        <v>1</v>
      </c>
      <c r="G32" s="243">
        <v>0</v>
      </c>
    </row>
    <row r="33" spans="1:7" x14ac:dyDescent="0.25">
      <c r="A33" s="243" t="s">
        <v>866</v>
      </c>
      <c r="B33" s="243" t="s">
        <v>40</v>
      </c>
      <c r="C33" s="243" t="s">
        <v>227</v>
      </c>
      <c r="D33" s="243">
        <v>94.666666666666671</v>
      </c>
      <c r="E33" s="243">
        <v>0</v>
      </c>
      <c r="F33" s="243">
        <v>0</v>
      </c>
      <c r="G33" s="243">
        <v>0</v>
      </c>
    </row>
    <row r="34" spans="1:7" x14ac:dyDescent="0.25">
      <c r="A34" s="243" t="s">
        <v>866</v>
      </c>
      <c r="B34" s="243" t="s">
        <v>28</v>
      </c>
      <c r="C34" s="243" t="s">
        <v>871</v>
      </c>
      <c r="D34" s="243">
        <v>37.5</v>
      </c>
      <c r="E34" s="243">
        <v>1</v>
      </c>
      <c r="F34" s="243">
        <v>1</v>
      </c>
      <c r="G34" s="243">
        <v>1</v>
      </c>
    </row>
    <row r="35" spans="1:7" x14ac:dyDescent="0.25">
      <c r="A35" s="243" t="s">
        <v>866</v>
      </c>
      <c r="B35" s="243" t="s">
        <v>167</v>
      </c>
      <c r="C35" s="243" t="s">
        <v>229</v>
      </c>
      <c r="D35" s="243">
        <v>40.380000000000003</v>
      </c>
      <c r="E35" s="243">
        <v>1</v>
      </c>
      <c r="F35" s="243">
        <v>0</v>
      </c>
      <c r="G35" s="243">
        <v>1</v>
      </c>
    </row>
    <row r="36" spans="1:7" x14ac:dyDescent="0.25">
      <c r="A36" s="243" t="s">
        <v>867</v>
      </c>
      <c r="B36" s="243" t="s">
        <v>31</v>
      </c>
      <c r="C36" s="243" t="s">
        <v>230</v>
      </c>
      <c r="D36" s="243">
        <v>100</v>
      </c>
      <c r="E36" s="243">
        <v>1</v>
      </c>
      <c r="F36" s="243">
        <v>1</v>
      </c>
      <c r="G36" s="243">
        <v>1</v>
      </c>
    </row>
    <row r="37" spans="1:7" x14ac:dyDescent="0.25">
      <c r="A37" s="243" t="s">
        <v>868</v>
      </c>
      <c r="B37" s="243" t="s">
        <v>32</v>
      </c>
      <c r="C37" s="243" t="s">
        <v>231</v>
      </c>
      <c r="D37" s="243">
        <v>100</v>
      </c>
      <c r="E37" s="243">
        <v>1</v>
      </c>
      <c r="F37" s="243">
        <v>1</v>
      </c>
      <c r="G37" s="243">
        <v>1</v>
      </c>
    </row>
    <row r="38" spans="1:7" x14ac:dyDescent="0.25">
      <c r="A38" s="243" t="s">
        <v>867</v>
      </c>
      <c r="B38" s="243" t="s">
        <v>38</v>
      </c>
      <c r="C38" s="243" t="s">
        <v>232</v>
      </c>
      <c r="D38" s="243">
        <v>100</v>
      </c>
      <c r="E38" s="243">
        <v>1</v>
      </c>
      <c r="F38" s="243">
        <v>1</v>
      </c>
      <c r="G38" s="243">
        <v>1</v>
      </c>
    </row>
    <row r="39" spans="1:7" x14ac:dyDescent="0.25">
      <c r="A39" s="243" t="s">
        <v>866</v>
      </c>
      <c r="B39" s="243" t="s">
        <v>39</v>
      </c>
      <c r="C39" s="243" t="s">
        <v>872</v>
      </c>
      <c r="D39" s="243">
        <v>4.3600000000000003</v>
      </c>
      <c r="E39" s="243">
        <v>1</v>
      </c>
      <c r="F39" s="243">
        <v>0</v>
      </c>
      <c r="G39" s="243">
        <v>1</v>
      </c>
    </row>
    <row r="40" spans="1:7" x14ac:dyDescent="0.25">
      <c r="A40" s="243" t="s">
        <v>866</v>
      </c>
      <c r="B40" s="243" t="s">
        <v>36</v>
      </c>
      <c r="C40" s="243" t="s">
        <v>873</v>
      </c>
      <c r="D40" s="243">
        <v>54.5</v>
      </c>
      <c r="E40" s="243">
        <v>1</v>
      </c>
      <c r="F40" s="243">
        <v>0</v>
      </c>
      <c r="G40" s="243">
        <v>1</v>
      </c>
    </row>
    <row r="41" spans="1:7" x14ac:dyDescent="0.25">
      <c r="A41" s="243" t="s">
        <v>868</v>
      </c>
      <c r="B41" s="243" t="s">
        <v>37</v>
      </c>
      <c r="C41" s="243" t="s">
        <v>235</v>
      </c>
      <c r="D41" s="243">
        <v>111</v>
      </c>
      <c r="E41" s="243">
        <v>1</v>
      </c>
      <c r="F41" s="243">
        <v>0</v>
      </c>
      <c r="G41" s="243">
        <v>1</v>
      </c>
    </row>
    <row r="42" spans="1:7" x14ac:dyDescent="0.25">
      <c r="A42" s="243" t="s">
        <v>867</v>
      </c>
      <c r="B42" s="243" t="s">
        <v>41</v>
      </c>
      <c r="C42" s="243" t="s">
        <v>236</v>
      </c>
      <c r="D42" s="243">
        <v>100</v>
      </c>
      <c r="E42" s="243">
        <v>0</v>
      </c>
      <c r="F42" s="243">
        <v>1</v>
      </c>
      <c r="G42" s="243">
        <v>1</v>
      </c>
    </row>
    <row r="43" spans="1:7" x14ac:dyDescent="0.25">
      <c r="A43" s="243" t="s">
        <v>866</v>
      </c>
      <c r="B43" s="243" t="s">
        <v>33</v>
      </c>
      <c r="C43" s="243" t="s">
        <v>241</v>
      </c>
      <c r="D43" s="243">
        <v>30</v>
      </c>
      <c r="E43" s="243">
        <v>1</v>
      </c>
      <c r="F43" s="243">
        <v>1</v>
      </c>
      <c r="G43" s="243">
        <v>1</v>
      </c>
    </row>
    <row r="44" spans="1:7" x14ac:dyDescent="0.25">
      <c r="A44" s="243" t="s">
        <v>865</v>
      </c>
      <c r="B44" s="243" t="s">
        <v>74</v>
      </c>
      <c r="C44" s="243" t="s">
        <v>237</v>
      </c>
      <c r="D44" s="243">
        <v>100</v>
      </c>
      <c r="E44" s="243">
        <v>0.5</v>
      </c>
      <c r="F44" s="243">
        <v>1</v>
      </c>
      <c r="G44" s="243">
        <v>0.5</v>
      </c>
    </row>
    <row r="45" spans="1:7" x14ac:dyDescent="0.25">
      <c r="A45" s="243" t="s">
        <v>867</v>
      </c>
      <c r="B45" s="243" t="s">
        <v>42</v>
      </c>
      <c r="C45" s="243" t="s">
        <v>238</v>
      </c>
      <c r="D45" s="243">
        <v>98.866666666666674</v>
      </c>
      <c r="E45" s="243">
        <v>1</v>
      </c>
      <c r="F45" s="243">
        <v>1</v>
      </c>
      <c r="G45" s="243">
        <v>1</v>
      </c>
    </row>
    <row r="46" spans="1:7" x14ac:dyDescent="0.25">
      <c r="A46" s="243" t="s">
        <v>865</v>
      </c>
      <c r="B46" s="243" t="s">
        <v>43</v>
      </c>
      <c r="C46" s="243" t="s">
        <v>239</v>
      </c>
      <c r="D46" s="243">
        <v>30.5</v>
      </c>
      <c r="E46" s="243">
        <v>0.5</v>
      </c>
      <c r="F46" s="243">
        <v>0</v>
      </c>
      <c r="G46" s="243">
        <v>0</v>
      </c>
    </row>
    <row r="47" spans="1:7" x14ac:dyDescent="0.25">
      <c r="A47" s="243" t="s">
        <v>865</v>
      </c>
      <c r="B47" s="243" t="s">
        <v>44</v>
      </c>
      <c r="C47" s="243" t="s">
        <v>874</v>
      </c>
      <c r="D47" s="243">
        <v>1</v>
      </c>
      <c r="E47" s="243">
        <v>1</v>
      </c>
      <c r="F47" s="243">
        <v>1</v>
      </c>
      <c r="G47" s="243">
        <v>0.5</v>
      </c>
    </row>
    <row r="48" spans="1:7" x14ac:dyDescent="0.25">
      <c r="A48" s="243" t="s">
        <v>870</v>
      </c>
      <c r="B48" s="243" t="s">
        <v>142</v>
      </c>
      <c r="C48" s="243" t="s">
        <v>875</v>
      </c>
      <c r="D48" s="243">
        <v>15.25</v>
      </c>
      <c r="E48" s="243">
        <v>1</v>
      </c>
      <c r="F48" s="243">
        <v>0</v>
      </c>
      <c r="G48" s="243">
        <v>1</v>
      </c>
    </row>
    <row r="49" spans="1:7" x14ac:dyDescent="0.25">
      <c r="A49" s="243" t="s">
        <v>866</v>
      </c>
      <c r="B49" s="243" t="s">
        <v>35</v>
      </c>
      <c r="C49" s="243" t="s">
        <v>876</v>
      </c>
      <c r="D49" s="243">
        <v>0.82333333333333336</v>
      </c>
      <c r="E49" s="243">
        <v>1</v>
      </c>
      <c r="F49" s="243">
        <v>0</v>
      </c>
      <c r="G49" s="243">
        <v>1</v>
      </c>
    </row>
    <row r="50" spans="1:7" x14ac:dyDescent="0.25">
      <c r="A50" s="243" t="s">
        <v>865</v>
      </c>
      <c r="B50" s="243" t="s">
        <v>48</v>
      </c>
      <c r="C50" s="243" t="s">
        <v>244</v>
      </c>
      <c r="E50" s="243">
        <v>0.5</v>
      </c>
      <c r="F50" s="243">
        <v>1</v>
      </c>
      <c r="G50" s="243">
        <v>1</v>
      </c>
    </row>
    <row r="51" spans="1:7" x14ac:dyDescent="0.25">
      <c r="A51" s="243" t="s">
        <v>863</v>
      </c>
      <c r="B51" s="243" t="s">
        <v>46</v>
      </c>
      <c r="C51" s="243" t="s">
        <v>245</v>
      </c>
      <c r="D51" s="243">
        <v>13</v>
      </c>
      <c r="E51" s="243">
        <v>1</v>
      </c>
      <c r="F51" s="243">
        <v>1</v>
      </c>
      <c r="G51" s="243">
        <v>0</v>
      </c>
    </row>
    <row r="52" spans="1:7" x14ac:dyDescent="0.25">
      <c r="A52" s="243" t="s">
        <v>867</v>
      </c>
      <c r="B52" s="243" t="s">
        <v>47</v>
      </c>
      <c r="C52" s="243" t="s">
        <v>246</v>
      </c>
      <c r="D52" s="243">
        <v>100</v>
      </c>
      <c r="E52" s="243">
        <v>0</v>
      </c>
      <c r="F52" s="243">
        <v>1</v>
      </c>
      <c r="G52" s="243">
        <v>0</v>
      </c>
    </row>
    <row r="53" spans="1:7" x14ac:dyDescent="0.25">
      <c r="A53" s="243" t="s">
        <v>867</v>
      </c>
      <c r="B53" s="243" t="s">
        <v>49</v>
      </c>
      <c r="C53" s="243" t="s">
        <v>877</v>
      </c>
      <c r="D53" s="243">
        <v>80</v>
      </c>
      <c r="E53" s="243">
        <v>1</v>
      </c>
      <c r="F53" s="243">
        <v>0</v>
      </c>
      <c r="G53" s="243">
        <v>0</v>
      </c>
    </row>
    <row r="54" spans="1:7" x14ac:dyDescent="0.25">
      <c r="A54" s="243" t="s">
        <v>867</v>
      </c>
      <c r="B54" s="243" t="s">
        <v>51</v>
      </c>
      <c r="C54" s="243" t="s">
        <v>248</v>
      </c>
      <c r="D54" s="243">
        <v>100</v>
      </c>
      <c r="E54" s="243">
        <v>1</v>
      </c>
      <c r="F54" s="243">
        <v>1</v>
      </c>
      <c r="G54" s="243">
        <v>1</v>
      </c>
    </row>
    <row r="55" spans="1:7" x14ac:dyDescent="0.25">
      <c r="A55" s="243" t="s">
        <v>863</v>
      </c>
      <c r="B55" s="243" t="s">
        <v>52</v>
      </c>
      <c r="C55" s="243" t="s">
        <v>249</v>
      </c>
      <c r="D55" s="243">
        <v>111</v>
      </c>
      <c r="E55" s="243">
        <v>1</v>
      </c>
      <c r="F55" s="243">
        <v>1</v>
      </c>
      <c r="G55" s="243">
        <v>1</v>
      </c>
    </row>
    <row r="56" spans="1:7" x14ac:dyDescent="0.25">
      <c r="A56" s="243" t="s">
        <v>867</v>
      </c>
      <c r="B56" s="243" t="s">
        <v>155</v>
      </c>
      <c r="C56" s="243" t="s">
        <v>250</v>
      </c>
      <c r="D56" s="243">
        <v>100</v>
      </c>
      <c r="E56" s="243">
        <v>1</v>
      </c>
      <c r="F56" s="243">
        <v>1</v>
      </c>
      <c r="G56" s="243">
        <v>0.5</v>
      </c>
    </row>
    <row r="57" spans="1:7" x14ac:dyDescent="0.25">
      <c r="A57" s="243" t="s">
        <v>866</v>
      </c>
      <c r="B57" s="243" t="s">
        <v>68</v>
      </c>
      <c r="C57" s="243" t="s">
        <v>251</v>
      </c>
      <c r="D57" s="243">
        <v>86.333333333333329</v>
      </c>
      <c r="E57" s="243">
        <v>1</v>
      </c>
      <c r="F57" s="243">
        <v>0</v>
      </c>
      <c r="G57" s="243">
        <v>1</v>
      </c>
    </row>
    <row r="58" spans="1:7" x14ac:dyDescent="0.25">
      <c r="A58" s="243" t="s">
        <v>866</v>
      </c>
      <c r="B58" s="243" t="s">
        <v>53</v>
      </c>
      <c r="C58" s="243" t="s">
        <v>252</v>
      </c>
      <c r="D58" s="243">
        <v>8.5</v>
      </c>
      <c r="E58" s="243">
        <v>1</v>
      </c>
      <c r="F58" s="243">
        <v>0</v>
      </c>
      <c r="G58" s="243">
        <v>1</v>
      </c>
    </row>
    <row r="59" spans="1:7" x14ac:dyDescent="0.25">
      <c r="A59" s="243" t="s">
        <v>865</v>
      </c>
      <c r="B59" s="243" t="s">
        <v>55</v>
      </c>
      <c r="C59" s="243" t="s">
        <v>253</v>
      </c>
      <c r="D59" s="243">
        <v>100</v>
      </c>
      <c r="E59" s="243">
        <v>1</v>
      </c>
      <c r="F59" s="243">
        <v>1</v>
      </c>
      <c r="G59" s="243">
        <v>1</v>
      </c>
    </row>
    <row r="60" spans="1:7" x14ac:dyDescent="0.25">
      <c r="A60" s="243" t="s">
        <v>866</v>
      </c>
      <c r="B60" s="243" t="s">
        <v>56</v>
      </c>
      <c r="C60" s="243" t="s">
        <v>254</v>
      </c>
      <c r="D60" s="243">
        <v>6.333333333333333</v>
      </c>
      <c r="E60" s="243">
        <v>1</v>
      </c>
      <c r="F60" s="243">
        <v>1</v>
      </c>
      <c r="G60" s="243">
        <v>1</v>
      </c>
    </row>
    <row r="61" spans="1:7" x14ac:dyDescent="0.25">
      <c r="A61" s="243" t="s">
        <v>868</v>
      </c>
      <c r="B61" s="243" t="s">
        <v>58</v>
      </c>
      <c r="C61" s="243" t="s">
        <v>255</v>
      </c>
      <c r="D61" s="243">
        <v>100</v>
      </c>
      <c r="E61" s="243">
        <v>1</v>
      </c>
      <c r="F61" s="243">
        <v>0</v>
      </c>
      <c r="G61" s="243">
        <v>1</v>
      </c>
    </row>
    <row r="62" spans="1:7" x14ac:dyDescent="0.25">
      <c r="A62" s="243" t="s">
        <v>865</v>
      </c>
      <c r="B62" s="243" t="s">
        <v>57</v>
      </c>
      <c r="C62" s="243" t="s">
        <v>256</v>
      </c>
      <c r="D62" s="243">
        <v>67</v>
      </c>
      <c r="E62" s="243">
        <v>0</v>
      </c>
      <c r="F62" s="243">
        <v>1</v>
      </c>
      <c r="G62" s="243">
        <v>0.5</v>
      </c>
    </row>
    <row r="63" spans="1:7" x14ac:dyDescent="0.25">
      <c r="A63" s="243" t="s">
        <v>865</v>
      </c>
      <c r="B63" s="243" t="s">
        <v>59</v>
      </c>
      <c r="C63" s="243" t="s">
        <v>257</v>
      </c>
      <c r="D63" s="243">
        <v>10</v>
      </c>
      <c r="E63" s="243">
        <v>0</v>
      </c>
      <c r="F63" s="243">
        <v>1</v>
      </c>
      <c r="G63" s="243">
        <v>0</v>
      </c>
    </row>
    <row r="64" spans="1:7" x14ac:dyDescent="0.25">
      <c r="A64" s="243" t="s">
        <v>866</v>
      </c>
      <c r="B64" s="243" t="s">
        <v>61</v>
      </c>
      <c r="C64" s="243" t="s">
        <v>258</v>
      </c>
      <c r="D64" s="243">
        <v>100</v>
      </c>
      <c r="E64" s="243">
        <v>1</v>
      </c>
      <c r="F64" s="243">
        <v>0</v>
      </c>
      <c r="G64" s="243">
        <v>1</v>
      </c>
    </row>
    <row r="65" spans="1:7" x14ac:dyDescent="0.25">
      <c r="A65" s="243" t="s">
        <v>866</v>
      </c>
      <c r="B65" s="243" t="s">
        <v>66</v>
      </c>
      <c r="C65" s="243" t="s">
        <v>878</v>
      </c>
      <c r="D65" s="243">
        <v>67.5</v>
      </c>
      <c r="E65" s="243">
        <v>1</v>
      </c>
      <c r="F65" s="243">
        <v>0</v>
      </c>
      <c r="G65" s="243">
        <v>1</v>
      </c>
    </row>
    <row r="66" spans="1:7" x14ac:dyDescent="0.25">
      <c r="A66" s="243" t="s">
        <v>865</v>
      </c>
      <c r="B66" s="243" t="s">
        <v>63</v>
      </c>
      <c r="C66" s="243" t="s">
        <v>260</v>
      </c>
      <c r="D66" s="243">
        <v>81.666666666666671</v>
      </c>
      <c r="E66" s="243">
        <v>1</v>
      </c>
      <c r="F66" s="243">
        <v>0</v>
      </c>
      <c r="G66" s="243">
        <v>1</v>
      </c>
    </row>
    <row r="67" spans="1:7" x14ac:dyDescent="0.25">
      <c r="A67" s="243" t="s">
        <v>865</v>
      </c>
      <c r="B67" s="243" t="s">
        <v>45</v>
      </c>
      <c r="C67" s="243" t="s">
        <v>261</v>
      </c>
      <c r="E67" s="243">
        <v>0</v>
      </c>
      <c r="F67" s="243">
        <v>1</v>
      </c>
      <c r="G67" s="243">
        <v>0</v>
      </c>
    </row>
    <row r="68" spans="1:7" x14ac:dyDescent="0.25">
      <c r="A68" s="243" t="s">
        <v>866</v>
      </c>
      <c r="B68" s="243" t="s">
        <v>64</v>
      </c>
      <c r="C68" s="243" t="s">
        <v>262</v>
      </c>
      <c r="E68" s="243">
        <v>1</v>
      </c>
      <c r="F68" s="243">
        <v>0</v>
      </c>
      <c r="G68" s="243">
        <v>1</v>
      </c>
    </row>
    <row r="69" spans="1:7" x14ac:dyDescent="0.25">
      <c r="A69" s="243" t="s">
        <v>865</v>
      </c>
      <c r="B69" s="243" t="s">
        <v>69</v>
      </c>
      <c r="C69" s="243" t="s">
        <v>263</v>
      </c>
      <c r="E69" s="243">
        <v>0</v>
      </c>
      <c r="F69" s="243">
        <v>1</v>
      </c>
      <c r="G69" s="243">
        <v>0</v>
      </c>
    </row>
    <row r="70" spans="1:7" x14ac:dyDescent="0.25">
      <c r="A70" s="243" t="s">
        <v>867</v>
      </c>
      <c r="B70" s="243" t="s">
        <v>70</v>
      </c>
      <c r="C70" s="243" t="s">
        <v>264</v>
      </c>
      <c r="D70" s="243">
        <v>100</v>
      </c>
      <c r="E70" s="243">
        <v>1</v>
      </c>
      <c r="F70" s="243">
        <v>0</v>
      </c>
      <c r="G70" s="243">
        <v>1</v>
      </c>
    </row>
    <row r="71" spans="1:7" x14ac:dyDescent="0.25">
      <c r="A71" s="243" t="s">
        <v>867</v>
      </c>
      <c r="B71" s="243" t="s">
        <v>71</v>
      </c>
      <c r="C71" s="243" t="s">
        <v>265</v>
      </c>
      <c r="D71" s="243">
        <v>100</v>
      </c>
      <c r="E71" s="243">
        <v>0</v>
      </c>
      <c r="F71" s="243">
        <v>0</v>
      </c>
      <c r="G71" s="243">
        <v>1</v>
      </c>
    </row>
    <row r="72" spans="1:7" x14ac:dyDescent="0.25">
      <c r="A72" s="243" t="s">
        <v>866</v>
      </c>
      <c r="B72" s="243" t="s">
        <v>65</v>
      </c>
      <c r="C72" s="243" t="s">
        <v>266</v>
      </c>
      <c r="D72" s="243">
        <v>26</v>
      </c>
      <c r="E72" s="243">
        <v>1</v>
      </c>
      <c r="F72" s="243">
        <v>0</v>
      </c>
      <c r="G72" s="243">
        <v>1</v>
      </c>
    </row>
    <row r="73" spans="1:7" x14ac:dyDescent="0.25">
      <c r="A73" s="243" t="s">
        <v>866</v>
      </c>
      <c r="B73" s="243" t="s">
        <v>67</v>
      </c>
      <c r="C73" s="243" t="s">
        <v>267</v>
      </c>
      <c r="D73" s="243">
        <v>0</v>
      </c>
      <c r="E73" s="243">
        <v>1</v>
      </c>
      <c r="F73" s="243">
        <v>0</v>
      </c>
      <c r="G73" s="243">
        <v>1</v>
      </c>
    </row>
    <row r="74" spans="1:7" x14ac:dyDescent="0.25">
      <c r="A74" s="243" t="s">
        <v>867</v>
      </c>
      <c r="B74" s="243" t="s">
        <v>72</v>
      </c>
      <c r="C74" s="243" t="s">
        <v>268</v>
      </c>
      <c r="D74" s="243">
        <v>84.666666666666671</v>
      </c>
      <c r="E74" s="243">
        <v>1</v>
      </c>
      <c r="F74" s="243">
        <v>1</v>
      </c>
      <c r="G74" s="243">
        <v>1</v>
      </c>
    </row>
    <row r="75" spans="1:7" x14ac:dyDescent="0.25">
      <c r="A75" s="243" t="s">
        <v>867</v>
      </c>
      <c r="B75" s="243" t="s">
        <v>75</v>
      </c>
      <c r="C75" s="243" t="s">
        <v>269</v>
      </c>
      <c r="D75" s="243">
        <v>0</v>
      </c>
      <c r="E75" s="243">
        <v>1</v>
      </c>
      <c r="F75" s="243">
        <v>1</v>
      </c>
      <c r="G75" s="243">
        <v>0</v>
      </c>
    </row>
    <row r="76" spans="1:7" x14ac:dyDescent="0.25">
      <c r="A76" s="243" t="s">
        <v>867</v>
      </c>
      <c r="B76" s="243" t="s">
        <v>73</v>
      </c>
      <c r="C76" s="243" t="s">
        <v>270</v>
      </c>
      <c r="D76" s="243">
        <v>66.900000000000006</v>
      </c>
      <c r="E76" s="243">
        <v>1</v>
      </c>
      <c r="F76" s="243">
        <v>1</v>
      </c>
      <c r="G76" s="243">
        <v>1</v>
      </c>
    </row>
    <row r="77" spans="1:7" x14ac:dyDescent="0.25">
      <c r="A77" s="243" t="s">
        <v>865</v>
      </c>
      <c r="B77" s="243" t="s">
        <v>76</v>
      </c>
      <c r="C77" s="243" t="s">
        <v>271</v>
      </c>
      <c r="D77" s="243">
        <v>100</v>
      </c>
      <c r="E77" s="243">
        <v>1</v>
      </c>
      <c r="F77" s="243">
        <v>1</v>
      </c>
      <c r="G77" s="243">
        <v>0.5</v>
      </c>
    </row>
    <row r="78" spans="1:7" x14ac:dyDescent="0.25">
      <c r="A78" s="243" t="s">
        <v>865</v>
      </c>
      <c r="B78" s="243" t="s">
        <v>82</v>
      </c>
      <c r="C78" s="243" t="s">
        <v>272</v>
      </c>
      <c r="D78" s="243">
        <v>100</v>
      </c>
      <c r="E78" s="243">
        <v>1</v>
      </c>
      <c r="F78" s="243">
        <v>1</v>
      </c>
      <c r="G78" s="243">
        <v>0.5</v>
      </c>
    </row>
    <row r="79" spans="1:7" x14ac:dyDescent="0.25">
      <c r="A79" s="243" t="s">
        <v>870</v>
      </c>
      <c r="B79" s="243" t="s">
        <v>78</v>
      </c>
      <c r="C79" s="243" t="s">
        <v>273</v>
      </c>
      <c r="D79" s="243">
        <v>100</v>
      </c>
      <c r="E79" s="243">
        <v>0.5</v>
      </c>
      <c r="F79" s="243">
        <v>1</v>
      </c>
      <c r="G79" s="243">
        <v>1</v>
      </c>
    </row>
    <row r="80" spans="1:7" x14ac:dyDescent="0.25">
      <c r="A80" s="243" t="s">
        <v>870</v>
      </c>
      <c r="B80" s="243" t="s">
        <v>77</v>
      </c>
      <c r="C80" s="243" t="s">
        <v>274</v>
      </c>
      <c r="D80" s="243">
        <v>100</v>
      </c>
      <c r="E80" s="243">
        <v>1</v>
      </c>
      <c r="F80" s="243">
        <v>1</v>
      </c>
      <c r="G80" s="243">
        <v>1</v>
      </c>
    </row>
    <row r="81" spans="1:7" x14ac:dyDescent="0.25">
      <c r="A81" s="243" t="s">
        <v>863</v>
      </c>
      <c r="B81" s="243" t="s">
        <v>80</v>
      </c>
      <c r="C81" s="243" t="s">
        <v>275</v>
      </c>
      <c r="D81" s="243">
        <v>100</v>
      </c>
      <c r="E81" s="243">
        <v>1</v>
      </c>
      <c r="F81" s="243">
        <v>1</v>
      </c>
      <c r="G81" s="243">
        <v>1</v>
      </c>
    </row>
    <row r="82" spans="1:7" x14ac:dyDescent="0.25">
      <c r="A82" s="243" t="s">
        <v>863</v>
      </c>
      <c r="B82" s="243" t="s">
        <v>81</v>
      </c>
      <c r="C82" s="243" t="s">
        <v>276</v>
      </c>
      <c r="D82" s="243">
        <v>100</v>
      </c>
      <c r="E82" s="243">
        <v>1</v>
      </c>
      <c r="F82" s="243">
        <v>1</v>
      </c>
      <c r="G82" s="243">
        <v>1</v>
      </c>
    </row>
    <row r="83" spans="1:7" x14ac:dyDescent="0.25">
      <c r="A83" s="243" t="s">
        <v>865</v>
      </c>
      <c r="B83" s="243" t="s">
        <v>79</v>
      </c>
      <c r="C83" s="243" t="s">
        <v>277</v>
      </c>
      <c r="D83" s="243">
        <v>100</v>
      </c>
      <c r="E83" s="243">
        <v>1</v>
      </c>
      <c r="F83" s="243">
        <v>1</v>
      </c>
      <c r="G83" s="243">
        <v>0.5</v>
      </c>
    </row>
    <row r="84" spans="1:7" x14ac:dyDescent="0.25">
      <c r="A84" s="243" t="s">
        <v>865</v>
      </c>
      <c r="B84" s="243" t="s">
        <v>83</v>
      </c>
      <c r="C84" s="243" t="s">
        <v>278</v>
      </c>
      <c r="E84" s="243">
        <v>1</v>
      </c>
      <c r="F84" s="243">
        <v>1</v>
      </c>
      <c r="G84" s="243">
        <v>0.5</v>
      </c>
    </row>
    <row r="85" spans="1:7" x14ac:dyDescent="0.25">
      <c r="A85" s="243" t="s">
        <v>865</v>
      </c>
      <c r="B85" s="243" t="s">
        <v>84</v>
      </c>
      <c r="C85" s="243" t="s">
        <v>279</v>
      </c>
      <c r="D85" s="243">
        <v>100</v>
      </c>
      <c r="E85" s="243">
        <v>1</v>
      </c>
      <c r="F85" s="243">
        <v>0</v>
      </c>
      <c r="G85" s="243">
        <v>0.5</v>
      </c>
    </row>
    <row r="86" spans="1:7" x14ac:dyDescent="0.25">
      <c r="A86" s="243" t="s">
        <v>867</v>
      </c>
      <c r="B86" s="243" t="s">
        <v>85</v>
      </c>
      <c r="C86" s="243" t="s">
        <v>280</v>
      </c>
      <c r="D86" s="243">
        <v>100</v>
      </c>
      <c r="E86" s="243">
        <v>0</v>
      </c>
      <c r="F86" s="243">
        <v>0</v>
      </c>
      <c r="G86" s="243">
        <v>1</v>
      </c>
    </row>
    <row r="87" spans="1:7" x14ac:dyDescent="0.25">
      <c r="A87" s="243" t="s">
        <v>868</v>
      </c>
      <c r="B87" s="243" t="s">
        <v>87</v>
      </c>
      <c r="C87" s="243" t="s">
        <v>281</v>
      </c>
      <c r="E87" s="243">
        <v>0</v>
      </c>
      <c r="F87" s="243">
        <v>1</v>
      </c>
      <c r="G87" s="243">
        <v>0</v>
      </c>
    </row>
    <row r="88" spans="1:7" x14ac:dyDescent="0.25">
      <c r="A88" s="243" t="s">
        <v>863</v>
      </c>
      <c r="B88" s="243" t="s">
        <v>86</v>
      </c>
      <c r="C88" s="243" t="s">
        <v>282</v>
      </c>
      <c r="D88" s="243">
        <v>100</v>
      </c>
      <c r="E88" s="243">
        <v>0</v>
      </c>
      <c r="F88" s="243">
        <v>1</v>
      </c>
      <c r="G88" s="243">
        <v>1</v>
      </c>
    </row>
    <row r="89" spans="1:7" x14ac:dyDescent="0.25">
      <c r="A89" s="243" t="s">
        <v>865</v>
      </c>
      <c r="B89" s="243" t="s">
        <v>88</v>
      </c>
      <c r="C89" s="243" t="s">
        <v>283</v>
      </c>
      <c r="E89" s="243">
        <v>0</v>
      </c>
      <c r="F89" s="243">
        <v>0</v>
      </c>
      <c r="G89" s="243">
        <v>1</v>
      </c>
    </row>
    <row r="90" spans="1:7" x14ac:dyDescent="0.25">
      <c r="A90" s="243" t="s">
        <v>866</v>
      </c>
      <c r="B90" s="243" t="s">
        <v>89</v>
      </c>
      <c r="C90" s="243" t="s">
        <v>284</v>
      </c>
      <c r="D90" s="243">
        <v>52.5</v>
      </c>
      <c r="E90" s="243">
        <v>1</v>
      </c>
      <c r="F90" s="243">
        <v>0</v>
      </c>
      <c r="G90" s="243">
        <v>1</v>
      </c>
    </row>
    <row r="91" spans="1:7" x14ac:dyDescent="0.25">
      <c r="A91" s="243" t="s">
        <v>868</v>
      </c>
      <c r="B91" s="243" t="s">
        <v>92</v>
      </c>
      <c r="C91" s="243" t="s">
        <v>285</v>
      </c>
      <c r="D91" s="243">
        <v>100</v>
      </c>
      <c r="E91" s="243">
        <v>1</v>
      </c>
      <c r="F91" s="243">
        <v>1</v>
      </c>
      <c r="G91" s="243">
        <v>1</v>
      </c>
    </row>
    <row r="92" spans="1:7" x14ac:dyDescent="0.25">
      <c r="A92" s="243" t="s">
        <v>863</v>
      </c>
      <c r="B92" s="243" t="s">
        <v>95</v>
      </c>
      <c r="C92" s="243" t="s">
        <v>286</v>
      </c>
      <c r="D92" s="243">
        <v>1</v>
      </c>
      <c r="E92" s="243">
        <v>1</v>
      </c>
      <c r="F92" s="243">
        <v>1</v>
      </c>
      <c r="G92" s="243">
        <v>1</v>
      </c>
    </row>
    <row r="93" spans="1:7" x14ac:dyDescent="0.25">
      <c r="A93" s="243" t="s">
        <v>865</v>
      </c>
      <c r="B93" s="243" t="s">
        <v>90</v>
      </c>
      <c r="C93" s="243" t="s">
        <v>287</v>
      </c>
      <c r="D93" s="243">
        <v>80.95</v>
      </c>
      <c r="E93" s="243">
        <v>1</v>
      </c>
      <c r="F93" s="243">
        <v>0</v>
      </c>
      <c r="G93" s="243">
        <v>0.5</v>
      </c>
    </row>
    <row r="94" spans="1:7" x14ac:dyDescent="0.25">
      <c r="A94" s="243" t="s">
        <v>868</v>
      </c>
      <c r="B94" s="243" t="s">
        <v>96</v>
      </c>
      <c r="C94" s="243" t="s">
        <v>879</v>
      </c>
      <c r="D94" s="243">
        <v>6.1499999999999995</v>
      </c>
      <c r="E94" s="243">
        <v>1</v>
      </c>
      <c r="F94" s="243">
        <v>0</v>
      </c>
      <c r="G94" s="243">
        <v>1</v>
      </c>
    </row>
    <row r="95" spans="1:7" x14ac:dyDescent="0.25">
      <c r="A95" s="243" t="s">
        <v>865</v>
      </c>
      <c r="B95" s="243" t="s">
        <v>105</v>
      </c>
      <c r="C95" s="243" t="s">
        <v>289</v>
      </c>
      <c r="D95" s="243">
        <v>100</v>
      </c>
      <c r="E95" s="243">
        <v>0</v>
      </c>
      <c r="F95" s="243">
        <v>1</v>
      </c>
      <c r="G95" s="243">
        <v>1</v>
      </c>
    </row>
    <row r="96" spans="1:7" x14ac:dyDescent="0.25">
      <c r="A96" s="243" t="s">
        <v>863</v>
      </c>
      <c r="B96" s="243" t="s">
        <v>97</v>
      </c>
      <c r="C96" s="243" t="s">
        <v>290</v>
      </c>
      <c r="D96" s="243">
        <v>100</v>
      </c>
      <c r="E96" s="243">
        <v>1</v>
      </c>
      <c r="F96" s="243">
        <v>1</v>
      </c>
      <c r="G96" s="243">
        <v>1</v>
      </c>
    </row>
    <row r="97" spans="1:7" x14ac:dyDescent="0.25">
      <c r="A97" s="243" t="s">
        <v>866</v>
      </c>
      <c r="B97" s="243" t="s">
        <v>102</v>
      </c>
      <c r="C97" s="243" t="s">
        <v>291</v>
      </c>
      <c r="D97" s="243">
        <v>21.5</v>
      </c>
      <c r="E97" s="243">
        <v>1</v>
      </c>
      <c r="F97" s="243">
        <v>0</v>
      </c>
      <c r="G97" s="243">
        <v>0</v>
      </c>
    </row>
    <row r="98" spans="1:7" x14ac:dyDescent="0.25">
      <c r="A98" s="243" t="s">
        <v>866</v>
      </c>
      <c r="B98" s="243" t="s">
        <v>98</v>
      </c>
      <c r="C98" s="243" t="s">
        <v>292</v>
      </c>
      <c r="D98" s="243">
        <v>48.5</v>
      </c>
      <c r="E98" s="243">
        <v>1</v>
      </c>
      <c r="F98" s="243">
        <v>1</v>
      </c>
      <c r="G98" s="243">
        <v>1</v>
      </c>
    </row>
    <row r="99" spans="1:7" s="243" customFormat="1" x14ac:dyDescent="0.25">
      <c r="A99" s="243" t="s">
        <v>863</v>
      </c>
      <c r="B99" s="243" t="s">
        <v>99</v>
      </c>
      <c r="C99" s="243" t="s">
        <v>530</v>
      </c>
      <c r="D99" s="243">
        <v>100</v>
      </c>
      <c r="E99" s="243">
        <v>0</v>
      </c>
      <c r="F99" s="243">
        <v>0</v>
      </c>
      <c r="G99" s="243">
        <v>0</v>
      </c>
    </row>
    <row r="100" spans="1:7" x14ac:dyDescent="0.25">
      <c r="A100" s="243" t="s">
        <v>865</v>
      </c>
      <c r="B100" s="243" t="s">
        <v>103</v>
      </c>
      <c r="C100" s="243" t="s">
        <v>294</v>
      </c>
      <c r="D100" s="243">
        <v>100</v>
      </c>
      <c r="E100" s="243">
        <v>0.5</v>
      </c>
      <c r="F100" s="243">
        <v>1</v>
      </c>
      <c r="G100" s="243">
        <v>1</v>
      </c>
    </row>
    <row r="101" spans="1:7" x14ac:dyDescent="0.25">
      <c r="A101" s="243" t="s">
        <v>865</v>
      </c>
      <c r="B101" s="243" t="s">
        <v>104</v>
      </c>
      <c r="C101" s="243" t="s">
        <v>295</v>
      </c>
      <c r="D101" s="243">
        <v>100</v>
      </c>
      <c r="E101" s="243">
        <v>0</v>
      </c>
      <c r="F101" s="243">
        <v>1</v>
      </c>
      <c r="G101" s="243">
        <v>0.5</v>
      </c>
    </row>
    <row r="102" spans="1:7" x14ac:dyDescent="0.25">
      <c r="A102" s="243" t="s">
        <v>866</v>
      </c>
      <c r="B102" s="243" t="s">
        <v>109</v>
      </c>
      <c r="C102" s="243" t="s">
        <v>296</v>
      </c>
      <c r="D102" s="243">
        <v>11.513333333333334</v>
      </c>
      <c r="E102" s="243">
        <v>1</v>
      </c>
      <c r="F102" s="243">
        <v>1</v>
      </c>
      <c r="G102" s="243">
        <v>1</v>
      </c>
    </row>
    <row r="103" spans="1:7" x14ac:dyDescent="0.25">
      <c r="A103" s="243" t="s">
        <v>866</v>
      </c>
      <c r="B103" s="243" t="s">
        <v>122</v>
      </c>
      <c r="C103" s="243" t="s">
        <v>297</v>
      </c>
      <c r="D103" s="243">
        <v>68</v>
      </c>
      <c r="E103" s="243">
        <v>1</v>
      </c>
      <c r="F103" s="243">
        <v>0</v>
      </c>
      <c r="G103" s="243">
        <v>1</v>
      </c>
    </row>
    <row r="104" spans="1:7" x14ac:dyDescent="0.25">
      <c r="A104" s="243" t="s">
        <v>868</v>
      </c>
      <c r="B104" s="243" t="s">
        <v>123</v>
      </c>
      <c r="C104" s="243" t="s">
        <v>298</v>
      </c>
      <c r="D104" s="243">
        <v>80</v>
      </c>
      <c r="E104" s="243">
        <v>0</v>
      </c>
      <c r="F104" s="243">
        <v>1</v>
      </c>
      <c r="G104" s="243">
        <v>0</v>
      </c>
    </row>
    <row r="105" spans="1:7" x14ac:dyDescent="0.25">
      <c r="A105" s="243" t="s">
        <v>870</v>
      </c>
      <c r="B105" s="243" t="s">
        <v>110</v>
      </c>
      <c r="C105" s="243" t="s">
        <v>299</v>
      </c>
      <c r="D105" s="243">
        <v>100</v>
      </c>
      <c r="E105" s="243">
        <v>1</v>
      </c>
      <c r="F105" s="243">
        <v>1</v>
      </c>
      <c r="G105" s="243">
        <v>1</v>
      </c>
    </row>
    <row r="106" spans="1:7" x14ac:dyDescent="0.25">
      <c r="A106" s="243" t="s">
        <v>866</v>
      </c>
      <c r="B106" s="243" t="s">
        <v>114</v>
      </c>
      <c r="C106" s="243" t="s">
        <v>300</v>
      </c>
      <c r="D106" s="243">
        <v>60</v>
      </c>
      <c r="E106" s="243">
        <v>1</v>
      </c>
      <c r="F106" s="243">
        <v>0</v>
      </c>
      <c r="G106" s="243">
        <v>0</v>
      </c>
    </row>
    <row r="107" spans="1:7" x14ac:dyDescent="0.25">
      <c r="A107" s="243" t="s">
        <v>865</v>
      </c>
      <c r="B107" s="243" t="s">
        <v>115</v>
      </c>
      <c r="C107" s="243" t="s">
        <v>301</v>
      </c>
      <c r="E107" s="243">
        <v>1</v>
      </c>
      <c r="F107" s="243">
        <v>1</v>
      </c>
      <c r="G107" s="243">
        <v>1</v>
      </c>
    </row>
    <row r="108" spans="1:7" x14ac:dyDescent="0.25">
      <c r="A108" s="243" t="s">
        <v>868</v>
      </c>
      <c r="B108" s="243" t="s">
        <v>112</v>
      </c>
      <c r="C108" s="243" t="s">
        <v>880</v>
      </c>
      <c r="D108" s="243">
        <v>2</v>
      </c>
      <c r="E108" s="243">
        <v>1</v>
      </c>
      <c r="F108" s="243">
        <v>0</v>
      </c>
      <c r="G108" s="243">
        <v>1</v>
      </c>
    </row>
    <row r="109" spans="1:7" x14ac:dyDescent="0.25">
      <c r="A109" s="243" t="s">
        <v>866</v>
      </c>
      <c r="B109" s="243" t="s">
        <v>120</v>
      </c>
      <c r="C109" s="243" t="s">
        <v>303</v>
      </c>
      <c r="D109" s="243">
        <v>44</v>
      </c>
      <c r="E109" s="243">
        <v>1</v>
      </c>
      <c r="F109" s="243">
        <v>1</v>
      </c>
      <c r="G109" s="243">
        <v>1</v>
      </c>
    </row>
    <row r="110" spans="1:7" x14ac:dyDescent="0.25">
      <c r="A110" s="243" t="s">
        <v>866</v>
      </c>
      <c r="B110" s="243" t="s">
        <v>121</v>
      </c>
      <c r="C110" s="243" t="s">
        <v>304</v>
      </c>
      <c r="D110" s="243">
        <v>100</v>
      </c>
      <c r="E110" s="243">
        <v>0</v>
      </c>
      <c r="F110" s="243">
        <v>1</v>
      </c>
      <c r="G110" s="243">
        <v>1</v>
      </c>
    </row>
    <row r="111" spans="1:7" x14ac:dyDescent="0.25">
      <c r="A111" s="243" t="s">
        <v>867</v>
      </c>
      <c r="B111" s="243" t="s">
        <v>111</v>
      </c>
      <c r="C111" s="243" t="s">
        <v>305</v>
      </c>
      <c r="D111" s="243">
        <v>100</v>
      </c>
      <c r="E111" s="243">
        <v>1</v>
      </c>
      <c r="F111" s="243">
        <v>1</v>
      </c>
      <c r="G111" s="243">
        <v>0</v>
      </c>
    </row>
    <row r="112" spans="1:7" x14ac:dyDescent="0.25">
      <c r="A112" s="243" t="s">
        <v>868</v>
      </c>
      <c r="B112" s="243" t="s">
        <v>60</v>
      </c>
      <c r="C112" s="243" t="s">
        <v>306</v>
      </c>
      <c r="D112" s="243">
        <v>5.0000000000000001E-3</v>
      </c>
      <c r="E112" s="243">
        <v>1</v>
      </c>
      <c r="F112" s="243">
        <v>0</v>
      </c>
      <c r="G112" s="243">
        <v>1</v>
      </c>
    </row>
    <row r="113" spans="1:7" x14ac:dyDescent="0.25">
      <c r="A113" s="243" t="s">
        <v>865</v>
      </c>
      <c r="B113" s="243" t="s">
        <v>107</v>
      </c>
      <c r="C113" s="243" t="s">
        <v>307</v>
      </c>
      <c r="E113" s="243">
        <v>0.5</v>
      </c>
      <c r="F113" s="243">
        <v>0</v>
      </c>
      <c r="G113" s="243">
        <v>0</v>
      </c>
    </row>
    <row r="114" spans="1:7" x14ac:dyDescent="0.25">
      <c r="A114" s="243" t="s">
        <v>868</v>
      </c>
      <c r="B114" s="243" t="s">
        <v>118</v>
      </c>
      <c r="C114" s="243" t="s">
        <v>308</v>
      </c>
      <c r="D114" s="243">
        <v>70.966666666666669</v>
      </c>
      <c r="E114" s="243">
        <v>0.5</v>
      </c>
      <c r="F114" s="243">
        <v>1</v>
      </c>
      <c r="G114" s="243">
        <v>1</v>
      </c>
    </row>
    <row r="115" spans="1:7" x14ac:dyDescent="0.25">
      <c r="A115" s="243" t="s">
        <v>865</v>
      </c>
      <c r="B115" s="243" t="s">
        <v>117</v>
      </c>
      <c r="C115" s="243" t="s">
        <v>309</v>
      </c>
      <c r="D115" s="243">
        <v>100</v>
      </c>
      <c r="E115" s="243">
        <v>0.5</v>
      </c>
      <c r="F115" s="243">
        <v>0</v>
      </c>
      <c r="G115" s="243">
        <v>0</v>
      </c>
    </row>
    <row r="116" spans="1:7" x14ac:dyDescent="0.25">
      <c r="A116" s="243" t="s">
        <v>863</v>
      </c>
      <c r="B116" s="243" t="s">
        <v>106</v>
      </c>
      <c r="C116" s="243" t="s">
        <v>310</v>
      </c>
      <c r="D116" s="243">
        <v>97.333333333333329</v>
      </c>
      <c r="E116" s="243">
        <v>1</v>
      </c>
      <c r="F116" s="243">
        <v>1</v>
      </c>
      <c r="G116" s="243">
        <v>1</v>
      </c>
    </row>
    <row r="117" spans="1:7" x14ac:dyDescent="0.25">
      <c r="A117" s="243" t="s">
        <v>866</v>
      </c>
      <c r="B117" s="243" t="s">
        <v>119</v>
      </c>
      <c r="C117" s="243" t="s">
        <v>311</v>
      </c>
      <c r="D117" s="243">
        <v>49</v>
      </c>
      <c r="E117" s="243">
        <v>1</v>
      </c>
      <c r="F117" s="243">
        <v>1</v>
      </c>
      <c r="G117" s="243">
        <v>1</v>
      </c>
    </row>
    <row r="118" spans="1:7" x14ac:dyDescent="0.25">
      <c r="A118" s="243" t="s">
        <v>870</v>
      </c>
      <c r="B118" s="243" t="s">
        <v>116</v>
      </c>
      <c r="C118" s="243" t="s">
        <v>312</v>
      </c>
      <c r="E118" s="243">
        <v>1</v>
      </c>
      <c r="F118" s="243">
        <v>1</v>
      </c>
      <c r="G118" s="243">
        <v>0</v>
      </c>
    </row>
    <row r="119" spans="1:7" x14ac:dyDescent="0.25">
      <c r="A119" s="243" t="s">
        <v>866</v>
      </c>
      <c r="B119" s="243" t="s">
        <v>124</v>
      </c>
      <c r="C119" s="243" t="s">
        <v>313</v>
      </c>
      <c r="D119" s="243">
        <v>100</v>
      </c>
      <c r="E119" s="243">
        <v>0.5</v>
      </c>
      <c r="F119" s="243">
        <v>0</v>
      </c>
      <c r="G119" s="243">
        <v>1</v>
      </c>
    </row>
    <row r="120" spans="1:7" x14ac:dyDescent="0.25">
      <c r="A120" s="243" t="s">
        <v>868</v>
      </c>
      <c r="B120" s="243" t="s">
        <v>132</v>
      </c>
      <c r="C120" s="243" t="s">
        <v>314</v>
      </c>
      <c r="D120" s="243">
        <v>67.333333333333329</v>
      </c>
      <c r="E120" s="243">
        <v>0.5</v>
      </c>
      <c r="F120" s="243">
        <v>0</v>
      </c>
      <c r="G120" s="243">
        <v>1</v>
      </c>
    </row>
    <row r="121" spans="1:7" x14ac:dyDescent="0.25">
      <c r="A121" s="243" t="s">
        <v>870</v>
      </c>
      <c r="B121" s="243" t="s">
        <v>131</v>
      </c>
      <c r="C121" s="243" t="s">
        <v>315</v>
      </c>
      <c r="D121" s="243">
        <v>24.900000000000002</v>
      </c>
      <c r="E121" s="243">
        <v>0.5</v>
      </c>
      <c r="F121" s="243">
        <v>1</v>
      </c>
      <c r="G121" s="243">
        <v>1</v>
      </c>
    </row>
    <row r="122" spans="1:7" x14ac:dyDescent="0.25">
      <c r="A122" s="243" t="s">
        <v>865</v>
      </c>
      <c r="B122" s="243" t="s">
        <v>129</v>
      </c>
      <c r="C122" s="243" t="s">
        <v>881</v>
      </c>
      <c r="D122" s="243">
        <v>100</v>
      </c>
      <c r="E122" s="243">
        <v>0</v>
      </c>
      <c r="F122" s="243">
        <v>1</v>
      </c>
      <c r="G122" s="243">
        <v>1</v>
      </c>
    </row>
    <row r="123" spans="1:7" x14ac:dyDescent="0.25">
      <c r="A123" s="243" t="s">
        <v>868</v>
      </c>
      <c r="B123" s="243" t="s">
        <v>133</v>
      </c>
      <c r="C123" s="243" t="s">
        <v>317</v>
      </c>
      <c r="D123" s="243">
        <v>100</v>
      </c>
      <c r="E123" s="243">
        <v>1</v>
      </c>
      <c r="F123" s="243">
        <v>1</v>
      </c>
      <c r="G123" s="243">
        <v>0.5</v>
      </c>
    </row>
    <row r="124" spans="1:7" x14ac:dyDescent="0.25">
      <c r="A124" s="243" t="s">
        <v>867</v>
      </c>
      <c r="B124" s="243" t="s">
        <v>127</v>
      </c>
      <c r="C124" s="243" t="s">
        <v>318</v>
      </c>
      <c r="D124" s="243">
        <v>35.56666666666667</v>
      </c>
      <c r="E124" s="243">
        <v>1</v>
      </c>
      <c r="F124" s="243">
        <v>1</v>
      </c>
      <c r="G124" s="243">
        <v>1</v>
      </c>
    </row>
    <row r="125" spans="1:7" x14ac:dyDescent="0.25">
      <c r="A125" s="243" t="s">
        <v>866</v>
      </c>
      <c r="B125" s="243" t="s">
        <v>125</v>
      </c>
      <c r="C125" s="243" t="s">
        <v>882</v>
      </c>
      <c r="D125" s="243">
        <v>19</v>
      </c>
      <c r="E125" s="243">
        <v>1</v>
      </c>
      <c r="F125" s="243">
        <v>0</v>
      </c>
      <c r="G125" s="243">
        <v>1</v>
      </c>
    </row>
    <row r="126" spans="1:7" x14ac:dyDescent="0.25">
      <c r="A126" s="243" t="s">
        <v>866</v>
      </c>
      <c r="B126" s="243" t="s">
        <v>126</v>
      </c>
      <c r="C126" s="243" t="s">
        <v>320</v>
      </c>
      <c r="D126" s="243">
        <v>72.5</v>
      </c>
      <c r="E126" s="243">
        <v>1</v>
      </c>
      <c r="F126" s="243">
        <v>1</v>
      </c>
      <c r="G126" s="243">
        <v>0</v>
      </c>
    </row>
    <row r="127" spans="1:7" x14ac:dyDescent="0.25">
      <c r="A127" s="243" t="s">
        <v>868</v>
      </c>
      <c r="B127" s="243" t="s">
        <v>128</v>
      </c>
      <c r="C127" s="243" t="s">
        <v>321</v>
      </c>
      <c r="D127" s="243">
        <v>68.333333333333329</v>
      </c>
      <c r="E127" s="243">
        <v>0.5</v>
      </c>
      <c r="F127" s="243">
        <v>0</v>
      </c>
      <c r="G127" s="243">
        <v>1</v>
      </c>
    </row>
    <row r="128" spans="1:7" x14ac:dyDescent="0.25">
      <c r="A128" s="243" t="s">
        <v>865</v>
      </c>
      <c r="B128" s="243" t="s">
        <v>130</v>
      </c>
      <c r="C128" s="243" t="s">
        <v>322</v>
      </c>
      <c r="D128" s="243">
        <v>91.333333333333329</v>
      </c>
      <c r="E128" s="243">
        <v>0.5</v>
      </c>
      <c r="F128" s="243">
        <v>0</v>
      </c>
      <c r="G128" s="243">
        <v>0.5</v>
      </c>
    </row>
    <row r="129" spans="1:7" x14ac:dyDescent="0.25">
      <c r="A129" s="243" t="s">
        <v>863</v>
      </c>
      <c r="B129" s="243" t="s">
        <v>134</v>
      </c>
      <c r="C129" s="243" t="s">
        <v>323</v>
      </c>
      <c r="D129" s="243">
        <v>100</v>
      </c>
      <c r="E129" s="243">
        <v>0.5</v>
      </c>
      <c r="F129" s="243">
        <v>1</v>
      </c>
      <c r="G129" s="243">
        <v>1</v>
      </c>
    </row>
    <row r="130" spans="1:7" x14ac:dyDescent="0.25">
      <c r="A130" s="243" t="s">
        <v>863</v>
      </c>
      <c r="B130" s="243" t="s">
        <v>135</v>
      </c>
      <c r="C130" s="243" t="s">
        <v>324</v>
      </c>
      <c r="D130" s="243">
        <v>90</v>
      </c>
      <c r="E130" s="243">
        <v>1</v>
      </c>
      <c r="F130" s="243">
        <v>1</v>
      </c>
      <c r="G130" s="243">
        <v>1</v>
      </c>
    </row>
    <row r="131" spans="1:7" x14ac:dyDescent="0.25">
      <c r="A131" s="243" t="s">
        <v>868</v>
      </c>
      <c r="B131" s="243" t="s">
        <v>139</v>
      </c>
      <c r="C131" s="243" t="s">
        <v>325</v>
      </c>
      <c r="D131" s="243">
        <v>0</v>
      </c>
      <c r="E131" s="243">
        <v>0.5</v>
      </c>
      <c r="F131" s="243">
        <v>0</v>
      </c>
      <c r="G131" s="243">
        <v>0</v>
      </c>
    </row>
    <row r="132" spans="1:7" x14ac:dyDescent="0.25">
      <c r="A132" s="243" t="s">
        <v>867</v>
      </c>
      <c r="B132" s="243" t="s">
        <v>136</v>
      </c>
      <c r="C132" s="243" t="s">
        <v>326</v>
      </c>
      <c r="D132" s="243">
        <v>100</v>
      </c>
      <c r="E132" s="243">
        <v>0.5</v>
      </c>
      <c r="F132" s="243">
        <v>1</v>
      </c>
      <c r="G132" s="243">
        <v>0</v>
      </c>
    </row>
    <row r="133" spans="1:7" x14ac:dyDescent="0.25">
      <c r="A133" s="243" t="s">
        <v>868</v>
      </c>
      <c r="B133" s="243" t="s">
        <v>140</v>
      </c>
      <c r="C133" s="243" t="s">
        <v>327</v>
      </c>
      <c r="D133" s="243">
        <v>55</v>
      </c>
      <c r="E133" s="243">
        <v>1</v>
      </c>
      <c r="F133" s="243">
        <v>1</v>
      </c>
      <c r="G133" s="243">
        <v>1</v>
      </c>
    </row>
    <row r="134" spans="1:7" x14ac:dyDescent="0.25">
      <c r="A134" s="243" t="s">
        <v>867</v>
      </c>
      <c r="B134" s="243" t="s">
        <v>144</v>
      </c>
      <c r="C134" s="243" t="s">
        <v>328</v>
      </c>
      <c r="D134" s="243">
        <v>100</v>
      </c>
      <c r="E134" s="243">
        <v>1</v>
      </c>
      <c r="F134" s="243">
        <v>1</v>
      </c>
      <c r="G134" s="243">
        <v>1</v>
      </c>
    </row>
    <row r="135" spans="1:7" x14ac:dyDescent="0.25">
      <c r="A135" s="243" t="s">
        <v>867</v>
      </c>
      <c r="B135" s="243" t="s">
        <v>137</v>
      </c>
      <c r="C135" s="243" t="s">
        <v>329</v>
      </c>
      <c r="D135" s="243">
        <v>100</v>
      </c>
      <c r="E135" s="243">
        <v>0.5</v>
      </c>
      <c r="F135" s="243">
        <v>1</v>
      </c>
      <c r="G135" s="243">
        <v>1</v>
      </c>
    </row>
    <row r="136" spans="1:7" x14ac:dyDescent="0.25">
      <c r="A136" s="243" t="s">
        <v>868</v>
      </c>
      <c r="B136" s="243" t="s">
        <v>138</v>
      </c>
      <c r="C136" s="243" t="s">
        <v>883</v>
      </c>
      <c r="D136" s="243">
        <v>100</v>
      </c>
      <c r="E136" s="243">
        <v>0</v>
      </c>
      <c r="F136" s="243">
        <v>1</v>
      </c>
      <c r="G136" s="243">
        <v>1</v>
      </c>
    </row>
    <row r="137" spans="1:7" x14ac:dyDescent="0.25">
      <c r="A137" s="243" t="s">
        <v>865</v>
      </c>
      <c r="B137" s="243" t="s">
        <v>141</v>
      </c>
      <c r="C137" s="243" t="s">
        <v>331</v>
      </c>
      <c r="D137" s="243">
        <v>100</v>
      </c>
      <c r="E137" s="243">
        <v>0.5</v>
      </c>
      <c r="F137" s="243">
        <v>0</v>
      </c>
      <c r="G137" s="243">
        <v>0</v>
      </c>
    </row>
    <row r="138" spans="1:7" x14ac:dyDescent="0.25">
      <c r="A138" s="243" t="s">
        <v>865</v>
      </c>
      <c r="B138" s="243" t="s">
        <v>143</v>
      </c>
      <c r="C138" s="243" t="s">
        <v>332</v>
      </c>
      <c r="D138" s="243">
        <v>100</v>
      </c>
      <c r="E138" s="243">
        <v>0.5</v>
      </c>
      <c r="F138" s="243">
        <v>1</v>
      </c>
      <c r="G138" s="243">
        <v>0.5</v>
      </c>
    </row>
    <row r="139" spans="1:7" x14ac:dyDescent="0.25">
      <c r="A139" s="243" t="s">
        <v>863</v>
      </c>
      <c r="B139" s="243" t="s">
        <v>145</v>
      </c>
      <c r="C139" s="243" t="s">
        <v>333</v>
      </c>
      <c r="D139" s="243">
        <v>95</v>
      </c>
      <c r="E139" s="243">
        <v>1</v>
      </c>
      <c r="F139" s="243">
        <v>1</v>
      </c>
      <c r="G139" s="243">
        <v>1</v>
      </c>
    </row>
    <row r="140" spans="1:7" x14ac:dyDescent="0.25">
      <c r="A140" s="243" t="s">
        <v>868</v>
      </c>
      <c r="B140" s="243" t="s">
        <v>94</v>
      </c>
      <c r="C140" s="243" t="s">
        <v>334</v>
      </c>
      <c r="D140" s="243">
        <v>48</v>
      </c>
      <c r="E140" s="243">
        <v>1</v>
      </c>
      <c r="F140" s="243">
        <v>1</v>
      </c>
      <c r="G140" s="243">
        <v>1</v>
      </c>
    </row>
    <row r="141" spans="1:7" x14ac:dyDescent="0.25">
      <c r="A141" s="243" t="s">
        <v>865</v>
      </c>
      <c r="B141" s="243" t="s">
        <v>108</v>
      </c>
      <c r="C141" s="243" t="s">
        <v>335</v>
      </c>
      <c r="D141" s="243">
        <v>55.75</v>
      </c>
      <c r="E141" s="243">
        <v>0.5</v>
      </c>
      <c r="F141" s="243">
        <v>0</v>
      </c>
      <c r="G141" s="243">
        <v>1</v>
      </c>
    </row>
    <row r="142" spans="1:7" x14ac:dyDescent="0.25">
      <c r="A142" s="243" t="s">
        <v>865</v>
      </c>
      <c r="B142" s="243" t="s">
        <v>146</v>
      </c>
      <c r="C142" s="243" t="s">
        <v>336</v>
      </c>
      <c r="D142" s="243">
        <v>67</v>
      </c>
      <c r="E142" s="243">
        <v>0.5</v>
      </c>
      <c r="F142" s="243">
        <v>1</v>
      </c>
      <c r="G142" s="243">
        <v>1</v>
      </c>
    </row>
    <row r="143" spans="1:7" x14ac:dyDescent="0.25">
      <c r="A143" s="243" t="s">
        <v>865</v>
      </c>
      <c r="B143" s="243" t="s">
        <v>147</v>
      </c>
      <c r="C143" s="243" t="s">
        <v>884</v>
      </c>
      <c r="E143" s="243">
        <v>1</v>
      </c>
      <c r="F143" s="243">
        <v>0</v>
      </c>
      <c r="G143" s="243">
        <v>0.5</v>
      </c>
    </row>
    <row r="144" spans="1:7" x14ac:dyDescent="0.25">
      <c r="A144" s="243" t="s">
        <v>866</v>
      </c>
      <c r="B144" s="243" t="s">
        <v>148</v>
      </c>
      <c r="C144" s="243" t="s">
        <v>338</v>
      </c>
      <c r="D144" s="243">
        <v>12.433333333333332</v>
      </c>
      <c r="E144" s="243">
        <v>0.5</v>
      </c>
      <c r="F144" s="243">
        <v>0</v>
      </c>
      <c r="G144" s="243">
        <v>1</v>
      </c>
    </row>
    <row r="145" spans="1:7" x14ac:dyDescent="0.25">
      <c r="A145" s="243" t="s">
        <v>867</v>
      </c>
      <c r="B145" s="243" t="s">
        <v>93</v>
      </c>
      <c r="C145" s="243" t="s">
        <v>339</v>
      </c>
      <c r="D145" s="243">
        <v>100</v>
      </c>
      <c r="E145" s="243">
        <v>1</v>
      </c>
      <c r="F145" s="243">
        <v>0</v>
      </c>
      <c r="G145" s="243">
        <v>0</v>
      </c>
    </row>
    <row r="146" spans="1:7" x14ac:dyDescent="0.25">
      <c r="A146" s="243" t="s">
        <v>867</v>
      </c>
      <c r="B146" s="243" t="s">
        <v>100</v>
      </c>
      <c r="C146" s="243" t="s">
        <v>340</v>
      </c>
      <c r="D146" s="243">
        <v>100</v>
      </c>
      <c r="E146" s="243">
        <v>0.5</v>
      </c>
      <c r="F146" s="243">
        <v>0</v>
      </c>
      <c r="G146" s="243">
        <v>1</v>
      </c>
    </row>
    <row r="147" spans="1:7" x14ac:dyDescent="0.25">
      <c r="A147" s="243" t="s">
        <v>867</v>
      </c>
      <c r="B147" s="243" t="s">
        <v>184</v>
      </c>
      <c r="C147" s="243" t="s">
        <v>341</v>
      </c>
      <c r="D147" s="243">
        <v>100</v>
      </c>
      <c r="E147" s="243">
        <v>0</v>
      </c>
      <c r="F147" s="243">
        <v>0</v>
      </c>
      <c r="G147" s="243">
        <v>1</v>
      </c>
    </row>
    <row r="148" spans="1:7" x14ac:dyDescent="0.25">
      <c r="A148" s="243" t="s">
        <v>868</v>
      </c>
      <c r="B148" s="243" t="s">
        <v>188</v>
      </c>
      <c r="C148" s="243" t="s">
        <v>342</v>
      </c>
      <c r="D148" s="243">
        <v>100</v>
      </c>
      <c r="E148" s="243">
        <v>0</v>
      </c>
      <c r="F148" s="243">
        <v>1</v>
      </c>
      <c r="G148" s="243">
        <v>1</v>
      </c>
    </row>
    <row r="149" spans="1:7" x14ac:dyDescent="0.25">
      <c r="A149" s="243" t="s">
        <v>865</v>
      </c>
      <c r="B149" s="243" t="s">
        <v>156</v>
      </c>
      <c r="C149" s="243" t="s">
        <v>343</v>
      </c>
      <c r="E149" s="243">
        <v>0.5</v>
      </c>
      <c r="F149" s="243">
        <v>0</v>
      </c>
      <c r="G149" s="243">
        <v>0</v>
      </c>
    </row>
    <row r="150" spans="1:7" x14ac:dyDescent="0.25">
      <c r="A150" s="243" t="s">
        <v>866</v>
      </c>
      <c r="B150" s="243" t="s">
        <v>159</v>
      </c>
      <c r="C150" s="243" t="s">
        <v>344</v>
      </c>
      <c r="D150" s="243">
        <v>15.333333333333334</v>
      </c>
      <c r="E150" s="243">
        <v>0.5</v>
      </c>
      <c r="F150" s="243">
        <v>1</v>
      </c>
      <c r="G150" s="243">
        <v>1</v>
      </c>
    </row>
    <row r="151" spans="1:7" x14ac:dyDescent="0.25">
      <c r="A151" s="243" t="s">
        <v>863</v>
      </c>
      <c r="B151" s="243" t="s">
        <v>149</v>
      </c>
      <c r="C151" s="243" t="s">
        <v>345</v>
      </c>
      <c r="D151" s="243">
        <v>100</v>
      </c>
      <c r="E151" s="243">
        <v>1</v>
      </c>
      <c r="F151" s="243">
        <v>1</v>
      </c>
      <c r="G151" s="243">
        <v>1</v>
      </c>
    </row>
    <row r="152" spans="1:7" x14ac:dyDescent="0.25">
      <c r="A152" s="243" t="s">
        <v>866</v>
      </c>
      <c r="B152" s="243" t="s">
        <v>151</v>
      </c>
      <c r="C152" s="243" t="s">
        <v>346</v>
      </c>
      <c r="D152" s="243">
        <v>49.666666666666664</v>
      </c>
      <c r="E152" s="243">
        <v>0.5</v>
      </c>
      <c r="F152" s="243">
        <v>0</v>
      </c>
      <c r="G152" s="243">
        <v>1</v>
      </c>
    </row>
    <row r="153" spans="1:7" x14ac:dyDescent="0.25">
      <c r="A153" s="243" t="s">
        <v>865</v>
      </c>
      <c r="B153" s="243" t="s">
        <v>158</v>
      </c>
      <c r="C153" s="243" t="s">
        <v>347</v>
      </c>
      <c r="D153" s="243">
        <v>100</v>
      </c>
      <c r="E153" s="243">
        <v>0.5</v>
      </c>
      <c r="F153" s="243">
        <v>0</v>
      </c>
      <c r="G153" s="243">
        <v>0</v>
      </c>
    </row>
    <row r="154" spans="1:7" x14ac:dyDescent="0.25">
      <c r="A154" s="243" t="s">
        <v>866</v>
      </c>
      <c r="B154" s="243" t="s">
        <v>165</v>
      </c>
      <c r="C154" s="243" t="s">
        <v>348</v>
      </c>
      <c r="D154" s="243">
        <v>100</v>
      </c>
      <c r="E154" s="243">
        <v>1</v>
      </c>
      <c r="F154" s="243">
        <v>0</v>
      </c>
      <c r="G154" s="243">
        <v>1</v>
      </c>
    </row>
    <row r="155" spans="1:7" x14ac:dyDescent="0.25">
      <c r="A155" s="243" t="s">
        <v>866</v>
      </c>
      <c r="B155" s="243" t="s">
        <v>154</v>
      </c>
      <c r="C155" s="243" t="s">
        <v>349</v>
      </c>
      <c r="D155" s="243">
        <v>2</v>
      </c>
      <c r="E155" s="243">
        <v>1</v>
      </c>
      <c r="F155" s="243">
        <v>1</v>
      </c>
      <c r="G155" s="243">
        <v>0.5</v>
      </c>
    </row>
    <row r="156" spans="1:7" x14ac:dyDescent="0.25">
      <c r="A156" s="243" t="s">
        <v>868</v>
      </c>
      <c r="B156" s="243" t="s">
        <v>152</v>
      </c>
      <c r="C156" s="243" t="s">
        <v>350</v>
      </c>
      <c r="E156" s="243">
        <v>0.5</v>
      </c>
      <c r="F156" s="243">
        <v>1</v>
      </c>
      <c r="G156" s="243">
        <v>0.5</v>
      </c>
    </row>
    <row r="157" spans="1:7" x14ac:dyDescent="0.25">
      <c r="A157" s="243" t="s">
        <v>865</v>
      </c>
      <c r="B157" s="243" t="s">
        <v>161</v>
      </c>
      <c r="C157" s="243" t="s">
        <v>351</v>
      </c>
      <c r="D157" s="243">
        <v>100</v>
      </c>
      <c r="E157" s="243">
        <v>1</v>
      </c>
      <c r="F157" s="243">
        <v>1</v>
      </c>
      <c r="G157" s="243">
        <v>0</v>
      </c>
    </row>
    <row r="158" spans="1:7" x14ac:dyDescent="0.25">
      <c r="A158" s="243" t="s">
        <v>865</v>
      </c>
      <c r="B158" s="243" t="s">
        <v>162</v>
      </c>
      <c r="C158" s="243" t="s">
        <v>352</v>
      </c>
      <c r="D158" s="243">
        <v>70</v>
      </c>
      <c r="E158" s="243">
        <v>1</v>
      </c>
      <c r="F158" s="243">
        <v>1</v>
      </c>
      <c r="G158" s="243">
        <v>0.5</v>
      </c>
    </row>
    <row r="159" spans="1:7" x14ac:dyDescent="0.25">
      <c r="A159" s="243" t="s">
        <v>868</v>
      </c>
      <c r="B159" s="243" t="s">
        <v>153</v>
      </c>
      <c r="C159" s="243" t="s">
        <v>353</v>
      </c>
      <c r="D159" s="243">
        <v>51.666666666666664</v>
      </c>
      <c r="E159" s="243">
        <v>1</v>
      </c>
      <c r="F159" s="243">
        <v>0</v>
      </c>
      <c r="G159" s="243">
        <v>1</v>
      </c>
    </row>
    <row r="160" spans="1:7" x14ac:dyDescent="0.25">
      <c r="A160" s="243" t="s">
        <v>863</v>
      </c>
      <c r="B160" s="243" t="s">
        <v>157</v>
      </c>
      <c r="C160" s="243" t="s">
        <v>354</v>
      </c>
      <c r="D160" s="243">
        <v>0</v>
      </c>
      <c r="E160" s="243">
        <v>0.5</v>
      </c>
      <c r="F160" s="243">
        <v>1</v>
      </c>
      <c r="G160" s="243">
        <v>0</v>
      </c>
    </row>
    <row r="161" spans="1:7" x14ac:dyDescent="0.25">
      <c r="A161" s="243" t="s">
        <v>866</v>
      </c>
      <c r="B161" s="243" t="s">
        <v>190</v>
      </c>
      <c r="C161" s="243" t="s">
        <v>355</v>
      </c>
      <c r="D161" s="243">
        <v>100</v>
      </c>
      <c r="E161" s="243">
        <v>0.5</v>
      </c>
      <c r="F161" s="243">
        <v>1</v>
      </c>
      <c r="G161" s="243">
        <v>0</v>
      </c>
    </row>
    <row r="162" spans="1:7" x14ac:dyDescent="0.25">
      <c r="A162" s="243" t="s">
        <v>863</v>
      </c>
      <c r="B162" s="243" t="s">
        <v>577</v>
      </c>
      <c r="C162" s="243" t="s">
        <v>667</v>
      </c>
      <c r="D162" s="243">
        <v>0</v>
      </c>
      <c r="E162" s="243">
        <v>0.5</v>
      </c>
      <c r="F162" s="243">
        <v>0</v>
      </c>
      <c r="G162" s="243">
        <v>0</v>
      </c>
    </row>
    <row r="163" spans="1:7" x14ac:dyDescent="0.25">
      <c r="A163" s="243" t="s">
        <v>865</v>
      </c>
      <c r="B163" s="243" t="s">
        <v>54</v>
      </c>
      <c r="C163" s="243" t="s">
        <v>356</v>
      </c>
      <c r="D163" s="243">
        <v>100</v>
      </c>
      <c r="E163" s="243">
        <v>0.5</v>
      </c>
      <c r="F163" s="243">
        <v>1</v>
      </c>
      <c r="G163" s="243">
        <v>0</v>
      </c>
    </row>
    <row r="164" spans="1:7" x14ac:dyDescent="0.25">
      <c r="A164" s="243" t="s">
        <v>870</v>
      </c>
      <c r="B164" s="243" t="s">
        <v>101</v>
      </c>
      <c r="C164" s="243" t="s">
        <v>357</v>
      </c>
      <c r="D164" s="243">
        <v>65.333333333333329</v>
      </c>
      <c r="E164" s="243">
        <v>1</v>
      </c>
      <c r="F164" s="243">
        <v>1</v>
      </c>
      <c r="G164" s="243">
        <v>1</v>
      </c>
    </row>
    <row r="165" spans="1:7" x14ac:dyDescent="0.25">
      <c r="A165" s="243" t="s">
        <v>863</v>
      </c>
      <c r="B165" s="243" t="s">
        <v>150</v>
      </c>
      <c r="C165" s="243" t="s">
        <v>885</v>
      </c>
      <c r="D165" s="243">
        <v>3.65</v>
      </c>
      <c r="E165" s="243">
        <v>0.5</v>
      </c>
      <c r="F165" s="243">
        <v>1</v>
      </c>
      <c r="G165" s="243">
        <v>1</v>
      </c>
    </row>
    <row r="166" spans="1:7" x14ac:dyDescent="0.25">
      <c r="A166" s="243" t="s">
        <v>867</v>
      </c>
      <c r="B166" s="243" t="s">
        <v>160</v>
      </c>
      <c r="C166" s="243" t="s">
        <v>359</v>
      </c>
      <c r="D166" s="243">
        <v>100</v>
      </c>
      <c r="E166" s="243">
        <v>0.5</v>
      </c>
      <c r="F166" s="243">
        <v>1</v>
      </c>
      <c r="G166" s="243">
        <v>1</v>
      </c>
    </row>
    <row r="167" spans="1:7" x14ac:dyDescent="0.25">
      <c r="A167" s="243" t="s">
        <v>866</v>
      </c>
      <c r="B167" s="243" t="s">
        <v>164</v>
      </c>
      <c r="C167" s="243" t="s">
        <v>360</v>
      </c>
      <c r="D167" s="243">
        <v>100</v>
      </c>
      <c r="E167" s="243">
        <v>0.5</v>
      </c>
      <c r="F167" s="243">
        <v>0</v>
      </c>
      <c r="G167" s="243">
        <v>1</v>
      </c>
    </row>
    <row r="168" spans="1:7" x14ac:dyDescent="0.25">
      <c r="A168" s="243" t="s">
        <v>865</v>
      </c>
      <c r="B168" s="243" t="s">
        <v>163</v>
      </c>
      <c r="C168" s="243" t="s">
        <v>361</v>
      </c>
      <c r="E168" s="243">
        <v>0</v>
      </c>
      <c r="F168" s="243">
        <v>0</v>
      </c>
      <c r="G168" s="243">
        <v>0</v>
      </c>
    </row>
    <row r="169" spans="1:7" x14ac:dyDescent="0.25">
      <c r="A169" s="243" t="s">
        <v>865</v>
      </c>
      <c r="B169" s="243" t="s">
        <v>30</v>
      </c>
      <c r="C169" s="243" t="s">
        <v>362</v>
      </c>
      <c r="D169" s="243">
        <v>1.6666666666666667</v>
      </c>
      <c r="E169" s="243">
        <v>1</v>
      </c>
      <c r="F169" s="243">
        <v>1</v>
      </c>
      <c r="G169" s="243">
        <v>0</v>
      </c>
    </row>
    <row r="170" spans="1:7" x14ac:dyDescent="0.25">
      <c r="A170" s="243" t="s">
        <v>863</v>
      </c>
      <c r="B170" s="243" t="s">
        <v>166</v>
      </c>
      <c r="C170" s="243" t="s">
        <v>886</v>
      </c>
      <c r="D170" s="243">
        <v>101.5</v>
      </c>
      <c r="E170" s="243">
        <v>1</v>
      </c>
      <c r="F170" s="243">
        <v>1</v>
      </c>
      <c r="G170" s="243">
        <v>1</v>
      </c>
    </row>
    <row r="171" spans="1:7" x14ac:dyDescent="0.25">
      <c r="A171" s="243" t="s">
        <v>865</v>
      </c>
      <c r="B171" s="243" t="s">
        <v>170</v>
      </c>
      <c r="C171" s="243" t="s">
        <v>364</v>
      </c>
      <c r="D171" s="243">
        <v>17.25</v>
      </c>
      <c r="E171" s="243">
        <v>1</v>
      </c>
      <c r="F171" s="243">
        <v>0</v>
      </c>
      <c r="G171" s="243">
        <v>1</v>
      </c>
    </row>
    <row r="172" spans="1:7" x14ac:dyDescent="0.25">
      <c r="A172" s="243" t="s">
        <v>870</v>
      </c>
      <c r="B172" s="243" t="s">
        <v>169</v>
      </c>
      <c r="C172" s="243" t="s">
        <v>365</v>
      </c>
      <c r="D172" s="243">
        <v>98.333333333333329</v>
      </c>
      <c r="E172" s="243">
        <v>0.5</v>
      </c>
      <c r="F172" s="243">
        <v>1</v>
      </c>
      <c r="G172" s="243">
        <v>1</v>
      </c>
    </row>
    <row r="173" spans="1:7" x14ac:dyDescent="0.25">
      <c r="A173" s="243" t="s">
        <v>865</v>
      </c>
      <c r="B173" s="243" t="s">
        <v>113</v>
      </c>
      <c r="C173" s="243" t="s">
        <v>366</v>
      </c>
      <c r="D173" s="243">
        <v>100</v>
      </c>
      <c r="E173" s="243">
        <v>0.5</v>
      </c>
      <c r="F173" s="243">
        <v>1</v>
      </c>
      <c r="G173" s="243">
        <v>0.5</v>
      </c>
    </row>
    <row r="174" spans="1:7" x14ac:dyDescent="0.25">
      <c r="A174" s="243" t="s">
        <v>870</v>
      </c>
      <c r="B174" s="243" t="s">
        <v>172</v>
      </c>
      <c r="C174" s="243" t="s">
        <v>367</v>
      </c>
      <c r="D174" s="243">
        <v>100</v>
      </c>
      <c r="E174" s="243">
        <v>1</v>
      </c>
      <c r="F174" s="243">
        <v>0</v>
      </c>
      <c r="G174" s="243">
        <v>1</v>
      </c>
    </row>
    <row r="175" spans="1:7" x14ac:dyDescent="0.25">
      <c r="A175" s="243" t="s">
        <v>866</v>
      </c>
      <c r="B175" s="243" t="s">
        <v>168</v>
      </c>
      <c r="C175" s="243" t="s">
        <v>368</v>
      </c>
      <c r="D175" s="243">
        <v>14.166666666666666</v>
      </c>
      <c r="E175" s="243">
        <v>1</v>
      </c>
      <c r="F175" s="243">
        <v>0</v>
      </c>
      <c r="G175" s="243">
        <v>1</v>
      </c>
    </row>
    <row r="176" spans="1:7" x14ac:dyDescent="0.25">
      <c r="A176" s="243" t="s">
        <v>868</v>
      </c>
      <c r="B176" s="243" t="s">
        <v>173</v>
      </c>
      <c r="C176" s="243" t="s">
        <v>369</v>
      </c>
      <c r="D176" s="243">
        <v>95</v>
      </c>
      <c r="E176" s="243">
        <v>1</v>
      </c>
      <c r="F176" s="243">
        <v>1</v>
      </c>
      <c r="G176" s="243">
        <v>1</v>
      </c>
    </row>
    <row r="177" spans="1:7" x14ac:dyDescent="0.25">
      <c r="A177" s="243" t="s">
        <v>867</v>
      </c>
      <c r="B177" s="243" t="s">
        <v>174</v>
      </c>
      <c r="C177" s="243" t="s">
        <v>370</v>
      </c>
      <c r="D177" s="243">
        <v>100</v>
      </c>
      <c r="E177" s="243">
        <v>0.5</v>
      </c>
      <c r="F177" s="243">
        <v>0</v>
      </c>
      <c r="G177" s="243">
        <v>1</v>
      </c>
    </row>
    <row r="178" spans="1:7" x14ac:dyDescent="0.25">
      <c r="A178" s="243" t="s">
        <v>863</v>
      </c>
      <c r="B178" s="243" t="s">
        <v>175</v>
      </c>
      <c r="C178" s="243" t="s">
        <v>371</v>
      </c>
      <c r="D178" s="243">
        <v>100</v>
      </c>
      <c r="E178" s="243">
        <v>0</v>
      </c>
      <c r="F178" s="243">
        <v>1</v>
      </c>
      <c r="G178" s="243">
        <v>1</v>
      </c>
    </row>
    <row r="179" spans="1:7" x14ac:dyDescent="0.25">
      <c r="A179" s="243" t="s">
        <v>865</v>
      </c>
      <c r="B179" s="243" t="s">
        <v>176</v>
      </c>
      <c r="C179" s="243" t="s">
        <v>372</v>
      </c>
      <c r="D179" s="243">
        <v>100</v>
      </c>
      <c r="E179" s="243">
        <v>1</v>
      </c>
      <c r="F179" s="243">
        <v>1</v>
      </c>
      <c r="G179" s="243">
        <v>1</v>
      </c>
    </row>
    <row r="180" spans="1:7" x14ac:dyDescent="0.25">
      <c r="A180" s="243" t="s">
        <v>865</v>
      </c>
      <c r="B180" s="243" t="s">
        <v>171</v>
      </c>
      <c r="C180" s="243" t="s">
        <v>373</v>
      </c>
      <c r="E180" s="243">
        <v>0.5</v>
      </c>
      <c r="F180" s="243">
        <v>0</v>
      </c>
      <c r="G180" s="243">
        <v>1</v>
      </c>
    </row>
    <row r="181" spans="1:7" x14ac:dyDescent="0.25">
      <c r="A181" s="243" t="s">
        <v>868</v>
      </c>
      <c r="B181" s="243" t="s">
        <v>177</v>
      </c>
      <c r="C181" s="243" t="s">
        <v>374</v>
      </c>
      <c r="D181" s="243">
        <v>2</v>
      </c>
      <c r="E181" s="243">
        <v>1</v>
      </c>
      <c r="F181" s="243">
        <v>0</v>
      </c>
      <c r="G181" s="243">
        <v>1</v>
      </c>
    </row>
    <row r="182" spans="1:7" x14ac:dyDescent="0.25">
      <c r="A182" s="243" t="s">
        <v>866</v>
      </c>
      <c r="B182" s="243" t="s">
        <v>179</v>
      </c>
      <c r="C182" s="243" t="s">
        <v>375</v>
      </c>
      <c r="D182" s="243">
        <v>22.666666666666668</v>
      </c>
      <c r="E182" s="243">
        <v>1</v>
      </c>
      <c r="F182" s="243">
        <v>0</v>
      </c>
      <c r="G182" s="243">
        <v>1</v>
      </c>
    </row>
    <row r="183" spans="1:7" x14ac:dyDescent="0.25">
      <c r="A183" s="243" t="s">
        <v>865</v>
      </c>
      <c r="B183" s="243" t="s">
        <v>180</v>
      </c>
      <c r="C183" s="243" t="s">
        <v>376</v>
      </c>
      <c r="E183" s="243">
        <v>0.5</v>
      </c>
      <c r="F183" s="243">
        <v>0</v>
      </c>
      <c r="G183" s="243">
        <v>0.5</v>
      </c>
    </row>
    <row r="184" spans="1:7" x14ac:dyDescent="0.25">
      <c r="A184" s="243" t="s">
        <v>863</v>
      </c>
      <c r="B184" s="243" t="s">
        <v>4</v>
      </c>
      <c r="C184" s="243" t="s">
        <v>887</v>
      </c>
      <c r="E184" s="243">
        <v>0.5</v>
      </c>
      <c r="F184" s="243">
        <v>0</v>
      </c>
      <c r="G184" s="243">
        <v>0</v>
      </c>
    </row>
    <row r="185" spans="1:7" x14ac:dyDescent="0.25">
      <c r="A185" s="243" t="s">
        <v>865</v>
      </c>
      <c r="B185" s="243" t="s">
        <v>62</v>
      </c>
      <c r="C185" s="243" t="s">
        <v>888</v>
      </c>
      <c r="E185" s="243">
        <v>1</v>
      </c>
      <c r="F185" s="243">
        <v>1</v>
      </c>
      <c r="G185" s="243">
        <v>0.5</v>
      </c>
    </row>
    <row r="186" spans="1:7" x14ac:dyDescent="0.25">
      <c r="A186" s="243" t="s">
        <v>866</v>
      </c>
      <c r="B186" s="243" t="s">
        <v>178</v>
      </c>
      <c r="C186" s="243" t="s">
        <v>379</v>
      </c>
      <c r="D186" s="243">
        <v>20.666666666666668</v>
      </c>
      <c r="E186" s="243">
        <v>0.5</v>
      </c>
      <c r="F186" s="243">
        <v>0</v>
      </c>
      <c r="G186" s="243">
        <v>1</v>
      </c>
    </row>
    <row r="187" spans="1:7" x14ac:dyDescent="0.25">
      <c r="A187" s="243" t="s">
        <v>867</v>
      </c>
      <c r="B187" s="243" t="s">
        <v>182</v>
      </c>
      <c r="C187" s="243" t="s">
        <v>889</v>
      </c>
      <c r="E187" s="243">
        <v>0.5</v>
      </c>
      <c r="F187" s="243">
        <v>0</v>
      </c>
      <c r="G187" s="243">
        <v>0</v>
      </c>
    </row>
    <row r="188" spans="1:7" x14ac:dyDescent="0.25">
      <c r="A188" s="243" t="s">
        <v>867</v>
      </c>
      <c r="B188" s="243" t="s">
        <v>181</v>
      </c>
      <c r="C188" s="243" t="s">
        <v>380</v>
      </c>
      <c r="D188" s="243">
        <v>100</v>
      </c>
      <c r="E188" s="243">
        <v>1</v>
      </c>
      <c r="F188" s="243">
        <v>1</v>
      </c>
      <c r="G188" s="243">
        <v>1</v>
      </c>
    </row>
    <row r="189" spans="1:7" x14ac:dyDescent="0.25">
      <c r="A189" s="243" t="s">
        <v>865</v>
      </c>
      <c r="B189" s="243" t="s">
        <v>183</v>
      </c>
      <c r="C189" s="243" t="s">
        <v>381</v>
      </c>
      <c r="D189" s="243">
        <v>58.1</v>
      </c>
      <c r="E189" s="243">
        <v>1</v>
      </c>
      <c r="F189" s="243">
        <v>0</v>
      </c>
      <c r="G189" s="243">
        <v>0.5</v>
      </c>
    </row>
    <row r="190" spans="1:7" x14ac:dyDescent="0.25">
      <c r="A190" s="243" t="s">
        <v>868</v>
      </c>
      <c r="B190" s="243" t="s">
        <v>187</v>
      </c>
      <c r="C190" s="243" t="s">
        <v>382</v>
      </c>
      <c r="D190" s="243">
        <v>58</v>
      </c>
      <c r="E190" s="243">
        <v>1</v>
      </c>
      <c r="F190" s="243">
        <v>0</v>
      </c>
      <c r="G190" s="243">
        <v>0.5</v>
      </c>
    </row>
    <row r="191" spans="1:7" x14ac:dyDescent="0.25">
      <c r="A191" s="243" t="s">
        <v>867</v>
      </c>
      <c r="B191" s="243" t="s">
        <v>185</v>
      </c>
      <c r="C191" s="243" t="s">
        <v>383</v>
      </c>
      <c r="D191" s="243">
        <v>100</v>
      </c>
      <c r="E191" s="243">
        <v>0.5</v>
      </c>
      <c r="F191" s="243">
        <v>0</v>
      </c>
      <c r="G191" s="243">
        <v>1</v>
      </c>
    </row>
    <row r="192" spans="1:7" x14ac:dyDescent="0.25">
      <c r="A192" s="243" t="s">
        <v>868</v>
      </c>
      <c r="B192" s="243" t="s">
        <v>186</v>
      </c>
      <c r="C192" s="243" t="s">
        <v>384</v>
      </c>
      <c r="D192" s="243">
        <v>46</v>
      </c>
      <c r="E192" s="243">
        <v>1</v>
      </c>
      <c r="F192" s="243">
        <v>1</v>
      </c>
      <c r="G192" s="243">
        <v>1</v>
      </c>
    </row>
    <row r="193" spans="1:7" x14ac:dyDescent="0.25">
      <c r="A193" s="243" t="s">
        <v>863</v>
      </c>
      <c r="B193" s="243" t="s">
        <v>189</v>
      </c>
      <c r="C193" s="243" t="s">
        <v>385</v>
      </c>
      <c r="D193" s="243">
        <v>27.5</v>
      </c>
      <c r="E193" s="243">
        <v>1</v>
      </c>
      <c r="F193" s="243">
        <v>1</v>
      </c>
      <c r="G193" s="243">
        <v>1</v>
      </c>
    </row>
    <row r="194" spans="1:7" x14ac:dyDescent="0.25">
      <c r="A194" s="243" t="s">
        <v>866</v>
      </c>
      <c r="B194" s="243" t="s">
        <v>191</v>
      </c>
      <c r="C194" s="243" t="s">
        <v>386</v>
      </c>
      <c r="D194" s="243">
        <v>47.666666666666664</v>
      </c>
      <c r="E194" s="243">
        <v>1</v>
      </c>
      <c r="F194" s="243">
        <v>1</v>
      </c>
      <c r="G194" s="243">
        <v>1</v>
      </c>
    </row>
    <row r="195" spans="1:7" x14ac:dyDescent="0.25">
      <c r="A195" s="243" t="s">
        <v>866</v>
      </c>
      <c r="B195" s="243" t="s">
        <v>192</v>
      </c>
      <c r="C195" s="243" t="s">
        <v>387</v>
      </c>
      <c r="D195" s="243">
        <v>0</v>
      </c>
      <c r="E195" s="243">
        <v>0.5</v>
      </c>
      <c r="F195" s="243">
        <v>1</v>
      </c>
      <c r="G195" s="24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98"/>
  <sheetViews>
    <sheetView workbookViewId="0">
      <selection activeCell="E18" sqref="E18"/>
    </sheetView>
  </sheetViews>
  <sheetFormatPr defaultRowHeight="15" x14ac:dyDescent="0.25"/>
  <cols>
    <col min="1" max="1" width="40.5703125" style="243" bestFit="1" customWidth="1"/>
    <col min="2" max="4" width="9.140625" style="243"/>
    <col min="5" max="5" width="15" style="243" bestFit="1" customWidth="1"/>
    <col min="6" max="13" width="9.140625" style="243"/>
    <col min="14" max="14" width="14.42578125" style="243" bestFit="1" customWidth="1"/>
    <col min="15" max="15" width="22.140625" style="243" customWidth="1"/>
    <col min="16" max="16384" width="9.140625" style="243"/>
  </cols>
  <sheetData>
    <row r="4" spans="1:15" x14ac:dyDescent="0.25">
      <c r="A4" s="243" t="s">
        <v>193</v>
      </c>
      <c r="B4" s="243" t="s">
        <v>422</v>
      </c>
      <c r="C4" s="243" t="s">
        <v>795</v>
      </c>
      <c r="D4" s="243" t="s">
        <v>420</v>
      </c>
      <c r="E4" s="243" t="s">
        <v>796</v>
      </c>
      <c r="F4" s="243" t="s">
        <v>793</v>
      </c>
      <c r="N4" s="55" t="s">
        <v>828</v>
      </c>
      <c r="O4" s="55" t="s">
        <v>829</v>
      </c>
    </row>
    <row r="5" spans="1:15" x14ac:dyDescent="0.25">
      <c r="A5" s="243" t="s">
        <v>351</v>
      </c>
      <c r="B5" s="243" t="s">
        <v>161</v>
      </c>
      <c r="C5" s="243">
        <v>1</v>
      </c>
      <c r="D5" s="243">
        <f>VLOOKUP(A5, '[2]New Dimension 2'!A:C, 3, FALSE)</f>
        <v>0.78890540669406761</v>
      </c>
      <c r="E5" s="243">
        <v>0.89445270334703375</v>
      </c>
      <c r="F5" s="243">
        <f t="shared" ref="F5:F36" si="0">_xlfn.RANK.EQ(E5,E:E, 0)</f>
        <v>1</v>
      </c>
      <c r="N5" s="243" t="s">
        <v>351</v>
      </c>
      <c r="O5" s="243" t="s">
        <v>252</v>
      </c>
    </row>
    <row r="6" spans="1:15" x14ac:dyDescent="0.25">
      <c r="A6" s="243" t="s">
        <v>333</v>
      </c>
      <c r="B6" s="243" t="s">
        <v>145</v>
      </c>
      <c r="C6" s="243">
        <v>0.80797217777777774</v>
      </c>
      <c r="D6" s="243">
        <f>VLOOKUP(A6, '[2]New Dimension 2'!A:C, 3, FALSE)</f>
        <v>0.95666666666666667</v>
      </c>
      <c r="E6" s="243">
        <v>0.88231942222222215</v>
      </c>
      <c r="F6" s="243">
        <f t="shared" si="0"/>
        <v>2</v>
      </c>
      <c r="N6" s="243" t="s">
        <v>333</v>
      </c>
      <c r="O6" s="243" t="s">
        <v>368</v>
      </c>
    </row>
    <row r="7" spans="1:15" x14ac:dyDescent="0.25">
      <c r="A7" s="243" t="s">
        <v>352</v>
      </c>
      <c r="B7" s="243" t="s">
        <v>162</v>
      </c>
      <c r="C7" s="243">
        <v>0.9773170370370371</v>
      </c>
      <c r="D7" s="243">
        <f>VLOOKUP(A7, '[2]New Dimension 2'!A:C, 3, FALSE)</f>
        <v>0.77706350155884019</v>
      </c>
      <c r="E7" s="243">
        <v>0.87719026929793864</v>
      </c>
      <c r="F7" s="243">
        <f t="shared" si="0"/>
        <v>3</v>
      </c>
      <c r="N7" s="243" t="s">
        <v>352</v>
      </c>
      <c r="O7" s="243" t="s">
        <v>315</v>
      </c>
    </row>
    <row r="8" spans="1:15" x14ac:dyDescent="0.25">
      <c r="A8" s="243" t="s">
        <v>316</v>
      </c>
      <c r="B8" s="243" t="s">
        <v>129</v>
      </c>
      <c r="C8" s="243">
        <v>0.98609754208754208</v>
      </c>
      <c r="D8" s="243">
        <f>VLOOKUP(A8, '[2]New Dimension 2'!A:C, 3, FALSE)</f>
        <v>0.74837176962497598</v>
      </c>
      <c r="E8" s="243">
        <v>0.86723465585625903</v>
      </c>
      <c r="F8" s="243">
        <f t="shared" si="0"/>
        <v>4</v>
      </c>
      <c r="N8" s="243" t="s">
        <v>316</v>
      </c>
      <c r="O8" s="243" t="s">
        <v>228</v>
      </c>
    </row>
    <row r="9" spans="1:15" x14ac:dyDescent="0.25">
      <c r="A9" s="243" t="s">
        <v>366</v>
      </c>
      <c r="B9" s="243" t="s">
        <v>113</v>
      </c>
      <c r="C9" s="243">
        <v>0.97025814814814815</v>
      </c>
      <c r="D9" s="243">
        <f>VLOOKUP(A9, '[2]New Dimension 2'!A:C, 3, FALSE)</f>
        <v>0.75468017352809891</v>
      </c>
      <c r="E9" s="243">
        <v>0.86246916083812353</v>
      </c>
      <c r="F9" s="243">
        <f t="shared" si="0"/>
        <v>5</v>
      </c>
      <c r="N9" s="243" t="s">
        <v>679</v>
      </c>
      <c r="O9" s="243" t="s">
        <v>200</v>
      </c>
    </row>
    <row r="10" spans="1:15" x14ac:dyDescent="0.25">
      <c r="A10" s="243" t="s">
        <v>272</v>
      </c>
      <c r="B10" s="243" t="s">
        <v>82</v>
      </c>
      <c r="C10" s="243">
        <v>0.98598892255892256</v>
      </c>
      <c r="D10" s="243">
        <f>VLOOKUP(A10, '[2]New Dimension 2'!A:C, 3, FALSE)</f>
        <v>0.71839997001206546</v>
      </c>
      <c r="E10" s="243">
        <v>0.85219444628549401</v>
      </c>
      <c r="F10" s="243">
        <f t="shared" si="0"/>
        <v>6</v>
      </c>
      <c r="N10" s="243" t="s">
        <v>272</v>
      </c>
      <c r="O10" s="243" t="s">
        <v>254</v>
      </c>
    </row>
    <row r="11" spans="1:15" x14ac:dyDescent="0.25">
      <c r="A11" s="243" t="s">
        <v>336</v>
      </c>
      <c r="B11" s="243" t="s">
        <v>146</v>
      </c>
      <c r="C11" s="243">
        <v>0.98471898989898987</v>
      </c>
      <c r="D11" s="243">
        <f>VLOOKUP(A11, '[2]New Dimension 2'!A:C, 3, FALSE)</f>
        <v>0.70944125073557851</v>
      </c>
      <c r="E11" s="243">
        <v>0.84708012031728419</v>
      </c>
      <c r="F11" s="243">
        <f t="shared" si="0"/>
        <v>7</v>
      </c>
      <c r="N11" s="243" t="s">
        <v>336</v>
      </c>
      <c r="O11" s="243" t="s">
        <v>229</v>
      </c>
    </row>
    <row r="12" spans="1:15" x14ac:dyDescent="0.25">
      <c r="A12" s="243" t="s">
        <v>230</v>
      </c>
      <c r="B12" s="243" t="s">
        <v>31</v>
      </c>
      <c r="C12" s="243">
        <v>0.95927013468013467</v>
      </c>
      <c r="D12" s="243">
        <f>VLOOKUP(A12, '[2]New Dimension 2'!A:C, 3, FALSE)</f>
        <v>0.71526364746635818</v>
      </c>
      <c r="E12" s="243">
        <v>0.83726689107324637</v>
      </c>
      <c r="F12" s="243">
        <f t="shared" si="0"/>
        <v>8</v>
      </c>
      <c r="N12" s="243" t="s">
        <v>230</v>
      </c>
      <c r="O12" s="243" t="s">
        <v>267</v>
      </c>
    </row>
    <row r="13" spans="1:15" x14ac:dyDescent="0.25">
      <c r="A13" s="243" t="s">
        <v>295</v>
      </c>
      <c r="B13" s="243" t="s">
        <v>104</v>
      </c>
      <c r="C13" s="243">
        <v>0.94576718148148153</v>
      </c>
      <c r="D13" s="243">
        <f>VLOOKUP(A13, '[2]New Dimension 2'!A:C, 3, FALSE)</f>
        <v>0.7287514804637909</v>
      </c>
      <c r="E13" s="243">
        <v>0.83725933097263616</v>
      </c>
      <c r="F13" s="243">
        <f t="shared" si="0"/>
        <v>9</v>
      </c>
      <c r="N13" s="243" t="s">
        <v>295</v>
      </c>
      <c r="O13" s="243" t="s">
        <v>355</v>
      </c>
    </row>
    <row r="14" spans="1:15" x14ac:dyDescent="0.25">
      <c r="A14" s="243" t="s">
        <v>236</v>
      </c>
      <c r="B14" s="243" t="s">
        <v>41</v>
      </c>
      <c r="C14" s="243">
        <v>0.91723686228956236</v>
      </c>
      <c r="D14" s="243">
        <f>VLOOKUP(A14, '[2]New Dimension 2'!A:C, 3, FALSE)</f>
        <v>0.75568429610170451</v>
      </c>
      <c r="E14" s="243">
        <v>0.83646057919563344</v>
      </c>
      <c r="F14" s="243">
        <f t="shared" si="0"/>
        <v>10</v>
      </c>
      <c r="N14" s="243" t="s">
        <v>236</v>
      </c>
      <c r="O14" s="243" t="s">
        <v>529</v>
      </c>
    </row>
    <row r="15" spans="1:15" x14ac:dyDescent="0.25">
      <c r="A15" s="243" t="s">
        <v>221</v>
      </c>
      <c r="B15" s="243" t="s">
        <v>16</v>
      </c>
      <c r="C15" s="243">
        <v>0.97480178451178456</v>
      </c>
      <c r="D15" s="243">
        <f>VLOOKUP(A15, '[2]New Dimension 2'!A:C, 3, FALSE)</f>
        <v>0.68623376280612547</v>
      </c>
      <c r="E15" s="243">
        <v>0.83051777365895507</v>
      </c>
      <c r="F15" s="243">
        <f t="shared" si="0"/>
        <v>11</v>
      </c>
      <c r="N15" s="243" t="s">
        <v>221</v>
      </c>
      <c r="O15" s="243" t="s">
        <v>292</v>
      </c>
    </row>
    <row r="16" spans="1:15" x14ac:dyDescent="0.25">
      <c r="A16" s="243" t="s">
        <v>199</v>
      </c>
      <c r="B16" s="243" t="s">
        <v>3</v>
      </c>
      <c r="C16" s="243">
        <v>0.98941797979797974</v>
      </c>
      <c r="D16" s="243">
        <f>VLOOKUP(A16, '[2]New Dimension 2'!A:C, 3, FALSE)</f>
        <v>0.66666666666666663</v>
      </c>
      <c r="E16" s="243">
        <v>0.82804232323232319</v>
      </c>
      <c r="F16" s="243">
        <f t="shared" si="0"/>
        <v>12</v>
      </c>
      <c r="N16" s="243" t="s">
        <v>199</v>
      </c>
      <c r="O16" s="243" t="s">
        <v>266</v>
      </c>
    </row>
    <row r="17" spans="1:15" x14ac:dyDescent="0.25">
      <c r="A17" s="243" t="s">
        <v>331</v>
      </c>
      <c r="B17" s="243" t="s">
        <v>141</v>
      </c>
      <c r="C17" s="243">
        <v>0.99304875420875416</v>
      </c>
      <c r="D17" s="243">
        <f>VLOOKUP(A17, '[2]New Dimension 2'!A:C, 3, FALSE)</f>
        <v>0.64903762664329545</v>
      </c>
      <c r="E17" s="243">
        <v>0.8210431904260248</v>
      </c>
      <c r="F17" s="243">
        <f t="shared" si="0"/>
        <v>13</v>
      </c>
      <c r="N17" s="243" t="s">
        <v>331</v>
      </c>
      <c r="O17" s="243" t="s">
        <v>311</v>
      </c>
    </row>
    <row r="18" spans="1:15" x14ac:dyDescent="0.25">
      <c r="A18" s="243" t="s">
        <v>197</v>
      </c>
      <c r="B18" s="243" t="s">
        <v>2</v>
      </c>
      <c r="C18" s="243">
        <v>0.97892905084175086</v>
      </c>
      <c r="D18" s="243">
        <f>VLOOKUP(A18, '[2]New Dimension 2'!A:C, 3, FALSE)</f>
        <v>0.65793873838546368</v>
      </c>
      <c r="E18" s="243">
        <v>0.81843389461360727</v>
      </c>
      <c r="F18" s="243">
        <f t="shared" si="0"/>
        <v>14</v>
      </c>
      <c r="N18" s="243" t="s">
        <v>197</v>
      </c>
      <c r="O18" s="243" t="s">
        <v>387</v>
      </c>
    </row>
    <row r="19" spans="1:15" x14ac:dyDescent="0.25">
      <c r="A19" s="243" t="s">
        <v>211</v>
      </c>
      <c r="B19" s="243" t="s">
        <v>20</v>
      </c>
      <c r="C19" s="243">
        <v>0.9634945845117846</v>
      </c>
      <c r="D19" s="243">
        <f>VLOOKUP(A19, '[2]New Dimension 2'!A:C, 3, FALSE)</f>
        <v>0.66668003198415837</v>
      </c>
      <c r="E19" s="243">
        <v>0.81508730824797149</v>
      </c>
      <c r="F19" s="243">
        <f t="shared" si="0"/>
        <v>15</v>
      </c>
      <c r="N19" s="243" t="s">
        <v>211</v>
      </c>
      <c r="O19" s="243" t="s">
        <v>312</v>
      </c>
    </row>
    <row r="20" spans="1:15" x14ac:dyDescent="0.25">
      <c r="A20" s="243" t="s">
        <v>246</v>
      </c>
      <c r="B20" s="243" t="s">
        <v>47</v>
      </c>
      <c r="C20" s="243">
        <v>0.96263712491582487</v>
      </c>
      <c r="D20" s="243">
        <f>VLOOKUP(A20, '[2]New Dimension 2'!A:C, 3, FALSE)</f>
        <v>0.66666666666666663</v>
      </c>
      <c r="E20" s="243">
        <v>0.81465189579124575</v>
      </c>
      <c r="F20" s="243">
        <f t="shared" si="0"/>
        <v>16</v>
      </c>
      <c r="N20" s="243" t="s">
        <v>246</v>
      </c>
      <c r="O20" s="243" t="s">
        <v>245</v>
      </c>
    </row>
    <row r="21" spans="1:15" x14ac:dyDescent="0.25">
      <c r="A21" s="243" t="s">
        <v>309</v>
      </c>
      <c r="B21" s="243" t="s">
        <v>117</v>
      </c>
      <c r="C21" s="243">
        <v>0.96161616161616159</v>
      </c>
      <c r="D21" s="243">
        <f>VLOOKUP(A21, '[2]New Dimension 2'!A:C, 3, FALSE)</f>
        <v>0.66666666666666663</v>
      </c>
      <c r="E21" s="243">
        <v>0.81414141414141405</v>
      </c>
      <c r="F21" s="243">
        <f t="shared" si="0"/>
        <v>17</v>
      </c>
      <c r="N21" s="243" t="s">
        <v>309</v>
      </c>
      <c r="O21" s="243" t="s">
        <v>269</v>
      </c>
    </row>
    <row r="22" spans="1:15" x14ac:dyDescent="0.25">
      <c r="A22" s="243" t="s">
        <v>278</v>
      </c>
      <c r="B22" s="243" t="s">
        <v>83</v>
      </c>
      <c r="C22" s="243">
        <v>0.96057346161616175</v>
      </c>
      <c r="D22" s="243">
        <f>VLOOKUP(A22, '[2]New Dimension 2'!A:C, 3, FALSE)</f>
        <v>0.66666666666666663</v>
      </c>
      <c r="E22" s="243">
        <v>0.81362006414141419</v>
      </c>
      <c r="F22" s="243">
        <f t="shared" si="0"/>
        <v>18</v>
      </c>
      <c r="N22" s="243" t="s">
        <v>278</v>
      </c>
      <c r="O22" s="243" t="s">
        <v>196</v>
      </c>
    </row>
    <row r="23" spans="1:15" x14ac:dyDescent="0.25">
      <c r="A23" s="243" t="s">
        <v>394</v>
      </c>
      <c r="B23" s="243" t="s">
        <v>182</v>
      </c>
      <c r="C23" s="243">
        <v>0.9603562225589225</v>
      </c>
      <c r="D23" s="243">
        <f>VLOOKUP(A23, '[2]New Dimension 2'!A:C, 3, FALSE)</f>
        <v>0.66666666666666663</v>
      </c>
      <c r="E23" s="243">
        <v>0.81351144461279457</v>
      </c>
      <c r="F23" s="243">
        <f t="shared" si="0"/>
        <v>19</v>
      </c>
      <c r="N23" s="243" t="s">
        <v>394</v>
      </c>
      <c r="O23" s="243" t="s">
        <v>251</v>
      </c>
    </row>
    <row r="24" spans="1:15" x14ac:dyDescent="0.25">
      <c r="A24" s="243" t="s">
        <v>376</v>
      </c>
      <c r="B24" s="243" t="s">
        <v>180</v>
      </c>
      <c r="C24" s="243">
        <v>0.95995040404040399</v>
      </c>
      <c r="D24" s="243">
        <f>VLOOKUP(A24, '[2]New Dimension 2'!A:C, 3, FALSE)</f>
        <v>0.66666666666666663</v>
      </c>
      <c r="E24" s="243">
        <v>0.81330853535353531</v>
      </c>
      <c r="F24" s="243">
        <f t="shared" si="0"/>
        <v>20</v>
      </c>
      <c r="N24" s="243" t="s">
        <v>376</v>
      </c>
      <c r="O24" s="243" t="s">
        <v>354</v>
      </c>
    </row>
    <row r="25" spans="1:15" x14ac:dyDescent="0.25">
      <c r="A25" s="243" t="s">
        <v>201</v>
      </c>
      <c r="B25" s="243" t="s">
        <v>7</v>
      </c>
      <c r="C25" s="243">
        <v>0.95231886936026944</v>
      </c>
      <c r="D25" s="243">
        <f>VLOOKUP(A25, '[2]New Dimension 2'!A:C, 3, FALSE)</f>
        <v>0.66666666666666663</v>
      </c>
      <c r="E25" s="243">
        <v>0.80949276801346803</v>
      </c>
      <c r="F25" s="243">
        <f t="shared" si="0"/>
        <v>21</v>
      </c>
    </row>
    <row r="26" spans="1:15" x14ac:dyDescent="0.25">
      <c r="A26" s="243" t="s">
        <v>208</v>
      </c>
      <c r="B26" s="243" t="s">
        <v>17</v>
      </c>
      <c r="C26" s="243">
        <v>0.93885084949494946</v>
      </c>
      <c r="D26" s="243">
        <f>VLOOKUP(A26, '[2]New Dimension 2'!A:C, 3, FALSE)</f>
        <v>0.66666666666666663</v>
      </c>
      <c r="E26" s="243">
        <v>0.80275875808080799</v>
      </c>
      <c r="F26" s="243">
        <f t="shared" si="0"/>
        <v>22</v>
      </c>
    </row>
    <row r="27" spans="1:15" x14ac:dyDescent="0.25">
      <c r="A27" s="243" t="s">
        <v>282</v>
      </c>
      <c r="B27" s="243" t="s">
        <v>86</v>
      </c>
      <c r="C27" s="243">
        <v>0.91245794713804707</v>
      </c>
      <c r="D27" s="243">
        <f>VLOOKUP(A27, '[2]New Dimension 2'!A:C, 3, FALSE)</f>
        <v>0.69057974703295999</v>
      </c>
      <c r="E27" s="243">
        <v>0.80151884708550347</v>
      </c>
      <c r="F27" s="243">
        <f t="shared" si="0"/>
        <v>23</v>
      </c>
    </row>
    <row r="28" spans="1:15" x14ac:dyDescent="0.25">
      <c r="A28" s="243" t="s">
        <v>238</v>
      </c>
      <c r="B28" s="243" t="s">
        <v>42</v>
      </c>
      <c r="C28" s="243">
        <v>0.93580971111111111</v>
      </c>
      <c r="D28" s="243">
        <f>VLOOKUP(A28, '[2]New Dimension 2'!A:C, 3, FALSE)</f>
        <v>0.66666666666666663</v>
      </c>
      <c r="E28" s="243">
        <v>0.80123818888888887</v>
      </c>
      <c r="F28" s="243">
        <f t="shared" si="0"/>
        <v>24</v>
      </c>
    </row>
    <row r="29" spans="1:15" x14ac:dyDescent="0.25">
      <c r="A29" s="243" t="s">
        <v>347</v>
      </c>
      <c r="B29" s="243" t="s">
        <v>158</v>
      </c>
      <c r="C29" s="243">
        <v>0.93017899528619541</v>
      </c>
      <c r="D29" s="243">
        <f>VLOOKUP(A29, '[2]New Dimension 2'!A:C, 3, FALSE)</f>
        <v>0.66666666666666663</v>
      </c>
      <c r="E29" s="243">
        <v>0.79842283097643096</v>
      </c>
      <c r="F29" s="243">
        <f t="shared" si="0"/>
        <v>25</v>
      </c>
    </row>
    <row r="30" spans="1:15" x14ac:dyDescent="0.25">
      <c r="A30" s="243" t="s">
        <v>350</v>
      </c>
      <c r="B30" s="243" t="s">
        <v>152</v>
      </c>
      <c r="C30" s="243">
        <v>0.9163679808080808</v>
      </c>
      <c r="D30" s="243">
        <f>VLOOKUP(A30, '[2]New Dimension 2'!A:C, 3, FALSE)</f>
        <v>0.67566178963438883</v>
      </c>
      <c r="E30" s="243">
        <v>0.79601488522123476</v>
      </c>
      <c r="F30" s="243">
        <f t="shared" si="0"/>
        <v>26</v>
      </c>
    </row>
    <row r="31" spans="1:15" x14ac:dyDescent="0.25">
      <c r="A31" s="243" t="s">
        <v>240</v>
      </c>
      <c r="B31" s="243" t="s">
        <v>44</v>
      </c>
      <c r="C31" s="243">
        <v>0.99663299663299665</v>
      </c>
      <c r="D31" s="243">
        <f>VLOOKUP(A31, '[2]New Dimension 2'!A:C, 3, FALSE)</f>
        <v>0.59524653457287802</v>
      </c>
      <c r="E31" s="243">
        <v>0.79593976560293733</v>
      </c>
      <c r="F31" s="243">
        <f t="shared" si="0"/>
        <v>27</v>
      </c>
    </row>
    <row r="32" spans="1:15" x14ac:dyDescent="0.25">
      <c r="A32" s="243" t="s">
        <v>371</v>
      </c>
      <c r="B32" s="243" t="s">
        <v>175</v>
      </c>
      <c r="C32" s="243">
        <v>0.91161616632996634</v>
      </c>
      <c r="D32" s="243">
        <f>VLOOKUP(A32, '[2]New Dimension 2'!A:C, 3, FALSE)</f>
        <v>0.67282040293352485</v>
      </c>
      <c r="E32" s="243">
        <v>0.7922182846317456</v>
      </c>
      <c r="F32" s="243">
        <f t="shared" si="0"/>
        <v>28</v>
      </c>
    </row>
    <row r="33" spans="1:6" x14ac:dyDescent="0.25">
      <c r="A33" s="243" t="s">
        <v>279</v>
      </c>
      <c r="B33" s="243" t="s">
        <v>84</v>
      </c>
      <c r="C33" s="243">
        <v>0.91333084545454535</v>
      </c>
      <c r="D33" s="243">
        <f>VLOOKUP(A33, '[2]New Dimension 2'!A:C, 3, FALSE)</f>
        <v>0.66666666666666663</v>
      </c>
      <c r="E33" s="243">
        <v>0.78999875606060599</v>
      </c>
      <c r="F33" s="243">
        <f t="shared" si="0"/>
        <v>29</v>
      </c>
    </row>
    <row r="34" spans="1:6" x14ac:dyDescent="0.25">
      <c r="A34" s="243" t="s">
        <v>283</v>
      </c>
      <c r="B34" s="243" t="s">
        <v>88</v>
      </c>
      <c r="C34" s="243">
        <v>0.90997695723905725</v>
      </c>
      <c r="D34" s="243">
        <f>VLOOKUP(A34, '[2]New Dimension 2'!A:C, 3, FALSE)</f>
        <v>0.66668810829771008</v>
      </c>
      <c r="E34" s="243">
        <v>0.78833253276838366</v>
      </c>
      <c r="F34" s="243">
        <f t="shared" si="0"/>
        <v>30</v>
      </c>
    </row>
    <row r="35" spans="1:6" x14ac:dyDescent="0.25">
      <c r="A35" s="243" t="s">
        <v>207</v>
      </c>
      <c r="B35" s="243" t="s">
        <v>18</v>
      </c>
      <c r="C35" s="243">
        <v>0.88997501144781144</v>
      </c>
      <c r="D35" s="243">
        <f>VLOOKUP(A35, '[2]New Dimension 2'!A:C, 3, FALSE)</f>
        <v>0.68515475888233368</v>
      </c>
      <c r="E35" s="243">
        <v>0.7875648851650725</v>
      </c>
      <c r="F35" s="243">
        <f t="shared" si="0"/>
        <v>31</v>
      </c>
    </row>
    <row r="36" spans="1:6" x14ac:dyDescent="0.25">
      <c r="A36" s="243" t="s">
        <v>310</v>
      </c>
      <c r="B36" s="243" t="s">
        <v>106</v>
      </c>
      <c r="C36" s="243">
        <v>0.84465345050505058</v>
      </c>
      <c r="D36" s="243">
        <f>VLOOKUP(A36, '[2]New Dimension 2'!A:C, 3, FALSE)</f>
        <v>0.72824150718748815</v>
      </c>
      <c r="E36" s="243">
        <v>0.78644747884626942</v>
      </c>
      <c r="F36" s="243">
        <f t="shared" si="0"/>
        <v>32</v>
      </c>
    </row>
    <row r="37" spans="1:6" x14ac:dyDescent="0.25">
      <c r="A37" s="243" t="s">
        <v>218</v>
      </c>
      <c r="B37" s="243" t="s">
        <v>27</v>
      </c>
      <c r="C37" s="243">
        <v>0.90040188013468014</v>
      </c>
      <c r="D37" s="243">
        <f>VLOOKUP(A37, '[2]New Dimension 2'!A:C, 3, FALSE)</f>
        <v>0.67065798866901405</v>
      </c>
      <c r="E37" s="243">
        <v>0.78552993440184715</v>
      </c>
      <c r="F37" s="243">
        <f t="shared" ref="F37:F68" si="1">_xlfn.RANK.EQ(E37,E:E, 0)</f>
        <v>33</v>
      </c>
    </row>
    <row r="38" spans="1:6" x14ac:dyDescent="0.25">
      <c r="A38" s="243" t="s">
        <v>198</v>
      </c>
      <c r="B38" s="243" t="s">
        <v>50</v>
      </c>
      <c r="C38" s="243">
        <v>0.89484591279461279</v>
      </c>
      <c r="D38" s="243">
        <f>VLOOKUP(A38, '[2]New Dimension 2'!A:C, 3, FALSE)</f>
        <v>0.67476831603185661</v>
      </c>
      <c r="E38" s="243">
        <v>0.7848071144132347</v>
      </c>
      <c r="F38" s="243">
        <f t="shared" si="1"/>
        <v>34</v>
      </c>
    </row>
    <row r="39" spans="1:6" x14ac:dyDescent="0.25">
      <c r="A39" s="243" t="s">
        <v>255</v>
      </c>
      <c r="B39" s="243" t="s">
        <v>58</v>
      </c>
      <c r="C39" s="243">
        <v>0.89323338888888892</v>
      </c>
      <c r="D39" s="243">
        <f>VLOOKUP(A39, '[2]New Dimension 2'!A:C, 3, FALSE)</f>
        <v>0.67604755803080219</v>
      </c>
      <c r="E39" s="243">
        <v>0.78464047345984556</v>
      </c>
      <c r="F39" s="243">
        <f t="shared" si="1"/>
        <v>35</v>
      </c>
    </row>
    <row r="40" spans="1:6" x14ac:dyDescent="0.25">
      <c r="A40" s="243" t="s">
        <v>369</v>
      </c>
      <c r="B40" s="243" t="s">
        <v>173</v>
      </c>
      <c r="C40" s="243">
        <v>0.89660039865319863</v>
      </c>
      <c r="D40" s="243">
        <f>VLOOKUP(A40, '[2]New Dimension 2'!A:C, 3, FALSE)</f>
        <v>0.67201812515241433</v>
      </c>
      <c r="E40" s="243">
        <v>0.78430926190280648</v>
      </c>
      <c r="F40" s="243">
        <f t="shared" si="1"/>
        <v>36</v>
      </c>
    </row>
    <row r="41" spans="1:6" x14ac:dyDescent="0.25">
      <c r="A41" s="243" t="s">
        <v>337</v>
      </c>
      <c r="B41" s="243" t="s">
        <v>147</v>
      </c>
      <c r="C41" s="243">
        <v>0.89898988653198642</v>
      </c>
      <c r="D41" s="243">
        <f>VLOOKUP(A41, '[2]New Dimension 2'!A:C, 3, FALSE)</f>
        <v>0.66666666666666663</v>
      </c>
      <c r="E41" s="243">
        <v>0.78282827659932652</v>
      </c>
      <c r="F41" s="243">
        <f t="shared" si="1"/>
        <v>37</v>
      </c>
    </row>
    <row r="42" spans="1:6" x14ac:dyDescent="0.25">
      <c r="A42" s="243" t="s">
        <v>380</v>
      </c>
      <c r="B42" s="243" t="s">
        <v>181</v>
      </c>
      <c r="C42" s="243">
        <v>0.85597917340067342</v>
      </c>
      <c r="D42" s="243">
        <f>VLOOKUP(A42, '[2]New Dimension 2'!A:C, 3, FALSE)</f>
        <v>0.70355687403259493</v>
      </c>
      <c r="E42" s="243">
        <v>0.77976802371663423</v>
      </c>
      <c r="F42" s="243">
        <f t="shared" si="1"/>
        <v>38</v>
      </c>
    </row>
    <row r="43" spans="1:6" x14ac:dyDescent="0.25">
      <c r="A43" s="243" t="s">
        <v>203</v>
      </c>
      <c r="B43" s="243" t="s">
        <v>6</v>
      </c>
      <c r="C43" s="243">
        <v>0.93496367542087544</v>
      </c>
      <c r="D43" s="243">
        <f>VLOOKUP(A43, '[2]New Dimension 2'!A:C, 3, FALSE)</f>
        <v>0.62323121791982505</v>
      </c>
      <c r="E43" s="243">
        <v>0.77909744667035019</v>
      </c>
      <c r="F43" s="243">
        <f t="shared" si="1"/>
        <v>39</v>
      </c>
    </row>
    <row r="44" spans="1:6" x14ac:dyDescent="0.25">
      <c r="A44" s="243" t="s">
        <v>239</v>
      </c>
      <c r="B44" s="243" t="s">
        <v>43</v>
      </c>
      <c r="C44" s="243">
        <v>0.888997503030303</v>
      </c>
      <c r="D44" s="243">
        <f>VLOOKUP(A44, '[2]New Dimension 2'!A:C, 3, FALSE)</f>
        <v>0.66892223184289046</v>
      </c>
      <c r="E44" s="243">
        <v>0.77895986743659673</v>
      </c>
      <c r="F44" s="243">
        <f t="shared" si="1"/>
        <v>40</v>
      </c>
    </row>
    <row r="45" spans="1:6" x14ac:dyDescent="0.25">
      <c r="A45" s="243" t="s">
        <v>323</v>
      </c>
      <c r="B45" s="243" t="s">
        <v>134</v>
      </c>
      <c r="C45" s="243">
        <v>0.87639837205387205</v>
      </c>
      <c r="D45" s="243">
        <f>VLOOKUP(A45, '[2]New Dimension 2'!A:C, 3, FALSE)</f>
        <v>0.67301067624232169</v>
      </c>
      <c r="E45" s="243">
        <v>0.77470452414809687</v>
      </c>
      <c r="F45" s="243">
        <f t="shared" si="1"/>
        <v>41</v>
      </c>
    </row>
    <row r="46" spans="1:6" x14ac:dyDescent="0.25">
      <c r="A46" s="243" t="s">
        <v>335</v>
      </c>
      <c r="B46" s="243" t="s">
        <v>108</v>
      </c>
      <c r="C46" s="243">
        <v>0.91493883232323236</v>
      </c>
      <c r="D46" s="243">
        <f>VLOOKUP(A46, '[2]New Dimension 2'!A:C, 3, FALSE)</f>
        <v>0.62913003822952274</v>
      </c>
      <c r="E46" s="243">
        <v>0.7720344352763775</v>
      </c>
      <c r="F46" s="243">
        <f t="shared" si="1"/>
        <v>42</v>
      </c>
    </row>
    <row r="47" spans="1:6" x14ac:dyDescent="0.25">
      <c r="A47" s="243" t="s">
        <v>381</v>
      </c>
      <c r="B47" s="243" t="s">
        <v>183</v>
      </c>
      <c r="C47" s="243">
        <v>0.94311536430976428</v>
      </c>
      <c r="D47" s="243">
        <f>VLOOKUP(A47, '[2]New Dimension 2'!A:C, 3, FALSE)</f>
        <v>0.59228922092637626</v>
      </c>
      <c r="E47" s="243">
        <v>0.76770229261807033</v>
      </c>
      <c r="F47" s="243">
        <f t="shared" si="1"/>
        <v>43</v>
      </c>
    </row>
    <row r="48" spans="1:6" x14ac:dyDescent="0.25">
      <c r="A48" s="243" t="s">
        <v>256</v>
      </c>
      <c r="B48" s="243" t="s">
        <v>57</v>
      </c>
      <c r="C48" s="243">
        <v>0.99304878787878792</v>
      </c>
      <c r="D48" s="243">
        <f>VLOOKUP(A48, '[2]New Dimension 2'!A:C, 3, FALSE)</f>
        <v>0.54168939281002204</v>
      </c>
      <c r="E48" s="243">
        <v>0.76736909034440504</v>
      </c>
      <c r="F48" s="243">
        <f t="shared" si="1"/>
        <v>44</v>
      </c>
    </row>
    <row r="49" spans="1:6" x14ac:dyDescent="0.25">
      <c r="A49" s="243" t="s">
        <v>275</v>
      </c>
      <c r="B49" s="243" t="s">
        <v>80</v>
      </c>
      <c r="C49" s="243">
        <v>0.8466384262626262</v>
      </c>
      <c r="D49" s="243">
        <f>VLOOKUP(A49, '[2]New Dimension 2'!A:C, 3, FALSE)</f>
        <v>0.67892248310142123</v>
      </c>
      <c r="E49" s="243">
        <v>0.76278045468202371</v>
      </c>
      <c r="F49" s="243">
        <f t="shared" si="1"/>
        <v>45</v>
      </c>
    </row>
    <row r="50" spans="1:6" x14ac:dyDescent="0.25">
      <c r="A50" s="243" t="s">
        <v>231</v>
      </c>
      <c r="B50" s="243" t="s">
        <v>32</v>
      </c>
      <c r="C50" s="243">
        <v>0.85064935555555554</v>
      </c>
      <c r="D50" s="243">
        <f>VLOOKUP(A50, '[2]New Dimension 2'!A:C, 3, FALSE)</f>
        <v>0.67230182853241116</v>
      </c>
      <c r="E50" s="243">
        <v>0.7614755920439833</v>
      </c>
      <c r="F50" s="243">
        <f t="shared" si="1"/>
        <v>46</v>
      </c>
    </row>
    <row r="51" spans="1:6" x14ac:dyDescent="0.25">
      <c r="A51" s="243" t="s">
        <v>235</v>
      </c>
      <c r="B51" s="243" t="s">
        <v>37</v>
      </c>
      <c r="C51" s="243">
        <v>0.85467579999999999</v>
      </c>
      <c r="D51" s="243">
        <f>VLOOKUP(A51, '[2]New Dimension 2'!A:C, 3, FALSE)</f>
        <v>0.66666666666666663</v>
      </c>
      <c r="E51" s="243">
        <v>0.76067123333333331</v>
      </c>
      <c r="F51" s="243">
        <f t="shared" si="1"/>
        <v>47</v>
      </c>
    </row>
    <row r="52" spans="1:6" x14ac:dyDescent="0.25">
      <c r="A52" s="243" t="s">
        <v>298</v>
      </c>
      <c r="B52" s="243" t="s">
        <v>123</v>
      </c>
      <c r="C52" s="243">
        <v>0.82752252727272724</v>
      </c>
      <c r="D52" s="243">
        <f>VLOOKUP(A52, '[2]New Dimension 2'!A:C, 3, FALSE)</f>
        <v>0.69275792673278647</v>
      </c>
      <c r="E52" s="243">
        <v>0.76014022700275685</v>
      </c>
      <c r="F52" s="243">
        <f t="shared" si="1"/>
        <v>48</v>
      </c>
    </row>
    <row r="53" spans="1:6" x14ac:dyDescent="0.25">
      <c r="A53" s="243" t="s">
        <v>365</v>
      </c>
      <c r="B53" s="243" t="s">
        <v>169</v>
      </c>
      <c r="C53" s="243">
        <v>0.84392313333333335</v>
      </c>
      <c r="D53" s="243">
        <f>VLOOKUP(A53, '[2]New Dimension 2'!A:C, 3, FALSE)</f>
        <v>0.67626024806828167</v>
      </c>
      <c r="E53" s="243">
        <v>0.76009169070080751</v>
      </c>
      <c r="F53" s="243">
        <f t="shared" si="1"/>
        <v>49</v>
      </c>
    </row>
    <row r="54" spans="1:6" x14ac:dyDescent="0.25">
      <c r="A54" s="243" t="s">
        <v>263</v>
      </c>
      <c r="B54" s="243" t="s">
        <v>69</v>
      </c>
      <c r="C54" s="243">
        <v>0.84587815016835022</v>
      </c>
      <c r="D54" s="243">
        <f>VLOOKUP(A54, '[2]New Dimension 2'!A:C, 3, FALSE)</f>
        <v>0.66666666666666663</v>
      </c>
      <c r="E54" s="243">
        <v>0.75627240841750842</v>
      </c>
      <c r="F54" s="243">
        <f t="shared" si="1"/>
        <v>50</v>
      </c>
    </row>
    <row r="55" spans="1:6" x14ac:dyDescent="0.25">
      <c r="A55" s="243" t="s">
        <v>280</v>
      </c>
      <c r="B55" s="243" t="s">
        <v>85</v>
      </c>
      <c r="C55" s="243">
        <v>0.83588575959595968</v>
      </c>
      <c r="D55" s="243">
        <f>VLOOKUP(A55, '[2]New Dimension 2'!A:C, 3, FALSE)</f>
        <v>0.67210429434020968</v>
      </c>
      <c r="E55" s="243">
        <v>0.75399502696808463</v>
      </c>
      <c r="F55" s="243">
        <f t="shared" si="1"/>
        <v>51</v>
      </c>
    </row>
    <row r="56" spans="1:6" x14ac:dyDescent="0.25">
      <c r="A56" s="243" t="s">
        <v>204</v>
      </c>
      <c r="B56" s="243" t="s">
        <v>8</v>
      </c>
      <c r="C56" s="243">
        <v>0.81036168552188548</v>
      </c>
      <c r="D56" s="243">
        <f>VLOOKUP(A56, '[2]New Dimension 2'!A:C, 3, FALSE)</f>
        <v>0.6959471393090052</v>
      </c>
      <c r="E56" s="243">
        <v>0.75315441241544534</v>
      </c>
      <c r="F56" s="243">
        <f t="shared" si="1"/>
        <v>52</v>
      </c>
    </row>
    <row r="57" spans="1:6" x14ac:dyDescent="0.25">
      <c r="A57" s="243" t="s">
        <v>264</v>
      </c>
      <c r="B57" s="243" t="s">
        <v>70</v>
      </c>
      <c r="C57" s="243">
        <v>0.82415555117845118</v>
      </c>
      <c r="D57" s="243">
        <f>VLOOKUP(A57, '[2]New Dimension 2'!A:C, 3, FALSE)</f>
        <v>0.67968848787225467</v>
      </c>
      <c r="E57" s="243">
        <v>0.75192201952535287</v>
      </c>
      <c r="F57" s="243">
        <f t="shared" si="1"/>
        <v>53</v>
      </c>
    </row>
    <row r="58" spans="1:6" x14ac:dyDescent="0.25">
      <c r="A58" s="243" t="s">
        <v>384</v>
      </c>
      <c r="B58" s="243" t="s">
        <v>186</v>
      </c>
      <c r="C58" s="243">
        <v>0.83309282828282827</v>
      </c>
      <c r="D58" s="243">
        <f>VLOOKUP(A58, '[2]New Dimension 2'!A:C, 3, FALSE)</f>
        <v>0.66839295141366517</v>
      </c>
      <c r="E58" s="243">
        <v>0.75074288984824666</v>
      </c>
      <c r="F58" s="243">
        <f t="shared" si="1"/>
        <v>54</v>
      </c>
    </row>
    <row r="59" spans="1:6" x14ac:dyDescent="0.25">
      <c r="A59" s="243" t="s">
        <v>249</v>
      </c>
      <c r="B59" s="243" t="s">
        <v>52</v>
      </c>
      <c r="C59" s="243">
        <v>0.81926793535353537</v>
      </c>
      <c r="D59" s="243">
        <f>VLOOKUP(A59, '[2]New Dimension 2'!A:C, 3, FALSE)</f>
        <v>0.68164313777438912</v>
      </c>
      <c r="E59" s="243">
        <v>0.75045553656396224</v>
      </c>
      <c r="F59" s="243">
        <f t="shared" si="1"/>
        <v>55</v>
      </c>
    </row>
    <row r="60" spans="1:6" x14ac:dyDescent="0.25">
      <c r="A60" s="243" t="s">
        <v>271</v>
      </c>
      <c r="B60" s="243" t="s">
        <v>76</v>
      </c>
      <c r="C60" s="243">
        <v>1</v>
      </c>
      <c r="D60" s="243">
        <f>VLOOKUP(A60, '[2]New Dimension 2'!A:C, 3, FALSE)</f>
        <v>0.5</v>
      </c>
      <c r="E60" s="243">
        <v>0.75</v>
      </c>
      <c r="F60" s="243">
        <f t="shared" si="1"/>
        <v>56</v>
      </c>
    </row>
    <row r="61" spans="1:6" x14ac:dyDescent="0.25">
      <c r="A61" s="243" t="s">
        <v>307</v>
      </c>
      <c r="B61" s="243" t="s">
        <v>107</v>
      </c>
      <c r="C61" s="243">
        <v>0.99970720538720537</v>
      </c>
      <c r="D61" s="243">
        <f>VLOOKUP(A61, '[2]New Dimension 2'!A:C, 3, FALSE)</f>
        <v>0.5</v>
      </c>
      <c r="E61" s="243">
        <v>0.74985360269360268</v>
      </c>
      <c r="F61" s="243">
        <f t="shared" si="1"/>
        <v>57</v>
      </c>
    </row>
    <row r="62" spans="1:6" x14ac:dyDescent="0.25">
      <c r="A62" s="243" t="s">
        <v>305</v>
      </c>
      <c r="B62" s="243" t="s">
        <v>111</v>
      </c>
      <c r="C62" s="243">
        <v>0.78939938316498315</v>
      </c>
      <c r="D62" s="243">
        <f>VLOOKUP(A62, '[2]New Dimension 2'!A:C, 3, FALSE)</f>
        <v>0.70481647133202119</v>
      </c>
      <c r="E62" s="243">
        <v>0.74710792724850217</v>
      </c>
      <c r="F62" s="243">
        <f t="shared" si="1"/>
        <v>58</v>
      </c>
    </row>
    <row r="63" spans="1:6" x14ac:dyDescent="0.25">
      <c r="A63" s="243" t="s">
        <v>299</v>
      </c>
      <c r="B63" s="243" t="s">
        <v>110</v>
      </c>
      <c r="C63" s="243">
        <v>0.82730530134680136</v>
      </c>
      <c r="D63" s="243">
        <f>VLOOKUP(A63, '[2]New Dimension 2'!A:C, 3, FALSE)</f>
        <v>0.66666666666666663</v>
      </c>
      <c r="E63" s="243">
        <v>0.74698598400673399</v>
      </c>
      <c r="F63" s="243">
        <f t="shared" si="1"/>
        <v>59</v>
      </c>
    </row>
    <row r="64" spans="1:6" x14ac:dyDescent="0.25">
      <c r="A64" s="243" t="s">
        <v>332</v>
      </c>
      <c r="B64" s="243" t="s">
        <v>143</v>
      </c>
      <c r="C64" s="243">
        <v>0.87020744983164988</v>
      </c>
      <c r="D64" s="243">
        <f>VLOOKUP(A64, '[2]New Dimension 2'!A:C, 3, FALSE)</f>
        <v>0.62333333333333341</v>
      </c>
      <c r="E64" s="243">
        <v>0.7467703915824917</v>
      </c>
      <c r="F64" s="243">
        <f t="shared" si="1"/>
        <v>60</v>
      </c>
    </row>
    <row r="65" spans="1:6" x14ac:dyDescent="0.25">
      <c r="A65" s="243" t="s">
        <v>326</v>
      </c>
      <c r="B65" s="243" t="s">
        <v>136</v>
      </c>
      <c r="C65" s="243">
        <v>0.77690886498316514</v>
      </c>
      <c r="D65" s="243">
        <f>VLOOKUP(A65, '[2]New Dimension 2'!A:C, 3, FALSE)</f>
        <v>0.71467681779980496</v>
      </c>
      <c r="E65" s="243">
        <v>0.74579284139148505</v>
      </c>
      <c r="F65" s="243">
        <f t="shared" si="1"/>
        <v>61</v>
      </c>
    </row>
    <row r="66" spans="1:6" x14ac:dyDescent="0.25">
      <c r="A66" s="243" t="s">
        <v>321</v>
      </c>
      <c r="B66" s="243" t="s">
        <v>128</v>
      </c>
      <c r="C66" s="243">
        <v>0.86379930808080807</v>
      </c>
      <c r="D66" s="243">
        <f>VLOOKUP(A66, '[2]New Dimension 2'!A:C, 3, FALSE)</f>
        <v>0.62333333333333341</v>
      </c>
      <c r="E66" s="243">
        <v>0.74356632070707074</v>
      </c>
      <c r="F66" s="243">
        <f t="shared" si="1"/>
        <v>62</v>
      </c>
    </row>
    <row r="67" spans="1:6" x14ac:dyDescent="0.25">
      <c r="A67" s="243" t="s">
        <v>205</v>
      </c>
      <c r="B67" s="243" t="s">
        <v>9</v>
      </c>
      <c r="C67" s="243">
        <v>0.78711851414141398</v>
      </c>
      <c r="D67" s="243">
        <f>VLOOKUP(A67, '[2]New Dimension 2'!A:C, 3, FALSE)</f>
        <v>0.69760745455570783</v>
      </c>
      <c r="E67" s="243">
        <v>0.74236298434856085</v>
      </c>
      <c r="F67" s="243">
        <f t="shared" si="1"/>
        <v>63</v>
      </c>
    </row>
    <row r="68" spans="1:6" x14ac:dyDescent="0.25">
      <c r="A68" s="243" t="s">
        <v>377</v>
      </c>
      <c r="B68" s="243" t="s">
        <v>4</v>
      </c>
      <c r="C68" s="243">
        <v>0.81720431178451181</v>
      </c>
      <c r="D68" s="243">
        <f>VLOOKUP(A68, '[2]New Dimension 2'!A:C, 3, FALSE)</f>
        <v>0.66666666666666663</v>
      </c>
      <c r="E68" s="243">
        <v>0.74193548922558916</v>
      </c>
      <c r="F68" s="243">
        <f t="shared" si="1"/>
        <v>64</v>
      </c>
    </row>
    <row r="69" spans="1:6" x14ac:dyDescent="0.25">
      <c r="A69" s="243" t="s">
        <v>378</v>
      </c>
      <c r="B69" s="243" t="s">
        <v>62</v>
      </c>
      <c r="C69" s="243">
        <v>0.81492342996633005</v>
      </c>
      <c r="D69" s="243">
        <f>VLOOKUP(A69, '[2]New Dimension 2'!A:C, 3, FALSE)</f>
        <v>0.66666666666666663</v>
      </c>
      <c r="E69" s="243">
        <v>0.74079504831649834</v>
      </c>
      <c r="F69" s="243">
        <f t="shared" ref="F69:F100" si="2">_xlfn.RANK.EQ(E69,E:E, 0)</f>
        <v>65</v>
      </c>
    </row>
    <row r="70" spans="1:6" x14ac:dyDescent="0.25">
      <c r="A70" s="243" t="s">
        <v>286</v>
      </c>
      <c r="B70" s="243" t="s">
        <v>95</v>
      </c>
      <c r="C70" s="243">
        <v>0.92147279562289564</v>
      </c>
      <c r="D70" s="243">
        <f>VLOOKUP(A70, '[2]New Dimension 2'!A:C, 3, FALSE)</f>
        <v>0.55333333333333334</v>
      </c>
      <c r="E70" s="243">
        <v>0.73740306447811443</v>
      </c>
      <c r="F70" s="243">
        <f t="shared" si="2"/>
        <v>66</v>
      </c>
    </row>
    <row r="71" spans="1:6" x14ac:dyDescent="0.25">
      <c r="A71" s="243" t="s">
        <v>308</v>
      </c>
      <c r="B71" s="243" t="s">
        <v>118</v>
      </c>
      <c r="C71" s="243">
        <v>0.78896491919191913</v>
      </c>
      <c r="D71" s="243">
        <f>VLOOKUP(A71, '[2]New Dimension 2'!A:C, 3, FALSE)</f>
        <v>0.67708811659554213</v>
      </c>
      <c r="E71" s="243">
        <v>0.73302651789373063</v>
      </c>
      <c r="F71" s="243">
        <f t="shared" si="2"/>
        <v>67</v>
      </c>
    </row>
    <row r="72" spans="1:6" x14ac:dyDescent="0.25">
      <c r="A72" s="243" t="s">
        <v>248</v>
      </c>
      <c r="B72" s="243" t="s">
        <v>51</v>
      </c>
      <c r="C72" s="243">
        <v>0.72531766700336708</v>
      </c>
      <c r="D72" s="243">
        <f>VLOOKUP(A72, '[2]New Dimension 2'!A:C, 3, FALSE)</f>
        <v>0.73785009940866197</v>
      </c>
      <c r="E72" s="243">
        <v>0.73158388320601453</v>
      </c>
      <c r="F72" s="243">
        <f t="shared" si="2"/>
        <v>68</v>
      </c>
    </row>
    <row r="73" spans="1:6" x14ac:dyDescent="0.25">
      <c r="A73" s="243" t="s">
        <v>212</v>
      </c>
      <c r="B73" s="243" t="s">
        <v>12</v>
      </c>
      <c r="C73" s="243">
        <v>0.96187685555555547</v>
      </c>
      <c r="D73" s="243">
        <f>VLOOKUP(A73, '[2]New Dimension 2'!A:C, 3, FALSE)</f>
        <v>0.5</v>
      </c>
      <c r="E73" s="243">
        <v>0.73093842777777773</v>
      </c>
      <c r="F73" s="243">
        <f t="shared" si="2"/>
        <v>69</v>
      </c>
    </row>
    <row r="74" spans="1:6" x14ac:dyDescent="0.25">
      <c r="A74" s="243" t="s">
        <v>322</v>
      </c>
      <c r="B74" s="243" t="s">
        <v>130</v>
      </c>
      <c r="C74" s="243">
        <v>0.90536315521885535</v>
      </c>
      <c r="D74" s="243">
        <f>VLOOKUP(A74, '[2]New Dimension 2'!A:C, 3, FALSE)</f>
        <v>0.55620834649679096</v>
      </c>
      <c r="E74" s="243">
        <v>0.73078575085782316</v>
      </c>
      <c r="F74" s="243">
        <f t="shared" si="2"/>
        <v>70</v>
      </c>
    </row>
    <row r="75" spans="1:6" x14ac:dyDescent="0.25">
      <c r="A75" s="243" t="s">
        <v>370</v>
      </c>
      <c r="B75" s="243" t="s">
        <v>174</v>
      </c>
      <c r="C75" s="243">
        <v>0.77060930942760952</v>
      </c>
      <c r="D75" s="243">
        <f>VLOOKUP(A75, '[2]New Dimension 2'!A:C, 3, FALSE)</f>
        <v>0.69041048930515114</v>
      </c>
      <c r="E75" s="243">
        <v>0.73050989936638033</v>
      </c>
      <c r="F75" s="243">
        <f t="shared" si="2"/>
        <v>71</v>
      </c>
    </row>
    <row r="76" spans="1:6" x14ac:dyDescent="0.25">
      <c r="A76" s="243" t="s">
        <v>304</v>
      </c>
      <c r="B76" s="243" t="s">
        <v>121</v>
      </c>
      <c r="C76" s="243">
        <v>0.94938635050505049</v>
      </c>
      <c r="D76" s="243">
        <f>VLOOKUP(A76, '[2]New Dimension 2'!A:C, 3, FALSE)</f>
        <v>0.51161445724488752</v>
      </c>
      <c r="E76" s="243">
        <v>0.73050040387496895</v>
      </c>
      <c r="F76" s="243">
        <f t="shared" si="2"/>
        <v>72</v>
      </c>
    </row>
    <row r="77" spans="1:6" x14ac:dyDescent="0.25">
      <c r="A77" s="243" t="s">
        <v>227</v>
      </c>
      <c r="B77" s="243" t="s">
        <v>40</v>
      </c>
      <c r="C77" s="243">
        <v>0.90151517542087545</v>
      </c>
      <c r="D77" s="243">
        <f>VLOOKUP(A77, '[2]New Dimension 2'!A:C, 3, FALSE)</f>
        <v>0.55860977647820886</v>
      </c>
      <c r="E77" s="243">
        <v>0.73006247594954221</v>
      </c>
      <c r="F77" s="243">
        <f t="shared" si="2"/>
        <v>73</v>
      </c>
    </row>
    <row r="78" spans="1:6" x14ac:dyDescent="0.25">
      <c r="A78" s="243" t="s">
        <v>360</v>
      </c>
      <c r="B78" s="243" t="s">
        <v>164</v>
      </c>
      <c r="C78" s="243">
        <v>0.78294049393939391</v>
      </c>
      <c r="D78" s="243">
        <f>VLOOKUP(A78, '[2]New Dimension 2'!A:C, 3, FALSE)</f>
        <v>0.67705925712650827</v>
      </c>
      <c r="E78" s="243">
        <v>0.72999987553295109</v>
      </c>
      <c r="F78" s="243">
        <f t="shared" si="2"/>
        <v>74</v>
      </c>
    </row>
    <row r="79" spans="1:6" x14ac:dyDescent="0.25">
      <c r="A79" s="243" t="s">
        <v>348</v>
      </c>
      <c r="B79" s="243" t="s">
        <v>165</v>
      </c>
      <c r="C79" s="243">
        <v>0.95667790134680131</v>
      </c>
      <c r="D79" s="243">
        <f>VLOOKUP(A79, '[2]New Dimension 2'!A:C, 3, FALSE)</f>
        <v>0.5</v>
      </c>
      <c r="E79" s="243">
        <v>0.7283389506734006</v>
      </c>
      <c r="F79" s="243">
        <f t="shared" si="2"/>
        <v>75</v>
      </c>
    </row>
    <row r="80" spans="1:6" x14ac:dyDescent="0.25">
      <c r="A80" s="243" t="s">
        <v>237</v>
      </c>
      <c r="B80" s="243" t="s">
        <v>74</v>
      </c>
      <c r="C80" s="243">
        <v>0.95126704242424243</v>
      </c>
      <c r="D80" s="243">
        <f>VLOOKUP(A80, '[2]New Dimension 2'!A:C, 3, FALSE)</f>
        <v>0.5</v>
      </c>
      <c r="E80" s="243">
        <v>0.72563352121212121</v>
      </c>
      <c r="F80" s="243">
        <f t="shared" si="2"/>
        <v>76</v>
      </c>
    </row>
    <row r="81" spans="1:6" x14ac:dyDescent="0.25">
      <c r="A81" s="243" t="s">
        <v>297</v>
      </c>
      <c r="B81" s="243" t="s">
        <v>122</v>
      </c>
      <c r="C81" s="243">
        <v>0.77984139696969701</v>
      </c>
      <c r="D81" s="243">
        <f>VLOOKUP(A81, '[2]New Dimension 2'!A:C, 3, FALSE)</f>
        <v>0.67006770133242055</v>
      </c>
      <c r="E81" s="243">
        <v>0.72495454915105872</v>
      </c>
      <c r="F81" s="243">
        <f t="shared" si="2"/>
        <v>77</v>
      </c>
    </row>
    <row r="82" spans="1:6" x14ac:dyDescent="0.25">
      <c r="A82" s="243" t="s">
        <v>329</v>
      </c>
      <c r="B82" s="243" t="s">
        <v>137</v>
      </c>
      <c r="C82" s="243">
        <v>0.75312260909090911</v>
      </c>
      <c r="D82" s="243">
        <f>VLOOKUP(A82, '[2]New Dimension 2'!A:C, 3, FALSE)</f>
        <v>0.68967050238177785</v>
      </c>
      <c r="E82" s="243">
        <v>0.72139655573634354</v>
      </c>
      <c r="F82" s="243">
        <f t="shared" si="2"/>
        <v>78</v>
      </c>
    </row>
    <row r="83" spans="1:6" x14ac:dyDescent="0.25">
      <c r="A83" s="243" t="s">
        <v>373</v>
      </c>
      <c r="B83" s="243" t="s">
        <v>171</v>
      </c>
      <c r="C83" s="243">
        <v>0.92025520101010105</v>
      </c>
      <c r="D83" s="243">
        <f>VLOOKUP(A83, '[2]New Dimension 2'!A:C, 3, FALSE)</f>
        <v>0.51744119606876149</v>
      </c>
      <c r="E83" s="243">
        <v>0.71884819853943127</v>
      </c>
      <c r="F83" s="243">
        <f t="shared" si="2"/>
        <v>79</v>
      </c>
    </row>
    <row r="84" spans="1:6" x14ac:dyDescent="0.25">
      <c r="A84" s="243" t="s">
        <v>210</v>
      </c>
      <c r="B84" s="243" t="s">
        <v>24</v>
      </c>
      <c r="C84" s="243">
        <v>0.76539587508417517</v>
      </c>
      <c r="D84" s="243">
        <f>VLOOKUP(A84, '[2]New Dimension 2'!A:C, 3, FALSE)</f>
        <v>0.66666666666666663</v>
      </c>
      <c r="E84" s="243">
        <v>0.71603127087542084</v>
      </c>
      <c r="F84" s="243">
        <f t="shared" si="2"/>
        <v>80</v>
      </c>
    </row>
    <row r="85" spans="1:6" x14ac:dyDescent="0.25">
      <c r="A85" s="243" t="s">
        <v>244</v>
      </c>
      <c r="B85" s="243" t="s">
        <v>48</v>
      </c>
      <c r="C85" s="243">
        <v>0.93037905084175099</v>
      </c>
      <c r="D85" s="243">
        <f>VLOOKUP(A85, '[2]New Dimension 2'!A:C, 3, FALSE)</f>
        <v>0.5</v>
      </c>
      <c r="E85" s="243">
        <v>0.71518952542087555</v>
      </c>
      <c r="F85" s="243">
        <f t="shared" si="2"/>
        <v>81</v>
      </c>
    </row>
    <row r="86" spans="1:6" x14ac:dyDescent="0.25">
      <c r="A86" s="243" t="s">
        <v>334</v>
      </c>
      <c r="B86" s="243" t="s">
        <v>94</v>
      </c>
      <c r="C86" s="243">
        <v>0.78742987643097651</v>
      </c>
      <c r="D86" s="243">
        <f>VLOOKUP(A86, '[2]New Dimension 2'!A:C, 3, FALSE)</f>
        <v>0.64254105405990702</v>
      </c>
      <c r="E86" s="243">
        <v>0.71498546524544171</v>
      </c>
      <c r="F86" s="243">
        <f t="shared" si="2"/>
        <v>82</v>
      </c>
    </row>
    <row r="87" spans="1:6" x14ac:dyDescent="0.25">
      <c r="A87" s="243" t="s">
        <v>270</v>
      </c>
      <c r="B87" s="243" t="s">
        <v>73</v>
      </c>
      <c r="C87" s="243">
        <v>0.82936895824915824</v>
      </c>
      <c r="D87" s="243">
        <f>VLOOKUP(A87, '[2]New Dimension 2'!A:C, 3, FALSE)</f>
        <v>0.59946474168361941</v>
      </c>
      <c r="E87" s="243">
        <v>0.71441684996638877</v>
      </c>
      <c r="F87" s="243">
        <f t="shared" si="2"/>
        <v>83</v>
      </c>
    </row>
    <row r="88" spans="1:6" x14ac:dyDescent="0.25">
      <c r="A88" s="243" t="s">
        <v>289</v>
      </c>
      <c r="B88" s="243" t="s">
        <v>105</v>
      </c>
      <c r="C88" s="243">
        <v>0.93425482020202022</v>
      </c>
      <c r="D88" s="243">
        <f>VLOOKUP(A88, '[2]New Dimension 2'!A:C, 3, FALSE)</f>
        <v>0.48854674305697537</v>
      </c>
      <c r="E88" s="243">
        <v>0.71140078162949782</v>
      </c>
      <c r="F88" s="243">
        <f t="shared" si="2"/>
        <v>84</v>
      </c>
    </row>
    <row r="89" spans="1:6" x14ac:dyDescent="0.25">
      <c r="A89" s="243" t="s">
        <v>202</v>
      </c>
      <c r="B89" s="243" t="s">
        <v>5</v>
      </c>
      <c r="C89" s="243">
        <v>0.72542631380471378</v>
      </c>
      <c r="D89" s="243">
        <f>VLOOKUP(A89, '[2]New Dimension 2'!A:C, 3, FALSE)</f>
        <v>0.69499405851247797</v>
      </c>
      <c r="E89" s="243">
        <v>0.71021018615859588</v>
      </c>
      <c r="F89" s="243">
        <f t="shared" si="2"/>
        <v>85</v>
      </c>
    </row>
    <row r="90" spans="1:6" x14ac:dyDescent="0.25">
      <c r="A90" s="243" t="s">
        <v>250</v>
      </c>
      <c r="B90" s="243" t="s">
        <v>155</v>
      </c>
      <c r="C90" s="243">
        <v>0.73607037373737372</v>
      </c>
      <c r="D90" s="243">
        <f>VLOOKUP(A90, '[2]New Dimension 2'!A:C, 3, FALSE)</f>
        <v>0.68409639712775416</v>
      </c>
      <c r="E90" s="243">
        <v>0.71008338543256388</v>
      </c>
      <c r="F90" s="243">
        <f t="shared" si="2"/>
        <v>86</v>
      </c>
    </row>
    <row r="91" spans="1:6" x14ac:dyDescent="0.25">
      <c r="A91" s="243" t="s">
        <v>372</v>
      </c>
      <c r="B91" s="243" t="s">
        <v>176</v>
      </c>
      <c r="C91" s="243">
        <v>0.70956879865319866</v>
      </c>
      <c r="D91" s="243">
        <f>VLOOKUP(A91, '[2]New Dimension 2'!A:C, 3, FALSE)</f>
        <v>0.70607209254800452</v>
      </c>
      <c r="E91" s="243">
        <v>0.70782044560060164</v>
      </c>
      <c r="F91" s="243">
        <f t="shared" si="2"/>
        <v>87</v>
      </c>
    </row>
    <row r="92" spans="1:6" x14ac:dyDescent="0.25">
      <c r="A92" s="243" t="s">
        <v>253</v>
      </c>
      <c r="B92" s="243" t="s">
        <v>55</v>
      </c>
      <c r="C92" s="243">
        <v>0.89768049393939398</v>
      </c>
      <c r="D92" s="243">
        <f>VLOOKUP(A92, '[2]New Dimension 2'!A:C, 3, FALSE)</f>
        <v>0.50442518714798956</v>
      </c>
      <c r="E92" s="243">
        <v>0.70105284054369177</v>
      </c>
      <c r="F92" s="243">
        <f t="shared" si="2"/>
        <v>88</v>
      </c>
    </row>
    <row r="93" spans="1:6" x14ac:dyDescent="0.25">
      <c r="A93" s="243" t="s">
        <v>364</v>
      </c>
      <c r="B93" s="243" t="s">
        <v>170</v>
      </c>
      <c r="C93" s="243">
        <v>0.73046251649831662</v>
      </c>
      <c r="D93" s="243">
        <f>VLOOKUP(A93, '[2]New Dimension 2'!A:C, 3, FALSE)</f>
        <v>0.66823866853460856</v>
      </c>
      <c r="E93" s="243">
        <v>0.69935059251646259</v>
      </c>
      <c r="F93" s="243">
        <f t="shared" si="2"/>
        <v>89</v>
      </c>
    </row>
    <row r="94" spans="1:6" x14ac:dyDescent="0.25">
      <c r="A94" s="243" t="s">
        <v>268</v>
      </c>
      <c r="B94" s="243" t="s">
        <v>72</v>
      </c>
      <c r="C94" s="243">
        <v>0.76072552525252524</v>
      </c>
      <c r="D94" s="243">
        <f>VLOOKUP(A94, '[2]New Dimension 2'!A:C, 3, FALSE)</f>
        <v>0.62970166305054287</v>
      </c>
      <c r="E94" s="243">
        <v>0.69521359415153405</v>
      </c>
      <c r="F94" s="243">
        <f t="shared" si="2"/>
        <v>90</v>
      </c>
    </row>
    <row r="95" spans="1:6" x14ac:dyDescent="0.25">
      <c r="A95" s="243" t="s">
        <v>343</v>
      </c>
      <c r="B95" s="243" t="s">
        <v>156</v>
      </c>
      <c r="C95" s="243">
        <v>0.96861471380471376</v>
      </c>
      <c r="D95" s="243">
        <f>VLOOKUP(A95, '[2]New Dimension 2'!A:C, 3, FALSE)</f>
        <v>0.41666666666666669</v>
      </c>
      <c r="E95" s="243">
        <v>0.69264069023569019</v>
      </c>
      <c r="F95" s="243">
        <f t="shared" si="2"/>
        <v>91</v>
      </c>
    </row>
    <row r="96" spans="1:6" x14ac:dyDescent="0.25">
      <c r="A96" s="243" t="s">
        <v>317</v>
      </c>
      <c r="B96" s="243" t="s">
        <v>133</v>
      </c>
      <c r="C96" s="243">
        <v>0.76485279797979799</v>
      </c>
      <c r="D96" s="243">
        <f>VLOOKUP(A96, '[2]New Dimension 2'!A:C, 3, FALSE)</f>
        <v>0.60971037400713568</v>
      </c>
      <c r="E96" s="243">
        <v>0.68728158599346689</v>
      </c>
      <c r="F96" s="243">
        <f t="shared" si="2"/>
        <v>92</v>
      </c>
    </row>
    <row r="97" spans="1:6" x14ac:dyDescent="0.25">
      <c r="A97" s="243" t="s">
        <v>339</v>
      </c>
      <c r="B97" s="243" t="s">
        <v>93</v>
      </c>
      <c r="C97" s="243">
        <v>0.95123274781144784</v>
      </c>
      <c r="D97" s="243">
        <f>VLOOKUP(A97, '[2]New Dimension 2'!A:C, 3, FALSE)</f>
        <v>0.41666666666666669</v>
      </c>
      <c r="E97" s="243">
        <v>0.68394970723905724</v>
      </c>
      <c r="F97" s="243">
        <f t="shared" si="2"/>
        <v>93</v>
      </c>
    </row>
    <row r="98" spans="1:6" x14ac:dyDescent="0.25">
      <c r="A98" s="243" t="s">
        <v>220</v>
      </c>
      <c r="B98" s="243" t="s">
        <v>25</v>
      </c>
      <c r="C98" s="243">
        <v>0.9710003367003367</v>
      </c>
      <c r="D98" s="243">
        <f>VLOOKUP(A98, '[2]New Dimension 2'!A:C, 3, FALSE)</f>
        <v>0.39666666666666667</v>
      </c>
      <c r="E98" s="243">
        <v>0.68383350168350165</v>
      </c>
      <c r="F98" s="243">
        <f t="shared" si="2"/>
        <v>94</v>
      </c>
    </row>
    <row r="99" spans="1:6" x14ac:dyDescent="0.25">
      <c r="A99" s="243" t="s">
        <v>356</v>
      </c>
      <c r="B99" s="243" t="s">
        <v>54</v>
      </c>
      <c r="C99" s="243">
        <v>0.93265993636363642</v>
      </c>
      <c r="D99" s="243">
        <f>VLOOKUP(A99, '[2]New Dimension 2'!A:C, 3, FALSE)</f>
        <v>0.42666666666666669</v>
      </c>
      <c r="E99" s="243">
        <v>0.67966330151515153</v>
      </c>
      <c r="F99" s="243">
        <f t="shared" si="2"/>
        <v>95</v>
      </c>
    </row>
    <row r="100" spans="1:6" x14ac:dyDescent="0.25">
      <c r="A100" s="243" t="s">
        <v>232</v>
      </c>
      <c r="B100" s="243" t="s">
        <v>38</v>
      </c>
      <c r="C100" s="243">
        <v>0.67242317575757582</v>
      </c>
      <c r="D100" s="243">
        <f>VLOOKUP(A100, '[2]New Dimension 2'!A:C, 3, FALSE)</f>
        <v>0.68564845574239042</v>
      </c>
      <c r="E100" s="243">
        <v>0.67903581574998317</v>
      </c>
      <c r="F100" s="243">
        <f t="shared" si="2"/>
        <v>96</v>
      </c>
    </row>
    <row r="101" spans="1:6" x14ac:dyDescent="0.25">
      <c r="A101" s="243" t="s">
        <v>302</v>
      </c>
      <c r="B101" s="243" t="s">
        <v>112</v>
      </c>
      <c r="C101" s="243">
        <v>0.68979654511784505</v>
      </c>
      <c r="D101" s="243">
        <f>VLOOKUP(A101, '[2]New Dimension 2'!A:C, 3, FALSE)</f>
        <v>0.66666666666666663</v>
      </c>
      <c r="E101" s="243">
        <v>0.67823160589225584</v>
      </c>
      <c r="F101" s="243">
        <f t="shared" ref="F101:F132" si="3">_xlfn.RANK.EQ(E101,E:E, 0)</f>
        <v>97</v>
      </c>
    </row>
    <row r="102" spans="1:6" x14ac:dyDescent="0.25">
      <c r="A102" s="243" t="s">
        <v>341</v>
      </c>
      <c r="B102" s="243" t="s">
        <v>184</v>
      </c>
      <c r="C102" s="243">
        <v>0.93179101784511786</v>
      </c>
      <c r="D102" s="243">
        <f>VLOOKUP(A102, '[2]New Dimension 2'!A:C, 3, FALSE)</f>
        <v>0.42321354892855334</v>
      </c>
      <c r="E102" s="243">
        <v>0.6775022833868356</v>
      </c>
      <c r="F102" s="243">
        <f t="shared" si="3"/>
        <v>98</v>
      </c>
    </row>
    <row r="103" spans="1:6" x14ac:dyDescent="0.25">
      <c r="A103" s="243" t="s">
        <v>242</v>
      </c>
      <c r="B103" s="243" t="s">
        <v>142</v>
      </c>
      <c r="C103" s="243">
        <v>0.68263277171717174</v>
      </c>
      <c r="D103" s="243">
        <f>VLOOKUP(A103, '[2]New Dimension 2'!A:C, 3, FALSE)</f>
        <v>0.66666666666666663</v>
      </c>
      <c r="E103" s="243">
        <v>0.67464971919191918</v>
      </c>
      <c r="F103" s="243">
        <f t="shared" si="3"/>
        <v>99</v>
      </c>
    </row>
    <row r="104" spans="1:6" x14ac:dyDescent="0.25">
      <c r="A104" s="243" t="s">
        <v>291</v>
      </c>
      <c r="B104" s="243" t="s">
        <v>102</v>
      </c>
      <c r="C104" s="243">
        <v>0.6808949939393939</v>
      </c>
      <c r="D104" s="243">
        <f>VLOOKUP(A104, '[2]New Dimension 2'!A:C, 3, FALSE)</f>
        <v>0.66666666666666663</v>
      </c>
      <c r="E104" s="243">
        <v>0.67378083030303026</v>
      </c>
      <c r="F104" s="243">
        <f t="shared" si="3"/>
        <v>100</v>
      </c>
    </row>
    <row r="105" spans="1:6" x14ac:dyDescent="0.25">
      <c r="A105" s="243" t="s">
        <v>379</v>
      </c>
      <c r="B105" s="243" t="s">
        <v>178</v>
      </c>
      <c r="C105" s="243">
        <v>0.67807104175084165</v>
      </c>
      <c r="D105" s="243">
        <f>VLOOKUP(A105, '[2]New Dimension 2'!A:C, 3, FALSE)</f>
        <v>0.66806512591354339</v>
      </c>
      <c r="E105" s="243">
        <v>0.67306808383219252</v>
      </c>
      <c r="F105" s="243">
        <f t="shared" si="3"/>
        <v>101</v>
      </c>
    </row>
    <row r="106" spans="1:6" x14ac:dyDescent="0.25">
      <c r="A106" s="243" t="s">
        <v>361</v>
      </c>
      <c r="B106" s="243" t="s">
        <v>163</v>
      </c>
      <c r="C106" s="243">
        <v>0.99598131313131322</v>
      </c>
      <c r="D106" s="243">
        <f>VLOOKUP(A106, '[2]New Dimension 2'!A:C, 3, FALSE)</f>
        <v>0.33333333333333331</v>
      </c>
      <c r="E106" s="243">
        <v>0.66465732323232329</v>
      </c>
      <c r="F106" s="243">
        <f t="shared" si="3"/>
        <v>102</v>
      </c>
    </row>
    <row r="107" spans="1:6" x14ac:dyDescent="0.25">
      <c r="A107" s="243" t="s">
        <v>294</v>
      </c>
      <c r="B107" s="243" t="s">
        <v>103</v>
      </c>
      <c r="C107" s="243">
        <v>0.90979974646464645</v>
      </c>
      <c r="D107" s="243">
        <f>VLOOKUP(A107, '[2]New Dimension 2'!A:C, 3, FALSE)</f>
        <v>0.41799132601867295</v>
      </c>
      <c r="E107" s="243">
        <v>0.66389553624165965</v>
      </c>
      <c r="F107" s="243">
        <f t="shared" si="3"/>
        <v>103</v>
      </c>
    </row>
    <row r="108" spans="1:6" x14ac:dyDescent="0.25">
      <c r="A108" s="243" t="s">
        <v>281</v>
      </c>
      <c r="B108" s="243" t="s">
        <v>87</v>
      </c>
      <c r="C108" s="243">
        <v>0.8269794505050504</v>
      </c>
      <c r="D108" s="243">
        <f>VLOOKUP(A108, '[2]New Dimension 2'!A:C, 3, FALSE)</f>
        <v>0.5</v>
      </c>
      <c r="E108" s="243">
        <v>0.66348972525252514</v>
      </c>
      <c r="F108" s="243">
        <f t="shared" si="3"/>
        <v>104</v>
      </c>
    </row>
    <row r="109" spans="1:6" x14ac:dyDescent="0.25">
      <c r="A109" s="243" t="s">
        <v>277</v>
      </c>
      <c r="B109" s="243" t="s">
        <v>79</v>
      </c>
      <c r="C109" s="243">
        <v>0.6583034323232323</v>
      </c>
      <c r="D109" s="243">
        <f>VLOOKUP(A109, '[2]New Dimension 2'!A:C, 3, FALSE)</f>
        <v>0.66666666666666663</v>
      </c>
      <c r="E109" s="243">
        <v>0.66248504949494946</v>
      </c>
      <c r="F109" s="243">
        <f t="shared" si="3"/>
        <v>105</v>
      </c>
    </row>
    <row r="110" spans="1:6" x14ac:dyDescent="0.25">
      <c r="A110" s="243" t="s">
        <v>213</v>
      </c>
      <c r="B110" s="243" t="s">
        <v>21</v>
      </c>
      <c r="C110" s="243">
        <v>0.80156402962962969</v>
      </c>
      <c r="D110" s="243">
        <f>VLOOKUP(A110, '[2]New Dimension 2'!A:C, 3, FALSE)</f>
        <v>0.51523158470157582</v>
      </c>
      <c r="E110" s="243">
        <v>0.6583978071656027</v>
      </c>
      <c r="F110" s="243">
        <f t="shared" si="3"/>
        <v>106</v>
      </c>
    </row>
    <row r="111" spans="1:6" x14ac:dyDescent="0.25">
      <c r="A111" s="243" t="s">
        <v>345</v>
      </c>
      <c r="B111" s="243" t="s">
        <v>149</v>
      </c>
      <c r="C111" s="243">
        <v>0.89540565117845128</v>
      </c>
      <c r="D111" s="243">
        <f>VLOOKUP(A111, '[2]New Dimension 2'!A:C, 3, FALSE)</f>
        <v>0.41666666666666669</v>
      </c>
      <c r="E111" s="243">
        <v>0.65603615892255895</v>
      </c>
      <c r="F111" s="243">
        <f t="shared" si="3"/>
        <v>107</v>
      </c>
    </row>
    <row r="112" spans="1:6" x14ac:dyDescent="0.25">
      <c r="A112" s="243" t="s">
        <v>287</v>
      </c>
      <c r="B112" s="243" t="s">
        <v>90</v>
      </c>
      <c r="C112" s="243">
        <v>0.91901472962962971</v>
      </c>
      <c r="D112" s="243">
        <f>VLOOKUP(A112, '[2]New Dimension 2'!A:C, 3, FALSE)</f>
        <v>0.3866666759482395</v>
      </c>
      <c r="E112" s="243">
        <v>0.65284070278893458</v>
      </c>
      <c r="F112" s="243">
        <f t="shared" si="3"/>
        <v>108</v>
      </c>
    </row>
    <row r="113" spans="1:6" x14ac:dyDescent="0.25">
      <c r="A113" s="243" t="s">
        <v>314</v>
      </c>
      <c r="B113" s="243" t="s">
        <v>132</v>
      </c>
      <c r="C113" s="243">
        <v>0.63798479730639734</v>
      </c>
      <c r="D113" s="243">
        <f>VLOOKUP(A113, '[2]New Dimension 2'!A:C, 3, FALSE)</f>
        <v>0.66666666666666663</v>
      </c>
      <c r="E113" s="243">
        <v>0.65232573198653199</v>
      </c>
      <c r="F113" s="243">
        <f t="shared" si="3"/>
        <v>109</v>
      </c>
    </row>
    <row r="114" spans="1:6" x14ac:dyDescent="0.25">
      <c r="A114" s="243" t="s">
        <v>363</v>
      </c>
      <c r="B114" s="243" t="s">
        <v>166</v>
      </c>
      <c r="C114" s="243">
        <v>0.6347344552188553</v>
      </c>
      <c r="D114" s="243">
        <f>VLOOKUP(A114, '[2]New Dimension 2'!A:C, 3, FALSE)</f>
        <v>0.66822676345527121</v>
      </c>
      <c r="E114" s="243">
        <v>0.65148060933706331</v>
      </c>
      <c r="F114" s="243">
        <f t="shared" si="3"/>
        <v>110</v>
      </c>
    </row>
    <row r="115" spans="1:6" x14ac:dyDescent="0.25">
      <c r="A115" s="243" t="s">
        <v>328</v>
      </c>
      <c r="B115" s="243" t="s">
        <v>144</v>
      </c>
      <c r="C115" s="243">
        <v>0.65841205824915827</v>
      </c>
      <c r="D115" s="243">
        <f>VLOOKUP(A115, '[2]New Dimension 2'!A:C, 3, FALSE)</f>
        <v>0.63912515098745726</v>
      </c>
      <c r="E115" s="243">
        <v>0.64876860461830776</v>
      </c>
      <c r="F115" s="243">
        <f t="shared" si="3"/>
        <v>111</v>
      </c>
    </row>
    <row r="116" spans="1:6" x14ac:dyDescent="0.25">
      <c r="A116" s="243" t="s">
        <v>362</v>
      </c>
      <c r="B116" s="243" t="s">
        <v>30</v>
      </c>
      <c r="C116" s="243">
        <v>0.96323232323232322</v>
      </c>
      <c r="D116" s="243">
        <f>VLOOKUP(A116, '[2]New Dimension 2'!A:C, 3, FALSE)</f>
        <v>0.33333333333333331</v>
      </c>
      <c r="E116" s="243">
        <v>0.64828282828282824</v>
      </c>
      <c r="F116" s="243">
        <f t="shared" si="3"/>
        <v>112</v>
      </c>
    </row>
    <row r="117" spans="1:6" x14ac:dyDescent="0.25">
      <c r="A117" s="243" t="s">
        <v>357</v>
      </c>
      <c r="B117" s="243" t="s">
        <v>101</v>
      </c>
      <c r="C117" s="243">
        <v>0.85912893131313128</v>
      </c>
      <c r="D117" s="243">
        <f>VLOOKUP(A117, '[2]New Dimension 2'!A:C, 3, FALSE)</f>
        <v>0.43367558135408196</v>
      </c>
      <c r="E117" s="243">
        <v>0.6464022563336066</v>
      </c>
      <c r="F117" s="243">
        <f t="shared" si="3"/>
        <v>113</v>
      </c>
    </row>
    <row r="118" spans="1:6" x14ac:dyDescent="0.25">
      <c r="A118" s="243" t="s">
        <v>265</v>
      </c>
      <c r="B118" s="243" t="s">
        <v>71</v>
      </c>
      <c r="C118" s="243">
        <v>0.61529270572390571</v>
      </c>
      <c r="D118" s="243">
        <f>VLOOKUP(A118, '[2]New Dimension 2'!A:C, 3, FALSE)</f>
        <v>0.67654065666056296</v>
      </c>
      <c r="E118" s="243">
        <v>0.64591668119223433</v>
      </c>
      <c r="F118" s="243">
        <f t="shared" si="3"/>
        <v>114</v>
      </c>
    </row>
    <row r="119" spans="1:6" x14ac:dyDescent="0.25">
      <c r="A119" s="243" t="s">
        <v>340</v>
      </c>
      <c r="B119" s="243" t="s">
        <v>100</v>
      </c>
      <c r="C119" s="243">
        <v>0.85706526127946125</v>
      </c>
      <c r="D119" s="243">
        <f>VLOOKUP(A119, '[2]New Dimension 2'!A:C, 3, FALSE)</f>
        <v>0.42369154288018834</v>
      </c>
      <c r="E119" s="243">
        <v>0.64037840207982477</v>
      </c>
      <c r="F119" s="243">
        <f t="shared" si="3"/>
        <v>115</v>
      </c>
    </row>
    <row r="120" spans="1:6" x14ac:dyDescent="0.25">
      <c r="A120" s="243" t="s">
        <v>259</v>
      </c>
      <c r="B120" s="243" t="s">
        <v>66</v>
      </c>
      <c r="C120" s="243">
        <v>0.86879550336700329</v>
      </c>
      <c r="D120" s="243">
        <f>VLOOKUP(A120, '[2]New Dimension 2'!A:C, 3, FALSE)</f>
        <v>0.40360189030212029</v>
      </c>
      <c r="E120" s="243">
        <v>0.63619869683456176</v>
      </c>
      <c r="F120" s="243">
        <f t="shared" si="3"/>
        <v>116</v>
      </c>
    </row>
    <row r="121" spans="1:6" x14ac:dyDescent="0.25">
      <c r="A121" s="243" t="s">
        <v>219</v>
      </c>
      <c r="B121" s="243" t="s">
        <v>23</v>
      </c>
      <c r="C121" s="243">
        <v>0.73313782895622881</v>
      </c>
      <c r="D121" s="243">
        <f>VLOOKUP(A121, '[2]New Dimension 2'!A:C, 3, FALSE)</f>
        <v>0.53851465270730081</v>
      </c>
      <c r="E121" s="243">
        <v>0.63582624083176476</v>
      </c>
      <c r="F121" s="243">
        <f t="shared" si="3"/>
        <v>117</v>
      </c>
    </row>
    <row r="122" spans="1:6" x14ac:dyDescent="0.25">
      <c r="A122" s="243" t="s">
        <v>313</v>
      </c>
      <c r="B122" s="243" t="s">
        <v>124</v>
      </c>
      <c r="C122" s="243">
        <v>0.59006734006734007</v>
      </c>
      <c r="D122" s="243">
        <f>VLOOKUP(A122, '[2]New Dimension 2'!A:C, 3, FALSE)</f>
        <v>0.67553970380739592</v>
      </c>
      <c r="E122" s="243">
        <v>0.632803521937368</v>
      </c>
      <c r="F122" s="243">
        <f t="shared" si="3"/>
        <v>118</v>
      </c>
    </row>
    <row r="123" spans="1:6" x14ac:dyDescent="0.25">
      <c r="A123" s="243" t="s">
        <v>247</v>
      </c>
      <c r="B123" s="243" t="s">
        <v>49</v>
      </c>
      <c r="C123" s="243">
        <v>0.58107959494949502</v>
      </c>
      <c r="D123" s="243">
        <f>VLOOKUP(A123, '[2]New Dimension 2'!A:C, 3, FALSE)</f>
        <v>0.671555085133139</v>
      </c>
      <c r="E123" s="243">
        <v>0.62631734004131701</v>
      </c>
      <c r="F123" s="243">
        <f t="shared" si="3"/>
        <v>119</v>
      </c>
    </row>
    <row r="124" spans="1:6" x14ac:dyDescent="0.25">
      <c r="A124" s="243" t="s">
        <v>257</v>
      </c>
      <c r="B124" s="243" t="s">
        <v>59</v>
      </c>
      <c r="C124" s="243">
        <v>0.95068967744107746</v>
      </c>
      <c r="D124" s="243">
        <f>VLOOKUP(A124, '[2]New Dimension 2'!A:C, 3, FALSE)</f>
        <v>0.3</v>
      </c>
      <c r="E124" s="243">
        <v>0.6253448387205387</v>
      </c>
      <c r="F124" s="243">
        <f t="shared" si="3"/>
        <v>120</v>
      </c>
    </row>
    <row r="125" spans="1:6" x14ac:dyDescent="0.25">
      <c r="A125" s="243" t="s">
        <v>217</v>
      </c>
      <c r="B125" s="243" t="s">
        <v>19</v>
      </c>
      <c r="C125" s="243">
        <v>0.76732236565656564</v>
      </c>
      <c r="D125" s="243">
        <f>VLOOKUP(A125, '[2]New Dimension 2'!A:C, 3, FALSE)</f>
        <v>0.48253921950248241</v>
      </c>
      <c r="E125" s="243">
        <v>0.624930792579524</v>
      </c>
      <c r="F125" s="243">
        <f t="shared" si="3"/>
        <v>121</v>
      </c>
    </row>
    <row r="126" spans="1:6" x14ac:dyDescent="0.25">
      <c r="A126" s="243" t="s">
        <v>290</v>
      </c>
      <c r="B126" s="243" t="s">
        <v>97</v>
      </c>
      <c r="C126" s="243">
        <v>0.57081932659932666</v>
      </c>
      <c r="D126" s="243">
        <f>VLOOKUP(A126, '[2]New Dimension 2'!A:C, 3, FALSE)</f>
        <v>0.67748626758000852</v>
      </c>
      <c r="E126" s="243">
        <v>0.62415279708966764</v>
      </c>
      <c r="F126" s="243">
        <f t="shared" si="3"/>
        <v>122</v>
      </c>
    </row>
    <row r="127" spans="1:6" x14ac:dyDescent="0.25">
      <c r="A127" s="243" t="s">
        <v>226</v>
      </c>
      <c r="B127" s="243" t="s">
        <v>29</v>
      </c>
      <c r="C127" s="243">
        <v>0.86040966329966329</v>
      </c>
      <c r="D127" s="243">
        <f>VLOOKUP(A127, '[2]New Dimension 2'!A:C, 3, FALSE)</f>
        <v>0.38666666666666671</v>
      </c>
      <c r="E127" s="243">
        <v>0.62353816498316506</v>
      </c>
      <c r="F127" s="243">
        <f t="shared" si="3"/>
        <v>123</v>
      </c>
    </row>
    <row r="128" spans="1:6" x14ac:dyDescent="0.25">
      <c r="A128" s="243" t="s">
        <v>293</v>
      </c>
      <c r="B128" s="243" t="s">
        <v>99</v>
      </c>
      <c r="C128" s="243">
        <v>0.85597916026936038</v>
      </c>
      <c r="D128" s="243">
        <f>VLOOKUP(A128, '[2]New Dimension 2'!A:C, 3, FALSE)</f>
        <v>0.38452181302740551</v>
      </c>
      <c r="E128" s="243">
        <v>0.62025048664838289</v>
      </c>
      <c r="F128" s="243">
        <f t="shared" si="3"/>
        <v>124</v>
      </c>
    </row>
    <row r="129" spans="1:6" x14ac:dyDescent="0.25">
      <c r="A129" s="243" t="s">
        <v>301</v>
      </c>
      <c r="B129" s="243" t="s">
        <v>115</v>
      </c>
      <c r="C129" s="243">
        <v>0.73961838518518519</v>
      </c>
      <c r="D129" s="243">
        <f>VLOOKUP(A129, '[2]New Dimension 2'!A:C, 3, FALSE)</f>
        <v>0.5</v>
      </c>
      <c r="E129" s="243">
        <v>0.61980919259259259</v>
      </c>
      <c r="F129" s="243">
        <f t="shared" si="3"/>
        <v>125</v>
      </c>
    </row>
    <row r="130" spans="1:6" x14ac:dyDescent="0.25">
      <c r="A130" s="243" t="s">
        <v>349</v>
      </c>
      <c r="B130" s="243" t="s">
        <v>154</v>
      </c>
      <c r="C130" s="243">
        <v>0.57239058350168348</v>
      </c>
      <c r="D130" s="243">
        <f>VLOOKUP(A130, '[2]New Dimension 2'!A:C, 3, FALSE)</f>
        <v>0.66679622582080178</v>
      </c>
      <c r="E130" s="243">
        <v>0.61959340466124257</v>
      </c>
      <c r="F130" s="243">
        <f t="shared" si="3"/>
        <v>126</v>
      </c>
    </row>
    <row r="131" spans="1:6" x14ac:dyDescent="0.25">
      <c r="A131" s="243" t="s">
        <v>318</v>
      </c>
      <c r="B131" s="243" t="s">
        <v>127</v>
      </c>
      <c r="C131" s="243">
        <v>0.65830345925925926</v>
      </c>
      <c r="D131" s="243">
        <f>VLOOKUP(A131, '[2]New Dimension 2'!A:C, 3, FALSE)</f>
        <v>0.57038278847931267</v>
      </c>
      <c r="E131" s="243">
        <v>0.61434312386928602</v>
      </c>
      <c r="F131" s="243">
        <f t="shared" si="3"/>
        <v>127</v>
      </c>
    </row>
    <row r="132" spans="1:6" x14ac:dyDescent="0.25">
      <c r="A132" s="243" t="s">
        <v>342</v>
      </c>
      <c r="B132" s="243" t="s">
        <v>188</v>
      </c>
      <c r="C132" s="243">
        <v>0.79808841952861942</v>
      </c>
      <c r="D132" s="243">
        <f>VLOOKUP(A132, '[2]New Dimension 2'!A:C, 3, FALSE)</f>
        <v>0.42630316502919635</v>
      </c>
      <c r="E132" s="243">
        <v>0.61219579227890786</v>
      </c>
      <c r="F132" s="243">
        <f t="shared" si="3"/>
        <v>128</v>
      </c>
    </row>
    <row r="133" spans="1:6" x14ac:dyDescent="0.25">
      <c r="A133" s="243" t="s">
        <v>234</v>
      </c>
      <c r="B133" s="243" t="s">
        <v>36</v>
      </c>
      <c r="C133" s="243">
        <v>0.53057456498316502</v>
      </c>
      <c r="D133" s="243">
        <f>VLOOKUP(A133, '[2]New Dimension 2'!A:C, 3, FALSE)</f>
        <v>0.66746956249677503</v>
      </c>
      <c r="E133" s="243">
        <v>0.59902206373997002</v>
      </c>
      <c r="F133" s="243">
        <f t="shared" ref="F133:F164" si="4">_xlfn.RANK.EQ(E133,E:E, 0)</f>
        <v>129</v>
      </c>
    </row>
    <row r="134" spans="1:6" x14ac:dyDescent="0.25">
      <c r="A134" s="243" t="s">
        <v>346</v>
      </c>
      <c r="B134" s="243" t="s">
        <v>151</v>
      </c>
      <c r="C134" s="243">
        <v>0.5253872053872054</v>
      </c>
      <c r="D134" s="243">
        <f>VLOOKUP(A134, '[2]New Dimension 2'!A:C, 3, FALSE)</f>
        <v>0.66840115970158787</v>
      </c>
      <c r="E134" s="243">
        <v>0.59689418254439663</v>
      </c>
      <c r="F134" s="243">
        <f t="shared" si="4"/>
        <v>130</v>
      </c>
    </row>
    <row r="135" spans="1:6" x14ac:dyDescent="0.25">
      <c r="A135" s="243" t="s">
        <v>325</v>
      </c>
      <c r="B135" s="243" t="s">
        <v>139</v>
      </c>
      <c r="C135" s="243">
        <v>0.73494949494949502</v>
      </c>
      <c r="D135" s="243">
        <f>VLOOKUP(A135, '[2]New Dimension 2'!A:C, 3, FALSE)</f>
        <v>0.45666666666666672</v>
      </c>
      <c r="E135" s="243">
        <v>0.5958080808080809</v>
      </c>
      <c r="F135" s="243">
        <f t="shared" si="4"/>
        <v>131</v>
      </c>
    </row>
    <row r="136" spans="1:6" x14ac:dyDescent="0.25">
      <c r="A136" s="243" t="s">
        <v>383</v>
      </c>
      <c r="B136" s="243" t="s">
        <v>185</v>
      </c>
      <c r="C136" s="243">
        <v>0.49625284141414144</v>
      </c>
      <c r="D136" s="243">
        <f>VLOOKUP(A136, '[2]New Dimension 2'!A:C, 3, FALSE)</f>
        <v>0.67586003505030556</v>
      </c>
      <c r="E136" s="243">
        <v>0.58605643823222353</v>
      </c>
      <c r="F136" s="243">
        <f t="shared" si="4"/>
        <v>132</v>
      </c>
    </row>
    <row r="137" spans="1:6" x14ac:dyDescent="0.25">
      <c r="A137" s="243" t="s">
        <v>386</v>
      </c>
      <c r="B137" s="243" t="s">
        <v>191</v>
      </c>
      <c r="C137" s="243">
        <v>0.61700338148148148</v>
      </c>
      <c r="D137" s="243">
        <f>VLOOKUP(A137, '[2]New Dimension 2'!A:C, 3, FALSE)</f>
        <v>0.55082475042166024</v>
      </c>
      <c r="E137" s="243">
        <v>0.58391406595157092</v>
      </c>
      <c r="F137" s="243">
        <f t="shared" si="4"/>
        <v>133</v>
      </c>
    </row>
    <row r="138" spans="1:6" x14ac:dyDescent="0.25">
      <c r="A138" s="243" t="s">
        <v>276</v>
      </c>
      <c r="B138" s="243" t="s">
        <v>81</v>
      </c>
      <c r="C138" s="243">
        <v>0.49701313030303035</v>
      </c>
      <c r="D138" s="243">
        <f>VLOOKUP(A138, '[2]New Dimension 2'!A:C, 3, FALSE)</f>
        <v>0.66666668330229717</v>
      </c>
      <c r="E138" s="243">
        <v>0.58183990680266373</v>
      </c>
      <c r="F138" s="243">
        <f t="shared" si="4"/>
        <v>134</v>
      </c>
    </row>
    <row r="139" spans="1:6" x14ac:dyDescent="0.25">
      <c r="A139" s="243" t="s">
        <v>285</v>
      </c>
      <c r="B139" s="243" t="s">
        <v>92</v>
      </c>
      <c r="C139" s="243">
        <v>0.65884653636363633</v>
      </c>
      <c r="D139" s="243">
        <f>VLOOKUP(A139, '[2]New Dimension 2'!A:C, 3, FALSE)</f>
        <v>0.5</v>
      </c>
      <c r="E139" s="243">
        <v>0.57942326818181811</v>
      </c>
      <c r="F139" s="243">
        <f t="shared" si="4"/>
        <v>135</v>
      </c>
    </row>
    <row r="140" spans="1:6" x14ac:dyDescent="0.25">
      <c r="A140" s="243" t="s">
        <v>206</v>
      </c>
      <c r="B140" s="243" t="s">
        <v>10</v>
      </c>
      <c r="C140" s="243">
        <v>0.48573454545454547</v>
      </c>
      <c r="D140" s="243">
        <f>VLOOKUP(A140, '[2]New Dimension 2'!A:C, 3, FALSE)</f>
        <v>0.66570765629522866</v>
      </c>
      <c r="E140" s="243">
        <v>0.57572110087488704</v>
      </c>
      <c r="F140" s="243">
        <f t="shared" si="4"/>
        <v>136</v>
      </c>
    </row>
    <row r="141" spans="1:6" x14ac:dyDescent="0.25">
      <c r="A141" s="243" t="s">
        <v>274</v>
      </c>
      <c r="B141" s="243" t="s">
        <v>77</v>
      </c>
      <c r="C141" s="243">
        <v>0.47643097643097637</v>
      </c>
      <c r="D141" s="243">
        <f>VLOOKUP(A141, '[2]New Dimension 2'!A:C, 3, FALSE)</f>
        <v>0.66978138120108976</v>
      </c>
      <c r="E141" s="243">
        <v>0.5731061788160331</v>
      </c>
      <c r="F141" s="243">
        <f t="shared" si="4"/>
        <v>137</v>
      </c>
    </row>
    <row r="142" spans="1:6" x14ac:dyDescent="0.25">
      <c r="A142" s="243" t="s">
        <v>216</v>
      </c>
      <c r="B142" s="243" t="s">
        <v>22</v>
      </c>
      <c r="C142" s="243">
        <v>0.48571739326599328</v>
      </c>
      <c r="D142" s="243">
        <f>VLOOKUP(A142, '[2]New Dimension 2'!A:C, 3, FALSE)</f>
        <v>0.65144441536642261</v>
      </c>
      <c r="E142" s="243">
        <v>0.568580904316208</v>
      </c>
      <c r="F142" s="243">
        <f t="shared" si="4"/>
        <v>138</v>
      </c>
    </row>
    <row r="143" spans="1:6" x14ac:dyDescent="0.25">
      <c r="A143" s="243" t="s">
        <v>344</v>
      </c>
      <c r="B143" s="243" t="s">
        <v>159</v>
      </c>
      <c r="C143" s="243">
        <v>0.71907969696969698</v>
      </c>
      <c r="D143" s="243">
        <f>VLOOKUP(A143, '[2]New Dimension 2'!A:C, 3, FALSE)</f>
        <v>0.41697559364452991</v>
      </c>
      <c r="E143" s="243">
        <v>0.56802764530711347</v>
      </c>
      <c r="F143" s="243">
        <f t="shared" si="4"/>
        <v>139</v>
      </c>
    </row>
    <row r="144" spans="1:6" x14ac:dyDescent="0.25">
      <c r="A144" s="243" t="s">
        <v>222</v>
      </c>
      <c r="B144" s="243" t="s">
        <v>14</v>
      </c>
      <c r="C144" s="243">
        <v>0.56073556835016836</v>
      </c>
      <c r="D144" s="243">
        <f>VLOOKUP(A144, '[2]New Dimension 2'!A:C, 3, FALSE)</f>
        <v>0.56592651550735551</v>
      </c>
      <c r="E144" s="243">
        <v>0.56333104192876193</v>
      </c>
      <c r="F144" s="243">
        <f t="shared" si="4"/>
        <v>140</v>
      </c>
    </row>
    <row r="145" spans="1:6" x14ac:dyDescent="0.25">
      <c r="A145" s="243" t="s">
        <v>367</v>
      </c>
      <c r="B145" s="243" t="s">
        <v>172</v>
      </c>
      <c r="C145" s="243">
        <v>0.45828656565656561</v>
      </c>
      <c r="D145" s="243">
        <f>VLOOKUP(A145, '[2]New Dimension 2'!A:C, 3, FALSE)</f>
        <v>0.66700960192052705</v>
      </c>
      <c r="E145" s="243">
        <v>0.56264808378854636</v>
      </c>
      <c r="F145" s="243">
        <f t="shared" si="4"/>
        <v>141</v>
      </c>
    </row>
    <row r="146" spans="1:6" x14ac:dyDescent="0.25">
      <c r="A146" s="243" t="s">
        <v>330</v>
      </c>
      <c r="B146" s="243" t="s">
        <v>138</v>
      </c>
      <c r="C146" s="243">
        <v>0.65656565454545457</v>
      </c>
      <c r="D146" s="243">
        <f>VLOOKUP(A146, '[2]New Dimension 2'!A:C, 3, FALSE)</f>
        <v>0.46571883567662642</v>
      </c>
      <c r="E146" s="243">
        <v>0.56114224511104049</v>
      </c>
      <c r="F146" s="243">
        <f t="shared" si="4"/>
        <v>142</v>
      </c>
    </row>
    <row r="147" spans="1:6" x14ac:dyDescent="0.25">
      <c r="A147" s="243" t="s">
        <v>338</v>
      </c>
      <c r="B147" s="243" t="s">
        <v>148</v>
      </c>
      <c r="C147" s="243">
        <v>0.6974186195286195</v>
      </c>
      <c r="D147" s="243">
        <f>VLOOKUP(A147, '[2]New Dimension 2'!A:C, 3, FALSE)</f>
        <v>0.41839221268950572</v>
      </c>
      <c r="E147" s="243">
        <v>0.55790541610906264</v>
      </c>
      <c r="F147" s="243">
        <f t="shared" si="4"/>
        <v>143</v>
      </c>
    </row>
    <row r="148" spans="1:6" x14ac:dyDescent="0.25">
      <c r="A148" s="243" t="s">
        <v>214</v>
      </c>
      <c r="B148" s="243" t="s">
        <v>13</v>
      </c>
      <c r="C148" s="243">
        <v>0.49909350168350164</v>
      </c>
      <c r="D148" s="243">
        <f>VLOOKUP(A148, '[2]New Dimension 2'!A:C, 3, FALSE)</f>
        <v>0.61468922734185516</v>
      </c>
      <c r="E148" s="243">
        <v>0.5568913645126784</v>
      </c>
      <c r="F148" s="243">
        <f t="shared" si="4"/>
        <v>144</v>
      </c>
    </row>
    <row r="149" spans="1:6" x14ac:dyDescent="0.25">
      <c r="A149" s="243" t="s">
        <v>324</v>
      </c>
      <c r="B149" s="243" t="s">
        <v>135</v>
      </c>
      <c r="C149" s="243">
        <v>0.48463125892255893</v>
      </c>
      <c r="D149" s="243">
        <f>VLOOKUP(A149, '[2]New Dimension 2'!A:C, 3, FALSE)</f>
        <v>0.62847978752371236</v>
      </c>
      <c r="E149" s="243">
        <v>0.55655552322313562</v>
      </c>
      <c r="F149" s="243">
        <f t="shared" si="4"/>
        <v>145</v>
      </c>
    </row>
    <row r="150" spans="1:6" x14ac:dyDescent="0.25">
      <c r="A150" s="243" t="s">
        <v>296</v>
      </c>
      <c r="B150" s="243" t="s">
        <v>109</v>
      </c>
      <c r="C150" s="243">
        <v>0.43236969696969701</v>
      </c>
      <c r="D150" s="243">
        <f>VLOOKUP(A150, '[2]New Dimension 2'!A:C, 3, FALSE)</f>
        <v>0.6669393929969708</v>
      </c>
      <c r="E150" s="243">
        <v>0.54965454498333388</v>
      </c>
      <c r="F150" s="243">
        <f t="shared" si="4"/>
        <v>146</v>
      </c>
    </row>
    <row r="151" spans="1:6" x14ac:dyDescent="0.25">
      <c r="A151" s="243" t="s">
        <v>260</v>
      </c>
      <c r="B151" s="243" t="s">
        <v>63</v>
      </c>
      <c r="C151" s="243">
        <v>0.6806663316498317</v>
      </c>
      <c r="D151" s="243">
        <f>VLOOKUP(A151, '[2]New Dimension 2'!A:C, 3, FALSE)</f>
        <v>0.41820053963033138</v>
      </c>
      <c r="E151" s="243">
        <v>0.54943343564008151</v>
      </c>
      <c r="F151" s="243">
        <f t="shared" si="4"/>
        <v>147</v>
      </c>
    </row>
    <row r="152" spans="1:6" x14ac:dyDescent="0.25">
      <c r="A152" s="243" t="s">
        <v>224</v>
      </c>
      <c r="B152" s="243" t="s">
        <v>91</v>
      </c>
      <c r="C152" s="243">
        <v>0.5414640131313132</v>
      </c>
      <c r="D152" s="243">
        <f>VLOOKUP(A152, '[2]New Dimension 2'!A:C, 3, FALSE)</f>
        <v>0.55514099099782521</v>
      </c>
      <c r="E152" s="243">
        <v>0.54830250206456921</v>
      </c>
      <c r="F152" s="243">
        <f t="shared" si="4"/>
        <v>148</v>
      </c>
    </row>
    <row r="153" spans="1:6" x14ac:dyDescent="0.25">
      <c r="A153" s="243" t="s">
        <v>374</v>
      </c>
      <c r="B153" s="243" t="s">
        <v>177</v>
      </c>
      <c r="C153" s="243">
        <v>0.7562724003367004</v>
      </c>
      <c r="D153" s="243">
        <f>VLOOKUP(A153, '[2]New Dimension 2'!A:C, 3, FALSE)</f>
        <v>0.34</v>
      </c>
      <c r="E153" s="243">
        <v>0.54813620016835019</v>
      </c>
      <c r="F153" s="243">
        <f t="shared" si="4"/>
        <v>149</v>
      </c>
    </row>
    <row r="154" spans="1:6" x14ac:dyDescent="0.25">
      <c r="A154" s="243" t="s">
        <v>209</v>
      </c>
      <c r="B154" s="243" t="s">
        <v>15</v>
      </c>
      <c r="C154" s="243">
        <v>0.62525252525252528</v>
      </c>
      <c r="D154" s="243">
        <f>VLOOKUP(A154, '[2]New Dimension 2'!A:C, 3, FALSE)</f>
        <v>0.46890460323904715</v>
      </c>
      <c r="E154" s="243">
        <v>0.54707856424578627</v>
      </c>
      <c r="F154" s="243">
        <f t="shared" si="4"/>
        <v>150</v>
      </c>
    </row>
    <row r="155" spans="1:6" x14ac:dyDescent="0.25">
      <c r="A155" s="243" t="s">
        <v>300</v>
      </c>
      <c r="B155" s="243" t="s">
        <v>114</v>
      </c>
      <c r="C155" s="243">
        <v>0.41750841750841755</v>
      </c>
      <c r="D155" s="243">
        <f>VLOOKUP(A155, '[2]New Dimension 2'!A:C, 3, FALSE)</f>
        <v>0.67116437040074362</v>
      </c>
      <c r="E155" s="243">
        <v>0.54433639395458056</v>
      </c>
      <c r="F155" s="243">
        <f t="shared" si="4"/>
        <v>151</v>
      </c>
    </row>
    <row r="156" spans="1:6" x14ac:dyDescent="0.25">
      <c r="A156" s="243" t="s">
        <v>273</v>
      </c>
      <c r="B156" s="243" t="s">
        <v>78</v>
      </c>
      <c r="C156" s="243">
        <v>0.41359835016835017</v>
      </c>
      <c r="D156" s="243">
        <f>VLOOKUP(A156, '[2]New Dimension 2'!A:C, 3, FALSE)</f>
        <v>0.667439896068871</v>
      </c>
      <c r="E156" s="243">
        <v>0.54051912311861061</v>
      </c>
      <c r="F156" s="243">
        <f t="shared" si="4"/>
        <v>152</v>
      </c>
    </row>
    <row r="157" spans="1:6" x14ac:dyDescent="0.25">
      <c r="A157" s="243" t="s">
        <v>385</v>
      </c>
      <c r="B157" s="243" t="s">
        <v>189</v>
      </c>
      <c r="C157" s="243">
        <v>0.528619534006734</v>
      </c>
      <c r="D157" s="243">
        <f>VLOOKUP(A157, '[2]New Dimension 2'!A:C, 3, FALSE)</f>
        <v>0.54508365336788944</v>
      </c>
      <c r="E157" s="243">
        <v>0.53685159368731172</v>
      </c>
      <c r="F157" s="243">
        <f t="shared" si="4"/>
        <v>153</v>
      </c>
    </row>
    <row r="158" spans="1:6" x14ac:dyDescent="0.25">
      <c r="A158" s="243" t="s">
        <v>261</v>
      </c>
      <c r="B158" s="243" t="s">
        <v>45</v>
      </c>
      <c r="C158" s="243">
        <v>0.82985411885521876</v>
      </c>
      <c r="D158" s="243">
        <f>VLOOKUP(A158, '[2]New Dimension 2'!A:C, 3, FALSE)</f>
        <v>0.23333333333333331</v>
      </c>
      <c r="E158" s="243">
        <v>0.53159372609427602</v>
      </c>
      <c r="F158" s="243">
        <f t="shared" si="4"/>
        <v>154</v>
      </c>
    </row>
    <row r="159" spans="1:6" x14ac:dyDescent="0.25">
      <c r="A159" s="243" t="s">
        <v>359</v>
      </c>
      <c r="B159" s="243" t="s">
        <v>160</v>
      </c>
      <c r="C159" s="243">
        <v>0.6363636212121212</v>
      </c>
      <c r="D159" s="243">
        <f>VLOOKUP(A159, '[2]New Dimension 2'!A:C, 3, FALSE)</f>
        <v>0.42666666666666669</v>
      </c>
      <c r="E159" s="243">
        <v>0.53151514393939392</v>
      </c>
      <c r="F159" s="243">
        <f t="shared" si="4"/>
        <v>155</v>
      </c>
    </row>
    <row r="160" spans="1:6" x14ac:dyDescent="0.25">
      <c r="A160" s="243" t="s">
        <v>303</v>
      </c>
      <c r="B160" s="243" t="s">
        <v>120</v>
      </c>
      <c r="C160" s="243">
        <v>0.37104377104377106</v>
      </c>
      <c r="D160" s="243">
        <f>VLOOKUP(A160, '[2]New Dimension 2'!A:C, 3, FALSE)</f>
        <v>0.66751403625387173</v>
      </c>
      <c r="E160" s="243">
        <v>0.51927890364882145</v>
      </c>
      <c r="F160" s="243">
        <f t="shared" si="4"/>
        <v>156</v>
      </c>
    </row>
    <row r="161" spans="1:6" x14ac:dyDescent="0.25">
      <c r="A161" s="243" t="s">
        <v>306</v>
      </c>
      <c r="B161" s="243" t="s">
        <v>60</v>
      </c>
      <c r="C161" s="243">
        <v>0.69991583602693597</v>
      </c>
      <c r="D161" s="243">
        <f>VLOOKUP(A161, '[2]New Dimension 2'!A:C, 3, FALSE)</f>
        <v>0.33722367618496069</v>
      </c>
      <c r="E161" s="243">
        <v>0.51856975610594835</v>
      </c>
      <c r="F161" s="243">
        <f t="shared" si="4"/>
        <v>157</v>
      </c>
    </row>
    <row r="162" spans="1:6" x14ac:dyDescent="0.25">
      <c r="A162" s="243" t="s">
        <v>223</v>
      </c>
      <c r="B162" s="243" t="s">
        <v>11</v>
      </c>
      <c r="C162" s="243">
        <v>0.63916945016835014</v>
      </c>
      <c r="D162" s="243">
        <f>VLOOKUP(A162, '[2]New Dimension 2'!A:C, 3, FALSE)</f>
        <v>0.39702815668872771</v>
      </c>
      <c r="E162" s="243">
        <v>0.51809880342853898</v>
      </c>
      <c r="F162" s="243">
        <f t="shared" si="4"/>
        <v>158</v>
      </c>
    </row>
    <row r="163" spans="1:6" x14ac:dyDescent="0.25">
      <c r="A163" s="243" t="s">
        <v>375</v>
      </c>
      <c r="B163" s="243" t="s">
        <v>179</v>
      </c>
      <c r="C163" s="243">
        <v>0.35723905723905719</v>
      </c>
      <c r="D163" s="243">
        <f>VLOOKUP(A163, '[2]New Dimension 2'!A:C, 3, FALSE)</f>
        <v>0.66731501898360734</v>
      </c>
      <c r="E163" s="243">
        <v>0.51227703811133229</v>
      </c>
      <c r="F163" s="243">
        <f t="shared" si="4"/>
        <v>159</v>
      </c>
    </row>
    <row r="164" spans="1:6" x14ac:dyDescent="0.25">
      <c r="A164" s="243" t="s">
        <v>225</v>
      </c>
      <c r="B164" s="243" t="s">
        <v>34</v>
      </c>
      <c r="C164" s="243">
        <v>0.46015710437710439</v>
      </c>
      <c r="D164" s="243">
        <f>VLOOKUP(A164, '[2]New Dimension 2'!A:C, 3, FALSE)</f>
        <v>0.55512903490125676</v>
      </c>
      <c r="E164" s="243">
        <v>0.5076430696391806</v>
      </c>
      <c r="F164" s="243">
        <f t="shared" si="4"/>
        <v>160</v>
      </c>
    </row>
    <row r="165" spans="1:6" x14ac:dyDescent="0.25">
      <c r="A165" s="243" t="s">
        <v>284</v>
      </c>
      <c r="B165" s="243" t="s">
        <v>89</v>
      </c>
      <c r="C165" s="243">
        <v>0.63736128181818186</v>
      </c>
      <c r="D165" s="243">
        <f>VLOOKUP(A165, '[2]New Dimension 2'!A:C, 3, FALSE)</f>
        <v>0.36782279849892568</v>
      </c>
      <c r="E165" s="243">
        <v>0.50259204015855374</v>
      </c>
      <c r="F165" s="243">
        <f t="shared" ref="F165:F196" si="5">_xlfn.RANK.EQ(E165,E:E, 0)</f>
        <v>161</v>
      </c>
    </row>
    <row r="166" spans="1:6" x14ac:dyDescent="0.25">
      <c r="A166" s="243" t="s">
        <v>243</v>
      </c>
      <c r="B166" s="243" t="s">
        <v>35</v>
      </c>
      <c r="C166" s="243">
        <v>0.33557801346801347</v>
      </c>
      <c r="D166" s="243">
        <f>VLOOKUP(A166, '[2]New Dimension 2'!A:C, 3, FALSE)</f>
        <v>0.66666666666666663</v>
      </c>
      <c r="E166" s="243">
        <v>0.50112234006734002</v>
      </c>
      <c r="F166" s="243">
        <f t="shared" si="5"/>
        <v>162</v>
      </c>
    </row>
    <row r="167" spans="1:6" x14ac:dyDescent="0.25">
      <c r="A167" s="243" t="s">
        <v>233</v>
      </c>
      <c r="B167" s="243" t="s">
        <v>39</v>
      </c>
      <c r="C167" s="243">
        <v>0.50168352154882156</v>
      </c>
      <c r="D167" s="243">
        <f>VLOOKUP(A167, '[2]New Dimension 2'!A:C, 3, FALSE)</f>
        <v>0.50023871667358666</v>
      </c>
      <c r="E167" s="243">
        <v>0.50096111911120411</v>
      </c>
      <c r="F167" s="243">
        <f t="shared" si="5"/>
        <v>163</v>
      </c>
    </row>
    <row r="168" spans="1:6" x14ac:dyDescent="0.25">
      <c r="A168" s="243" t="s">
        <v>258</v>
      </c>
      <c r="B168" s="243" t="s">
        <v>61</v>
      </c>
      <c r="C168" s="243">
        <v>0.33128909090909092</v>
      </c>
      <c r="D168" s="243">
        <f>VLOOKUP(A168, '[2]New Dimension 2'!A:C, 3, FALSE)</f>
        <v>0.66112721299318744</v>
      </c>
      <c r="E168" s="243">
        <v>0.49620815195113921</v>
      </c>
      <c r="F168" s="243">
        <f t="shared" si="5"/>
        <v>164</v>
      </c>
    </row>
    <row r="169" spans="1:6" x14ac:dyDescent="0.25">
      <c r="A169" s="243" t="s">
        <v>262</v>
      </c>
      <c r="B169" s="243" t="s">
        <v>64</v>
      </c>
      <c r="C169" s="243">
        <v>0.59215815353535362</v>
      </c>
      <c r="D169" s="243">
        <f>VLOOKUP(A169, '[2]New Dimension 2'!A:C, 3, FALSE)</f>
        <v>0.39999999999999997</v>
      </c>
      <c r="E169" s="243">
        <v>0.49607907676767682</v>
      </c>
      <c r="F169" s="243">
        <f t="shared" si="5"/>
        <v>165</v>
      </c>
    </row>
    <row r="170" spans="1:6" x14ac:dyDescent="0.25">
      <c r="A170" s="243" t="s">
        <v>327</v>
      </c>
      <c r="B170" s="243" t="s">
        <v>140</v>
      </c>
      <c r="C170" s="243">
        <v>0.36624306397306405</v>
      </c>
      <c r="D170" s="243">
        <f>VLOOKUP(A170, '[2]New Dimension 2'!A:C, 3, FALSE)</f>
        <v>0.62497903486304984</v>
      </c>
      <c r="E170" s="243">
        <v>0.49561104941805695</v>
      </c>
      <c r="F170" s="243">
        <f t="shared" si="5"/>
        <v>166</v>
      </c>
    </row>
    <row r="171" spans="1:6" x14ac:dyDescent="0.25">
      <c r="A171" s="243" t="s">
        <v>241</v>
      </c>
      <c r="B171" s="243" t="s">
        <v>33</v>
      </c>
      <c r="C171" s="243">
        <v>0.48547199663299662</v>
      </c>
      <c r="D171" s="243">
        <f>VLOOKUP(A171, '[2]New Dimension 2'!A:C, 3, FALSE)</f>
        <v>0.50225639435225833</v>
      </c>
      <c r="E171" s="243">
        <v>0.4938641954926275</v>
      </c>
      <c r="F171" s="243">
        <f t="shared" si="5"/>
        <v>167</v>
      </c>
    </row>
    <row r="172" spans="1:6" x14ac:dyDescent="0.25">
      <c r="A172" s="243" t="s">
        <v>215</v>
      </c>
      <c r="B172" s="243" t="s">
        <v>26</v>
      </c>
      <c r="C172" s="243">
        <v>0.76811124141414133</v>
      </c>
      <c r="D172" s="243">
        <f>VLOOKUP(A172, '[2]New Dimension 2'!A:C, 3, FALSE)</f>
        <v>0.21024717179098681</v>
      </c>
      <c r="E172" s="243">
        <v>0.48917920660256409</v>
      </c>
      <c r="F172" s="243">
        <f t="shared" si="5"/>
        <v>168</v>
      </c>
    </row>
    <row r="173" spans="1:6" x14ac:dyDescent="0.25">
      <c r="A173" s="243" t="s">
        <v>320</v>
      </c>
      <c r="B173" s="243" t="s">
        <v>126</v>
      </c>
      <c r="C173" s="243">
        <v>0.35203892255892261</v>
      </c>
      <c r="D173" s="243">
        <f>VLOOKUP(A173, '[2]New Dimension 2'!A:C, 3, FALSE)</f>
        <v>0.62448596115176092</v>
      </c>
      <c r="E173" s="243">
        <v>0.48826244185534173</v>
      </c>
      <c r="F173" s="243">
        <f t="shared" si="5"/>
        <v>169</v>
      </c>
    </row>
    <row r="174" spans="1:6" x14ac:dyDescent="0.25">
      <c r="A174" s="243" t="s">
        <v>382</v>
      </c>
      <c r="B174" s="243" t="s">
        <v>187</v>
      </c>
      <c r="C174" s="243">
        <v>0.45187510841750839</v>
      </c>
      <c r="D174" s="243">
        <f>VLOOKUP(A174, '[2]New Dimension 2'!A:C, 3, FALSE)</f>
        <v>0.50387116251030417</v>
      </c>
      <c r="E174" s="243">
        <v>0.47787313546390631</v>
      </c>
      <c r="F174" s="243">
        <f t="shared" si="5"/>
        <v>170</v>
      </c>
    </row>
    <row r="175" spans="1:6" x14ac:dyDescent="0.25">
      <c r="A175" s="243" t="s">
        <v>319</v>
      </c>
      <c r="B175" s="243" t="s">
        <v>125</v>
      </c>
      <c r="C175" s="243">
        <v>0.33075195286195286</v>
      </c>
      <c r="D175" s="243">
        <f>VLOOKUP(A175, '[2]New Dimension 2'!A:C, 3, FALSE)</f>
        <v>0.62421960705068302</v>
      </c>
      <c r="E175" s="243">
        <v>0.47748577995631791</v>
      </c>
      <c r="F175" s="243">
        <f t="shared" si="5"/>
        <v>171</v>
      </c>
    </row>
    <row r="176" spans="1:6" x14ac:dyDescent="0.25">
      <c r="A176" s="243" t="s">
        <v>353</v>
      </c>
      <c r="B176" s="243" t="s">
        <v>153</v>
      </c>
      <c r="C176" s="243">
        <v>0.51080698282828285</v>
      </c>
      <c r="D176" s="243">
        <f>VLOOKUP(A176, '[2]New Dimension 2'!A:C, 3, FALSE)</f>
        <v>0.43739286330814958</v>
      </c>
      <c r="E176" s="243">
        <v>0.47409992306821624</v>
      </c>
      <c r="F176" s="243">
        <f t="shared" si="5"/>
        <v>172</v>
      </c>
    </row>
    <row r="177" spans="1:6" x14ac:dyDescent="0.25">
      <c r="A177" s="243" t="s">
        <v>358</v>
      </c>
      <c r="B177" s="243" t="s">
        <v>150</v>
      </c>
      <c r="C177" s="243">
        <v>0.48984469326599328</v>
      </c>
      <c r="D177" s="243">
        <f>VLOOKUP(A177, '[2]New Dimension 2'!A:C, 3, FALSE)</f>
        <v>0.42692345934005865</v>
      </c>
      <c r="E177" s="243">
        <v>0.45838407630302597</v>
      </c>
      <c r="F177" s="243">
        <f t="shared" si="5"/>
        <v>173</v>
      </c>
    </row>
    <row r="178" spans="1:6" x14ac:dyDescent="0.25">
      <c r="A178" s="243" t="s">
        <v>252</v>
      </c>
      <c r="B178" s="243" t="s">
        <v>53</v>
      </c>
      <c r="C178" s="243">
        <v>0.83464273838383829</v>
      </c>
      <c r="D178" s="243">
        <f>VLOOKUP(A178, '[2]New Dimension 2'!A:C, 3, FALSE)</f>
        <v>6.7081997157438386E-2</v>
      </c>
      <c r="E178" s="243">
        <v>0.45086236777063832</v>
      </c>
      <c r="F178" s="243">
        <f t="shared" si="5"/>
        <v>174</v>
      </c>
    </row>
    <row r="179" spans="1:6" x14ac:dyDescent="0.25">
      <c r="A179" s="243" t="s">
        <v>368</v>
      </c>
      <c r="B179" s="243" t="s">
        <v>168</v>
      </c>
      <c r="C179" s="243">
        <v>0.56049384949494951</v>
      </c>
      <c r="D179" s="243">
        <f>VLOOKUP(A179, '[2]New Dimension 2'!A:C, 3, FALSE)</f>
        <v>0.33705453053586559</v>
      </c>
      <c r="E179" s="243">
        <v>0.44877419001540753</v>
      </c>
      <c r="F179" s="243">
        <f t="shared" si="5"/>
        <v>175</v>
      </c>
    </row>
    <row r="180" spans="1:6" x14ac:dyDescent="0.25">
      <c r="A180" s="243" t="s">
        <v>315</v>
      </c>
      <c r="B180" s="243" t="s">
        <v>131</v>
      </c>
      <c r="C180" s="243">
        <v>0.51265342659932667</v>
      </c>
      <c r="D180" s="243">
        <f>VLOOKUP(A180, '[2]New Dimension 2'!A:C, 3, FALSE)</f>
        <v>0.38478458382791275</v>
      </c>
      <c r="E180" s="243">
        <v>0.44871900521361974</v>
      </c>
      <c r="F180" s="243">
        <f t="shared" si="5"/>
        <v>176</v>
      </c>
    </row>
    <row r="181" spans="1:6" x14ac:dyDescent="0.25">
      <c r="A181" s="243" t="s">
        <v>228</v>
      </c>
      <c r="B181" s="243" t="s">
        <v>28</v>
      </c>
      <c r="C181" s="243">
        <v>0.32160313131313134</v>
      </c>
      <c r="D181" s="243">
        <f>VLOOKUP(A181, '[2]New Dimension 2'!A:C, 3, FALSE)</f>
        <v>0.55354098724532053</v>
      </c>
      <c r="E181" s="243">
        <v>0.43757205927922593</v>
      </c>
      <c r="F181" s="243">
        <f t="shared" si="5"/>
        <v>177</v>
      </c>
    </row>
    <row r="182" spans="1:6" x14ac:dyDescent="0.25">
      <c r="A182" s="243" t="s">
        <v>200</v>
      </c>
      <c r="B182" s="243" t="s">
        <v>1</v>
      </c>
      <c r="C182" s="243">
        <v>0.43771045690235688</v>
      </c>
      <c r="D182" s="243">
        <f>VLOOKUP(A182, '[2]New Dimension 2'!A:C, 3, FALSE)</f>
        <v>0.38134196291650996</v>
      </c>
      <c r="E182" s="243">
        <v>0.40952620990943345</v>
      </c>
      <c r="F182" s="243">
        <f t="shared" si="5"/>
        <v>178</v>
      </c>
    </row>
    <row r="183" spans="1:6" x14ac:dyDescent="0.25">
      <c r="A183" s="243" t="s">
        <v>254</v>
      </c>
      <c r="B183" s="243" t="s">
        <v>56</v>
      </c>
      <c r="C183" s="243">
        <v>0.44534231212121217</v>
      </c>
      <c r="D183" s="243">
        <f>VLOOKUP(A183, '[2]New Dimension 2'!A:C, 3, FALSE)</f>
        <v>0.37355964983375417</v>
      </c>
      <c r="E183" s="243">
        <v>0.40945098097748317</v>
      </c>
      <c r="F183" s="243">
        <f t="shared" si="5"/>
        <v>179</v>
      </c>
    </row>
    <row r="184" spans="1:6" x14ac:dyDescent="0.25">
      <c r="A184" s="243" t="s">
        <v>229</v>
      </c>
      <c r="B184" s="243" t="s">
        <v>167</v>
      </c>
      <c r="C184" s="243">
        <v>0.2809042760942761</v>
      </c>
      <c r="D184" s="243">
        <f>VLOOKUP(A184, '[2]New Dimension 2'!A:C, 3, FALSE)</f>
        <v>0.51209330334231662</v>
      </c>
      <c r="E184" s="243">
        <v>0.39649878971829633</v>
      </c>
      <c r="F184" s="243">
        <f t="shared" si="5"/>
        <v>180</v>
      </c>
    </row>
    <row r="185" spans="1:6" x14ac:dyDescent="0.25">
      <c r="A185" s="243" t="s">
        <v>267</v>
      </c>
      <c r="B185" s="243" t="s">
        <v>67</v>
      </c>
      <c r="C185" s="243">
        <v>0.44516592592592596</v>
      </c>
      <c r="D185" s="243">
        <f>VLOOKUP(A185, '[2]New Dimension 2'!A:C, 3, FALSE)</f>
        <v>0.33333333333333331</v>
      </c>
      <c r="E185" s="243">
        <v>0.38924962962962961</v>
      </c>
      <c r="F185" s="243">
        <f t="shared" si="5"/>
        <v>181</v>
      </c>
    </row>
    <row r="186" spans="1:6" x14ac:dyDescent="0.25">
      <c r="A186" s="243" t="s">
        <v>355</v>
      </c>
      <c r="B186" s="243" t="s">
        <v>190</v>
      </c>
      <c r="C186" s="243">
        <v>0.45226070707070704</v>
      </c>
      <c r="D186" s="243">
        <f>VLOOKUP(A186, '[2]New Dimension 2'!A:C, 3, FALSE)</f>
        <v>0.30124595789278835</v>
      </c>
      <c r="E186" s="243">
        <v>0.37675333248174769</v>
      </c>
      <c r="F186" s="243">
        <f t="shared" si="5"/>
        <v>182</v>
      </c>
    </row>
    <row r="187" spans="1:6" x14ac:dyDescent="0.25">
      <c r="A187" s="243" t="s">
        <v>288</v>
      </c>
      <c r="B187" s="243" t="s">
        <v>96</v>
      </c>
      <c r="C187" s="243">
        <v>0.37429855218855224</v>
      </c>
      <c r="D187" s="243">
        <f>VLOOKUP(A187, '[2]New Dimension 2'!A:C, 3, FALSE)</f>
        <v>0.3569704925433404</v>
      </c>
      <c r="E187" s="243">
        <v>0.36563452236594629</v>
      </c>
      <c r="F187" s="243">
        <f t="shared" si="5"/>
        <v>183</v>
      </c>
    </row>
    <row r="188" spans="1:6" x14ac:dyDescent="0.25">
      <c r="A188" s="243" t="s">
        <v>292</v>
      </c>
      <c r="B188" s="243" t="s">
        <v>98</v>
      </c>
      <c r="C188" s="243">
        <v>0.38804713804713803</v>
      </c>
      <c r="D188" s="243">
        <f>VLOOKUP(A188, '[2]New Dimension 2'!A:C, 3, FALSE)</f>
        <v>0.3402600504658419</v>
      </c>
      <c r="E188" s="243">
        <v>0.36415359425648997</v>
      </c>
      <c r="F188" s="243">
        <f t="shared" si="5"/>
        <v>184</v>
      </c>
    </row>
    <row r="189" spans="1:6" x14ac:dyDescent="0.25">
      <c r="A189" s="243" t="s">
        <v>266</v>
      </c>
      <c r="B189" s="243" t="s">
        <v>65</v>
      </c>
      <c r="C189" s="243">
        <v>0.33066296296296294</v>
      </c>
      <c r="D189" s="243">
        <f>VLOOKUP(A189, '[2]New Dimension 2'!A:C, 3, FALSE)</f>
        <v>0.33376855884751228</v>
      </c>
      <c r="E189" s="243">
        <v>0.33221576090523763</v>
      </c>
      <c r="F189" s="243">
        <f t="shared" si="5"/>
        <v>185</v>
      </c>
    </row>
    <row r="190" spans="1:6" x14ac:dyDescent="0.25">
      <c r="A190" s="243" t="s">
        <v>311</v>
      </c>
      <c r="B190" s="243" t="s">
        <v>119</v>
      </c>
      <c r="C190" s="243">
        <v>0.44534228956228961</v>
      </c>
      <c r="D190" s="243">
        <f>VLOOKUP(A190, '[2]New Dimension 2'!A:C, 3, FALSE)</f>
        <v>0.21817660629017635</v>
      </c>
      <c r="E190" s="243">
        <v>0.33175944792623296</v>
      </c>
      <c r="F190" s="243">
        <f t="shared" si="5"/>
        <v>186</v>
      </c>
    </row>
    <row r="191" spans="1:6" x14ac:dyDescent="0.25">
      <c r="A191" s="243" t="s">
        <v>387</v>
      </c>
      <c r="B191" s="243" t="s">
        <v>192</v>
      </c>
      <c r="C191" s="243">
        <v>0.64377103265993263</v>
      </c>
      <c r="D191" s="243">
        <f>VLOOKUP(A191, '[2]New Dimension 2'!A:C, 3, FALSE)</f>
        <v>0.01</v>
      </c>
      <c r="E191" s="243">
        <v>0.32688551632996632</v>
      </c>
      <c r="F191" s="243">
        <f t="shared" si="5"/>
        <v>187</v>
      </c>
    </row>
    <row r="192" spans="1:6" x14ac:dyDescent="0.25">
      <c r="A192" s="243" t="s">
        <v>312</v>
      </c>
      <c r="B192" s="243" t="s">
        <v>116</v>
      </c>
      <c r="C192" s="243">
        <v>0.59324426094276095</v>
      </c>
      <c r="D192" s="243">
        <f>VLOOKUP(A192, '[2]New Dimension 2'!A:C, 3, FALSE)</f>
        <v>4.9999999999999996E-2</v>
      </c>
      <c r="E192" s="243">
        <v>0.3216221304713805</v>
      </c>
      <c r="F192" s="243">
        <f t="shared" si="5"/>
        <v>188</v>
      </c>
    </row>
    <row r="193" spans="1:6" x14ac:dyDescent="0.25">
      <c r="A193" s="243" t="s">
        <v>245</v>
      </c>
      <c r="B193" s="243" t="s">
        <v>46</v>
      </c>
      <c r="C193" s="243">
        <v>0.52385928013468008</v>
      </c>
      <c r="D193" s="243">
        <f>VLOOKUP(A193, '[2]New Dimension 2'!A:C, 3, FALSE)</f>
        <v>8.666666666666667E-2</v>
      </c>
      <c r="E193" s="243">
        <v>0.30526297340067338</v>
      </c>
      <c r="F193" s="243">
        <f t="shared" si="5"/>
        <v>189</v>
      </c>
    </row>
    <row r="194" spans="1:6" x14ac:dyDescent="0.25">
      <c r="A194" s="243" t="s">
        <v>269</v>
      </c>
      <c r="B194" s="243" t="s">
        <v>75</v>
      </c>
      <c r="C194" s="243">
        <v>0.33485390572390572</v>
      </c>
      <c r="D194" s="243">
        <f>VLOOKUP(A194, '[2]New Dimension 2'!A:C, 3, FALSE)</f>
        <v>0.19999999999999998</v>
      </c>
      <c r="E194" s="243">
        <v>0.26742695286195284</v>
      </c>
      <c r="F194" s="243">
        <f t="shared" si="5"/>
        <v>190</v>
      </c>
    </row>
    <row r="195" spans="1:6" x14ac:dyDescent="0.25">
      <c r="A195" s="243" t="s">
        <v>196</v>
      </c>
      <c r="B195" s="243" t="s">
        <v>0</v>
      </c>
      <c r="C195" s="243">
        <v>0.32431845117845121</v>
      </c>
      <c r="D195" s="243">
        <f>VLOOKUP(A195, '[2]New Dimension 2'!A:C, 3, FALSE)</f>
        <v>0.20350653627133575</v>
      </c>
      <c r="E195" s="243">
        <v>0.26391249372489345</v>
      </c>
      <c r="F195" s="243">
        <f t="shared" si="5"/>
        <v>191</v>
      </c>
    </row>
    <row r="196" spans="1:6" x14ac:dyDescent="0.25">
      <c r="A196" s="243" t="s">
        <v>251</v>
      </c>
      <c r="B196" s="243" t="s">
        <v>68</v>
      </c>
      <c r="C196" s="243">
        <v>0.26430976430976433</v>
      </c>
      <c r="D196" s="243">
        <f>VLOOKUP(A196, '[2]New Dimension 2'!A:C, 3, FALSE)</f>
        <v>0.24743437696914217</v>
      </c>
      <c r="E196" s="243">
        <v>0.25587207063945328</v>
      </c>
      <c r="F196" s="243">
        <f t="shared" si="5"/>
        <v>192</v>
      </c>
    </row>
    <row r="197" spans="1:6" x14ac:dyDescent="0.25">
      <c r="A197" s="243" t="s">
        <v>354</v>
      </c>
      <c r="B197" s="243" t="s">
        <v>157</v>
      </c>
      <c r="C197" s="243">
        <v>0.23692481481481484</v>
      </c>
      <c r="D197" s="243">
        <f>VLOOKUP(A197, '[2]New Dimension 2'!A:C, 3, FALSE)</f>
        <v>0.26</v>
      </c>
      <c r="E197" s="243">
        <v>0.24846240740740744</v>
      </c>
      <c r="F197" s="243">
        <f t="shared" ref="F197:F198" si="6">_xlfn.RANK.EQ(E197,E:E, 0)</f>
        <v>193</v>
      </c>
    </row>
    <row r="198" spans="1:6" x14ac:dyDescent="0.25">
      <c r="A198" s="243" t="s">
        <v>427</v>
      </c>
      <c r="C198" s="243">
        <v>0.20505296102065071</v>
      </c>
      <c r="D198" s="243">
        <f>VLOOKUP(A198, '[2]New Dimension 2'!A:C, 3, FALSE)</f>
        <v>0</v>
      </c>
      <c r="E198" s="243">
        <v>0.10252648051032535</v>
      </c>
      <c r="F198" s="243">
        <f t="shared" si="6"/>
        <v>194</v>
      </c>
    </row>
  </sheetData>
  <autoFilter ref="A4:F198">
    <sortState ref="A5:F198">
      <sortCondition ref="F4:F19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3"/>
  <sheetViews>
    <sheetView workbookViewId="0">
      <selection activeCell="M21" sqref="M21"/>
    </sheetView>
  </sheetViews>
  <sheetFormatPr defaultRowHeight="15" x14ac:dyDescent="0.25"/>
  <cols>
    <col min="1" max="1" width="17.7109375" bestFit="1" customWidth="1"/>
    <col min="2" max="2" width="21.7109375" bestFit="1" customWidth="1"/>
    <col min="5" max="5" width="16.28515625" customWidth="1"/>
    <col min="14" max="14" width="21.7109375" bestFit="1" customWidth="1"/>
    <col min="16" max="16" width="9" bestFit="1" customWidth="1"/>
    <col min="17" max="17" width="11.140625" bestFit="1" customWidth="1"/>
  </cols>
  <sheetData>
    <row r="3" spans="1:19" ht="104.25" customHeight="1" x14ac:dyDescent="0.25">
      <c r="A3" s="199" t="s">
        <v>193</v>
      </c>
      <c r="B3" s="199" t="s">
        <v>564</v>
      </c>
      <c r="C3" s="199" t="s">
        <v>419</v>
      </c>
      <c r="D3" s="199" t="s">
        <v>410</v>
      </c>
      <c r="E3" s="199" t="s">
        <v>409</v>
      </c>
      <c r="F3" s="200" t="s">
        <v>388</v>
      </c>
      <c r="G3" s="200" t="s">
        <v>418</v>
      </c>
      <c r="M3" s="199"/>
      <c r="N3" s="199"/>
      <c r="O3" s="199"/>
      <c r="P3" s="199"/>
      <c r="Q3" s="199"/>
      <c r="R3" s="200"/>
      <c r="S3" s="200"/>
    </row>
    <row r="4" spans="1:19" x14ac:dyDescent="0.25">
      <c r="A4" t="s">
        <v>351</v>
      </c>
      <c r="B4" t="s">
        <v>444</v>
      </c>
      <c r="C4" s="198">
        <v>0.99</v>
      </c>
      <c r="D4" s="198">
        <v>0.99</v>
      </c>
      <c r="E4" s="198">
        <v>1</v>
      </c>
      <c r="F4" s="201">
        <v>1</v>
      </c>
      <c r="G4" s="135">
        <v>1</v>
      </c>
    </row>
    <row r="5" spans="1:19" x14ac:dyDescent="0.25">
      <c r="A5" t="s">
        <v>271</v>
      </c>
      <c r="B5" t="s">
        <v>444</v>
      </c>
      <c r="C5" s="198">
        <v>0.99</v>
      </c>
      <c r="D5" s="198">
        <v>0.99</v>
      </c>
      <c r="E5" s="198">
        <v>1</v>
      </c>
      <c r="F5" s="201">
        <v>1</v>
      </c>
      <c r="G5" s="135">
        <v>1</v>
      </c>
    </row>
    <row r="6" spans="1:19" x14ac:dyDescent="0.25">
      <c r="A6" t="s">
        <v>307</v>
      </c>
      <c r="B6" t="s">
        <v>435</v>
      </c>
      <c r="C6" s="198">
        <v>0.99</v>
      </c>
      <c r="D6" s="198">
        <v>0.98913039999999997</v>
      </c>
      <c r="E6" s="198">
        <v>1</v>
      </c>
      <c r="F6" s="201">
        <v>0.99970720538720537</v>
      </c>
      <c r="G6" s="135">
        <v>3</v>
      </c>
    </row>
    <row r="7" spans="1:19" x14ac:dyDescent="0.25">
      <c r="A7" t="s">
        <v>240</v>
      </c>
      <c r="B7" t="s">
        <v>444</v>
      </c>
      <c r="C7" s="198">
        <v>0.99</v>
      </c>
      <c r="D7" s="198">
        <v>0.98</v>
      </c>
      <c r="E7" s="198">
        <v>1</v>
      </c>
      <c r="F7" s="201">
        <v>0.99663299663299665</v>
      </c>
      <c r="G7" s="135">
        <v>4</v>
      </c>
    </row>
    <row r="8" spans="1:19" x14ac:dyDescent="0.25">
      <c r="A8" t="s">
        <v>361</v>
      </c>
      <c r="B8" t="s">
        <v>444</v>
      </c>
      <c r="C8" s="198">
        <v>0.98</v>
      </c>
      <c r="D8" s="198">
        <v>0.98806450000000001</v>
      </c>
      <c r="E8" s="198">
        <v>1</v>
      </c>
      <c r="F8" s="201">
        <v>0.99598131313131322</v>
      </c>
      <c r="G8" s="135">
        <v>5</v>
      </c>
    </row>
    <row r="9" spans="1:19" x14ac:dyDescent="0.25">
      <c r="A9" t="s">
        <v>256</v>
      </c>
      <c r="B9" t="s">
        <v>444</v>
      </c>
      <c r="C9" s="198">
        <v>0.99</v>
      </c>
      <c r="D9" s="198">
        <v>0.96935490000000002</v>
      </c>
      <c r="E9" s="198">
        <v>1</v>
      </c>
      <c r="F9" s="201">
        <v>0.99304878787878792</v>
      </c>
      <c r="G9" s="135">
        <v>6</v>
      </c>
    </row>
    <row r="10" spans="1:19" x14ac:dyDescent="0.25">
      <c r="A10" t="s">
        <v>331</v>
      </c>
      <c r="B10" t="s">
        <v>444</v>
      </c>
      <c r="C10" s="198">
        <v>0.99</v>
      </c>
      <c r="D10" s="198">
        <v>0.96935479999999996</v>
      </c>
      <c r="E10" s="198">
        <v>1</v>
      </c>
      <c r="F10" s="201">
        <v>0.99304875420875416</v>
      </c>
      <c r="G10" s="135">
        <v>7</v>
      </c>
    </row>
    <row r="11" spans="1:19" x14ac:dyDescent="0.25">
      <c r="A11" t="s">
        <v>199</v>
      </c>
      <c r="B11" t="s">
        <v>435</v>
      </c>
      <c r="C11" s="198">
        <v>0.99</v>
      </c>
      <c r="D11" s="198">
        <v>0.95857139999999996</v>
      </c>
      <c r="E11" s="198">
        <v>1</v>
      </c>
      <c r="F11" s="201">
        <v>0.98941797979797974</v>
      </c>
      <c r="G11" s="135">
        <v>8</v>
      </c>
    </row>
    <row r="12" spans="1:19" x14ac:dyDescent="0.25">
      <c r="A12" t="s">
        <v>316</v>
      </c>
      <c r="B12" t="s">
        <v>444</v>
      </c>
      <c r="C12" s="198">
        <v>0.97</v>
      </c>
      <c r="D12" s="198">
        <v>0.96870970000000001</v>
      </c>
      <c r="E12" s="198">
        <v>1</v>
      </c>
      <c r="F12" s="201">
        <v>0.98609754208754208</v>
      </c>
      <c r="G12" s="135">
        <v>9</v>
      </c>
    </row>
    <row r="13" spans="1:19" x14ac:dyDescent="0.25">
      <c r="A13" t="s">
        <v>272</v>
      </c>
      <c r="B13" t="s">
        <v>444</v>
      </c>
      <c r="C13" s="198">
        <v>0.96</v>
      </c>
      <c r="D13" s="198">
        <v>0.97838709999999995</v>
      </c>
      <c r="E13" s="198">
        <v>1</v>
      </c>
      <c r="F13" s="201">
        <v>0.98598892255892256</v>
      </c>
      <c r="G13" s="135">
        <v>10</v>
      </c>
    </row>
    <row r="14" spans="1:19" x14ac:dyDescent="0.25">
      <c r="A14" t="s">
        <v>336</v>
      </c>
      <c r="B14" t="s">
        <v>439</v>
      </c>
      <c r="C14" s="198">
        <v>0.97</v>
      </c>
      <c r="D14" s="198">
        <v>0.96461540000000001</v>
      </c>
      <c r="E14" s="198">
        <v>1</v>
      </c>
      <c r="F14" s="201">
        <v>0.98471898989898987</v>
      </c>
      <c r="G14" s="135">
        <v>11</v>
      </c>
    </row>
    <row r="15" spans="1:19" x14ac:dyDescent="0.25">
      <c r="A15" t="s">
        <v>197</v>
      </c>
      <c r="B15" t="s">
        <v>439</v>
      </c>
      <c r="C15" s="198">
        <v>0.99</v>
      </c>
      <c r="D15" s="198">
        <v>0.95935479999999995</v>
      </c>
      <c r="E15" s="198">
        <v>0.96774190000000004</v>
      </c>
      <c r="F15" s="201">
        <v>0.97892905084175086</v>
      </c>
      <c r="G15" s="135">
        <v>12</v>
      </c>
    </row>
    <row r="16" spans="1:19" x14ac:dyDescent="0.25">
      <c r="A16" t="s">
        <v>352</v>
      </c>
      <c r="B16" t="s">
        <v>444</v>
      </c>
      <c r="C16" s="198">
        <v>0.96</v>
      </c>
      <c r="D16" s="198">
        <v>0.95263160000000002</v>
      </c>
      <c r="E16" s="198">
        <v>1</v>
      </c>
      <c r="F16" s="201">
        <v>0.9773170370370371</v>
      </c>
      <c r="G16" s="135">
        <v>13</v>
      </c>
    </row>
    <row r="17" spans="1:20" x14ac:dyDescent="0.25">
      <c r="A17" t="s">
        <v>221</v>
      </c>
      <c r="B17" t="s">
        <v>439</v>
      </c>
      <c r="C17" s="198">
        <v>0.94</v>
      </c>
      <c r="D17" s="198">
        <v>0.9651613</v>
      </c>
      <c r="E17" s="198">
        <v>1</v>
      </c>
      <c r="F17" s="201">
        <v>0.97480178451178456</v>
      </c>
      <c r="G17" s="135">
        <v>14</v>
      </c>
    </row>
    <row r="18" spans="1:20" x14ac:dyDescent="0.25">
      <c r="A18" t="s">
        <v>220</v>
      </c>
      <c r="B18" t="s">
        <v>435</v>
      </c>
      <c r="C18" s="198">
        <v>0.95</v>
      </c>
      <c r="D18" s="198">
        <v>0.94387100000000002</v>
      </c>
      <c r="E18" s="198">
        <v>1</v>
      </c>
      <c r="F18" s="201">
        <v>0.9710003367003367</v>
      </c>
      <c r="G18" s="135">
        <v>15</v>
      </c>
    </row>
    <row r="19" spans="1:20" x14ac:dyDescent="0.25">
      <c r="A19" t="s">
        <v>679</v>
      </c>
      <c r="B19" t="s">
        <v>439</v>
      </c>
      <c r="C19" s="198">
        <v>0.95</v>
      </c>
      <c r="D19" s="198">
        <v>0.94166669999999997</v>
      </c>
      <c r="E19" s="198">
        <v>1</v>
      </c>
      <c r="F19" s="201">
        <v>0.97025814814814815</v>
      </c>
      <c r="G19" s="135">
        <v>16</v>
      </c>
    </row>
    <row r="20" spans="1:20" x14ac:dyDescent="0.25">
      <c r="A20" t="s">
        <v>343</v>
      </c>
      <c r="B20" t="s">
        <v>435</v>
      </c>
      <c r="C20" s="198">
        <v>0.92</v>
      </c>
      <c r="D20" s="198">
        <v>0.96678569999999997</v>
      </c>
      <c r="E20" s="198">
        <v>1</v>
      </c>
      <c r="F20" s="201">
        <v>0.96861471380471376</v>
      </c>
      <c r="G20" s="135">
        <v>17</v>
      </c>
    </row>
    <row r="21" spans="1:20" x14ac:dyDescent="0.25">
      <c r="A21" t="s">
        <v>211</v>
      </c>
      <c r="B21" t="s">
        <v>439</v>
      </c>
      <c r="C21" s="198">
        <v>0.98</v>
      </c>
      <c r="D21" s="198">
        <v>0.94368419999999997</v>
      </c>
      <c r="E21" s="198">
        <v>0.9473684</v>
      </c>
      <c r="F21" s="201">
        <v>0.9634945845117846</v>
      </c>
      <c r="G21" s="135">
        <v>18</v>
      </c>
    </row>
    <row r="22" spans="1:20" x14ac:dyDescent="0.25">
      <c r="A22" t="s">
        <v>362</v>
      </c>
      <c r="B22" t="s">
        <v>444</v>
      </c>
      <c r="C22" s="198">
        <v>0.96</v>
      </c>
      <c r="D22" s="198">
        <v>0.91080000000000005</v>
      </c>
      <c r="E22" s="198">
        <v>1</v>
      </c>
      <c r="F22" s="201">
        <v>0.96323232323232322</v>
      </c>
      <c r="G22" s="135">
        <v>19</v>
      </c>
    </row>
    <row r="23" spans="1:20" x14ac:dyDescent="0.25">
      <c r="A23" t="s">
        <v>246</v>
      </c>
      <c r="B23" t="s">
        <v>439</v>
      </c>
      <c r="C23" s="198">
        <v>0.98</v>
      </c>
      <c r="D23" s="198">
        <v>0.95290319999999995</v>
      </c>
      <c r="E23" s="198">
        <v>0.93548390000000003</v>
      </c>
      <c r="F23" s="201">
        <v>0.96263712491582487</v>
      </c>
      <c r="G23" s="135">
        <v>20</v>
      </c>
    </row>
    <row r="24" spans="1:20" x14ac:dyDescent="0.25">
      <c r="A24" t="s">
        <v>200</v>
      </c>
      <c r="B24" t="s">
        <v>438</v>
      </c>
      <c r="C24" s="198">
        <v>0.91</v>
      </c>
      <c r="D24" s="198">
        <v>0.35464289999999998</v>
      </c>
      <c r="E24" s="198">
        <v>3.5714299999999997E-2</v>
      </c>
      <c r="F24" s="201">
        <v>0.43771045690235688</v>
      </c>
      <c r="G24" s="135">
        <v>174</v>
      </c>
    </row>
    <row r="25" spans="1:20" x14ac:dyDescent="0.25">
      <c r="A25" t="s">
        <v>296</v>
      </c>
      <c r="B25" t="s">
        <v>437</v>
      </c>
      <c r="C25" s="198">
        <v>0.74</v>
      </c>
      <c r="D25" s="198">
        <v>0.54413800000000001</v>
      </c>
      <c r="E25" s="198">
        <v>0</v>
      </c>
      <c r="F25" s="201">
        <v>0.43236969696969701</v>
      </c>
      <c r="G25" s="135">
        <v>175</v>
      </c>
    </row>
    <row r="26" spans="1:20" x14ac:dyDescent="0.25">
      <c r="A26" t="s">
        <v>300</v>
      </c>
      <c r="B26" t="s">
        <v>437</v>
      </c>
      <c r="C26" s="198">
        <v>0.76</v>
      </c>
      <c r="D26" s="198">
        <v>0.48</v>
      </c>
      <c r="E26" s="198">
        <v>0</v>
      </c>
      <c r="F26" s="201">
        <v>0.41750841750841755</v>
      </c>
      <c r="G26" s="135">
        <v>176</v>
      </c>
    </row>
    <row r="27" spans="1:20" x14ac:dyDescent="0.25">
      <c r="A27" t="s">
        <v>273</v>
      </c>
      <c r="B27" t="s">
        <v>438</v>
      </c>
      <c r="C27" s="198">
        <v>0.72</v>
      </c>
      <c r="D27" s="198">
        <v>0.50838709999999998</v>
      </c>
      <c r="E27" s="198">
        <v>0</v>
      </c>
      <c r="F27" s="201">
        <v>0.41359835016835017</v>
      </c>
      <c r="G27" s="135">
        <v>177</v>
      </c>
    </row>
    <row r="28" spans="1:20" x14ac:dyDescent="0.25">
      <c r="A28" t="s">
        <v>292</v>
      </c>
      <c r="B28" t="s">
        <v>437</v>
      </c>
      <c r="C28" s="198">
        <v>0.64</v>
      </c>
      <c r="D28" s="198">
        <v>0.51249999999999996</v>
      </c>
      <c r="E28" s="198">
        <v>0</v>
      </c>
      <c r="F28" s="201">
        <v>0.38804713804713803</v>
      </c>
      <c r="G28" s="135">
        <v>178</v>
      </c>
    </row>
    <row r="29" spans="1:20" x14ac:dyDescent="0.25">
      <c r="A29" t="s">
        <v>529</v>
      </c>
      <c r="B29" t="s">
        <v>437</v>
      </c>
      <c r="C29" s="198">
        <v>0.74</v>
      </c>
      <c r="D29" s="198">
        <v>0.37166670000000002</v>
      </c>
      <c r="E29" s="198">
        <v>0</v>
      </c>
      <c r="F29" s="201">
        <v>0.37429855218855224</v>
      </c>
      <c r="G29" s="135">
        <v>179</v>
      </c>
      <c r="S29" t="s">
        <v>681</v>
      </c>
      <c r="T29" s="202">
        <v>193</v>
      </c>
    </row>
    <row r="30" spans="1:20" x14ac:dyDescent="0.25">
      <c r="A30" t="s">
        <v>303</v>
      </c>
      <c r="B30" t="s">
        <v>437</v>
      </c>
      <c r="C30" s="198">
        <v>0.64</v>
      </c>
      <c r="D30" s="198">
        <v>0.46200000000000002</v>
      </c>
      <c r="E30" s="198">
        <v>0</v>
      </c>
      <c r="F30" s="201">
        <v>0.37104377104377106</v>
      </c>
      <c r="G30" s="135">
        <v>180</v>
      </c>
      <c r="S30" t="s">
        <v>682</v>
      </c>
      <c r="T30" s="116">
        <v>0.74</v>
      </c>
    </row>
    <row r="31" spans="1:20" x14ac:dyDescent="0.25">
      <c r="A31" t="s">
        <v>327</v>
      </c>
      <c r="B31" t="s">
        <v>438</v>
      </c>
      <c r="C31" s="198">
        <v>0.56000000000000005</v>
      </c>
      <c r="D31" s="198">
        <v>0.52774189999999999</v>
      </c>
      <c r="E31" s="198">
        <v>0</v>
      </c>
      <c r="F31" s="201">
        <v>0.36624306397306405</v>
      </c>
      <c r="G31" s="135">
        <v>181</v>
      </c>
      <c r="S31" t="s">
        <v>605</v>
      </c>
      <c r="T31" s="116">
        <v>0.79</v>
      </c>
    </row>
    <row r="32" spans="1:20" x14ac:dyDescent="0.25">
      <c r="A32" t="s">
        <v>375</v>
      </c>
      <c r="B32" t="s">
        <v>437</v>
      </c>
      <c r="C32" s="198">
        <v>0.6</v>
      </c>
      <c r="D32" s="198">
        <v>0.46100000000000002</v>
      </c>
      <c r="E32" s="198">
        <v>0</v>
      </c>
      <c r="F32" s="201">
        <v>0.35723905723905719</v>
      </c>
      <c r="G32" s="135">
        <v>182</v>
      </c>
      <c r="S32" t="s">
        <v>683</v>
      </c>
      <c r="T32" s="116">
        <v>0.20505296102065071</v>
      </c>
    </row>
    <row r="33" spans="1:7" x14ac:dyDescent="0.25">
      <c r="A33" t="s">
        <v>320</v>
      </c>
      <c r="B33" t="s">
        <v>438</v>
      </c>
      <c r="C33" s="198">
        <v>0.69</v>
      </c>
      <c r="D33" s="198">
        <v>0.35555560000000003</v>
      </c>
      <c r="E33" s="198">
        <v>0</v>
      </c>
      <c r="F33" s="201">
        <v>0.35203892255892261</v>
      </c>
      <c r="G33" s="135">
        <v>183</v>
      </c>
    </row>
    <row r="34" spans="1:7" x14ac:dyDescent="0.25">
      <c r="A34" t="s">
        <v>684</v>
      </c>
      <c r="B34" t="s">
        <v>437</v>
      </c>
      <c r="C34" s="198">
        <v>0.63</v>
      </c>
      <c r="D34" s="198">
        <v>0.36666670000000001</v>
      </c>
      <c r="E34" s="198">
        <v>0</v>
      </c>
      <c r="F34" s="201">
        <v>0.33557801346801347</v>
      </c>
      <c r="G34" s="135">
        <v>184</v>
      </c>
    </row>
    <row r="35" spans="1:7" x14ac:dyDescent="0.25">
      <c r="A35" t="s">
        <v>269</v>
      </c>
      <c r="B35" t="s">
        <v>437</v>
      </c>
      <c r="C35" s="198">
        <v>0.59</v>
      </c>
      <c r="D35" s="198">
        <v>0.40451609999999999</v>
      </c>
      <c r="E35" s="198">
        <v>0</v>
      </c>
      <c r="F35" s="201">
        <v>0.33485390572390572</v>
      </c>
      <c r="G35" s="135">
        <v>185</v>
      </c>
    </row>
    <row r="36" spans="1:7" x14ac:dyDescent="0.25">
      <c r="A36" t="s">
        <v>258</v>
      </c>
      <c r="B36" t="s">
        <v>439</v>
      </c>
      <c r="C36" s="198">
        <v>0.45</v>
      </c>
      <c r="D36" s="198">
        <v>0.53392859999999998</v>
      </c>
      <c r="E36" s="198">
        <v>0</v>
      </c>
      <c r="F36" s="201">
        <v>0.33128909090909092</v>
      </c>
      <c r="G36" s="135">
        <v>186</v>
      </c>
    </row>
    <row r="37" spans="1:7" x14ac:dyDescent="0.25">
      <c r="A37" t="s">
        <v>319</v>
      </c>
      <c r="B37" t="s">
        <v>437</v>
      </c>
      <c r="C37" s="198">
        <v>0.7</v>
      </c>
      <c r="D37" s="198">
        <v>0.28233330000000001</v>
      </c>
      <c r="E37" s="198">
        <v>0</v>
      </c>
      <c r="F37" s="201">
        <v>0.33075195286195286</v>
      </c>
      <c r="G37" s="135">
        <v>187</v>
      </c>
    </row>
    <row r="38" spans="1:7" x14ac:dyDescent="0.25">
      <c r="A38" t="s">
        <v>266</v>
      </c>
      <c r="B38" t="s">
        <v>437</v>
      </c>
      <c r="C38" s="198">
        <v>0.56999999999999995</v>
      </c>
      <c r="D38" s="198">
        <v>0.41206900000000002</v>
      </c>
      <c r="E38" s="198">
        <v>0</v>
      </c>
      <c r="F38" s="201">
        <v>0.33066296296296294</v>
      </c>
      <c r="G38" s="135">
        <v>188</v>
      </c>
    </row>
    <row r="39" spans="1:7" x14ac:dyDescent="0.25">
      <c r="A39" t="s">
        <v>196</v>
      </c>
      <c r="B39" t="s">
        <v>437</v>
      </c>
      <c r="C39" s="198">
        <v>0.66</v>
      </c>
      <c r="D39" s="198">
        <v>0.30322579999999999</v>
      </c>
      <c r="E39" s="198">
        <v>0</v>
      </c>
      <c r="F39" s="201">
        <v>0.32431845117845121</v>
      </c>
      <c r="G39" s="135">
        <v>189</v>
      </c>
    </row>
    <row r="40" spans="1:7" x14ac:dyDescent="0.25">
      <c r="A40" t="s">
        <v>228</v>
      </c>
      <c r="B40" t="s">
        <v>437</v>
      </c>
      <c r="C40" s="198">
        <v>0.54</v>
      </c>
      <c r="D40" s="198">
        <v>0.41516130000000001</v>
      </c>
      <c r="E40" s="198">
        <v>0</v>
      </c>
      <c r="F40" s="201">
        <v>0.32160313131313134</v>
      </c>
      <c r="G40" s="135">
        <v>190</v>
      </c>
    </row>
    <row r="41" spans="1:7" x14ac:dyDescent="0.25">
      <c r="A41" t="s">
        <v>229</v>
      </c>
      <c r="B41" t="s">
        <v>437</v>
      </c>
      <c r="C41" s="198">
        <v>0.59</v>
      </c>
      <c r="D41" s="198">
        <v>0.24428569999999999</v>
      </c>
      <c r="E41" s="198">
        <v>0</v>
      </c>
      <c r="F41" s="201">
        <v>0.2809042760942761</v>
      </c>
      <c r="G41" s="135">
        <v>191</v>
      </c>
    </row>
    <row r="42" spans="1:7" x14ac:dyDescent="0.25">
      <c r="A42" t="s">
        <v>251</v>
      </c>
      <c r="B42" t="s">
        <v>435</v>
      </c>
      <c r="C42" s="198">
        <v>0.33</v>
      </c>
      <c r="D42" s="198">
        <v>0.45500000000000002</v>
      </c>
      <c r="E42" s="198">
        <v>0</v>
      </c>
      <c r="F42" s="201">
        <v>0.26430976430976433</v>
      </c>
      <c r="G42" s="135">
        <v>192</v>
      </c>
    </row>
    <row r="43" spans="1:7" x14ac:dyDescent="0.25">
      <c r="A43" t="s">
        <v>354</v>
      </c>
      <c r="B43" t="s">
        <v>437</v>
      </c>
      <c r="C43" s="198">
        <v>0.45</v>
      </c>
      <c r="D43" s="198">
        <v>0.25366670000000002</v>
      </c>
      <c r="E43" s="198">
        <v>0</v>
      </c>
      <c r="F43" s="201">
        <v>0.23692481481481484</v>
      </c>
      <c r="G43" s="135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workbookViewId="0">
      <selection activeCell="E18" sqref="E18"/>
    </sheetView>
  </sheetViews>
  <sheetFormatPr defaultRowHeight="15" x14ac:dyDescent="0.25"/>
  <cols>
    <col min="1" max="1" width="24.7109375" customWidth="1"/>
    <col min="2" max="2" width="22" customWidth="1"/>
    <col min="4" max="4" width="10.85546875" customWidth="1"/>
    <col min="5" max="5" width="18.28515625" customWidth="1"/>
  </cols>
  <sheetData>
    <row r="1" spans="1:6" ht="17.25" x14ac:dyDescent="0.25">
      <c r="A1" s="189" t="s">
        <v>412</v>
      </c>
      <c r="B1" s="189"/>
      <c r="C1" s="189"/>
      <c r="D1" s="189"/>
      <c r="E1" s="189"/>
    </row>
    <row r="2" spans="1:6" x14ac:dyDescent="0.25">
      <c r="B2" s="65"/>
      <c r="C2" s="192"/>
      <c r="D2" s="192"/>
      <c r="E2" s="133"/>
    </row>
    <row r="3" spans="1:6" x14ac:dyDescent="0.25">
      <c r="D3" s="193"/>
    </row>
    <row r="4" spans="1:6" ht="15.75" x14ac:dyDescent="0.25">
      <c r="A4" s="66" t="s">
        <v>193</v>
      </c>
      <c r="B4" s="66" t="s">
        <v>564</v>
      </c>
      <c r="C4" s="66" t="s">
        <v>388</v>
      </c>
      <c r="D4" s="66" t="s">
        <v>418</v>
      </c>
      <c r="E4" s="66" t="s">
        <v>672</v>
      </c>
      <c r="F4" s="66"/>
    </row>
    <row r="5" spans="1:6" x14ac:dyDescent="0.25">
      <c r="A5" s="18" t="s">
        <v>351</v>
      </c>
      <c r="B5" s="4" t="s">
        <v>444</v>
      </c>
      <c r="C5" s="27">
        <v>1</v>
      </c>
      <c r="D5">
        <v>1</v>
      </c>
      <c r="E5" s="17" t="s">
        <v>508</v>
      </c>
    </row>
    <row r="6" spans="1:6" x14ac:dyDescent="0.25">
      <c r="A6" s="18" t="s">
        <v>271</v>
      </c>
      <c r="B6" s="4" t="s">
        <v>444</v>
      </c>
      <c r="C6" s="27">
        <v>1</v>
      </c>
      <c r="D6">
        <v>1</v>
      </c>
      <c r="E6" s="17" t="s">
        <v>508</v>
      </c>
    </row>
    <row r="7" spans="1:6" x14ac:dyDescent="0.25">
      <c r="A7" s="18" t="s">
        <v>307</v>
      </c>
      <c r="B7" s="4" t="s">
        <v>435</v>
      </c>
      <c r="C7" s="27">
        <v>0.99970720538720537</v>
      </c>
      <c r="D7">
        <v>3</v>
      </c>
      <c r="E7" s="17" t="s">
        <v>508</v>
      </c>
    </row>
    <row r="8" spans="1:6" x14ac:dyDescent="0.25">
      <c r="A8" s="18" t="s">
        <v>240</v>
      </c>
      <c r="B8" s="4" t="s">
        <v>444</v>
      </c>
      <c r="C8" s="27">
        <v>0.99663299663299665</v>
      </c>
      <c r="D8">
        <v>4</v>
      </c>
      <c r="E8" s="17" t="s">
        <v>508</v>
      </c>
    </row>
    <row r="9" spans="1:6" x14ac:dyDescent="0.25">
      <c r="A9" s="18" t="s">
        <v>361</v>
      </c>
      <c r="B9" s="4" t="s">
        <v>444</v>
      </c>
      <c r="C9" s="27">
        <v>0.99598131313131322</v>
      </c>
      <c r="D9">
        <v>5</v>
      </c>
      <c r="E9" s="17" t="s">
        <v>508</v>
      </c>
    </row>
    <row r="10" spans="1:6" x14ac:dyDescent="0.25">
      <c r="A10" s="18" t="s">
        <v>256</v>
      </c>
      <c r="B10" s="4" t="s">
        <v>444</v>
      </c>
      <c r="C10" s="27">
        <v>0.99304878787878792</v>
      </c>
      <c r="D10">
        <v>6</v>
      </c>
      <c r="E10" s="17" t="s">
        <v>508</v>
      </c>
    </row>
    <row r="11" spans="1:6" x14ac:dyDescent="0.25">
      <c r="A11" s="18" t="s">
        <v>331</v>
      </c>
      <c r="B11" s="4" t="s">
        <v>444</v>
      </c>
      <c r="C11" s="27">
        <v>0.99304875420875416</v>
      </c>
      <c r="D11">
        <v>7</v>
      </c>
      <c r="E11" s="17" t="s">
        <v>508</v>
      </c>
    </row>
    <row r="12" spans="1:6" x14ac:dyDescent="0.25">
      <c r="A12" s="18" t="s">
        <v>199</v>
      </c>
      <c r="B12" s="4" t="s">
        <v>435</v>
      </c>
      <c r="C12" s="27">
        <v>0.98941797979797974</v>
      </c>
      <c r="D12">
        <v>8</v>
      </c>
      <c r="E12" s="17" t="s">
        <v>508</v>
      </c>
    </row>
    <row r="13" spans="1:6" x14ac:dyDescent="0.25">
      <c r="A13" s="18" t="s">
        <v>316</v>
      </c>
      <c r="B13" s="4" t="s">
        <v>444</v>
      </c>
      <c r="C13" s="27">
        <v>0.98609754208754208</v>
      </c>
      <c r="D13">
        <v>9</v>
      </c>
      <c r="E13" s="17" t="s">
        <v>508</v>
      </c>
    </row>
    <row r="14" spans="1:6" x14ac:dyDescent="0.25">
      <c r="A14" s="18" t="s">
        <v>272</v>
      </c>
      <c r="B14" s="4" t="s">
        <v>444</v>
      </c>
      <c r="C14" s="27">
        <v>0.98598892255892256</v>
      </c>
      <c r="D14">
        <v>10</v>
      </c>
      <c r="E14" s="17" t="s">
        <v>508</v>
      </c>
    </row>
    <row r="15" spans="1:6" x14ac:dyDescent="0.25">
      <c r="A15" s="18" t="s">
        <v>336</v>
      </c>
      <c r="B15" s="4" t="s">
        <v>439</v>
      </c>
      <c r="C15" s="27">
        <v>0.98471898989898987</v>
      </c>
      <c r="D15">
        <v>11</v>
      </c>
      <c r="E15" s="17" t="s">
        <v>508</v>
      </c>
    </row>
    <row r="16" spans="1:6" x14ac:dyDescent="0.25">
      <c r="A16" s="18" t="s">
        <v>197</v>
      </c>
      <c r="B16" s="4" t="s">
        <v>439</v>
      </c>
      <c r="C16" s="27">
        <v>0.97892905084175086</v>
      </c>
      <c r="D16">
        <v>12</v>
      </c>
      <c r="E16" s="17" t="s">
        <v>508</v>
      </c>
    </row>
    <row r="17" spans="1:5" x14ac:dyDescent="0.25">
      <c r="A17" s="18" t="s">
        <v>352</v>
      </c>
      <c r="B17" s="4" t="s">
        <v>444</v>
      </c>
      <c r="C17" s="27">
        <v>0.9773170370370371</v>
      </c>
      <c r="D17">
        <v>13</v>
      </c>
      <c r="E17" s="17" t="s">
        <v>508</v>
      </c>
    </row>
    <row r="18" spans="1:5" x14ac:dyDescent="0.25">
      <c r="A18" s="18" t="s">
        <v>221</v>
      </c>
      <c r="B18" s="4" t="s">
        <v>439</v>
      </c>
      <c r="C18" s="27">
        <v>0.97480178451178456</v>
      </c>
      <c r="D18">
        <v>14</v>
      </c>
      <c r="E18" s="17" t="s">
        <v>508</v>
      </c>
    </row>
    <row r="19" spans="1:5" x14ac:dyDescent="0.25">
      <c r="A19" s="18" t="s">
        <v>220</v>
      </c>
      <c r="B19" s="4" t="s">
        <v>435</v>
      </c>
      <c r="C19" s="27">
        <v>0.9710003367003367</v>
      </c>
      <c r="D19">
        <v>15</v>
      </c>
      <c r="E19" s="17" t="s">
        <v>541</v>
      </c>
    </row>
    <row r="20" spans="1:5" x14ac:dyDescent="0.25">
      <c r="A20" s="18" t="s">
        <v>679</v>
      </c>
      <c r="B20" s="4" t="s">
        <v>439</v>
      </c>
      <c r="C20" s="27">
        <v>0.97025814814814815</v>
      </c>
      <c r="D20">
        <v>16</v>
      </c>
      <c r="E20" s="17" t="s">
        <v>508</v>
      </c>
    </row>
    <row r="21" spans="1:5" x14ac:dyDescent="0.25">
      <c r="A21" s="18" t="s">
        <v>343</v>
      </c>
      <c r="B21" s="4" t="s">
        <v>435</v>
      </c>
      <c r="C21" s="27">
        <v>0.96861471380471376</v>
      </c>
      <c r="D21">
        <v>17</v>
      </c>
      <c r="E21" s="17" t="s">
        <v>508</v>
      </c>
    </row>
    <row r="22" spans="1:5" x14ac:dyDescent="0.25">
      <c r="A22" s="18" t="s">
        <v>211</v>
      </c>
      <c r="B22" s="4" t="s">
        <v>439</v>
      </c>
      <c r="C22" s="27">
        <v>0.9634945845117846</v>
      </c>
      <c r="D22">
        <v>18</v>
      </c>
      <c r="E22" s="17" t="s">
        <v>508</v>
      </c>
    </row>
    <row r="23" spans="1:5" x14ac:dyDescent="0.25">
      <c r="A23" s="18" t="s">
        <v>362</v>
      </c>
      <c r="B23" s="4" t="s">
        <v>444</v>
      </c>
      <c r="C23" s="27">
        <v>0.96323232323232322</v>
      </c>
      <c r="D23">
        <v>19</v>
      </c>
      <c r="E23" s="17" t="s">
        <v>508</v>
      </c>
    </row>
    <row r="24" spans="1:5" x14ac:dyDescent="0.25">
      <c r="A24" s="18" t="s">
        <v>246</v>
      </c>
      <c r="B24" s="4" t="s">
        <v>439</v>
      </c>
      <c r="C24" s="27">
        <v>0.96263712491582487</v>
      </c>
      <c r="D24">
        <v>20</v>
      </c>
      <c r="E24" s="17" t="s">
        <v>528</v>
      </c>
    </row>
    <row r="25" spans="1:5" x14ac:dyDescent="0.25">
      <c r="A25" s="18" t="s">
        <v>212</v>
      </c>
      <c r="B25" s="4" t="s">
        <v>444</v>
      </c>
      <c r="C25" s="27">
        <v>0.96187685555555547</v>
      </c>
      <c r="D25">
        <v>21</v>
      </c>
      <c r="E25" s="17" t="s">
        <v>508</v>
      </c>
    </row>
    <row r="26" spans="1:5" x14ac:dyDescent="0.25">
      <c r="A26" s="18" t="s">
        <v>309</v>
      </c>
      <c r="B26" s="4" t="s">
        <v>439</v>
      </c>
      <c r="C26" s="27">
        <v>0.96161616161616159</v>
      </c>
      <c r="D26">
        <v>22</v>
      </c>
      <c r="E26" s="17" t="s">
        <v>508</v>
      </c>
    </row>
    <row r="27" spans="1:5" x14ac:dyDescent="0.25">
      <c r="A27" s="18" t="s">
        <v>278</v>
      </c>
      <c r="B27" s="4" t="s">
        <v>444</v>
      </c>
      <c r="C27" s="27">
        <v>0.96057346161616175</v>
      </c>
      <c r="D27">
        <v>23</v>
      </c>
      <c r="E27" s="17" t="s">
        <v>541</v>
      </c>
    </row>
    <row r="28" spans="1:5" x14ac:dyDescent="0.25">
      <c r="A28" s="18" t="s">
        <v>394</v>
      </c>
      <c r="B28" s="4" t="s">
        <v>444</v>
      </c>
      <c r="C28" s="27">
        <v>0.9603562225589225</v>
      </c>
      <c r="D28">
        <v>24</v>
      </c>
      <c r="E28" s="17" t="s">
        <v>544</v>
      </c>
    </row>
    <row r="29" spans="1:5" x14ac:dyDescent="0.25">
      <c r="A29" s="18" t="s">
        <v>376</v>
      </c>
      <c r="B29" s="4" t="s">
        <v>438</v>
      </c>
      <c r="C29" s="27">
        <v>0.95995040404040399</v>
      </c>
      <c r="D29">
        <v>25</v>
      </c>
      <c r="E29" s="17" t="s">
        <v>508</v>
      </c>
    </row>
    <row r="30" spans="1:5" x14ac:dyDescent="0.25">
      <c r="A30" s="18" t="s">
        <v>230</v>
      </c>
      <c r="B30" s="4" t="s">
        <v>439</v>
      </c>
      <c r="C30" s="27">
        <v>0.95927013468013467</v>
      </c>
      <c r="D30">
        <v>26</v>
      </c>
      <c r="E30" s="17" t="s">
        <v>528</v>
      </c>
    </row>
    <row r="31" spans="1:5" x14ac:dyDescent="0.25">
      <c r="A31" s="18" t="s">
        <v>348</v>
      </c>
      <c r="B31" s="4" t="s">
        <v>439</v>
      </c>
      <c r="C31" s="27">
        <v>0.95667790134680131</v>
      </c>
      <c r="D31">
        <v>27</v>
      </c>
      <c r="E31" s="17" t="s">
        <v>551</v>
      </c>
    </row>
    <row r="32" spans="1:5" x14ac:dyDescent="0.25">
      <c r="A32" s="18" t="s">
        <v>201</v>
      </c>
      <c r="B32" s="4" t="s">
        <v>439</v>
      </c>
      <c r="C32" s="27">
        <v>0.95231886936026944</v>
      </c>
      <c r="D32">
        <v>28</v>
      </c>
      <c r="E32" s="17" t="s">
        <v>528</v>
      </c>
    </row>
    <row r="33" spans="1:5" x14ac:dyDescent="0.25">
      <c r="A33" s="18" t="s">
        <v>237</v>
      </c>
      <c r="B33" s="4" t="s">
        <v>435</v>
      </c>
      <c r="C33" s="27">
        <v>0.95126704242424243</v>
      </c>
      <c r="D33">
        <v>29</v>
      </c>
      <c r="E33" s="17" t="s">
        <v>508</v>
      </c>
    </row>
    <row r="34" spans="1:5" x14ac:dyDescent="0.25">
      <c r="A34" s="18" t="s">
        <v>339</v>
      </c>
      <c r="B34" s="4" t="s">
        <v>439</v>
      </c>
      <c r="C34" s="27">
        <v>0.95123274781144784</v>
      </c>
      <c r="D34">
        <v>30</v>
      </c>
      <c r="E34" s="17" t="s">
        <v>528</v>
      </c>
    </row>
    <row r="35" spans="1:5" x14ac:dyDescent="0.25">
      <c r="A35" s="18" t="s">
        <v>257</v>
      </c>
      <c r="B35" s="4" t="s">
        <v>444</v>
      </c>
      <c r="C35" s="27">
        <v>0.95068967744107746</v>
      </c>
      <c r="D35">
        <v>31</v>
      </c>
      <c r="E35" s="17" t="s">
        <v>508</v>
      </c>
    </row>
    <row r="36" spans="1:5" x14ac:dyDescent="0.25">
      <c r="A36" s="18" t="s">
        <v>304</v>
      </c>
      <c r="B36" s="4" t="s">
        <v>439</v>
      </c>
      <c r="C36" s="27">
        <v>0.94938635050505049</v>
      </c>
      <c r="D36">
        <v>32</v>
      </c>
      <c r="E36" s="17" t="s">
        <v>551</v>
      </c>
    </row>
    <row r="37" spans="1:5" x14ac:dyDescent="0.25">
      <c r="A37" s="18" t="s">
        <v>295</v>
      </c>
      <c r="B37" s="4" t="s">
        <v>444</v>
      </c>
      <c r="C37" s="27">
        <v>0.94576718148148153</v>
      </c>
      <c r="D37">
        <v>33</v>
      </c>
      <c r="E37" s="17" t="s">
        <v>508</v>
      </c>
    </row>
    <row r="38" spans="1:5" x14ac:dyDescent="0.25">
      <c r="A38" s="18" t="s">
        <v>381</v>
      </c>
      <c r="B38" s="4" t="s">
        <v>438</v>
      </c>
      <c r="C38" s="27">
        <v>0.94311536430976428</v>
      </c>
      <c r="D38">
        <v>34</v>
      </c>
      <c r="E38" s="17" t="s">
        <v>508</v>
      </c>
    </row>
    <row r="39" spans="1:5" x14ac:dyDescent="0.25">
      <c r="A39" s="18" t="s">
        <v>208</v>
      </c>
      <c r="B39" s="4" t="s">
        <v>435</v>
      </c>
      <c r="C39" s="27">
        <v>0.93885084949494946</v>
      </c>
      <c r="D39">
        <v>35</v>
      </c>
      <c r="E39" s="17" t="s">
        <v>541</v>
      </c>
    </row>
    <row r="40" spans="1:5" x14ac:dyDescent="0.25">
      <c r="A40" s="18" t="s">
        <v>238</v>
      </c>
      <c r="B40" s="4" t="s">
        <v>439</v>
      </c>
      <c r="C40" s="27">
        <v>0.93580971111111111</v>
      </c>
      <c r="D40">
        <v>36</v>
      </c>
      <c r="E40" s="17" t="s">
        <v>528</v>
      </c>
    </row>
    <row r="41" spans="1:5" x14ac:dyDescent="0.25">
      <c r="A41" s="18" t="s">
        <v>203</v>
      </c>
      <c r="B41" s="4" t="s">
        <v>438</v>
      </c>
      <c r="C41" s="27">
        <v>0.93496367542087544</v>
      </c>
      <c r="D41">
        <v>37</v>
      </c>
      <c r="E41" s="17" t="s">
        <v>508</v>
      </c>
    </row>
    <row r="42" spans="1:5" x14ac:dyDescent="0.25">
      <c r="A42" s="18" t="s">
        <v>289</v>
      </c>
      <c r="B42" s="4" t="s">
        <v>435</v>
      </c>
      <c r="C42" s="27">
        <v>0.93425482020202022</v>
      </c>
      <c r="D42">
        <v>38</v>
      </c>
      <c r="E42" s="17" t="s">
        <v>508</v>
      </c>
    </row>
    <row r="43" spans="1:5" x14ac:dyDescent="0.25">
      <c r="A43" s="18" t="s">
        <v>356</v>
      </c>
      <c r="B43" s="4" t="s">
        <v>444</v>
      </c>
      <c r="C43" s="27">
        <v>0.93265993636363642</v>
      </c>
      <c r="D43">
        <v>39</v>
      </c>
      <c r="E43" s="17" t="s">
        <v>508</v>
      </c>
    </row>
    <row r="44" spans="1:5" x14ac:dyDescent="0.25">
      <c r="A44" s="18" t="s">
        <v>341</v>
      </c>
      <c r="B44" s="4" t="s">
        <v>439</v>
      </c>
      <c r="C44" s="27">
        <v>0.93179101784511786</v>
      </c>
      <c r="D44">
        <v>40</v>
      </c>
      <c r="E44" s="17" t="s">
        <v>528</v>
      </c>
    </row>
    <row r="45" spans="1:5" x14ac:dyDescent="0.25">
      <c r="A45" s="18" t="s">
        <v>244</v>
      </c>
      <c r="B45" s="4" t="s">
        <v>444</v>
      </c>
      <c r="C45" s="27">
        <v>0.93037905084175099</v>
      </c>
      <c r="D45">
        <v>41</v>
      </c>
      <c r="E45" s="17" t="s">
        <v>508</v>
      </c>
    </row>
    <row r="46" spans="1:5" x14ac:dyDescent="0.25">
      <c r="A46" s="18" t="s">
        <v>347</v>
      </c>
      <c r="B46" s="4" t="s">
        <v>439</v>
      </c>
      <c r="C46" s="27">
        <v>0.93017899528619541</v>
      </c>
      <c r="D46">
        <v>42</v>
      </c>
      <c r="E46" s="17" t="s">
        <v>508</v>
      </c>
    </row>
    <row r="47" spans="1:5" x14ac:dyDescent="0.25">
      <c r="A47" s="18" t="s">
        <v>286</v>
      </c>
      <c r="B47" s="4" t="s">
        <v>435</v>
      </c>
      <c r="C47" s="27">
        <v>0.92147279562289564</v>
      </c>
      <c r="D47">
        <v>43</v>
      </c>
      <c r="E47" s="17" t="s">
        <v>541</v>
      </c>
    </row>
    <row r="48" spans="1:5" x14ac:dyDescent="0.25">
      <c r="A48" s="18" t="s">
        <v>373</v>
      </c>
      <c r="B48" s="4" t="s">
        <v>438</v>
      </c>
      <c r="C48" s="27">
        <v>0.92025520101010105</v>
      </c>
      <c r="D48">
        <v>44</v>
      </c>
      <c r="E48" s="17" t="s">
        <v>508</v>
      </c>
    </row>
    <row r="49" spans="1:5" x14ac:dyDescent="0.25">
      <c r="A49" s="18" t="s">
        <v>287</v>
      </c>
      <c r="B49" s="4" t="s">
        <v>437</v>
      </c>
      <c r="C49" s="27">
        <v>0.91901472962962971</v>
      </c>
      <c r="D49">
        <v>45</v>
      </c>
      <c r="E49" s="17" t="s">
        <v>508</v>
      </c>
    </row>
    <row r="50" spans="1:5" x14ac:dyDescent="0.25">
      <c r="A50" s="18" t="s">
        <v>236</v>
      </c>
      <c r="B50" s="4" t="s">
        <v>439</v>
      </c>
      <c r="C50" s="27">
        <v>0.91723686228956236</v>
      </c>
      <c r="D50">
        <v>46</v>
      </c>
      <c r="E50" s="17" t="s">
        <v>528</v>
      </c>
    </row>
    <row r="51" spans="1:5" x14ac:dyDescent="0.25">
      <c r="A51" s="18" t="s">
        <v>350</v>
      </c>
      <c r="B51" s="4" t="s">
        <v>435</v>
      </c>
      <c r="C51" s="27">
        <v>0.9163679808080808</v>
      </c>
      <c r="D51">
        <v>47</v>
      </c>
      <c r="E51" s="17" t="s">
        <v>506</v>
      </c>
    </row>
    <row r="52" spans="1:5" x14ac:dyDescent="0.25">
      <c r="A52" s="18" t="s">
        <v>335</v>
      </c>
      <c r="B52" s="4" t="s">
        <v>438</v>
      </c>
      <c r="C52" s="27">
        <v>0.91493883232323236</v>
      </c>
      <c r="D52">
        <v>48</v>
      </c>
      <c r="E52" s="17" t="s">
        <v>508</v>
      </c>
    </row>
    <row r="53" spans="1:5" x14ac:dyDescent="0.25">
      <c r="A53" s="18" t="s">
        <v>279</v>
      </c>
      <c r="B53" s="4" t="s">
        <v>444</v>
      </c>
      <c r="C53" s="27">
        <v>0.91333084545454535</v>
      </c>
      <c r="D53">
        <v>49</v>
      </c>
      <c r="E53" s="17" t="s">
        <v>508</v>
      </c>
    </row>
    <row r="54" spans="1:5" x14ac:dyDescent="0.25">
      <c r="A54" s="18" t="s">
        <v>282</v>
      </c>
      <c r="B54" s="4" t="s">
        <v>438</v>
      </c>
      <c r="C54" s="27">
        <v>0.91245794713804707</v>
      </c>
      <c r="D54">
        <v>50</v>
      </c>
      <c r="E54" s="17" t="s">
        <v>541</v>
      </c>
    </row>
    <row r="55" spans="1:5" x14ac:dyDescent="0.25">
      <c r="A55" s="18" t="s">
        <v>371</v>
      </c>
      <c r="B55" s="4" t="s">
        <v>438</v>
      </c>
      <c r="C55" s="27">
        <v>0.91161616632996634</v>
      </c>
      <c r="D55">
        <v>51</v>
      </c>
      <c r="E55" s="17" t="s">
        <v>541</v>
      </c>
    </row>
    <row r="56" spans="1:5" x14ac:dyDescent="0.25">
      <c r="A56" s="18" t="s">
        <v>283</v>
      </c>
      <c r="B56" s="4" t="s">
        <v>439</v>
      </c>
      <c r="C56" s="27">
        <v>0.90997695723905725</v>
      </c>
      <c r="D56">
        <v>52</v>
      </c>
      <c r="E56" s="17" t="s">
        <v>508</v>
      </c>
    </row>
    <row r="57" spans="1:5" x14ac:dyDescent="0.25">
      <c r="A57" s="18" t="s">
        <v>294</v>
      </c>
      <c r="B57" s="4" t="s">
        <v>439</v>
      </c>
      <c r="C57" s="27">
        <v>0.90979974646464645</v>
      </c>
      <c r="D57">
        <v>53</v>
      </c>
      <c r="E57" s="17" t="s">
        <v>508</v>
      </c>
    </row>
    <row r="58" spans="1:5" x14ac:dyDescent="0.25">
      <c r="A58" s="18" t="s">
        <v>322</v>
      </c>
      <c r="B58" s="4" t="s">
        <v>444</v>
      </c>
      <c r="C58" s="27">
        <v>0.90536315521885535</v>
      </c>
      <c r="D58">
        <v>54</v>
      </c>
      <c r="E58" s="17" t="s">
        <v>508</v>
      </c>
    </row>
    <row r="59" spans="1:5" x14ac:dyDescent="0.25">
      <c r="A59" s="18" t="s">
        <v>227</v>
      </c>
      <c r="B59" s="4" t="s">
        <v>438</v>
      </c>
      <c r="C59" s="27">
        <v>0.90151517542087545</v>
      </c>
      <c r="D59">
        <v>55</v>
      </c>
      <c r="E59" s="17" t="s">
        <v>551</v>
      </c>
    </row>
    <row r="60" spans="1:5" x14ac:dyDescent="0.25">
      <c r="A60" s="18" t="s">
        <v>218</v>
      </c>
      <c r="B60" s="4" t="s">
        <v>439</v>
      </c>
      <c r="C60" s="27">
        <v>0.90040188013468014</v>
      </c>
      <c r="D60">
        <v>56</v>
      </c>
      <c r="E60" s="17" t="s">
        <v>551</v>
      </c>
    </row>
    <row r="61" spans="1:5" x14ac:dyDescent="0.25">
      <c r="A61" s="18" t="s">
        <v>337</v>
      </c>
      <c r="B61" s="4" t="s">
        <v>439</v>
      </c>
      <c r="C61" s="27">
        <v>0.89898988653198642</v>
      </c>
      <c r="D61">
        <v>57</v>
      </c>
      <c r="E61" s="17" t="s">
        <v>508</v>
      </c>
    </row>
    <row r="62" spans="1:5" x14ac:dyDescent="0.25">
      <c r="A62" s="18" t="s">
        <v>253</v>
      </c>
      <c r="B62" s="4" t="s">
        <v>444</v>
      </c>
      <c r="C62" s="27">
        <v>0.89768049393939398</v>
      </c>
      <c r="D62">
        <v>58</v>
      </c>
      <c r="E62" s="17" t="s">
        <v>508</v>
      </c>
    </row>
    <row r="63" spans="1:5" x14ac:dyDescent="0.25">
      <c r="A63" s="18" t="s">
        <v>369</v>
      </c>
      <c r="B63" s="4" t="s">
        <v>438</v>
      </c>
      <c r="C63" s="27">
        <v>0.89660039865319863</v>
      </c>
      <c r="D63">
        <v>59</v>
      </c>
      <c r="E63" s="17" t="s">
        <v>506</v>
      </c>
    </row>
    <row r="64" spans="1:5" x14ac:dyDescent="0.25">
      <c r="A64" s="18" t="s">
        <v>345</v>
      </c>
      <c r="B64" s="4" t="s">
        <v>435</v>
      </c>
      <c r="C64" s="27">
        <v>0.89540565117845128</v>
      </c>
      <c r="D64">
        <v>60</v>
      </c>
      <c r="E64" s="17" t="s">
        <v>541</v>
      </c>
    </row>
    <row r="65" spans="1:5" x14ac:dyDescent="0.25">
      <c r="A65" s="18" t="s">
        <v>198</v>
      </c>
      <c r="B65" s="4" t="s">
        <v>439</v>
      </c>
      <c r="C65" s="27">
        <v>0.89484591279461279</v>
      </c>
      <c r="D65">
        <v>61</v>
      </c>
      <c r="E65" s="17" t="s">
        <v>541</v>
      </c>
    </row>
    <row r="66" spans="1:5" x14ac:dyDescent="0.25">
      <c r="A66" s="18" t="s">
        <v>255</v>
      </c>
      <c r="B66" s="4" t="s">
        <v>439</v>
      </c>
      <c r="C66" s="27">
        <v>0.89323338888888892</v>
      </c>
      <c r="D66">
        <v>62</v>
      </c>
      <c r="E66" s="17" t="s">
        <v>506</v>
      </c>
    </row>
    <row r="67" spans="1:5" x14ac:dyDescent="0.25">
      <c r="A67" s="18" t="s">
        <v>207</v>
      </c>
      <c r="B67" s="4" t="s">
        <v>435</v>
      </c>
      <c r="C67" s="27">
        <v>0.88997501144781144</v>
      </c>
      <c r="D67">
        <v>63</v>
      </c>
      <c r="E67" s="17" t="s">
        <v>528</v>
      </c>
    </row>
    <row r="68" spans="1:5" x14ac:dyDescent="0.25">
      <c r="A68" s="18" t="s">
        <v>239</v>
      </c>
      <c r="B68" s="4" t="s">
        <v>435</v>
      </c>
      <c r="C68" s="27">
        <v>0.888997503030303</v>
      </c>
      <c r="D68">
        <v>64</v>
      </c>
      <c r="E68" s="17" t="s">
        <v>508</v>
      </c>
    </row>
    <row r="69" spans="1:5" x14ac:dyDescent="0.25">
      <c r="A69" s="18" t="s">
        <v>323</v>
      </c>
      <c r="B69" s="4" t="s">
        <v>435</v>
      </c>
      <c r="C69" s="27">
        <v>0.87639837205387205</v>
      </c>
      <c r="D69">
        <v>65</v>
      </c>
      <c r="E69" s="17" t="s">
        <v>541</v>
      </c>
    </row>
    <row r="70" spans="1:5" x14ac:dyDescent="0.25">
      <c r="A70" s="18" t="s">
        <v>332</v>
      </c>
      <c r="B70" s="4" t="s">
        <v>444</v>
      </c>
      <c r="C70" s="27">
        <v>0.87020744983164988</v>
      </c>
      <c r="D70">
        <v>66</v>
      </c>
      <c r="E70" s="17" t="s">
        <v>508</v>
      </c>
    </row>
    <row r="71" spans="1:5" x14ac:dyDescent="0.25">
      <c r="A71" s="18" t="s">
        <v>259</v>
      </c>
      <c r="B71" s="4" t="s">
        <v>437</v>
      </c>
      <c r="C71" s="27">
        <v>0.86879550336700329</v>
      </c>
      <c r="D71">
        <v>67</v>
      </c>
      <c r="E71" s="17" t="s">
        <v>551</v>
      </c>
    </row>
    <row r="72" spans="1:5" x14ac:dyDescent="0.25">
      <c r="A72" s="18" t="s">
        <v>321</v>
      </c>
      <c r="B72" s="4"/>
      <c r="C72" s="27">
        <v>0.86379930808080807</v>
      </c>
      <c r="D72">
        <v>68</v>
      </c>
      <c r="E72" s="17" t="s">
        <v>506</v>
      </c>
    </row>
    <row r="73" spans="1:5" x14ac:dyDescent="0.25">
      <c r="A73" s="18" t="s">
        <v>226</v>
      </c>
      <c r="B73" s="4" t="s">
        <v>444</v>
      </c>
      <c r="C73" s="27">
        <v>0.86040966329966329</v>
      </c>
      <c r="D73">
        <v>69</v>
      </c>
      <c r="E73" s="17" t="s">
        <v>544</v>
      </c>
    </row>
    <row r="74" spans="1:5" x14ac:dyDescent="0.25">
      <c r="A74" s="18" t="s">
        <v>357</v>
      </c>
      <c r="B74" s="4" t="s">
        <v>438</v>
      </c>
      <c r="C74" s="27">
        <v>0.85912893131313128</v>
      </c>
      <c r="D74">
        <v>70</v>
      </c>
      <c r="E74" s="17" t="s">
        <v>550</v>
      </c>
    </row>
    <row r="75" spans="1:5" x14ac:dyDescent="0.25">
      <c r="A75" s="18" t="s">
        <v>340</v>
      </c>
      <c r="B75" s="4" t="s">
        <v>439</v>
      </c>
      <c r="C75" s="27">
        <v>0.85706526127946125</v>
      </c>
      <c r="D75">
        <v>71</v>
      </c>
      <c r="E75" s="17" t="s">
        <v>528</v>
      </c>
    </row>
    <row r="76" spans="1:5" x14ac:dyDescent="0.25">
      <c r="A76" s="18" t="s">
        <v>380</v>
      </c>
      <c r="B76" s="4" t="s">
        <v>439</v>
      </c>
      <c r="C76" s="27">
        <v>0.85597917340067342</v>
      </c>
      <c r="D76">
        <v>72</v>
      </c>
      <c r="E76" s="17" t="s">
        <v>528</v>
      </c>
    </row>
    <row r="77" spans="1:5" x14ac:dyDescent="0.25">
      <c r="A77" s="18" t="s">
        <v>293</v>
      </c>
      <c r="B77" s="4" t="s">
        <v>439</v>
      </c>
      <c r="C77" s="27">
        <v>0.85597916026936038</v>
      </c>
      <c r="D77">
        <v>73</v>
      </c>
      <c r="E77" s="17" t="s">
        <v>541</v>
      </c>
    </row>
    <row r="78" spans="1:5" x14ac:dyDescent="0.25">
      <c r="A78" s="18" t="s">
        <v>235</v>
      </c>
      <c r="B78" s="4"/>
      <c r="C78" s="27">
        <v>0.85467579999999999</v>
      </c>
      <c r="D78">
        <v>74</v>
      </c>
      <c r="E78" s="17" t="s">
        <v>506</v>
      </c>
    </row>
    <row r="79" spans="1:5" x14ac:dyDescent="0.25">
      <c r="A79" s="18" t="s">
        <v>231</v>
      </c>
      <c r="B79" s="4" t="s">
        <v>438</v>
      </c>
      <c r="C79" s="27">
        <v>0.85064935555555554</v>
      </c>
      <c r="D79">
        <v>75</v>
      </c>
      <c r="E79" s="17" t="s">
        <v>506</v>
      </c>
    </row>
    <row r="80" spans="1:5" x14ac:dyDescent="0.25">
      <c r="A80" s="18" t="s">
        <v>275</v>
      </c>
      <c r="B80" s="4" t="s">
        <v>439</v>
      </c>
      <c r="C80" s="27">
        <v>0.8466384262626262</v>
      </c>
      <c r="D80">
        <v>76</v>
      </c>
      <c r="E80" s="17" t="s">
        <v>541</v>
      </c>
    </row>
    <row r="81" spans="1:5" x14ac:dyDescent="0.25">
      <c r="A81" s="18" t="s">
        <v>263</v>
      </c>
      <c r="B81" s="4" t="s">
        <v>444</v>
      </c>
      <c r="C81" s="27">
        <v>0.84587815016835022</v>
      </c>
      <c r="D81">
        <v>77</v>
      </c>
      <c r="E81" s="17" t="s">
        <v>508</v>
      </c>
    </row>
    <row r="82" spans="1:5" x14ac:dyDescent="0.25">
      <c r="A82" s="18" t="s">
        <v>310</v>
      </c>
      <c r="B82" s="4" t="s">
        <v>438</v>
      </c>
      <c r="C82" s="27">
        <v>0.84465345050505058</v>
      </c>
      <c r="D82">
        <v>78</v>
      </c>
      <c r="E82" s="17" t="s">
        <v>541</v>
      </c>
    </row>
    <row r="83" spans="1:5" x14ac:dyDescent="0.25">
      <c r="A83" s="18" t="s">
        <v>365</v>
      </c>
      <c r="B83" s="4" t="s">
        <v>438</v>
      </c>
      <c r="C83" s="27">
        <v>0.84392313333333335</v>
      </c>
      <c r="D83">
        <v>79</v>
      </c>
      <c r="E83" s="17" t="s">
        <v>506</v>
      </c>
    </row>
    <row r="84" spans="1:5" x14ac:dyDescent="0.25">
      <c r="A84" s="18" t="s">
        <v>280</v>
      </c>
      <c r="B84" s="4" t="s">
        <v>439</v>
      </c>
      <c r="C84" s="27">
        <v>0.83588575959595968</v>
      </c>
      <c r="D84">
        <v>80</v>
      </c>
      <c r="E84" s="17" t="s">
        <v>528</v>
      </c>
    </row>
    <row r="85" spans="1:5" x14ac:dyDescent="0.25">
      <c r="A85" s="18" t="s">
        <v>252</v>
      </c>
      <c r="B85" s="4" t="s">
        <v>437</v>
      </c>
      <c r="C85" s="27">
        <v>0.83464273838383829</v>
      </c>
      <c r="D85">
        <v>81</v>
      </c>
      <c r="E85" s="17" t="s">
        <v>551</v>
      </c>
    </row>
    <row r="86" spans="1:5" x14ac:dyDescent="0.25">
      <c r="A86" s="18" t="s">
        <v>384</v>
      </c>
      <c r="B86" s="4" t="s">
        <v>438</v>
      </c>
      <c r="C86" s="27">
        <v>0.83309282828282827</v>
      </c>
      <c r="D86">
        <v>82</v>
      </c>
      <c r="E86" s="17" t="s">
        <v>506</v>
      </c>
    </row>
    <row r="87" spans="1:5" x14ac:dyDescent="0.25">
      <c r="A87" s="18" t="s">
        <v>261</v>
      </c>
      <c r="B87" s="4" t="s">
        <v>444</v>
      </c>
      <c r="C87" s="27">
        <v>0.82985411885521876</v>
      </c>
      <c r="D87">
        <v>83</v>
      </c>
      <c r="E87" s="17" t="s">
        <v>508</v>
      </c>
    </row>
    <row r="88" spans="1:5" x14ac:dyDescent="0.25">
      <c r="A88" s="18" t="s">
        <v>270</v>
      </c>
      <c r="B88" s="4" t="s">
        <v>438</v>
      </c>
      <c r="C88" s="27">
        <v>0.82936895824915824</v>
      </c>
      <c r="D88">
        <v>84</v>
      </c>
      <c r="E88" s="17" t="s">
        <v>528</v>
      </c>
    </row>
    <row r="89" spans="1:5" x14ac:dyDescent="0.25">
      <c r="A89" s="18" t="s">
        <v>298</v>
      </c>
      <c r="B89" s="4" t="s">
        <v>439</v>
      </c>
      <c r="C89" s="27">
        <v>0.82752252727272724</v>
      </c>
      <c r="D89">
        <v>85</v>
      </c>
      <c r="E89" s="17" t="s">
        <v>506</v>
      </c>
    </row>
    <row r="90" spans="1:5" x14ac:dyDescent="0.25">
      <c r="A90" s="18" t="s">
        <v>299</v>
      </c>
      <c r="B90" s="4" t="s">
        <v>438</v>
      </c>
      <c r="C90" s="27">
        <v>0.82730530134680136</v>
      </c>
      <c r="D90">
        <v>86</v>
      </c>
      <c r="E90" s="17" t="s">
        <v>550</v>
      </c>
    </row>
    <row r="91" spans="1:5" x14ac:dyDescent="0.25">
      <c r="A91" s="18" t="s">
        <v>281</v>
      </c>
      <c r="B91" s="4" t="s">
        <v>444</v>
      </c>
      <c r="C91" s="27">
        <v>0.8269794505050504</v>
      </c>
      <c r="D91">
        <v>87</v>
      </c>
      <c r="E91" s="17" t="s">
        <v>506</v>
      </c>
    </row>
    <row r="92" spans="1:5" x14ac:dyDescent="0.25">
      <c r="A92" s="18" t="s">
        <v>264</v>
      </c>
      <c r="B92" s="4" t="s">
        <v>439</v>
      </c>
      <c r="C92" s="27">
        <v>0.82415555117845118</v>
      </c>
      <c r="D92">
        <v>88</v>
      </c>
      <c r="E92" s="17" t="s">
        <v>528</v>
      </c>
    </row>
    <row r="93" spans="1:5" x14ac:dyDescent="0.25">
      <c r="A93" s="18" t="s">
        <v>249</v>
      </c>
      <c r="B93" s="4" t="s">
        <v>438</v>
      </c>
      <c r="C93" s="27">
        <v>0.81926793535353537</v>
      </c>
      <c r="D93">
        <v>89</v>
      </c>
      <c r="E93" s="17" t="s">
        <v>541</v>
      </c>
    </row>
    <row r="94" spans="1:5" x14ac:dyDescent="0.25">
      <c r="A94" s="18" t="s">
        <v>377</v>
      </c>
      <c r="B94" s="4" t="s">
        <v>435</v>
      </c>
      <c r="C94" s="27">
        <v>0.81720431178451181</v>
      </c>
      <c r="D94">
        <v>90</v>
      </c>
      <c r="E94" s="17" t="s">
        <v>541</v>
      </c>
    </row>
    <row r="95" spans="1:5" x14ac:dyDescent="0.25">
      <c r="A95" s="18" t="s">
        <v>378</v>
      </c>
      <c r="B95" s="4" t="s">
        <v>444</v>
      </c>
      <c r="C95" s="27">
        <v>0.81492342996633005</v>
      </c>
      <c r="D95">
        <v>91</v>
      </c>
      <c r="E95" s="17" t="s">
        <v>508</v>
      </c>
    </row>
    <row r="96" spans="1:5" x14ac:dyDescent="0.25">
      <c r="A96" s="18" t="s">
        <v>204</v>
      </c>
      <c r="B96" s="4" t="s">
        <v>444</v>
      </c>
      <c r="C96" s="27">
        <v>0.81036168552188548</v>
      </c>
      <c r="D96">
        <v>92</v>
      </c>
      <c r="E96" s="17" t="s">
        <v>506</v>
      </c>
    </row>
    <row r="97" spans="1:5" x14ac:dyDescent="0.25">
      <c r="A97" s="18" t="s">
        <v>333</v>
      </c>
      <c r="B97" s="4" t="s">
        <v>435</v>
      </c>
      <c r="C97" s="27">
        <v>0.80797217777777774</v>
      </c>
      <c r="D97">
        <v>93</v>
      </c>
      <c r="E97" s="17" t="s">
        <v>541</v>
      </c>
    </row>
    <row r="98" spans="1:5" x14ac:dyDescent="0.25">
      <c r="A98" s="18" t="s">
        <v>213</v>
      </c>
      <c r="B98" s="4" t="s">
        <v>438</v>
      </c>
      <c r="C98" s="27">
        <v>0.80156402962962969</v>
      </c>
      <c r="D98">
        <v>94</v>
      </c>
      <c r="E98" s="17" t="s">
        <v>528</v>
      </c>
    </row>
    <row r="99" spans="1:5" x14ac:dyDescent="0.25">
      <c r="A99" s="18" t="s">
        <v>342</v>
      </c>
      <c r="B99" s="4" t="s">
        <v>438</v>
      </c>
      <c r="C99" s="27">
        <v>0.79808841952861942</v>
      </c>
      <c r="D99">
        <v>95</v>
      </c>
      <c r="E99" s="17" t="s">
        <v>506</v>
      </c>
    </row>
    <row r="100" spans="1:5" x14ac:dyDescent="0.25">
      <c r="A100" s="18" t="s">
        <v>305</v>
      </c>
      <c r="B100" s="4" t="s">
        <v>439</v>
      </c>
      <c r="C100" s="27">
        <v>0.78939938316498315</v>
      </c>
      <c r="D100">
        <v>96</v>
      </c>
      <c r="E100" s="17" t="s">
        <v>528</v>
      </c>
    </row>
    <row r="101" spans="1:5" x14ac:dyDescent="0.25">
      <c r="A101" s="18" t="s">
        <v>308</v>
      </c>
      <c r="B101" s="4" t="s">
        <v>438</v>
      </c>
      <c r="C101" s="27">
        <v>0.78896491919191913</v>
      </c>
      <c r="D101">
        <v>97</v>
      </c>
      <c r="E101" s="17" t="s">
        <v>506</v>
      </c>
    </row>
    <row r="102" spans="1:5" x14ac:dyDescent="0.25">
      <c r="A102" s="18" t="s">
        <v>334</v>
      </c>
      <c r="B102" s="4" t="s">
        <v>444</v>
      </c>
      <c r="C102" s="27">
        <v>0.78742987643097651</v>
      </c>
      <c r="D102">
        <v>98</v>
      </c>
      <c r="E102" s="17" t="s">
        <v>506</v>
      </c>
    </row>
    <row r="103" spans="1:5" x14ac:dyDescent="0.25">
      <c r="A103" s="18" t="s">
        <v>205</v>
      </c>
      <c r="B103" s="4" t="s">
        <v>444</v>
      </c>
      <c r="C103" s="27">
        <v>0.78711851414141398</v>
      </c>
      <c r="D103">
        <v>99</v>
      </c>
      <c r="E103" s="17" t="s">
        <v>508</v>
      </c>
    </row>
    <row r="104" spans="1:5" x14ac:dyDescent="0.25">
      <c r="A104" s="18" t="s">
        <v>360</v>
      </c>
      <c r="B104" s="4" t="s">
        <v>438</v>
      </c>
      <c r="C104" s="27">
        <v>0.78294049393939391</v>
      </c>
      <c r="D104">
        <v>100</v>
      </c>
      <c r="E104" s="17" t="s">
        <v>551</v>
      </c>
    </row>
    <row r="105" spans="1:5" x14ac:dyDescent="0.25">
      <c r="A105" s="18" t="s">
        <v>297</v>
      </c>
      <c r="B105" s="4" t="s">
        <v>437</v>
      </c>
      <c r="C105" s="27">
        <v>0.77984139696969701</v>
      </c>
      <c r="D105">
        <v>101</v>
      </c>
      <c r="E105" s="17" t="s">
        <v>551</v>
      </c>
    </row>
    <row r="106" spans="1:5" x14ac:dyDescent="0.25">
      <c r="A106" s="18" t="s">
        <v>326</v>
      </c>
      <c r="B106" s="4" t="s">
        <v>439</v>
      </c>
      <c r="C106" s="27">
        <v>0.77690886498316514</v>
      </c>
      <c r="D106">
        <v>102</v>
      </c>
      <c r="E106" s="17" t="s">
        <v>528</v>
      </c>
    </row>
    <row r="107" spans="1:5" x14ac:dyDescent="0.25">
      <c r="A107" s="18" t="s">
        <v>370</v>
      </c>
      <c r="B107" s="4" t="s">
        <v>435</v>
      </c>
      <c r="C107" s="27">
        <v>0.77060930942760952</v>
      </c>
      <c r="D107">
        <v>103</v>
      </c>
      <c r="E107" s="17" t="s">
        <v>528</v>
      </c>
    </row>
    <row r="108" spans="1:5" x14ac:dyDescent="0.25">
      <c r="A108" s="18" t="s">
        <v>215</v>
      </c>
      <c r="B108" s="4" t="s">
        <v>438</v>
      </c>
      <c r="C108" s="27">
        <v>0.76811124141414133</v>
      </c>
      <c r="D108">
        <v>104</v>
      </c>
      <c r="E108" s="17" t="s">
        <v>550</v>
      </c>
    </row>
    <row r="109" spans="1:5" x14ac:dyDescent="0.25">
      <c r="A109" s="18" t="s">
        <v>217</v>
      </c>
      <c r="B109" s="4" t="s">
        <v>439</v>
      </c>
      <c r="C109" s="27">
        <v>0.76732236565656564</v>
      </c>
      <c r="D109">
        <v>105</v>
      </c>
      <c r="E109" s="17" t="s">
        <v>508</v>
      </c>
    </row>
    <row r="110" spans="1:5" x14ac:dyDescent="0.25">
      <c r="A110" s="18" t="s">
        <v>210</v>
      </c>
      <c r="B110" s="4" t="s">
        <v>435</v>
      </c>
      <c r="C110" s="27">
        <v>0.76539587508417517</v>
      </c>
      <c r="D110">
        <v>106</v>
      </c>
      <c r="E110" s="17" t="s">
        <v>528</v>
      </c>
    </row>
    <row r="111" spans="1:5" x14ac:dyDescent="0.25">
      <c r="A111" s="18" t="s">
        <v>317</v>
      </c>
      <c r="B111" s="4" t="s">
        <v>444</v>
      </c>
      <c r="C111" s="27">
        <v>0.76485279797979799</v>
      </c>
      <c r="D111">
        <v>107</v>
      </c>
      <c r="E111" s="17" t="s">
        <v>506</v>
      </c>
    </row>
    <row r="112" spans="1:5" x14ac:dyDescent="0.25">
      <c r="A112" s="18" t="s">
        <v>268</v>
      </c>
      <c r="B112" s="4" t="s">
        <v>438</v>
      </c>
      <c r="C112" s="27">
        <v>0.76072552525252524</v>
      </c>
      <c r="D112">
        <v>108</v>
      </c>
      <c r="E112" s="17" t="s">
        <v>528</v>
      </c>
    </row>
    <row r="113" spans="1:5" x14ac:dyDescent="0.25">
      <c r="A113" s="18" t="s">
        <v>374</v>
      </c>
      <c r="B113" s="4" t="s">
        <v>438</v>
      </c>
      <c r="C113" s="27">
        <v>0.7562724003367004</v>
      </c>
      <c r="D113">
        <v>109</v>
      </c>
      <c r="E113" s="17" t="s">
        <v>506</v>
      </c>
    </row>
    <row r="114" spans="1:5" x14ac:dyDescent="0.25">
      <c r="A114" s="18" t="s">
        <v>329</v>
      </c>
      <c r="B114" s="4" t="s">
        <v>439</v>
      </c>
      <c r="C114" s="27">
        <v>0.75312260909090911</v>
      </c>
      <c r="D114">
        <v>110</v>
      </c>
      <c r="E114" s="17" t="s">
        <v>528</v>
      </c>
    </row>
    <row r="115" spans="1:5" x14ac:dyDescent="0.25">
      <c r="A115" s="18" t="s">
        <v>301</v>
      </c>
      <c r="B115" s="4" t="s">
        <v>435</v>
      </c>
      <c r="C115" s="27">
        <v>0.73961838518518519</v>
      </c>
      <c r="D115">
        <v>111</v>
      </c>
      <c r="E115" s="17" t="s">
        <v>508</v>
      </c>
    </row>
    <row r="116" spans="1:5" x14ac:dyDescent="0.25">
      <c r="A116" s="18" t="s">
        <v>250</v>
      </c>
      <c r="B116" s="4" t="s">
        <v>438</v>
      </c>
      <c r="C116" s="27">
        <v>0.73607037373737372</v>
      </c>
      <c r="D116">
        <v>112</v>
      </c>
      <c r="E116" s="17" t="s">
        <v>528</v>
      </c>
    </row>
    <row r="117" spans="1:5" x14ac:dyDescent="0.25">
      <c r="A117" s="18" t="s">
        <v>325</v>
      </c>
      <c r="B117" s="4" t="s">
        <v>439</v>
      </c>
      <c r="C117" s="27">
        <v>0.73494949494949502</v>
      </c>
      <c r="D117">
        <v>113</v>
      </c>
      <c r="E117" s="17" t="s">
        <v>506</v>
      </c>
    </row>
    <row r="118" spans="1:5" x14ac:dyDescent="0.25">
      <c r="A118" s="18" t="s">
        <v>219</v>
      </c>
      <c r="B118" s="4" t="s">
        <v>439</v>
      </c>
      <c r="C118" s="27">
        <v>0.73313782895622881</v>
      </c>
      <c r="D118">
        <v>114</v>
      </c>
      <c r="E118" s="17" t="s">
        <v>528</v>
      </c>
    </row>
    <row r="119" spans="1:5" x14ac:dyDescent="0.25">
      <c r="A119" s="18" t="s">
        <v>364</v>
      </c>
      <c r="B119" s="4" t="s">
        <v>437</v>
      </c>
      <c r="C119" s="27">
        <v>0.73046251649831662</v>
      </c>
      <c r="D119">
        <v>115</v>
      </c>
      <c r="E119" s="17" t="s">
        <v>508</v>
      </c>
    </row>
    <row r="120" spans="1:5" x14ac:dyDescent="0.25">
      <c r="A120" s="18" t="s">
        <v>202</v>
      </c>
      <c r="B120" s="4" t="s">
        <v>439</v>
      </c>
      <c r="C120" s="27">
        <v>0.72542631380471378</v>
      </c>
      <c r="D120">
        <v>116</v>
      </c>
      <c r="E120" s="17" t="s">
        <v>528</v>
      </c>
    </row>
    <row r="121" spans="1:5" x14ac:dyDescent="0.25">
      <c r="A121" s="18" t="s">
        <v>248</v>
      </c>
      <c r="B121" s="4" t="s">
        <v>438</v>
      </c>
      <c r="C121" s="27">
        <v>0.72531766700336708</v>
      </c>
      <c r="D121">
        <v>117</v>
      </c>
      <c r="E121" s="17" t="s">
        <v>528</v>
      </c>
    </row>
    <row r="122" spans="1:5" x14ac:dyDescent="0.25">
      <c r="A122" s="18" t="s">
        <v>344</v>
      </c>
      <c r="B122" s="4" t="s">
        <v>438</v>
      </c>
      <c r="C122" s="27">
        <v>0.71907969696969698</v>
      </c>
      <c r="D122">
        <v>118</v>
      </c>
      <c r="E122" s="17" t="s">
        <v>551</v>
      </c>
    </row>
    <row r="123" spans="1:5" x14ac:dyDescent="0.25">
      <c r="A123" s="18" t="s">
        <v>372</v>
      </c>
      <c r="B123" s="4" t="s">
        <v>439</v>
      </c>
      <c r="C123" s="27">
        <v>0.70956879865319866</v>
      </c>
      <c r="D123">
        <v>119</v>
      </c>
      <c r="E123" s="17" t="s">
        <v>508</v>
      </c>
    </row>
    <row r="124" spans="1:5" x14ac:dyDescent="0.25">
      <c r="A124" s="18" t="s">
        <v>306</v>
      </c>
      <c r="B124" s="4" t="s">
        <v>438</v>
      </c>
      <c r="C124" s="27">
        <v>0.69991583602693597</v>
      </c>
      <c r="D124">
        <v>120</v>
      </c>
      <c r="E124" s="17" t="s">
        <v>506</v>
      </c>
    </row>
    <row r="125" spans="1:5" x14ac:dyDescent="0.25">
      <c r="A125" s="18" t="s">
        <v>338</v>
      </c>
      <c r="B125" s="4" t="s">
        <v>437</v>
      </c>
      <c r="C125" s="27">
        <v>0.6974186195286195</v>
      </c>
      <c r="D125">
        <v>121</v>
      </c>
      <c r="E125" s="17" t="s">
        <v>551</v>
      </c>
    </row>
    <row r="126" spans="1:5" x14ac:dyDescent="0.25">
      <c r="A126" s="18" t="s">
        <v>302</v>
      </c>
      <c r="B126" s="4" t="s">
        <v>438</v>
      </c>
      <c r="C126" s="27">
        <v>0.68979654511784505</v>
      </c>
      <c r="D126">
        <v>122</v>
      </c>
      <c r="E126" s="17" t="s">
        <v>506</v>
      </c>
    </row>
    <row r="127" spans="1:5" x14ac:dyDescent="0.25">
      <c r="A127" s="18" t="s">
        <v>242</v>
      </c>
      <c r="B127" s="4" t="s">
        <v>437</v>
      </c>
      <c r="C127" s="27">
        <v>0.68263277171717174</v>
      </c>
      <c r="D127">
        <v>123</v>
      </c>
      <c r="E127" s="17" t="s">
        <v>506</v>
      </c>
    </row>
    <row r="128" spans="1:5" x14ac:dyDescent="0.25">
      <c r="A128" s="18" t="s">
        <v>291</v>
      </c>
      <c r="B128" s="4" t="s">
        <v>438</v>
      </c>
      <c r="C128" s="27">
        <v>0.6808949939393939</v>
      </c>
      <c r="D128">
        <v>124</v>
      </c>
      <c r="E128" s="17" t="s">
        <v>551</v>
      </c>
    </row>
    <row r="129" spans="1:5" x14ac:dyDescent="0.25">
      <c r="A129" s="18" t="s">
        <v>260</v>
      </c>
      <c r="B129" s="4" t="s">
        <v>438</v>
      </c>
      <c r="C129" s="27">
        <v>0.6806663316498317</v>
      </c>
      <c r="D129">
        <v>125</v>
      </c>
      <c r="E129" s="17" t="s">
        <v>508</v>
      </c>
    </row>
    <row r="130" spans="1:5" x14ac:dyDescent="0.25">
      <c r="A130" s="18" t="s">
        <v>379</v>
      </c>
      <c r="B130" s="4" t="s">
        <v>437</v>
      </c>
      <c r="C130" s="27">
        <v>0.67807104175084165</v>
      </c>
      <c r="D130">
        <v>126</v>
      </c>
      <c r="E130" s="17" t="s">
        <v>551</v>
      </c>
    </row>
    <row r="131" spans="1:5" x14ac:dyDescent="0.25">
      <c r="A131" s="18" t="s">
        <v>232</v>
      </c>
      <c r="B131" s="4" t="s">
        <v>439</v>
      </c>
      <c r="C131" s="27">
        <v>0.67242317575757582</v>
      </c>
      <c r="D131">
        <v>127</v>
      </c>
      <c r="E131" s="17" t="s">
        <v>528</v>
      </c>
    </row>
    <row r="132" spans="1:5" x14ac:dyDescent="0.25">
      <c r="A132" s="18" t="s">
        <v>285</v>
      </c>
      <c r="B132" s="4" t="s">
        <v>438</v>
      </c>
      <c r="C132" s="27">
        <v>0.65884653636363633</v>
      </c>
      <c r="D132">
        <v>128</v>
      </c>
      <c r="E132" s="17" t="s">
        <v>506</v>
      </c>
    </row>
    <row r="133" spans="1:5" x14ac:dyDescent="0.25">
      <c r="A133" s="18" t="s">
        <v>328</v>
      </c>
      <c r="B133" s="4" t="s">
        <v>438</v>
      </c>
      <c r="C133" s="27">
        <v>0.65841205824915827</v>
      </c>
      <c r="D133">
        <v>129</v>
      </c>
      <c r="E133" s="17" t="s">
        <v>528</v>
      </c>
    </row>
    <row r="134" spans="1:5" x14ac:dyDescent="0.25">
      <c r="A134" s="18" t="s">
        <v>318</v>
      </c>
      <c r="B134" s="4" t="s">
        <v>438</v>
      </c>
      <c r="C134" s="27">
        <v>0.65830345925925926</v>
      </c>
      <c r="D134">
        <v>130</v>
      </c>
      <c r="E134" s="17" t="s">
        <v>528</v>
      </c>
    </row>
    <row r="135" spans="1:5" x14ac:dyDescent="0.25">
      <c r="A135" s="18" t="s">
        <v>277</v>
      </c>
      <c r="B135" s="4" t="s">
        <v>444</v>
      </c>
      <c r="C135" s="27">
        <v>0.6583034323232323</v>
      </c>
      <c r="D135">
        <v>131</v>
      </c>
      <c r="E135" s="17" t="s">
        <v>508</v>
      </c>
    </row>
    <row r="136" spans="1:5" x14ac:dyDescent="0.25">
      <c r="A136" s="18" t="s">
        <v>330</v>
      </c>
      <c r="B136" s="4" t="s">
        <v>438</v>
      </c>
      <c r="C136" s="27">
        <v>0.65656565454545457</v>
      </c>
      <c r="D136">
        <v>132</v>
      </c>
      <c r="E136" s="17" t="s">
        <v>506</v>
      </c>
    </row>
    <row r="137" spans="1:5" x14ac:dyDescent="0.25">
      <c r="A137" s="18" t="s">
        <v>387</v>
      </c>
      <c r="B137" s="4" t="s">
        <v>437</v>
      </c>
      <c r="C137" s="27">
        <v>0.64377103265993263</v>
      </c>
      <c r="D137">
        <v>133</v>
      </c>
      <c r="E137" s="17" t="s">
        <v>551</v>
      </c>
    </row>
    <row r="138" spans="1:5" x14ac:dyDescent="0.25">
      <c r="A138" s="18" t="s">
        <v>223</v>
      </c>
      <c r="B138" s="4" t="s">
        <v>437</v>
      </c>
      <c r="C138" s="27">
        <v>0.63916945016835014</v>
      </c>
      <c r="D138">
        <v>134</v>
      </c>
      <c r="E138" s="17" t="s">
        <v>551</v>
      </c>
    </row>
    <row r="139" spans="1:5" x14ac:dyDescent="0.25">
      <c r="A139" s="18" t="s">
        <v>314</v>
      </c>
      <c r="B139" s="4"/>
      <c r="C139" s="27">
        <v>0.63798479730639734</v>
      </c>
      <c r="D139">
        <v>135</v>
      </c>
      <c r="E139" s="17" t="s">
        <v>506</v>
      </c>
    </row>
    <row r="140" spans="1:5" x14ac:dyDescent="0.25">
      <c r="A140" s="18" t="s">
        <v>284</v>
      </c>
      <c r="B140" s="4" t="s">
        <v>437</v>
      </c>
      <c r="C140" s="27">
        <v>0.63736128181818186</v>
      </c>
      <c r="D140">
        <v>136</v>
      </c>
      <c r="E140" s="17" t="s">
        <v>551</v>
      </c>
    </row>
    <row r="141" spans="1:5" x14ac:dyDescent="0.25">
      <c r="A141" s="18" t="s">
        <v>359</v>
      </c>
      <c r="B141" s="4" t="s">
        <v>439</v>
      </c>
      <c r="C141" s="27">
        <v>0.6363636212121212</v>
      </c>
      <c r="D141">
        <v>137</v>
      </c>
      <c r="E141" s="17" t="s">
        <v>528</v>
      </c>
    </row>
    <row r="142" spans="1:5" x14ac:dyDescent="0.25">
      <c r="A142" s="18" t="s">
        <v>363</v>
      </c>
      <c r="B142" s="4" t="s">
        <v>438</v>
      </c>
      <c r="C142" s="27">
        <v>0.6347344552188553</v>
      </c>
      <c r="D142">
        <v>138</v>
      </c>
      <c r="E142" s="17" t="s">
        <v>541</v>
      </c>
    </row>
    <row r="143" spans="1:5" x14ac:dyDescent="0.25">
      <c r="A143" s="18" t="s">
        <v>209</v>
      </c>
      <c r="B143" s="4" t="s">
        <v>437</v>
      </c>
      <c r="C143" s="27">
        <v>0.62525252525252528</v>
      </c>
      <c r="D143">
        <v>139</v>
      </c>
      <c r="E143" s="17" t="s">
        <v>550</v>
      </c>
    </row>
    <row r="144" spans="1:5" x14ac:dyDescent="0.25">
      <c r="A144" s="18" t="s">
        <v>386</v>
      </c>
      <c r="B144" s="4" t="s">
        <v>437</v>
      </c>
      <c r="C144" s="27">
        <v>0.61700338148148148</v>
      </c>
      <c r="D144">
        <v>140</v>
      </c>
      <c r="E144" s="17" t="s">
        <v>551</v>
      </c>
    </row>
    <row r="145" spans="1:5" x14ac:dyDescent="0.25">
      <c r="A145" s="18" t="s">
        <v>265</v>
      </c>
      <c r="B145" s="4" t="s">
        <v>438</v>
      </c>
      <c r="C145" s="27">
        <v>0.61529270572390571</v>
      </c>
      <c r="D145">
        <v>141</v>
      </c>
      <c r="E145" s="17" t="s">
        <v>528</v>
      </c>
    </row>
    <row r="146" spans="1:5" x14ac:dyDescent="0.25">
      <c r="A146" s="18" t="s">
        <v>312</v>
      </c>
      <c r="B146" s="4" t="s">
        <v>437</v>
      </c>
      <c r="C146" s="27">
        <v>0.59324426094276095</v>
      </c>
      <c r="D146">
        <v>142</v>
      </c>
      <c r="E146" s="17" t="s">
        <v>506</v>
      </c>
    </row>
    <row r="147" spans="1:5" x14ac:dyDescent="0.25">
      <c r="A147" s="18" t="s">
        <v>262</v>
      </c>
      <c r="B147" s="4" t="s">
        <v>437</v>
      </c>
      <c r="C147" s="27">
        <v>0.59215815353535362</v>
      </c>
      <c r="D147">
        <v>143</v>
      </c>
      <c r="E147" s="17" t="s">
        <v>551</v>
      </c>
    </row>
    <row r="148" spans="1:5" x14ac:dyDescent="0.25">
      <c r="A148" s="18" t="s">
        <v>313</v>
      </c>
      <c r="B148" s="4" t="s">
        <v>439</v>
      </c>
      <c r="C148" s="27">
        <v>0.59006734006734007</v>
      </c>
      <c r="D148">
        <v>144</v>
      </c>
      <c r="E148" s="17" t="s">
        <v>551</v>
      </c>
    </row>
    <row r="149" spans="1:5" x14ac:dyDescent="0.25">
      <c r="A149" s="18" t="s">
        <v>247</v>
      </c>
      <c r="B149" s="4" t="s">
        <v>439</v>
      </c>
      <c r="C149" s="27">
        <v>0.58107959494949502</v>
      </c>
      <c r="D149">
        <v>145</v>
      </c>
      <c r="E149" s="17" t="s">
        <v>528</v>
      </c>
    </row>
    <row r="150" spans="1:5" x14ac:dyDescent="0.25">
      <c r="A150" s="18" t="s">
        <v>349</v>
      </c>
      <c r="B150" s="4" t="s">
        <v>437</v>
      </c>
      <c r="C150" s="27">
        <v>0.57239058350168348</v>
      </c>
      <c r="D150">
        <v>146</v>
      </c>
      <c r="E150" s="17" t="s">
        <v>551</v>
      </c>
    </row>
    <row r="151" spans="1:5" x14ac:dyDescent="0.25">
      <c r="A151" s="18" t="s">
        <v>290</v>
      </c>
      <c r="B151" s="4" t="s">
        <v>439</v>
      </c>
      <c r="C151" s="27">
        <v>0.57081932659932666</v>
      </c>
      <c r="D151">
        <v>147</v>
      </c>
      <c r="E151" s="17" t="s">
        <v>541</v>
      </c>
    </row>
    <row r="152" spans="1:5" x14ac:dyDescent="0.25">
      <c r="A152" s="18" t="s">
        <v>222</v>
      </c>
      <c r="B152" s="4" t="s">
        <v>437</v>
      </c>
      <c r="C152" s="27">
        <v>0.56073556835016836</v>
      </c>
      <c r="D152">
        <v>148</v>
      </c>
      <c r="E152" s="17" t="s">
        <v>551</v>
      </c>
    </row>
    <row r="153" spans="1:5" x14ac:dyDescent="0.25">
      <c r="A153" s="18" t="s">
        <v>368</v>
      </c>
      <c r="B153" s="4" t="s">
        <v>437</v>
      </c>
      <c r="C153" s="27">
        <v>0.56049384949494951</v>
      </c>
      <c r="D153">
        <v>149</v>
      </c>
      <c r="E153" s="17" t="s">
        <v>551</v>
      </c>
    </row>
    <row r="154" spans="1:5" x14ac:dyDescent="0.25">
      <c r="A154" s="18" t="s">
        <v>224</v>
      </c>
      <c r="B154" s="4" t="s">
        <v>437</v>
      </c>
      <c r="C154" s="27">
        <v>0.5414640131313132</v>
      </c>
      <c r="D154">
        <v>150</v>
      </c>
      <c r="E154" s="17" t="s">
        <v>506</v>
      </c>
    </row>
    <row r="155" spans="1:5" x14ac:dyDescent="0.25">
      <c r="A155" s="18" t="s">
        <v>234</v>
      </c>
      <c r="B155" s="4" t="s">
        <v>438</v>
      </c>
      <c r="C155" s="27">
        <v>0.53057456498316502</v>
      </c>
      <c r="D155">
        <v>151</v>
      </c>
      <c r="E155" s="17" t="s">
        <v>551</v>
      </c>
    </row>
    <row r="156" spans="1:5" x14ac:dyDescent="0.25">
      <c r="A156" s="18" t="s">
        <v>385</v>
      </c>
      <c r="B156" s="4" t="s">
        <v>438</v>
      </c>
      <c r="C156" s="27">
        <v>0.528619534006734</v>
      </c>
      <c r="D156">
        <v>152</v>
      </c>
      <c r="E156" s="17" t="s">
        <v>541</v>
      </c>
    </row>
    <row r="157" spans="1:5" x14ac:dyDescent="0.25">
      <c r="A157" s="18" t="s">
        <v>346</v>
      </c>
      <c r="B157" s="4" t="s">
        <v>438</v>
      </c>
      <c r="C157" s="27">
        <v>0.5253872053872054</v>
      </c>
      <c r="D157">
        <v>153</v>
      </c>
      <c r="E157" s="17" t="s">
        <v>551</v>
      </c>
    </row>
    <row r="158" spans="1:5" x14ac:dyDescent="0.25">
      <c r="A158" s="18" t="s">
        <v>245</v>
      </c>
      <c r="B158" s="4" t="s">
        <v>438</v>
      </c>
      <c r="C158" s="27">
        <v>0.52385928013468008</v>
      </c>
      <c r="D158">
        <v>154</v>
      </c>
      <c r="E158" s="17" t="s">
        <v>541</v>
      </c>
    </row>
    <row r="159" spans="1:5" x14ac:dyDescent="0.25">
      <c r="A159" s="18" t="s">
        <v>315</v>
      </c>
      <c r="B159" s="4" t="s">
        <v>437</v>
      </c>
      <c r="C159" s="27">
        <v>0.51265342659932667</v>
      </c>
      <c r="D159">
        <v>155</v>
      </c>
      <c r="E159" s="17" t="s">
        <v>550</v>
      </c>
    </row>
    <row r="160" spans="1:5" x14ac:dyDescent="0.25">
      <c r="A160" s="18" t="s">
        <v>353</v>
      </c>
      <c r="B160" s="4" t="s">
        <v>437</v>
      </c>
      <c r="C160" s="27">
        <v>0.51080698282828285</v>
      </c>
      <c r="D160">
        <v>156</v>
      </c>
      <c r="E160" s="17" t="s">
        <v>506</v>
      </c>
    </row>
    <row r="161" spans="1:5" x14ac:dyDescent="0.25">
      <c r="A161" s="18" t="s">
        <v>233</v>
      </c>
      <c r="B161" s="4" t="s">
        <v>437</v>
      </c>
      <c r="C161" s="27">
        <v>0.50168352154882156</v>
      </c>
      <c r="D161">
        <v>157</v>
      </c>
      <c r="E161" s="17" t="s">
        <v>551</v>
      </c>
    </row>
    <row r="162" spans="1:5" x14ac:dyDescent="0.25">
      <c r="A162" s="18" t="s">
        <v>214</v>
      </c>
      <c r="B162" s="4" t="s">
        <v>437</v>
      </c>
      <c r="C162" s="27">
        <v>0.49909350168350164</v>
      </c>
      <c r="D162">
        <v>158</v>
      </c>
      <c r="E162" s="17" t="s">
        <v>551</v>
      </c>
    </row>
    <row r="163" spans="1:5" x14ac:dyDescent="0.25">
      <c r="A163" s="18" t="s">
        <v>276</v>
      </c>
      <c r="B163" s="4" t="s">
        <v>438</v>
      </c>
      <c r="C163" s="27">
        <v>0.49701313030303035</v>
      </c>
      <c r="D163">
        <v>159</v>
      </c>
      <c r="E163" s="17" t="s">
        <v>541</v>
      </c>
    </row>
    <row r="164" spans="1:5" x14ac:dyDescent="0.25">
      <c r="A164" s="18" t="s">
        <v>383</v>
      </c>
      <c r="B164" s="4" t="s">
        <v>439</v>
      </c>
      <c r="C164" s="27">
        <v>0.49625284141414144</v>
      </c>
      <c r="D164">
        <v>160</v>
      </c>
      <c r="E164" s="17" t="s">
        <v>528</v>
      </c>
    </row>
    <row r="165" spans="1:5" x14ac:dyDescent="0.25">
      <c r="A165" s="18" t="s">
        <v>358</v>
      </c>
      <c r="B165" s="4" t="s">
        <v>438</v>
      </c>
      <c r="C165" s="27">
        <v>0.48984469326599328</v>
      </c>
      <c r="D165">
        <v>161</v>
      </c>
      <c r="E165" s="17" t="s">
        <v>551</v>
      </c>
    </row>
    <row r="166" spans="1:5" x14ac:dyDescent="0.25">
      <c r="A166" s="18" t="s">
        <v>206</v>
      </c>
      <c r="B166" s="4" t="s">
        <v>439</v>
      </c>
      <c r="C166" s="27">
        <v>0.48573454545454547</v>
      </c>
      <c r="D166">
        <v>162</v>
      </c>
      <c r="E166" s="17" t="s">
        <v>508</v>
      </c>
    </row>
    <row r="167" spans="1:5" x14ac:dyDescent="0.25">
      <c r="A167" s="18" t="s">
        <v>216</v>
      </c>
      <c r="B167" s="4" t="s">
        <v>438</v>
      </c>
      <c r="C167" s="27">
        <v>0.48571739326599328</v>
      </c>
      <c r="D167">
        <v>163</v>
      </c>
      <c r="E167" s="17" t="s">
        <v>528</v>
      </c>
    </row>
    <row r="168" spans="1:5" x14ac:dyDescent="0.25">
      <c r="A168" s="18" t="s">
        <v>241</v>
      </c>
      <c r="B168" s="4" t="s">
        <v>438</v>
      </c>
      <c r="C168" s="27">
        <v>0.48547199663299662</v>
      </c>
      <c r="D168">
        <v>164</v>
      </c>
      <c r="E168" s="17" t="s">
        <v>551</v>
      </c>
    </row>
    <row r="169" spans="1:5" x14ac:dyDescent="0.25">
      <c r="A169" s="18" t="s">
        <v>324</v>
      </c>
      <c r="B169" s="4" t="s">
        <v>438</v>
      </c>
      <c r="C169" s="27">
        <v>0.48463125892255893</v>
      </c>
      <c r="D169">
        <v>165</v>
      </c>
      <c r="E169" s="17" t="s">
        <v>550</v>
      </c>
    </row>
    <row r="170" spans="1:5" x14ac:dyDescent="0.25">
      <c r="A170" s="18" t="s">
        <v>274</v>
      </c>
      <c r="B170" s="4" t="s">
        <v>438</v>
      </c>
      <c r="C170" s="27">
        <v>0.47643097643097637</v>
      </c>
      <c r="D170">
        <v>166</v>
      </c>
      <c r="E170" s="17" t="s">
        <v>506</v>
      </c>
    </row>
    <row r="171" spans="1:5" x14ac:dyDescent="0.25">
      <c r="A171" s="18" t="s">
        <v>225</v>
      </c>
      <c r="B171" s="4" t="s">
        <v>438</v>
      </c>
      <c r="C171" s="27">
        <v>0.46015710437710439</v>
      </c>
      <c r="D171">
        <v>167</v>
      </c>
      <c r="E171" s="17" t="s">
        <v>551</v>
      </c>
    </row>
    <row r="172" spans="1:5" x14ac:dyDescent="0.25">
      <c r="A172" s="18" t="s">
        <v>367</v>
      </c>
      <c r="B172" s="4" t="s">
        <v>438</v>
      </c>
      <c r="C172" s="27">
        <v>0.45828656565656561</v>
      </c>
      <c r="D172">
        <v>168</v>
      </c>
      <c r="E172" s="17" t="s">
        <v>506</v>
      </c>
    </row>
    <row r="173" spans="1:5" x14ac:dyDescent="0.25">
      <c r="A173" s="18" t="s">
        <v>355</v>
      </c>
      <c r="B173" s="4" t="s">
        <v>439</v>
      </c>
      <c r="C173" s="27">
        <v>0.45226070707070704</v>
      </c>
      <c r="D173">
        <v>169</v>
      </c>
      <c r="E173" s="17" t="s">
        <v>551</v>
      </c>
    </row>
    <row r="174" spans="1:5" x14ac:dyDescent="0.25">
      <c r="A174" s="18" t="s">
        <v>382</v>
      </c>
      <c r="B174" s="4" t="s">
        <v>438</v>
      </c>
      <c r="C174" s="27">
        <v>0.45187510841750839</v>
      </c>
      <c r="D174">
        <v>170</v>
      </c>
      <c r="E174" s="17" t="s">
        <v>506</v>
      </c>
    </row>
    <row r="175" spans="1:5" x14ac:dyDescent="0.25">
      <c r="A175" s="18" t="s">
        <v>254</v>
      </c>
      <c r="B175" s="4" t="s">
        <v>437</v>
      </c>
      <c r="C175" s="27">
        <v>0.44534231212121217</v>
      </c>
      <c r="D175">
        <v>171</v>
      </c>
      <c r="E175" s="17" t="s">
        <v>551</v>
      </c>
    </row>
    <row r="176" spans="1:5" x14ac:dyDescent="0.25">
      <c r="A176" s="18" t="s">
        <v>311</v>
      </c>
      <c r="B176" s="4" t="s">
        <v>437</v>
      </c>
      <c r="C176" s="27">
        <v>0.44534228956228961</v>
      </c>
      <c r="D176">
        <v>172</v>
      </c>
      <c r="E176" s="17" t="s">
        <v>551</v>
      </c>
    </row>
    <row r="177" spans="1:5" x14ac:dyDescent="0.25">
      <c r="A177" s="18" t="s">
        <v>267</v>
      </c>
      <c r="B177" s="4" t="s">
        <v>437</v>
      </c>
      <c r="C177" s="27">
        <v>0.44516592592592596</v>
      </c>
      <c r="D177">
        <v>173</v>
      </c>
      <c r="E177" s="17" t="s">
        <v>551</v>
      </c>
    </row>
    <row r="178" spans="1:5" x14ac:dyDescent="0.25">
      <c r="A178" s="18" t="s">
        <v>200</v>
      </c>
      <c r="B178" s="4" t="s">
        <v>438</v>
      </c>
      <c r="C178" s="27">
        <v>0.43771045690235688</v>
      </c>
      <c r="D178">
        <v>174</v>
      </c>
      <c r="E178" s="17" t="s">
        <v>551</v>
      </c>
    </row>
    <row r="179" spans="1:5" x14ac:dyDescent="0.25">
      <c r="A179" s="18" t="s">
        <v>296</v>
      </c>
      <c r="B179" s="4" t="s">
        <v>437</v>
      </c>
      <c r="C179" s="27">
        <v>0.43236969696969701</v>
      </c>
      <c r="D179">
        <v>175</v>
      </c>
      <c r="E179" s="17" t="s">
        <v>551</v>
      </c>
    </row>
    <row r="180" spans="1:5" x14ac:dyDescent="0.25">
      <c r="A180" s="18" t="s">
        <v>300</v>
      </c>
      <c r="B180" s="4" t="s">
        <v>437</v>
      </c>
      <c r="C180" s="27">
        <v>0.41750841750841755</v>
      </c>
      <c r="D180">
        <v>176</v>
      </c>
      <c r="E180" s="17" t="s">
        <v>551</v>
      </c>
    </row>
    <row r="181" spans="1:5" x14ac:dyDescent="0.25">
      <c r="A181" s="18" t="s">
        <v>273</v>
      </c>
      <c r="B181" s="4" t="s">
        <v>438</v>
      </c>
      <c r="C181" s="27">
        <v>0.41359835016835017</v>
      </c>
      <c r="D181">
        <v>177</v>
      </c>
      <c r="E181" s="17" t="s">
        <v>550</v>
      </c>
    </row>
    <row r="182" spans="1:5" x14ac:dyDescent="0.25">
      <c r="A182" s="18" t="s">
        <v>292</v>
      </c>
      <c r="B182" s="4" t="s">
        <v>437</v>
      </c>
      <c r="C182" s="27">
        <v>0.38804713804713803</v>
      </c>
      <c r="D182">
        <v>178</v>
      </c>
      <c r="E182" s="17" t="s">
        <v>551</v>
      </c>
    </row>
    <row r="183" spans="1:5" x14ac:dyDescent="0.25">
      <c r="A183" s="18" t="s">
        <v>288</v>
      </c>
      <c r="B183" s="4" t="s">
        <v>437</v>
      </c>
      <c r="C183" s="27">
        <v>0.37429855218855224</v>
      </c>
      <c r="D183">
        <v>179</v>
      </c>
      <c r="E183" s="17" t="s">
        <v>506</v>
      </c>
    </row>
    <row r="184" spans="1:5" x14ac:dyDescent="0.25">
      <c r="A184" s="18" t="s">
        <v>303</v>
      </c>
      <c r="B184" s="4" t="s">
        <v>437</v>
      </c>
      <c r="C184" s="27">
        <v>0.37104377104377106</v>
      </c>
      <c r="D184">
        <v>180</v>
      </c>
      <c r="E184" s="17" t="s">
        <v>551</v>
      </c>
    </row>
    <row r="185" spans="1:5" x14ac:dyDescent="0.25">
      <c r="A185" s="18" t="s">
        <v>327</v>
      </c>
      <c r="B185" s="4" t="s">
        <v>438</v>
      </c>
      <c r="C185" s="27">
        <v>0.36624306397306405</v>
      </c>
      <c r="D185">
        <v>181</v>
      </c>
      <c r="E185" s="17" t="s">
        <v>506</v>
      </c>
    </row>
    <row r="186" spans="1:5" x14ac:dyDescent="0.25">
      <c r="A186" s="18" t="s">
        <v>375</v>
      </c>
      <c r="B186" s="4" t="s">
        <v>437</v>
      </c>
      <c r="C186" s="27">
        <v>0.35723905723905719</v>
      </c>
      <c r="D186">
        <v>182</v>
      </c>
      <c r="E186" s="17" t="s">
        <v>551</v>
      </c>
    </row>
    <row r="187" spans="1:5" x14ac:dyDescent="0.25">
      <c r="A187" s="18" t="s">
        <v>320</v>
      </c>
      <c r="B187" s="4" t="s">
        <v>438</v>
      </c>
      <c r="C187" s="27">
        <v>0.35203892255892261</v>
      </c>
      <c r="D187">
        <v>183</v>
      </c>
      <c r="E187" s="17" t="s">
        <v>551</v>
      </c>
    </row>
    <row r="188" spans="1:5" x14ac:dyDescent="0.25">
      <c r="A188" s="18" t="s">
        <v>243</v>
      </c>
      <c r="B188" s="4" t="s">
        <v>437</v>
      </c>
      <c r="C188" s="27">
        <v>0.33557801346801347</v>
      </c>
      <c r="D188">
        <v>184</v>
      </c>
      <c r="E188" s="17" t="s">
        <v>551</v>
      </c>
    </row>
    <row r="189" spans="1:5" x14ac:dyDescent="0.25">
      <c r="A189" s="18" t="s">
        <v>269</v>
      </c>
      <c r="B189" s="4" t="s">
        <v>437</v>
      </c>
      <c r="C189" s="27">
        <v>0.33485390572390572</v>
      </c>
      <c r="D189">
        <v>185</v>
      </c>
      <c r="E189" s="17" t="s">
        <v>528</v>
      </c>
    </row>
    <row r="190" spans="1:5" x14ac:dyDescent="0.25">
      <c r="A190" s="18" t="s">
        <v>258</v>
      </c>
      <c r="B190" s="4" t="s">
        <v>439</v>
      </c>
      <c r="C190" s="27">
        <v>0.33128909090909092</v>
      </c>
      <c r="D190">
        <v>186</v>
      </c>
      <c r="E190" s="17" t="s">
        <v>551</v>
      </c>
    </row>
    <row r="191" spans="1:5" x14ac:dyDescent="0.25">
      <c r="A191" s="18" t="s">
        <v>319</v>
      </c>
      <c r="B191" s="4" t="s">
        <v>437</v>
      </c>
      <c r="C191" s="27">
        <v>0.33075195286195286</v>
      </c>
      <c r="D191">
        <v>187</v>
      </c>
      <c r="E191" s="17" t="s">
        <v>551</v>
      </c>
    </row>
    <row r="192" spans="1:5" x14ac:dyDescent="0.25">
      <c r="A192" s="18" t="s">
        <v>266</v>
      </c>
      <c r="B192" s="4" t="s">
        <v>437</v>
      </c>
      <c r="C192" s="27">
        <v>0.33066296296296294</v>
      </c>
      <c r="D192">
        <v>188</v>
      </c>
      <c r="E192" s="17" t="s">
        <v>551</v>
      </c>
    </row>
    <row r="193" spans="1:5" x14ac:dyDescent="0.25">
      <c r="A193" s="18" t="s">
        <v>196</v>
      </c>
      <c r="B193" s="4" t="s">
        <v>437</v>
      </c>
      <c r="C193" s="27">
        <v>0.32431845117845121</v>
      </c>
      <c r="D193">
        <v>189</v>
      </c>
      <c r="E193" s="17" t="s">
        <v>550</v>
      </c>
    </row>
    <row r="194" spans="1:5" x14ac:dyDescent="0.25">
      <c r="A194" s="18" t="s">
        <v>228</v>
      </c>
      <c r="B194" s="4" t="s">
        <v>437</v>
      </c>
      <c r="C194" s="27">
        <v>0.32160313131313134</v>
      </c>
      <c r="D194">
        <v>190</v>
      </c>
      <c r="E194" s="17" t="s">
        <v>551</v>
      </c>
    </row>
    <row r="195" spans="1:5" x14ac:dyDescent="0.25">
      <c r="A195" s="18" t="s">
        <v>229</v>
      </c>
      <c r="B195" s="4" t="s">
        <v>437</v>
      </c>
      <c r="C195" s="27">
        <v>0.2809042760942761</v>
      </c>
      <c r="D195">
        <v>191</v>
      </c>
      <c r="E195" s="17" t="s">
        <v>551</v>
      </c>
    </row>
    <row r="196" spans="1:5" x14ac:dyDescent="0.25">
      <c r="A196" s="18" t="s">
        <v>251</v>
      </c>
      <c r="B196" s="4" t="s">
        <v>435</v>
      </c>
      <c r="C196" s="194">
        <v>0.26430976430976433</v>
      </c>
      <c r="D196">
        <v>192</v>
      </c>
      <c r="E196" s="17" t="s">
        <v>551</v>
      </c>
    </row>
    <row r="197" spans="1:5" x14ac:dyDescent="0.25">
      <c r="A197" s="18" t="s">
        <v>354</v>
      </c>
      <c r="B197" s="4" t="s">
        <v>437</v>
      </c>
      <c r="C197" s="27">
        <v>0.23692481481481484</v>
      </c>
      <c r="D197">
        <v>193</v>
      </c>
      <c r="E197" s="17" t="s">
        <v>551</v>
      </c>
    </row>
    <row r="198" spans="1:5" x14ac:dyDescent="0.25">
      <c r="A198" s="191" t="s">
        <v>427</v>
      </c>
      <c r="C198" s="2"/>
      <c r="D198" s="26"/>
    </row>
  </sheetData>
  <autoFilter ref="A4:E19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workbookViewId="0">
      <selection activeCell="M9" sqref="M9"/>
    </sheetView>
  </sheetViews>
  <sheetFormatPr defaultRowHeight="15" x14ac:dyDescent="0.25"/>
  <cols>
    <col min="1" max="1" width="40.5703125" bestFit="1" customWidth="1"/>
    <col min="2" max="2" width="16.42578125" bestFit="1" customWidth="1"/>
    <col min="12" max="12" width="31.5703125" bestFit="1" customWidth="1"/>
    <col min="13" max="13" width="14.140625" bestFit="1" customWidth="1"/>
  </cols>
  <sheetData>
    <row r="1" spans="1:13" s="243" customFormat="1" x14ac:dyDescent="0.25">
      <c r="A1" s="243" t="s">
        <v>193</v>
      </c>
      <c r="B1" s="243" t="s">
        <v>826</v>
      </c>
      <c r="L1" s="2" t="s">
        <v>193</v>
      </c>
      <c r="M1" s="2" t="s">
        <v>826</v>
      </c>
    </row>
    <row r="2" spans="1:13" x14ac:dyDescent="0.25">
      <c r="A2" s="18" t="s">
        <v>380</v>
      </c>
      <c r="B2" s="27">
        <v>4.1818179999999998</v>
      </c>
      <c r="L2" s="18" t="s">
        <v>380</v>
      </c>
      <c r="M2" s="27">
        <v>4.1818179999999998</v>
      </c>
    </row>
    <row r="3" spans="1:13" x14ac:dyDescent="0.25">
      <c r="A3" s="18" t="s">
        <v>228</v>
      </c>
      <c r="B3" s="27">
        <v>3.7312569999999998</v>
      </c>
      <c r="L3" s="18" t="s">
        <v>228</v>
      </c>
      <c r="M3" s="27">
        <v>3.7312569999999998</v>
      </c>
    </row>
    <row r="4" spans="1:13" x14ac:dyDescent="0.25">
      <c r="A4" s="18" t="s">
        <v>349</v>
      </c>
      <c r="B4" s="27">
        <v>3.174407</v>
      </c>
      <c r="L4" s="18" t="s">
        <v>349</v>
      </c>
      <c r="M4" s="27">
        <v>3.174407</v>
      </c>
    </row>
    <row r="5" spans="1:13" x14ac:dyDescent="0.25">
      <c r="A5" s="18" t="s">
        <v>209</v>
      </c>
      <c r="B5" s="27">
        <v>3.0729839999999999</v>
      </c>
      <c r="L5" s="18" t="s">
        <v>209</v>
      </c>
      <c r="M5" s="27">
        <v>3.0729839999999999</v>
      </c>
    </row>
    <row r="6" spans="1:13" x14ac:dyDescent="0.25">
      <c r="A6" s="18" t="s">
        <v>340</v>
      </c>
      <c r="B6" s="27">
        <v>3.0334680000000001</v>
      </c>
      <c r="L6" s="18" t="s">
        <v>340</v>
      </c>
      <c r="M6" s="27">
        <v>3.0334680000000001</v>
      </c>
    </row>
    <row r="7" spans="1:13" x14ac:dyDescent="0.25">
      <c r="A7" s="18" t="s">
        <v>387</v>
      </c>
      <c r="B7" s="27">
        <v>3.0333329999999998</v>
      </c>
      <c r="L7" s="18" t="s">
        <v>387</v>
      </c>
      <c r="M7" s="27">
        <v>3.0333329999999998</v>
      </c>
    </row>
    <row r="8" spans="1:13" x14ac:dyDescent="0.25">
      <c r="A8" s="18" t="s">
        <v>287</v>
      </c>
      <c r="B8" s="27">
        <v>2.9996580000000002</v>
      </c>
      <c r="L8" s="18" t="s">
        <v>287</v>
      </c>
      <c r="M8" s="27">
        <v>2.9996580000000002</v>
      </c>
    </row>
    <row r="9" spans="1:13" x14ac:dyDescent="0.25">
      <c r="A9" s="18" t="s">
        <v>246</v>
      </c>
      <c r="B9" s="27">
        <v>2.9679639999999998</v>
      </c>
      <c r="L9" s="18" t="s">
        <v>246</v>
      </c>
      <c r="M9" s="27">
        <v>2.9679639999999998</v>
      </c>
    </row>
    <row r="10" spans="1:13" x14ac:dyDescent="0.25">
      <c r="A10" s="18" t="s">
        <v>255</v>
      </c>
      <c r="B10" s="27">
        <v>2.9471769999999999</v>
      </c>
      <c r="L10" s="18" t="s">
        <v>255</v>
      </c>
      <c r="M10" s="27">
        <v>2.9471769999999999</v>
      </c>
    </row>
    <row r="11" spans="1:13" x14ac:dyDescent="0.25">
      <c r="A11" s="18" t="s">
        <v>339</v>
      </c>
      <c r="B11" s="27">
        <v>2.8443550000000002</v>
      </c>
      <c r="L11" s="18" t="s">
        <v>339</v>
      </c>
      <c r="M11" s="27">
        <v>2.8443550000000002</v>
      </c>
    </row>
    <row r="12" spans="1:13" x14ac:dyDescent="0.25">
      <c r="A12" s="18" t="s">
        <v>295</v>
      </c>
      <c r="B12" s="27">
        <v>2.778629</v>
      </c>
      <c r="L12" s="255" t="s">
        <v>827</v>
      </c>
      <c r="M12" s="19" t="s">
        <v>827</v>
      </c>
    </row>
    <row r="13" spans="1:13" x14ac:dyDescent="0.25">
      <c r="A13" s="18" t="s">
        <v>347</v>
      </c>
      <c r="B13" s="27">
        <v>2.7520159999999998</v>
      </c>
      <c r="L13" s="18" t="s">
        <v>223</v>
      </c>
      <c r="M13" s="27">
        <v>-8.3871000000000001E-2</v>
      </c>
    </row>
    <row r="14" spans="1:13" x14ac:dyDescent="0.25">
      <c r="A14" s="18" t="s">
        <v>227</v>
      </c>
      <c r="B14" s="27">
        <v>2.6979839999999999</v>
      </c>
      <c r="L14" s="18" t="s">
        <v>243</v>
      </c>
      <c r="M14" s="27">
        <v>-0.1280702</v>
      </c>
    </row>
    <row r="15" spans="1:13" x14ac:dyDescent="0.25">
      <c r="A15" s="18" t="s">
        <v>256</v>
      </c>
      <c r="B15" s="27">
        <v>2.6953849999999999</v>
      </c>
      <c r="L15" s="18" t="s">
        <v>276</v>
      </c>
      <c r="M15" s="27">
        <v>-0.14193549999999999</v>
      </c>
    </row>
    <row r="16" spans="1:13" x14ac:dyDescent="0.25">
      <c r="A16" s="18" t="s">
        <v>201</v>
      </c>
      <c r="B16" s="27">
        <v>2.6258059999999999</v>
      </c>
      <c r="L16" s="18" t="s">
        <v>229</v>
      </c>
      <c r="M16" s="27">
        <v>-0.1987903</v>
      </c>
    </row>
    <row r="17" spans="1:13" x14ac:dyDescent="0.25">
      <c r="A17" s="18" t="s">
        <v>238</v>
      </c>
      <c r="B17" s="27">
        <v>2.619869</v>
      </c>
      <c r="L17" s="18" t="s">
        <v>346</v>
      </c>
      <c r="M17" s="27">
        <v>-0.27668310000000002</v>
      </c>
    </row>
    <row r="18" spans="1:13" x14ac:dyDescent="0.25">
      <c r="A18" s="18" t="s">
        <v>237</v>
      </c>
      <c r="B18" s="27">
        <v>2.6184370000000001</v>
      </c>
      <c r="L18" s="18" t="s">
        <v>325</v>
      </c>
      <c r="M18" s="194">
        <v>-0.28615390000000002</v>
      </c>
    </row>
    <row r="19" spans="1:13" x14ac:dyDescent="0.25">
      <c r="A19" s="18" t="s">
        <v>239</v>
      </c>
      <c r="B19" s="27">
        <v>2.5927419999999999</v>
      </c>
      <c r="L19" s="18" t="s">
        <v>231</v>
      </c>
      <c r="M19" s="27">
        <v>-0.3225806</v>
      </c>
    </row>
    <row r="20" spans="1:13" x14ac:dyDescent="0.25">
      <c r="A20" s="18" t="s">
        <v>370</v>
      </c>
      <c r="B20" s="27">
        <v>2.591129</v>
      </c>
      <c r="L20" s="18" t="s">
        <v>343</v>
      </c>
      <c r="M20" s="27">
        <v>-0.42063489999999998</v>
      </c>
    </row>
    <row r="21" spans="1:13" x14ac:dyDescent="0.25">
      <c r="A21" s="18" t="s">
        <v>289</v>
      </c>
      <c r="B21" s="27">
        <v>2.5536289999999999</v>
      </c>
      <c r="L21" s="18" t="s">
        <v>258</v>
      </c>
      <c r="M21" s="27">
        <v>-0.4835796</v>
      </c>
    </row>
    <row r="22" spans="1:13" x14ac:dyDescent="0.25">
      <c r="A22" s="18" t="s">
        <v>282</v>
      </c>
      <c r="B22" s="27">
        <v>2.4584679999999999</v>
      </c>
      <c r="L22" s="18" t="s">
        <v>206</v>
      </c>
      <c r="M22" s="27">
        <v>-0.51384620000000003</v>
      </c>
    </row>
    <row r="23" spans="1:13" x14ac:dyDescent="0.25">
      <c r="A23" s="18" t="s">
        <v>212</v>
      </c>
      <c r="B23" s="27">
        <v>2.374126</v>
      </c>
    </row>
    <row r="24" spans="1:13" x14ac:dyDescent="0.25">
      <c r="A24" s="18" t="s">
        <v>236</v>
      </c>
      <c r="B24" s="27">
        <v>2.3365960000000001</v>
      </c>
    </row>
    <row r="25" spans="1:13" x14ac:dyDescent="0.25">
      <c r="A25" s="18" t="s">
        <v>322</v>
      </c>
      <c r="B25" s="27">
        <v>2.3161290000000001</v>
      </c>
    </row>
    <row r="26" spans="1:13" x14ac:dyDescent="0.25">
      <c r="A26" s="18" t="s">
        <v>300</v>
      </c>
      <c r="B26" s="27">
        <v>2.289819</v>
      </c>
    </row>
    <row r="27" spans="1:13" x14ac:dyDescent="0.25">
      <c r="A27" s="18" t="s">
        <v>262</v>
      </c>
      <c r="B27" s="27">
        <v>2.2802419999999999</v>
      </c>
    </row>
    <row r="28" spans="1:13" x14ac:dyDescent="0.25">
      <c r="A28" s="18" t="s">
        <v>244</v>
      </c>
      <c r="B28" s="27">
        <v>2.263849</v>
      </c>
    </row>
    <row r="29" spans="1:13" x14ac:dyDescent="0.25">
      <c r="A29" s="18" t="s">
        <v>226</v>
      </c>
      <c r="B29" s="27">
        <v>2.2173530000000001</v>
      </c>
    </row>
    <row r="30" spans="1:13" x14ac:dyDescent="0.25">
      <c r="A30" s="18" t="s">
        <v>334</v>
      </c>
      <c r="B30" s="27">
        <v>2.2149190000000001</v>
      </c>
    </row>
    <row r="31" spans="1:13" x14ac:dyDescent="0.25">
      <c r="A31" s="18" t="s">
        <v>199</v>
      </c>
      <c r="B31" s="27">
        <v>2.2022249999999999</v>
      </c>
    </row>
    <row r="32" spans="1:13" x14ac:dyDescent="0.25">
      <c r="A32" s="18" t="s">
        <v>269</v>
      </c>
      <c r="B32" s="27">
        <v>2.1987899999999998</v>
      </c>
    </row>
    <row r="33" spans="1:2" x14ac:dyDescent="0.25">
      <c r="A33" s="18" t="s">
        <v>367</v>
      </c>
      <c r="B33" s="27">
        <v>2.1947580000000002</v>
      </c>
    </row>
    <row r="34" spans="1:2" x14ac:dyDescent="0.25">
      <c r="A34" s="18" t="s">
        <v>261</v>
      </c>
      <c r="B34" s="27">
        <v>2.1843710000000001</v>
      </c>
    </row>
    <row r="35" spans="1:2" x14ac:dyDescent="0.25">
      <c r="A35" s="18" t="s">
        <v>299</v>
      </c>
      <c r="B35" s="27">
        <v>2.1830639999999999</v>
      </c>
    </row>
    <row r="36" spans="1:2" x14ac:dyDescent="0.25">
      <c r="A36" s="18" t="s">
        <v>356</v>
      </c>
      <c r="B36" s="27">
        <v>2.1750829999999999</v>
      </c>
    </row>
    <row r="37" spans="1:2" x14ac:dyDescent="0.25">
      <c r="A37" s="18" t="s">
        <v>259</v>
      </c>
      <c r="B37" s="27">
        <v>2.1358869999999999</v>
      </c>
    </row>
    <row r="38" spans="1:2" x14ac:dyDescent="0.25">
      <c r="A38" s="18" t="s">
        <v>242</v>
      </c>
      <c r="B38" s="27">
        <v>2.1278229999999998</v>
      </c>
    </row>
    <row r="39" spans="1:2" x14ac:dyDescent="0.25">
      <c r="A39" s="18" t="s">
        <v>197</v>
      </c>
      <c r="B39" s="27">
        <v>2.1189520000000002</v>
      </c>
    </row>
    <row r="40" spans="1:2" x14ac:dyDescent="0.25">
      <c r="A40" s="18" t="s">
        <v>304</v>
      </c>
      <c r="B40" s="27">
        <v>2.1039409999999998</v>
      </c>
    </row>
    <row r="41" spans="1:2" x14ac:dyDescent="0.25">
      <c r="A41" s="18" t="s">
        <v>284</v>
      </c>
      <c r="B41" s="27">
        <v>2.0822660000000002</v>
      </c>
    </row>
    <row r="42" spans="1:2" x14ac:dyDescent="0.25">
      <c r="A42" s="18" t="s">
        <v>271</v>
      </c>
      <c r="B42" s="27">
        <v>2.0751949999999999</v>
      </c>
    </row>
    <row r="43" spans="1:2" x14ac:dyDescent="0.25">
      <c r="A43" s="18" t="s">
        <v>332</v>
      </c>
      <c r="B43" s="27">
        <v>2.033871</v>
      </c>
    </row>
    <row r="44" spans="1:2" x14ac:dyDescent="0.25">
      <c r="A44" s="18" t="s">
        <v>364</v>
      </c>
      <c r="B44" s="27">
        <v>2.0037820000000002</v>
      </c>
    </row>
    <row r="45" spans="1:2" x14ac:dyDescent="0.25">
      <c r="A45" s="18" t="s">
        <v>298</v>
      </c>
      <c r="B45" s="27">
        <v>1.994737</v>
      </c>
    </row>
    <row r="46" spans="1:2" x14ac:dyDescent="0.25">
      <c r="A46" s="18" t="s">
        <v>286</v>
      </c>
      <c r="B46" s="27">
        <v>1.9798389999999999</v>
      </c>
    </row>
    <row r="47" spans="1:2" x14ac:dyDescent="0.25">
      <c r="A47" s="18" t="s">
        <v>245</v>
      </c>
      <c r="B47" s="27">
        <v>1.974194</v>
      </c>
    </row>
    <row r="48" spans="1:2" x14ac:dyDescent="0.25">
      <c r="A48" s="18" t="s">
        <v>220</v>
      </c>
      <c r="B48" s="27">
        <v>1.9617089999999999</v>
      </c>
    </row>
    <row r="49" spans="1:2" x14ac:dyDescent="0.25">
      <c r="A49" s="18" t="s">
        <v>308</v>
      </c>
      <c r="B49" s="27">
        <v>1.9491940000000001</v>
      </c>
    </row>
    <row r="50" spans="1:2" x14ac:dyDescent="0.25">
      <c r="A50" s="18" t="s">
        <v>291</v>
      </c>
      <c r="B50" s="27">
        <v>1.9479420000000001</v>
      </c>
    </row>
    <row r="51" spans="1:2" x14ac:dyDescent="0.25">
      <c r="A51" s="18" t="s">
        <v>323</v>
      </c>
      <c r="B51" s="27">
        <v>1.9286289999999999</v>
      </c>
    </row>
    <row r="52" spans="1:2" x14ac:dyDescent="0.25">
      <c r="A52" s="18" t="s">
        <v>379</v>
      </c>
      <c r="B52" s="27">
        <v>1.9112899999999999</v>
      </c>
    </row>
    <row r="53" spans="1:2" x14ac:dyDescent="0.25">
      <c r="A53" s="18" t="s">
        <v>230</v>
      </c>
      <c r="B53" s="27">
        <v>1.8866940000000001</v>
      </c>
    </row>
    <row r="54" spans="1:2" x14ac:dyDescent="0.25">
      <c r="A54" s="18" t="s">
        <v>352</v>
      </c>
      <c r="B54" s="27">
        <v>1.8704430000000001</v>
      </c>
    </row>
    <row r="55" spans="1:2" x14ac:dyDescent="0.25">
      <c r="A55" s="18" t="s">
        <v>254</v>
      </c>
      <c r="B55" s="27">
        <v>1.8544350000000001</v>
      </c>
    </row>
    <row r="56" spans="1:2" x14ac:dyDescent="0.25">
      <c r="A56" s="18" t="s">
        <v>241</v>
      </c>
      <c r="B56" s="27">
        <v>1.819704</v>
      </c>
    </row>
    <row r="57" spans="1:2" x14ac:dyDescent="0.25">
      <c r="A57" s="18" t="s">
        <v>361</v>
      </c>
      <c r="B57" s="27">
        <v>1.7915460000000001</v>
      </c>
    </row>
    <row r="58" spans="1:2" x14ac:dyDescent="0.25">
      <c r="A58" s="18" t="s">
        <v>350</v>
      </c>
      <c r="B58" s="27">
        <v>1.7504029999999999</v>
      </c>
    </row>
    <row r="59" spans="1:2" x14ac:dyDescent="0.25">
      <c r="A59" s="18" t="s">
        <v>301</v>
      </c>
      <c r="B59" s="27">
        <v>1.7487900000000001</v>
      </c>
    </row>
    <row r="60" spans="1:2" x14ac:dyDescent="0.25">
      <c r="A60" s="18" t="s">
        <v>331</v>
      </c>
      <c r="B60" s="27">
        <v>1.7236929999999999</v>
      </c>
    </row>
    <row r="61" spans="1:2" x14ac:dyDescent="0.25">
      <c r="A61" s="18" t="s">
        <v>222</v>
      </c>
      <c r="B61" s="27">
        <v>1.7189380000000001</v>
      </c>
    </row>
    <row r="62" spans="1:2" x14ac:dyDescent="0.25">
      <c r="A62" s="18" t="s">
        <v>214</v>
      </c>
      <c r="B62" s="27">
        <v>1.716129</v>
      </c>
    </row>
    <row r="63" spans="1:2" x14ac:dyDescent="0.25">
      <c r="A63" s="18" t="s">
        <v>272</v>
      </c>
      <c r="B63" s="27">
        <v>1.7052419999999999</v>
      </c>
    </row>
    <row r="64" spans="1:2" x14ac:dyDescent="0.25">
      <c r="A64" s="18" t="s">
        <v>210</v>
      </c>
      <c r="B64" s="27">
        <v>1.6736839999999999</v>
      </c>
    </row>
    <row r="65" spans="1:2" x14ac:dyDescent="0.25">
      <c r="A65" s="18" t="s">
        <v>369</v>
      </c>
      <c r="B65" s="27">
        <v>1.6572579999999999</v>
      </c>
    </row>
    <row r="66" spans="1:2" x14ac:dyDescent="0.25">
      <c r="A66" s="18" t="s">
        <v>381</v>
      </c>
      <c r="B66" s="27">
        <v>1.602419</v>
      </c>
    </row>
    <row r="67" spans="1:2" x14ac:dyDescent="0.25">
      <c r="A67" s="18" t="s">
        <v>306</v>
      </c>
      <c r="B67" s="27">
        <v>1.5979840000000001</v>
      </c>
    </row>
    <row r="68" spans="1:2" x14ac:dyDescent="0.25">
      <c r="A68" s="18" t="s">
        <v>205</v>
      </c>
      <c r="B68" s="27">
        <v>1.552271</v>
      </c>
    </row>
    <row r="69" spans="1:2" x14ac:dyDescent="0.25">
      <c r="A69" s="18" t="s">
        <v>270</v>
      </c>
      <c r="B69" s="27">
        <v>1.533871</v>
      </c>
    </row>
    <row r="70" spans="1:2" x14ac:dyDescent="0.25">
      <c r="A70" s="18" t="s">
        <v>337</v>
      </c>
      <c r="B70" s="27">
        <v>1.533871</v>
      </c>
    </row>
    <row r="71" spans="1:2" x14ac:dyDescent="0.25">
      <c r="A71" s="18" t="s">
        <v>297</v>
      </c>
      <c r="B71" s="27">
        <v>1.508065</v>
      </c>
    </row>
    <row r="72" spans="1:2" x14ac:dyDescent="0.25">
      <c r="A72" s="18" t="s">
        <v>378</v>
      </c>
      <c r="B72" s="27">
        <v>1.4955639999999999</v>
      </c>
    </row>
    <row r="73" spans="1:2" x14ac:dyDescent="0.25">
      <c r="A73" s="18" t="s">
        <v>309</v>
      </c>
      <c r="B73" s="27">
        <v>1.4934369999999999</v>
      </c>
    </row>
    <row r="74" spans="1:2" x14ac:dyDescent="0.25">
      <c r="A74" s="18" t="s">
        <v>376</v>
      </c>
      <c r="B74" s="27">
        <v>1.4860960000000001</v>
      </c>
    </row>
    <row r="75" spans="1:2" x14ac:dyDescent="0.25">
      <c r="A75" s="18" t="s">
        <v>358</v>
      </c>
      <c r="B75" s="27">
        <v>1.4731380000000001</v>
      </c>
    </row>
    <row r="76" spans="1:2" x14ac:dyDescent="0.25">
      <c r="A76" s="18" t="s">
        <v>315</v>
      </c>
      <c r="B76" s="27">
        <v>1.4624999999999999</v>
      </c>
    </row>
    <row r="77" spans="1:2" x14ac:dyDescent="0.25">
      <c r="A77" s="18" t="s">
        <v>371</v>
      </c>
      <c r="B77" s="27">
        <v>1.459274</v>
      </c>
    </row>
    <row r="78" spans="1:2" x14ac:dyDescent="0.25">
      <c r="A78" s="18" t="s">
        <v>302</v>
      </c>
      <c r="B78" s="27">
        <v>1.457692</v>
      </c>
    </row>
    <row r="79" spans="1:2" x14ac:dyDescent="0.25">
      <c r="A79" s="18" t="s">
        <v>330</v>
      </c>
      <c r="B79" s="27">
        <v>1.444939</v>
      </c>
    </row>
    <row r="80" spans="1:2" x14ac:dyDescent="0.25">
      <c r="A80" s="18" t="s">
        <v>249</v>
      </c>
      <c r="B80" s="27">
        <v>1.4310480000000001</v>
      </c>
    </row>
    <row r="81" spans="1:2" x14ac:dyDescent="0.25">
      <c r="A81" s="18" t="s">
        <v>311</v>
      </c>
      <c r="B81" s="27">
        <v>1.42621</v>
      </c>
    </row>
    <row r="82" spans="1:2" x14ac:dyDescent="0.25">
      <c r="A82" s="18" t="s">
        <v>307</v>
      </c>
      <c r="B82" s="27">
        <v>1.4039410000000001</v>
      </c>
    </row>
    <row r="83" spans="1:2" x14ac:dyDescent="0.25">
      <c r="A83" s="18" t="s">
        <v>252</v>
      </c>
      <c r="B83" s="27">
        <v>1.3877189999999999</v>
      </c>
    </row>
    <row r="84" spans="1:2" x14ac:dyDescent="0.25">
      <c r="A84" s="18" t="s">
        <v>345</v>
      </c>
      <c r="B84" s="27">
        <v>1.3588709999999999</v>
      </c>
    </row>
    <row r="85" spans="1:2" x14ac:dyDescent="0.25">
      <c r="A85" s="18" t="s">
        <v>320</v>
      </c>
      <c r="B85" s="27">
        <v>1.3169360000000001</v>
      </c>
    </row>
    <row r="86" spans="1:2" x14ac:dyDescent="0.25">
      <c r="A86" s="18" t="s">
        <v>348</v>
      </c>
      <c r="B86" s="27">
        <v>1.3116939999999999</v>
      </c>
    </row>
    <row r="87" spans="1:2" x14ac:dyDescent="0.25">
      <c r="A87" s="18" t="s">
        <v>341</v>
      </c>
      <c r="B87" s="27">
        <v>1.3088709999999999</v>
      </c>
    </row>
    <row r="88" spans="1:2" x14ac:dyDescent="0.25">
      <c r="A88" s="18" t="s">
        <v>281</v>
      </c>
      <c r="B88" s="27">
        <v>1.2927420000000001</v>
      </c>
    </row>
    <row r="89" spans="1:2" x14ac:dyDescent="0.25">
      <c r="A89" s="18" t="s">
        <v>316</v>
      </c>
      <c r="B89" s="27">
        <v>1.2423649999999999</v>
      </c>
    </row>
    <row r="90" spans="1:2" x14ac:dyDescent="0.25">
      <c r="A90" s="18" t="s">
        <v>314</v>
      </c>
      <c r="B90" s="27">
        <v>1.23871</v>
      </c>
    </row>
    <row r="91" spans="1:2" x14ac:dyDescent="0.25">
      <c r="A91" s="18" t="s">
        <v>373</v>
      </c>
      <c r="B91" s="27">
        <v>1.236264</v>
      </c>
    </row>
    <row r="92" spans="1:2" x14ac:dyDescent="0.25">
      <c r="A92" s="18" t="s">
        <v>274</v>
      </c>
      <c r="B92" s="27">
        <v>1.235088</v>
      </c>
    </row>
    <row r="93" spans="1:2" x14ac:dyDescent="0.25">
      <c r="A93" s="18" t="s">
        <v>216</v>
      </c>
      <c r="B93" s="27">
        <v>1.185484</v>
      </c>
    </row>
    <row r="94" spans="1:2" x14ac:dyDescent="0.25">
      <c r="A94" s="18" t="s">
        <v>251</v>
      </c>
      <c r="B94" s="194">
        <v>1.183468</v>
      </c>
    </row>
    <row r="95" spans="1:2" x14ac:dyDescent="0.25">
      <c r="A95" s="18" t="s">
        <v>293</v>
      </c>
      <c r="B95" s="27">
        <v>1.177419</v>
      </c>
    </row>
    <row r="96" spans="1:2" x14ac:dyDescent="0.25">
      <c r="A96" s="18" t="s">
        <v>277</v>
      </c>
      <c r="B96" s="27">
        <v>1.1625000000000001</v>
      </c>
    </row>
    <row r="97" spans="1:2" x14ac:dyDescent="0.25">
      <c r="A97" s="18" t="s">
        <v>263</v>
      </c>
      <c r="B97" s="27">
        <v>1.1539489999999999</v>
      </c>
    </row>
    <row r="98" spans="1:2" x14ac:dyDescent="0.25">
      <c r="A98" s="18" t="s">
        <v>232</v>
      </c>
      <c r="B98" s="27">
        <v>1.1354839999999999</v>
      </c>
    </row>
    <row r="99" spans="1:2" x14ac:dyDescent="0.25">
      <c r="A99" s="18" t="s">
        <v>360</v>
      </c>
      <c r="B99" s="27">
        <v>1.1266130000000001</v>
      </c>
    </row>
    <row r="100" spans="1:2" x14ac:dyDescent="0.25">
      <c r="A100" s="18" t="s">
        <v>355</v>
      </c>
      <c r="B100" s="27">
        <v>1.1147940000000001</v>
      </c>
    </row>
    <row r="101" spans="1:2" x14ac:dyDescent="0.25">
      <c r="A101" s="18" t="s">
        <v>208</v>
      </c>
      <c r="B101" s="27">
        <v>1.1052420000000001</v>
      </c>
    </row>
    <row r="102" spans="1:2" x14ac:dyDescent="0.25">
      <c r="A102" s="18" t="s">
        <v>328</v>
      </c>
      <c r="B102" s="27">
        <v>1.098039</v>
      </c>
    </row>
    <row r="103" spans="1:2" x14ac:dyDescent="0.25">
      <c r="A103" s="18" t="s">
        <v>218</v>
      </c>
      <c r="B103" s="27">
        <v>1.0846769999999999</v>
      </c>
    </row>
    <row r="104" spans="1:2" x14ac:dyDescent="0.25">
      <c r="A104" s="18" t="s">
        <v>233</v>
      </c>
      <c r="B104" s="27">
        <v>1.03871</v>
      </c>
    </row>
    <row r="105" spans="1:2" x14ac:dyDescent="0.25">
      <c r="A105" s="18" t="s">
        <v>372</v>
      </c>
      <c r="B105" s="27">
        <v>1.022581</v>
      </c>
    </row>
    <row r="106" spans="1:2" x14ac:dyDescent="0.25">
      <c r="A106" s="18" t="s">
        <v>294</v>
      </c>
      <c r="B106" s="27">
        <v>1.005263</v>
      </c>
    </row>
    <row r="107" spans="1:2" x14ac:dyDescent="0.25">
      <c r="A107" s="18" t="s">
        <v>312</v>
      </c>
      <c r="B107" s="27">
        <v>0.99532810000000005</v>
      </c>
    </row>
    <row r="108" spans="1:2" x14ac:dyDescent="0.25">
      <c r="A108" s="18" t="s">
        <v>305</v>
      </c>
      <c r="B108" s="27">
        <v>0.99014780000000002</v>
      </c>
    </row>
    <row r="109" spans="1:2" x14ac:dyDescent="0.25">
      <c r="A109" s="18" t="s">
        <v>202</v>
      </c>
      <c r="B109" s="27">
        <v>0.95362899999999995</v>
      </c>
    </row>
    <row r="110" spans="1:2" x14ac:dyDescent="0.25">
      <c r="A110" s="18" t="s">
        <v>336</v>
      </c>
      <c r="B110" s="27">
        <v>0.95177040000000002</v>
      </c>
    </row>
    <row r="111" spans="1:2" x14ac:dyDescent="0.25">
      <c r="A111" s="18" t="s">
        <v>342</v>
      </c>
      <c r="B111" s="27">
        <v>0.94233869999999997</v>
      </c>
    </row>
    <row r="112" spans="1:2" x14ac:dyDescent="0.25">
      <c r="A112" s="18" t="s">
        <v>257</v>
      </c>
      <c r="B112" s="27">
        <v>0.9209678</v>
      </c>
    </row>
    <row r="113" spans="1:2" x14ac:dyDescent="0.25">
      <c r="A113" s="18" t="s">
        <v>303</v>
      </c>
      <c r="B113" s="27">
        <v>0.91290320000000003</v>
      </c>
    </row>
    <row r="114" spans="1:2" x14ac:dyDescent="0.25">
      <c r="A114" s="18" t="s">
        <v>362</v>
      </c>
      <c r="B114" s="27">
        <v>0.86315790000000003</v>
      </c>
    </row>
    <row r="115" spans="1:2" x14ac:dyDescent="0.25">
      <c r="A115" s="18" t="s">
        <v>221</v>
      </c>
      <c r="B115" s="27">
        <v>0.85409029999999997</v>
      </c>
    </row>
    <row r="116" spans="1:2" x14ac:dyDescent="0.25">
      <c r="A116" s="18" t="s">
        <v>267</v>
      </c>
      <c r="B116" s="27">
        <v>0.85120969999999996</v>
      </c>
    </row>
    <row r="117" spans="1:2" x14ac:dyDescent="0.25">
      <c r="A117" s="18" t="s">
        <v>333</v>
      </c>
      <c r="B117" s="27">
        <v>0.84758069999999996</v>
      </c>
    </row>
    <row r="118" spans="1:2" x14ac:dyDescent="0.25">
      <c r="A118" s="18" t="s">
        <v>359</v>
      </c>
      <c r="B118" s="27">
        <v>0.84556450000000005</v>
      </c>
    </row>
    <row r="119" spans="1:2" x14ac:dyDescent="0.25">
      <c r="A119" s="18" t="s">
        <v>219</v>
      </c>
      <c r="B119" s="27">
        <v>0.82807019999999998</v>
      </c>
    </row>
    <row r="120" spans="1:2" x14ac:dyDescent="0.25">
      <c r="A120" s="18" t="s">
        <v>240</v>
      </c>
      <c r="B120" s="27">
        <v>0.82741929999999997</v>
      </c>
    </row>
    <row r="121" spans="1:2" x14ac:dyDescent="0.25">
      <c r="A121" s="18" t="s">
        <v>204</v>
      </c>
      <c r="B121" s="27">
        <v>0.81693550000000004</v>
      </c>
    </row>
    <row r="122" spans="1:2" x14ac:dyDescent="0.25">
      <c r="A122" s="18" t="s">
        <v>329</v>
      </c>
      <c r="B122" s="27">
        <v>0.8</v>
      </c>
    </row>
    <row r="123" spans="1:2" x14ac:dyDescent="0.25">
      <c r="A123" s="18" t="s">
        <v>283</v>
      </c>
      <c r="B123" s="27">
        <v>0.7826613</v>
      </c>
    </row>
    <row r="124" spans="1:2" x14ac:dyDescent="0.25">
      <c r="A124" s="18" t="s">
        <v>224</v>
      </c>
      <c r="B124" s="27">
        <v>0.77668309999999996</v>
      </c>
    </row>
    <row r="125" spans="1:2" x14ac:dyDescent="0.25">
      <c r="A125" s="18" t="s">
        <v>253</v>
      </c>
      <c r="B125" s="27">
        <v>0.75967739999999995</v>
      </c>
    </row>
    <row r="126" spans="1:2" x14ac:dyDescent="0.25">
      <c r="A126" s="18" t="s">
        <v>285</v>
      </c>
      <c r="B126" s="27">
        <v>0.75614040000000005</v>
      </c>
    </row>
    <row r="127" spans="1:2" x14ac:dyDescent="0.25">
      <c r="A127" s="18" t="s">
        <v>280</v>
      </c>
      <c r="B127" s="27">
        <v>0.74736840000000004</v>
      </c>
    </row>
    <row r="128" spans="1:2" x14ac:dyDescent="0.25">
      <c r="A128" s="18" t="s">
        <v>317</v>
      </c>
      <c r="B128" s="27">
        <v>0.72710620000000004</v>
      </c>
    </row>
    <row r="129" spans="1:2" x14ac:dyDescent="0.25">
      <c r="A129" s="18" t="s">
        <v>383</v>
      </c>
      <c r="B129" s="27">
        <v>0.70927419999999997</v>
      </c>
    </row>
    <row r="130" spans="1:2" x14ac:dyDescent="0.25">
      <c r="A130" s="18" t="s">
        <v>234</v>
      </c>
      <c r="B130" s="27">
        <v>0.67298389999999997</v>
      </c>
    </row>
    <row r="131" spans="1:2" x14ac:dyDescent="0.25">
      <c r="A131" s="18" t="s">
        <v>266</v>
      </c>
      <c r="B131" s="27">
        <v>0.67217740000000004</v>
      </c>
    </row>
    <row r="132" spans="1:2" x14ac:dyDescent="0.25">
      <c r="A132" s="18" t="s">
        <v>351</v>
      </c>
      <c r="B132" s="27">
        <v>0.65725809999999996</v>
      </c>
    </row>
    <row r="133" spans="1:2" x14ac:dyDescent="0.25">
      <c r="A133" s="18" t="s">
        <v>198</v>
      </c>
      <c r="B133" s="27">
        <v>0.65564509999999998</v>
      </c>
    </row>
    <row r="134" spans="1:2" x14ac:dyDescent="0.25">
      <c r="A134" s="18" t="s">
        <v>207</v>
      </c>
      <c r="B134" s="27">
        <v>0.64879030000000004</v>
      </c>
    </row>
    <row r="135" spans="1:2" x14ac:dyDescent="0.25">
      <c r="A135" s="18" t="s">
        <v>338</v>
      </c>
      <c r="B135" s="27">
        <v>0.64032259999999996</v>
      </c>
    </row>
    <row r="136" spans="1:2" x14ac:dyDescent="0.25">
      <c r="A136" s="18" t="s">
        <v>354</v>
      </c>
      <c r="B136" s="27">
        <v>0.63245759999999995</v>
      </c>
    </row>
    <row r="137" spans="1:2" x14ac:dyDescent="0.25">
      <c r="A137" s="18" t="s">
        <v>324</v>
      </c>
      <c r="B137" s="27">
        <v>0.62807020000000002</v>
      </c>
    </row>
    <row r="138" spans="1:2" x14ac:dyDescent="0.25">
      <c r="A138" s="18" t="s">
        <v>385</v>
      </c>
      <c r="B138" s="27">
        <v>0.6197802</v>
      </c>
    </row>
    <row r="139" spans="1:2" x14ac:dyDescent="0.25">
      <c r="A139" s="18" t="s">
        <v>296</v>
      </c>
      <c r="B139" s="27">
        <v>0.59798390000000001</v>
      </c>
    </row>
    <row r="140" spans="1:2" x14ac:dyDescent="0.25">
      <c r="A140" s="18" t="s">
        <v>365</v>
      </c>
      <c r="B140" s="27">
        <v>0.59298249999999997</v>
      </c>
    </row>
    <row r="141" spans="1:2" x14ac:dyDescent="0.25">
      <c r="A141" s="18" t="s">
        <v>235</v>
      </c>
      <c r="B141" s="27">
        <v>0.57367520000000005</v>
      </c>
    </row>
    <row r="142" spans="1:2" x14ac:dyDescent="0.25">
      <c r="A142" s="18" t="s">
        <v>211</v>
      </c>
      <c r="B142" s="27">
        <v>0.55080649999999998</v>
      </c>
    </row>
    <row r="143" spans="1:2" x14ac:dyDescent="0.25">
      <c r="A143" s="18" t="s">
        <v>196</v>
      </c>
      <c r="B143" s="27">
        <v>0.53663000000000005</v>
      </c>
    </row>
    <row r="144" spans="1:2" x14ac:dyDescent="0.25">
      <c r="A144" s="18" t="s">
        <v>225</v>
      </c>
      <c r="B144" s="27">
        <v>0.51129029999999998</v>
      </c>
    </row>
    <row r="145" spans="1:2" x14ac:dyDescent="0.25">
      <c r="A145" s="18" t="s">
        <v>357</v>
      </c>
      <c r="B145" s="27">
        <v>0.51048389999999999</v>
      </c>
    </row>
    <row r="146" spans="1:2" x14ac:dyDescent="0.25">
      <c r="A146" s="18" t="s">
        <v>290</v>
      </c>
      <c r="B146" s="27">
        <v>0.50887099999999996</v>
      </c>
    </row>
    <row r="147" spans="1:2" x14ac:dyDescent="0.25">
      <c r="A147" s="18" t="s">
        <v>203</v>
      </c>
      <c r="B147" s="27">
        <v>0.50492610000000004</v>
      </c>
    </row>
    <row r="148" spans="1:2" x14ac:dyDescent="0.25">
      <c r="A148" s="18" t="s">
        <v>368</v>
      </c>
      <c r="B148" s="27">
        <v>0.48185480000000003</v>
      </c>
    </row>
    <row r="149" spans="1:2" x14ac:dyDescent="0.25">
      <c r="A149" s="18" t="s">
        <v>279</v>
      </c>
      <c r="B149" s="27">
        <v>0.43508770000000002</v>
      </c>
    </row>
    <row r="150" spans="1:2" x14ac:dyDescent="0.25">
      <c r="A150" s="18" t="s">
        <v>260</v>
      </c>
      <c r="B150" s="27">
        <v>0.42631580000000002</v>
      </c>
    </row>
    <row r="151" spans="1:2" x14ac:dyDescent="0.25">
      <c r="A151" s="18" t="s">
        <v>278</v>
      </c>
      <c r="B151" s="27">
        <v>0.40533930000000001</v>
      </c>
    </row>
    <row r="152" spans="1:2" x14ac:dyDescent="0.25">
      <c r="A152" s="18" t="s">
        <v>394</v>
      </c>
      <c r="B152" s="27">
        <v>0.40526319999999999</v>
      </c>
    </row>
    <row r="153" spans="1:2" x14ac:dyDescent="0.25">
      <c r="A153" s="18" t="s">
        <v>363</v>
      </c>
      <c r="B153" s="27">
        <v>0.40201609999999999</v>
      </c>
    </row>
    <row r="154" spans="1:2" x14ac:dyDescent="0.25">
      <c r="A154" s="18" t="s">
        <v>377</v>
      </c>
      <c r="B154" s="27">
        <v>0.37368420000000002</v>
      </c>
    </row>
    <row r="155" spans="1:2" x14ac:dyDescent="0.25">
      <c r="A155" s="18" t="s">
        <v>250</v>
      </c>
      <c r="B155" s="27">
        <v>0.36612899999999998</v>
      </c>
    </row>
    <row r="156" spans="1:2" x14ac:dyDescent="0.25">
      <c r="A156" s="18" t="s">
        <v>217</v>
      </c>
      <c r="B156" s="27">
        <v>0.2826613</v>
      </c>
    </row>
    <row r="157" spans="1:2" x14ac:dyDescent="0.25">
      <c r="A157" s="18" t="s">
        <v>382</v>
      </c>
      <c r="B157" s="27">
        <v>0.27394639999999998</v>
      </c>
    </row>
    <row r="158" spans="1:2" x14ac:dyDescent="0.25">
      <c r="A158" s="18" t="s">
        <v>313</v>
      </c>
      <c r="B158" s="27">
        <v>0.27274749999999998</v>
      </c>
    </row>
    <row r="159" spans="1:2" x14ac:dyDescent="0.25">
      <c r="A159" s="18" t="s">
        <v>344</v>
      </c>
      <c r="B159" s="27">
        <v>0.26846150000000002</v>
      </c>
    </row>
    <row r="160" spans="1:2" x14ac:dyDescent="0.25">
      <c r="A160" s="18" t="s">
        <v>213</v>
      </c>
      <c r="B160" s="27">
        <v>0.26842110000000002</v>
      </c>
    </row>
    <row r="161" spans="1:2" x14ac:dyDescent="0.25">
      <c r="A161" s="18" t="s">
        <v>321</v>
      </c>
      <c r="B161" s="27">
        <v>0.2370968</v>
      </c>
    </row>
    <row r="162" spans="1:2" x14ac:dyDescent="0.25">
      <c r="A162" s="18" t="s">
        <v>265</v>
      </c>
      <c r="B162" s="27">
        <v>0.2218782</v>
      </c>
    </row>
    <row r="163" spans="1:2" x14ac:dyDescent="0.25">
      <c r="A163" s="18" t="s">
        <v>264</v>
      </c>
      <c r="B163" s="27">
        <v>0.21814520000000001</v>
      </c>
    </row>
    <row r="164" spans="1:2" x14ac:dyDescent="0.25">
      <c r="A164" s="18" t="s">
        <v>335</v>
      </c>
      <c r="B164" s="27">
        <v>0.20849799999999999</v>
      </c>
    </row>
    <row r="165" spans="1:2" x14ac:dyDescent="0.25">
      <c r="A165" s="18" t="s">
        <v>374</v>
      </c>
      <c r="B165" s="27">
        <v>0.2056452</v>
      </c>
    </row>
    <row r="166" spans="1:2" x14ac:dyDescent="0.25">
      <c r="A166" s="18" t="s">
        <v>386</v>
      </c>
      <c r="B166" s="27">
        <v>0.19521740000000001</v>
      </c>
    </row>
    <row r="167" spans="1:2" x14ac:dyDescent="0.25">
      <c r="A167" s="18" t="s">
        <v>200</v>
      </c>
      <c r="B167" s="27">
        <v>0.18991939999999999</v>
      </c>
    </row>
    <row r="168" spans="1:2" x14ac:dyDescent="0.25">
      <c r="A168" s="18" t="s">
        <v>366</v>
      </c>
      <c r="B168" s="27">
        <v>0.1898657</v>
      </c>
    </row>
    <row r="169" spans="1:2" x14ac:dyDescent="0.25">
      <c r="A169" s="18" t="s">
        <v>215</v>
      </c>
      <c r="B169" s="27">
        <v>0.166129</v>
      </c>
    </row>
    <row r="170" spans="1:2" x14ac:dyDescent="0.25">
      <c r="A170" s="18" t="s">
        <v>319</v>
      </c>
      <c r="B170" s="27">
        <v>0.166129</v>
      </c>
    </row>
    <row r="171" spans="1:2" x14ac:dyDescent="0.25">
      <c r="A171" s="18" t="s">
        <v>384</v>
      </c>
      <c r="B171" s="27">
        <v>0.1497436</v>
      </c>
    </row>
    <row r="172" spans="1:2" x14ac:dyDescent="0.25">
      <c r="A172" s="18" t="s">
        <v>375</v>
      </c>
      <c r="B172" s="27">
        <v>0.12580649999999999</v>
      </c>
    </row>
    <row r="173" spans="1:2" x14ac:dyDescent="0.25">
      <c r="A173" s="18" t="s">
        <v>247</v>
      </c>
      <c r="B173" s="27">
        <v>9.1228100000000006E-2</v>
      </c>
    </row>
    <row r="174" spans="1:2" x14ac:dyDescent="0.25">
      <c r="A174" s="18" t="s">
        <v>248</v>
      </c>
      <c r="B174" s="27">
        <v>6.8111500000000005E-2</v>
      </c>
    </row>
    <row r="175" spans="1:2" x14ac:dyDescent="0.25">
      <c r="A175" s="18" t="s">
        <v>326</v>
      </c>
      <c r="B175" s="27">
        <v>5.8871E-2</v>
      </c>
    </row>
    <row r="176" spans="1:2" x14ac:dyDescent="0.25">
      <c r="A176" s="18" t="s">
        <v>318</v>
      </c>
      <c r="B176" s="27">
        <v>1.48221E-2</v>
      </c>
    </row>
    <row r="177" spans="1:2" x14ac:dyDescent="0.25">
      <c r="A177" s="18" t="s">
        <v>273</v>
      </c>
      <c r="B177" s="27">
        <v>1.1693500000000001E-2</v>
      </c>
    </row>
    <row r="178" spans="1:2" x14ac:dyDescent="0.25">
      <c r="A178" s="18" t="s">
        <v>353</v>
      </c>
      <c r="B178" s="27">
        <v>-4.0322999999999999E-3</v>
      </c>
    </row>
    <row r="179" spans="1:2" x14ac:dyDescent="0.25">
      <c r="A179" s="18" t="s">
        <v>327</v>
      </c>
      <c r="B179" s="27">
        <v>-8.6957000000000007E-3</v>
      </c>
    </row>
    <row r="180" spans="1:2" x14ac:dyDescent="0.25">
      <c r="A180" s="18" t="s">
        <v>275</v>
      </c>
      <c r="B180" s="27">
        <v>-3.0241899999999999E-2</v>
      </c>
    </row>
    <row r="181" spans="1:2" x14ac:dyDescent="0.25">
      <c r="A181" s="18" t="s">
        <v>310</v>
      </c>
      <c r="B181" s="27">
        <v>-5.4385999999999997E-2</v>
      </c>
    </row>
    <row r="182" spans="1:2" x14ac:dyDescent="0.25">
      <c r="A182" s="18" t="s">
        <v>268</v>
      </c>
      <c r="B182" s="27">
        <v>-5.5241899999999997E-2</v>
      </c>
    </row>
    <row r="183" spans="1:2" x14ac:dyDescent="0.25">
      <c r="A183" s="18" t="s">
        <v>223</v>
      </c>
      <c r="B183" s="27">
        <v>-8.3871000000000001E-2</v>
      </c>
    </row>
    <row r="184" spans="1:2" x14ac:dyDescent="0.25">
      <c r="A184" s="18" t="s">
        <v>243</v>
      </c>
      <c r="B184" s="27">
        <v>-0.1280702</v>
      </c>
    </row>
    <row r="185" spans="1:2" x14ac:dyDescent="0.25">
      <c r="A185" s="18" t="s">
        <v>276</v>
      </c>
      <c r="B185" s="27">
        <v>-0.14193549999999999</v>
      </c>
    </row>
    <row r="186" spans="1:2" x14ac:dyDescent="0.25">
      <c r="A186" s="18" t="s">
        <v>229</v>
      </c>
      <c r="B186" s="27">
        <v>-0.1987903</v>
      </c>
    </row>
    <row r="187" spans="1:2" x14ac:dyDescent="0.25">
      <c r="A187" s="18" t="s">
        <v>346</v>
      </c>
      <c r="B187" s="27">
        <v>-0.27668310000000002</v>
      </c>
    </row>
    <row r="188" spans="1:2" x14ac:dyDescent="0.25">
      <c r="A188" s="18" t="s">
        <v>325</v>
      </c>
      <c r="B188" s="194">
        <v>-0.28615390000000002</v>
      </c>
    </row>
    <row r="189" spans="1:2" x14ac:dyDescent="0.25">
      <c r="A189" s="18" t="s">
        <v>231</v>
      </c>
      <c r="B189" s="27">
        <v>-0.3225806</v>
      </c>
    </row>
    <row r="190" spans="1:2" x14ac:dyDescent="0.25">
      <c r="A190" s="18" t="s">
        <v>343</v>
      </c>
      <c r="B190" s="27">
        <v>-0.42063489999999998</v>
      </c>
    </row>
    <row r="191" spans="1:2" x14ac:dyDescent="0.25">
      <c r="A191" s="18" t="s">
        <v>258</v>
      </c>
      <c r="B191" s="27">
        <v>-0.4835796</v>
      </c>
    </row>
    <row r="192" spans="1:2" x14ac:dyDescent="0.25">
      <c r="A192" s="18" t="s">
        <v>206</v>
      </c>
      <c r="B192" s="27">
        <v>-0.51384620000000003</v>
      </c>
    </row>
    <row r="193" spans="1:2" x14ac:dyDescent="0.25">
      <c r="A193" s="18" t="s">
        <v>292</v>
      </c>
      <c r="B193" s="27"/>
    </row>
    <row r="194" spans="1:2" x14ac:dyDescent="0.25">
      <c r="A194" s="25" t="s">
        <v>288</v>
      </c>
      <c r="B194" s="28"/>
    </row>
  </sheetData>
  <autoFilter ref="A1:B1">
    <sortState ref="A2:B194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34" baseType="lpstr">
      <vt:lpstr>dist&gt;90%covDTP</vt:lpstr>
      <vt:lpstr>Dimension 1</vt:lpstr>
      <vt:lpstr>Dimension 1_Raw</vt:lpstr>
      <vt:lpstr>Dimension 2</vt:lpstr>
      <vt:lpstr>Dimension 2_Raw</vt:lpstr>
      <vt:lpstr>Overall (Dim1+Dim2)</vt:lpstr>
      <vt:lpstr>Dim1TableforPaper</vt:lpstr>
      <vt:lpstr>Dim1Reg</vt:lpstr>
      <vt:lpstr>Rate of change</vt:lpstr>
      <vt:lpstr>Dimension 2 OLD</vt:lpstr>
      <vt:lpstr>Dim2Rankings</vt:lpstr>
      <vt:lpstr>Dim2TableforPaper</vt:lpstr>
      <vt:lpstr>Dim2Reg</vt:lpstr>
      <vt:lpstr>Dimension 3</vt:lpstr>
      <vt:lpstr>GAVI contribs</vt:lpstr>
      <vt:lpstr>Contributions</vt:lpstr>
      <vt:lpstr>NEW Dimension4</vt:lpstr>
      <vt:lpstr>Dim4TableforPaper</vt:lpstr>
      <vt:lpstr>Regions</vt:lpstr>
      <vt:lpstr>PCA</vt:lpstr>
      <vt:lpstr>WB Income</vt:lpstr>
      <vt:lpstr>WHO_1</vt:lpstr>
      <vt:lpstr>Country code</vt:lpstr>
      <vt:lpstr>HH Survey Data</vt:lpstr>
      <vt:lpstr>Tables</vt:lpstr>
      <vt:lpstr>herd immunity</vt:lpstr>
      <vt:lpstr>AverageGDP_2007-2011</vt:lpstr>
      <vt:lpstr>GPEI</vt:lpstr>
      <vt:lpstr>GAVI</vt:lpstr>
      <vt:lpstr>Sheet1</vt:lpstr>
      <vt:lpstr>Graphic - App B</vt:lpstr>
      <vt:lpstr>cover_DTP3</vt:lpstr>
      <vt:lpstr>'WB Income'!Print_Area</vt:lpstr>
      <vt:lpstr>'WB Income'!Print_Titles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Alexandra Gordon</cp:lastModifiedBy>
  <cp:lastPrinted>2012-05-14T14:59:43Z</cp:lastPrinted>
  <dcterms:created xsi:type="dcterms:W3CDTF">2011-04-02T15:16:17Z</dcterms:created>
  <dcterms:modified xsi:type="dcterms:W3CDTF">2012-12-04T22:04:53Z</dcterms:modified>
</cp:coreProperties>
</file>