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https://centerforglobaldevelop.sharepoint.com/sites/EDPL/Shared Documents/07.Aid quality measures &amp; QuODA/QuODA 2021/QuODA 2021/"/>
    </mc:Choice>
  </mc:AlternateContent>
  <xr:revisionPtr revIDLastSave="135" documentId="8_{B139D6FA-3B0F-4794-9265-9CBB203E3DD8}" xr6:coauthVersionLast="46" xr6:coauthVersionMax="47" xr10:uidLastSave="{C9B6B9A8-C325-4B6F-9F11-93F28CB06FCD}"/>
  <bookViews>
    <workbookView xWindow="-110" yWindow="-110" windowWidth="19420" windowHeight="10420" firstSheet="4" activeTab="5" xr2:uid="{59E4BF02-6E4D-4516-B715-204F40A96152}"/>
  </bookViews>
  <sheets>
    <sheet name="Contents" sheetId="11" r:id="rId1"/>
    <sheet name="Indicator List" sheetId="9" r:id="rId2"/>
    <sheet name="Rank View" sheetId="8" r:id="rId3"/>
    <sheet name="Raw Scores" sheetId="1" state="hidden" r:id="rId4"/>
    <sheet name="Prioritisation" sheetId="3" r:id="rId5"/>
    <sheet name="Ownership" sheetId="5" r:id="rId6"/>
    <sheet name="Transparency and Untying" sheetId="7" r:id="rId7"/>
    <sheet name="Evaluation" sheetId="6" r:id="rId8"/>
    <sheet name="Z-Scores" sheetId="2" r:id="rId9"/>
    <sheet name="Hard-Coded Changes" sheetId="10" r:id="rId10"/>
  </sheets>
  <definedNames>
    <definedName name="_xlnm._FilterDatabase" localSheetId="7" hidden="1">Evaluation!$C$6:$U$53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41" i="5" l="1"/>
  <c r="X41" i="5"/>
  <c r="W7" i="3"/>
  <c r="AA6" i="3"/>
  <c r="P62" i="6"/>
  <c r="X6" i="6" s="1"/>
  <c r="Y54" i="6"/>
  <c r="P63" i="6"/>
  <c r="Z6" i="6"/>
  <c r="Y6" i="6"/>
  <c r="Y8" i="6"/>
  <c r="Z8" i="6"/>
  <c r="Y9" i="6"/>
  <c r="Z9" i="6"/>
  <c r="Y10" i="6"/>
  <c r="Z10" i="6"/>
  <c r="Y11" i="6"/>
  <c r="Z11" i="6"/>
  <c r="Y12" i="6"/>
  <c r="Z12" i="6"/>
  <c r="Y14" i="6"/>
  <c r="Z14" i="6"/>
  <c r="Y15" i="6"/>
  <c r="Z15" i="6"/>
  <c r="Y16" i="6"/>
  <c r="Z16" i="6"/>
  <c r="Y17" i="6"/>
  <c r="Z17" i="6"/>
  <c r="Y18" i="6"/>
  <c r="Z18" i="6"/>
  <c r="Y19" i="6"/>
  <c r="Z19" i="6"/>
  <c r="Y20" i="6"/>
  <c r="Z20" i="6"/>
  <c r="Y21" i="6"/>
  <c r="Z21" i="6"/>
  <c r="Y22" i="6"/>
  <c r="Z22" i="6"/>
  <c r="Y23" i="6"/>
  <c r="Z23" i="6"/>
  <c r="Y24" i="6"/>
  <c r="Z24" i="6"/>
  <c r="Y27" i="6"/>
  <c r="Z27" i="6"/>
  <c r="Y28" i="6"/>
  <c r="Z28" i="6"/>
  <c r="Y30" i="6"/>
  <c r="Z30" i="6"/>
  <c r="Y31" i="6"/>
  <c r="Z31" i="6"/>
  <c r="Y32" i="6"/>
  <c r="Z32" i="6"/>
  <c r="Y33" i="6"/>
  <c r="Z33" i="6"/>
  <c r="Y35" i="6"/>
  <c r="Z35" i="6"/>
  <c r="Y36" i="6"/>
  <c r="Z36" i="6"/>
  <c r="Y37" i="6"/>
  <c r="Z37" i="6"/>
  <c r="Y38" i="6"/>
  <c r="Z38" i="6"/>
  <c r="Y39" i="6"/>
  <c r="Z39" i="6"/>
  <c r="Y40" i="6"/>
  <c r="Z40" i="6"/>
  <c r="Y41" i="6"/>
  <c r="Z41" i="6"/>
  <c r="Y43" i="6"/>
  <c r="Z43" i="6"/>
  <c r="Y44" i="6"/>
  <c r="Z44" i="6"/>
  <c r="Y45" i="6"/>
  <c r="Z45" i="6"/>
  <c r="Y46" i="6"/>
  <c r="Z46" i="6"/>
  <c r="Y47" i="6"/>
  <c r="Z47" i="6"/>
  <c r="Y48" i="6"/>
  <c r="Z48" i="6"/>
  <c r="Y49" i="6"/>
  <c r="Z49" i="6"/>
  <c r="Y50" i="6"/>
  <c r="Z50" i="6"/>
  <c r="Y51" i="6"/>
  <c r="Z51" i="6"/>
  <c r="Y52" i="6"/>
  <c r="Z52" i="6"/>
  <c r="Y53" i="6"/>
  <c r="Z53" i="6"/>
  <c r="Z54" i="6"/>
  <c r="R63" i="6"/>
  <c r="R62" i="6"/>
  <c r="T62" i="6"/>
  <c r="Q63" i="6"/>
  <c r="Q62" i="6"/>
  <c r="AK8" i="7"/>
  <c r="AK9" i="7"/>
  <c r="AK10" i="7"/>
  <c r="AL10" i="7"/>
  <c r="AK11" i="7"/>
  <c r="AL11" i="7"/>
  <c r="AK12" i="7"/>
  <c r="AL12" i="7"/>
  <c r="AK13" i="7"/>
  <c r="AL13" i="7"/>
  <c r="AK14" i="7"/>
  <c r="AK15" i="7"/>
  <c r="AL15" i="7"/>
  <c r="AK16" i="7"/>
  <c r="AL16" i="7"/>
  <c r="AK17" i="7"/>
  <c r="AL17" i="7"/>
  <c r="AK18" i="7"/>
  <c r="AL18" i="7"/>
  <c r="AK19" i="7"/>
  <c r="AK20" i="7"/>
  <c r="AL20" i="7"/>
  <c r="AK21" i="7"/>
  <c r="AL21" i="7"/>
  <c r="AK22" i="7"/>
  <c r="AK23" i="7"/>
  <c r="AK24" i="7"/>
  <c r="AK25" i="7"/>
  <c r="AL25" i="7"/>
  <c r="AK26" i="7"/>
  <c r="AK27" i="7"/>
  <c r="AL27" i="7"/>
  <c r="AK28" i="7"/>
  <c r="AL28" i="7"/>
  <c r="AK29" i="7"/>
  <c r="AK30" i="7"/>
  <c r="AK31" i="7"/>
  <c r="AK32" i="7"/>
  <c r="AK33" i="7"/>
  <c r="AK34" i="7"/>
  <c r="AK35" i="7"/>
  <c r="AK36" i="7"/>
  <c r="AL36" i="7"/>
  <c r="AK37" i="7"/>
  <c r="AL37" i="7"/>
  <c r="AK38" i="7"/>
  <c r="AL38" i="7"/>
  <c r="AK39" i="7"/>
  <c r="AL39" i="7"/>
  <c r="AK40" i="7"/>
  <c r="AL40" i="7"/>
  <c r="AK41" i="7"/>
  <c r="AL41" i="7"/>
  <c r="AK42" i="7"/>
  <c r="AL42" i="7"/>
  <c r="AK43" i="7"/>
  <c r="AK44" i="7"/>
  <c r="AL44" i="7"/>
  <c r="AK45" i="7"/>
  <c r="AL45" i="7"/>
  <c r="AK46" i="7"/>
  <c r="AL46" i="7"/>
  <c r="AK47" i="7"/>
  <c r="AL47" i="7"/>
  <c r="AK48" i="7"/>
  <c r="AL48" i="7"/>
  <c r="AK49" i="7"/>
  <c r="AL49" i="7"/>
  <c r="AK50" i="7"/>
  <c r="AL50" i="7"/>
  <c r="AK51" i="7"/>
  <c r="AK52" i="7"/>
  <c r="AK53" i="7"/>
  <c r="AL53" i="7"/>
  <c r="AK54" i="7"/>
  <c r="AL54" i="7"/>
  <c r="AK55" i="7"/>
  <c r="W64" i="7"/>
  <c r="W65" i="7"/>
  <c r="V65" i="7"/>
  <c r="AK7" i="7" s="1"/>
  <c r="V64" i="7"/>
  <c r="AJ8" i="7"/>
  <c r="AJ9" i="7"/>
  <c r="AJ10" i="7"/>
  <c r="AJ11" i="7"/>
  <c r="AJ12" i="7"/>
  <c r="AJ13" i="7"/>
  <c r="AJ14" i="7"/>
  <c r="AJ15" i="7"/>
  <c r="AJ16" i="7"/>
  <c r="AJ17" i="7"/>
  <c r="AJ18" i="7"/>
  <c r="AJ19" i="7"/>
  <c r="AJ20" i="7"/>
  <c r="AJ21" i="7"/>
  <c r="AJ22" i="7"/>
  <c r="AJ23" i="7"/>
  <c r="AJ24" i="7"/>
  <c r="AJ25" i="7"/>
  <c r="AJ26" i="7"/>
  <c r="AJ27" i="7"/>
  <c r="AJ28" i="7"/>
  <c r="AJ29" i="7"/>
  <c r="AJ30" i="7"/>
  <c r="AJ31" i="7"/>
  <c r="AJ32" i="7"/>
  <c r="AJ33" i="7"/>
  <c r="AJ34" i="7"/>
  <c r="AJ35" i="7"/>
  <c r="AJ36" i="7"/>
  <c r="AJ37" i="7"/>
  <c r="AJ38" i="7"/>
  <c r="AJ39" i="7"/>
  <c r="AJ40" i="7"/>
  <c r="AJ41" i="7"/>
  <c r="AJ42" i="7"/>
  <c r="AJ43" i="7"/>
  <c r="AJ44" i="7"/>
  <c r="AJ45" i="7"/>
  <c r="AJ46" i="7"/>
  <c r="AJ47" i="7"/>
  <c r="AJ48" i="7"/>
  <c r="AJ49" i="7"/>
  <c r="AJ50" i="7"/>
  <c r="AJ51" i="7"/>
  <c r="AJ52" i="7"/>
  <c r="AJ53" i="7"/>
  <c r="AJ54" i="7"/>
  <c r="AJ55" i="7"/>
  <c r="AJ7" i="7"/>
  <c r="U65" i="7"/>
  <c r="U64" i="7"/>
  <c r="T65" i="7"/>
  <c r="T64" i="7"/>
  <c r="AI8" i="7"/>
  <c r="AI9" i="7"/>
  <c r="AI10" i="7"/>
  <c r="AI11" i="7"/>
  <c r="AI12" i="7"/>
  <c r="AI13" i="7"/>
  <c r="AI14" i="7"/>
  <c r="AI15" i="7"/>
  <c r="AI16" i="7"/>
  <c r="AI17" i="7"/>
  <c r="AI18" i="7"/>
  <c r="AI19" i="7"/>
  <c r="AI20" i="7"/>
  <c r="AI21" i="7"/>
  <c r="AI22" i="7"/>
  <c r="AI23" i="7"/>
  <c r="AI24" i="7"/>
  <c r="AI25" i="7"/>
  <c r="AI26" i="7"/>
  <c r="AI27" i="7"/>
  <c r="AI28" i="7"/>
  <c r="AI29" i="7"/>
  <c r="AI30" i="7"/>
  <c r="AI31" i="7"/>
  <c r="AI32" i="7"/>
  <c r="AI33" i="7"/>
  <c r="AI34" i="7"/>
  <c r="AI35" i="7"/>
  <c r="AI36" i="7"/>
  <c r="AI37" i="7"/>
  <c r="AI38" i="7"/>
  <c r="AI39" i="7"/>
  <c r="AI40" i="7"/>
  <c r="AI41" i="7"/>
  <c r="AI42" i="7"/>
  <c r="AI43" i="7"/>
  <c r="AI44" i="7"/>
  <c r="AI45" i="7"/>
  <c r="AI46" i="7"/>
  <c r="AI47" i="7"/>
  <c r="AI48" i="7"/>
  <c r="AI49" i="7"/>
  <c r="AI50" i="7"/>
  <c r="AI51" i="7"/>
  <c r="AI52" i="7"/>
  <c r="AI53" i="7"/>
  <c r="AI54" i="7"/>
  <c r="AI55" i="7"/>
  <c r="AI7" i="7"/>
  <c r="AH8" i="7"/>
  <c r="AH9" i="7"/>
  <c r="AH10" i="7"/>
  <c r="AH11" i="7"/>
  <c r="AH12" i="7"/>
  <c r="AH13" i="7"/>
  <c r="AH14" i="7"/>
  <c r="AH15" i="7"/>
  <c r="AH16" i="7"/>
  <c r="AH17" i="7"/>
  <c r="AH18" i="7"/>
  <c r="AH19" i="7"/>
  <c r="AH20" i="7"/>
  <c r="AH21" i="7"/>
  <c r="AH22" i="7"/>
  <c r="AH23" i="7"/>
  <c r="AH24" i="7"/>
  <c r="AH25" i="7"/>
  <c r="AH26" i="7"/>
  <c r="AH27" i="7"/>
  <c r="AH28" i="7"/>
  <c r="AH29" i="7"/>
  <c r="AH30" i="7"/>
  <c r="AH31" i="7"/>
  <c r="AH32" i="7"/>
  <c r="AH33" i="7"/>
  <c r="AH34" i="7"/>
  <c r="AH35" i="7"/>
  <c r="AH36" i="7"/>
  <c r="AH37" i="7"/>
  <c r="AH38" i="7"/>
  <c r="AH39" i="7"/>
  <c r="AH40" i="7"/>
  <c r="AH41" i="7"/>
  <c r="AH42" i="7"/>
  <c r="AH43" i="7"/>
  <c r="AH44" i="7"/>
  <c r="AH45" i="7"/>
  <c r="AH46" i="7"/>
  <c r="AH47" i="7"/>
  <c r="AH48" i="7"/>
  <c r="AH49" i="7"/>
  <c r="AH50" i="7"/>
  <c r="AH51" i="7"/>
  <c r="AH52" i="7"/>
  <c r="AH53" i="7"/>
  <c r="AH54" i="7"/>
  <c r="AH55" i="7"/>
  <c r="AH7" i="7"/>
  <c r="S64" i="7"/>
  <c r="S65" i="7"/>
  <c r="R65" i="7"/>
  <c r="R64" i="7"/>
  <c r="AG8" i="7"/>
  <c r="AG9" i="7"/>
  <c r="AG10" i="7"/>
  <c r="AG11" i="7"/>
  <c r="AG12" i="7"/>
  <c r="AG13" i="7"/>
  <c r="AG14" i="7"/>
  <c r="AG15" i="7"/>
  <c r="AG16" i="7"/>
  <c r="AG17" i="7"/>
  <c r="AG18" i="7"/>
  <c r="AG19" i="7"/>
  <c r="AG20" i="7"/>
  <c r="AG21" i="7"/>
  <c r="AG22" i="7"/>
  <c r="AG23" i="7"/>
  <c r="AG24" i="7"/>
  <c r="AG25" i="7"/>
  <c r="AG26" i="7"/>
  <c r="AG27" i="7"/>
  <c r="AG28" i="7"/>
  <c r="AG29" i="7"/>
  <c r="AG30" i="7"/>
  <c r="AG31" i="7"/>
  <c r="AG32" i="7"/>
  <c r="AG33" i="7"/>
  <c r="AG34" i="7"/>
  <c r="AG35" i="7"/>
  <c r="AG36" i="7"/>
  <c r="AG37" i="7"/>
  <c r="AG38" i="7"/>
  <c r="AG39" i="7"/>
  <c r="AG40" i="7"/>
  <c r="AG41" i="7"/>
  <c r="AG42" i="7"/>
  <c r="AG43" i="7"/>
  <c r="AG44" i="7"/>
  <c r="AG45" i="7"/>
  <c r="AG46" i="7"/>
  <c r="AG47" i="7"/>
  <c r="AG48" i="7"/>
  <c r="AG49" i="7"/>
  <c r="AG50" i="7"/>
  <c r="AG51" i="7"/>
  <c r="AG52" i="7"/>
  <c r="AG53" i="7"/>
  <c r="AG54" i="7"/>
  <c r="AG55" i="7"/>
  <c r="AG7" i="7"/>
  <c r="Q63" i="7"/>
  <c r="Q62" i="7"/>
  <c r="AF7" i="7"/>
  <c r="AD7" i="7"/>
  <c r="AF8" i="7"/>
  <c r="AF9" i="7"/>
  <c r="AF10" i="7"/>
  <c r="AF11" i="7"/>
  <c r="AF12" i="7"/>
  <c r="AF13" i="7"/>
  <c r="AF14" i="7"/>
  <c r="AF15" i="7"/>
  <c r="AF16" i="7"/>
  <c r="AF17" i="7"/>
  <c r="AF18" i="7"/>
  <c r="AF19" i="7"/>
  <c r="AF20" i="7"/>
  <c r="AF21" i="7"/>
  <c r="AF22" i="7"/>
  <c r="AF23" i="7"/>
  <c r="AF24" i="7"/>
  <c r="AF25" i="7"/>
  <c r="AF26" i="7"/>
  <c r="AF27" i="7"/>
  <c r="AF28" i="7"/>
  <c r="AF29" i="7"/>
  <c r="AF30" i="7"/>
  <c r="AF31" i="7"/>
  <c r="AF32" i="7"/>
  <c r="AF33" i="7"/>
  <c r="AF34" i="7"/>
  <c r="AF35" i="7"/>
  <c r="AF36" i="7"/>
  <c r="AF37" i="7"/>
  <c r="AF38" i="7"/>
  <c r="AF39" i="7"/>
  <c r="AF40" i="7"/>
  <c r="AF41" i="7"/>
  <c r="AF42" i="7"/>
  <c r="AF43" i="7"/>
  <c r="AF44" i="7"/>
  <c r="AF45" i="7"/>
  <c r="AF46" i="7"/>
  <c r="AF47" i="7"/>
  <c r="AF48" i="7"/>
  <c r="AF49" i="7"/>
  <c r="AF50" i="7"/>
  <c r="AF51" i="7"/>
  <c r="AF52" i="7"/>
  <c r="AF53" i="7"/>
  <c r="AF54" i="7"/>
  <c r="AF55" i="7"/>
  <c r="O64" i="7"/>
  <c r="O65" i="7"/>
  <c r="AE8" i="7"/>
  <c r="AE9" i="7"/>
  <c r="AE10" i="7"/>
  <c r="AE11" i="7"/>
  <c r="AE12" i="7"/>
  <c r="AE13" i="7"/>
  <c r="AE14" i="7"/>
  <c r="AE15" i="7"/>
  <c r="AE16" i="7"/>
  <c r="AE17" i="7"/>
  <c r="AE18" i="7"/>
  <c r="AE19" i="7"/>
  <c r="AE20" i="7"/>
  <c r="AE21" i="7"/>
  <c r="AE22" i="7"/>
  <c r="AE23" i="7"/>
  <c r="AE24" i="7"/>
  <c r="AE25" i="7"/>
  <c r="AE26" i="7"/>
  <c r="AE27" i="7"/>
  <c r="AE28" i="7"/>
  <c r="AE29" i="7"/>
  <c r="AE30" i="7"/>
  <c r="AE31" i="7"/>
  <c r="AE32" i="7"/>
  <c r="AE33" i="7"/>
  <c r="AE34" i="7"/>
  <c r="AE35" i="7"/>
  <c r="AE36" i="7"/>
  <c r="AE37" i="7"/>
  <c r="AE38" i="7"/>
  <c r="AE39" i="7"/>
  <c r="AE40" i="7"/>
  <c r="AE41" i="7"/>
  <c r="AE42" i="7"/>
  <c r="AE43" i="7"/>
  <c r="AE44" i="7"/>
  <c r="AE45" i="7"/>
  <c r="AE46" i="7"/>
  <c r="AE47" i="7"/>
  <c r="AE48" i="7"/>
  <c r="AE49" i="7"/>
  <c r="AE50" i="7"/>
  <c r="AE51" i="7"/>
  <c r="AE52" i="7"/>
  <c r="AE53" i="7"/>
  <c r="AE54" i="7"/>
  <c r="AE55" i="7"/>
  <c r="AE7" i="7"/>
  <c r="N63" i="7"/>
  <c r="N61" i="7"/>
  <c r="M64" i="7"/>
  <c r="AD8" i="7" s="1"/>
  <c r="AD9" i="7"/>
  <c r="AD10" i="7"/>
  <c r="AD13" i="7"/>
  <c r="AD14" i="7"/>
  <c r="AD15" i="7"/>
  <c r="AD17" i="7"/>
  <c r="AD18" i="7"/>
  <c r="AD21" i="7"/>
  <c r="AD22" i="7"/>
  <c r="AD23" i="7"/>
  <c r="AD25" i="7"/>
  <c r="AD26" i="7"/>
  <c r="AD29" i="7"/>
  <c r="AD30" i="7"/>
  <c r="AD31" i="7"/>
  <c r="AD33" i="7"/>
  <c r="AD34" i="7"/>
  <c r="AD37" i="7"/>
  <c r="AD38" i="7"/>
  <c r="AD39" i="7"/>
  <c r="AD41" i="7"/>
  <c r="AD42" i="7"/>
  <c r="AD45" i="7"/>
  <c r="AD46" i="7"/>
  <c r="AD47" i="7"/>
  <c r="AD49" i="7"/>
  <c r="AD50" i="7"/>
  <c r="AD53" i="7"/>
  <c r="AD54" i="7"/>
  <c r="AD55" i="7"/>
  <c r="M65" i="7"/>
  <c r="AC8" i="7"/>
  <c r="AC9" i="7"/>
  <c r="AC10" i="7"/>
  <c r="AC11" i="7"/>
  <c r="AC12" i="7"/>
  <c r="AC13" i="7"/>
  <c r="AC14" i="7"/>
  <c r="AC15" i="7"/>
  <c r="AC16" i="7"/>
  <c r="AC17" i="7"/>
  <c r="AC18" i="7"/>
  <c r="AC19" i="7"/>
  <c r="AC20" i="7"/>
  <c r="AC21" i="7"/>
  <c r="AC22" i="7"/>
  <c r="AC23" i="7"/>
  <c r="AC24" i="7"/>
  <c r="AC25" i="7"/>
  <c r="AC26" i="7"/>
  <c r="AC27" i="7"/>
  <c r="AC28" i="7"/>
  <c r="AC29" i="7"/>
  <c r="AC30" i="7"/>
  <c r="AC31" i="7"/>
  <c r="AC32" i="7"/>
  <c r="AC33" i="7"/>
  <c r="AC34" i="7"/>
  <c r="AC35" i="7"/>
  <c r="AC36" i="7"/>
  <c r="AC37" i="7"/>
  <c r="AC38" i="7"/>
  <c r="AC39" i="7"/>
  <c r="AC40" i="7"/>
  <c r="AC41" i="7"/>
  <c r="AC42" i="7"/>
  <c r="AC43" i="7"/>
  <c r="AC44" i="7"/>
  <c r="AC45" i="7"/>
  <c r="AC46" i="7"/>
  <c r="AC47" i="7"/>
  <c r="AC48" i="7"/>
  <c r="AC49" i="7"/>
  <c r="AC50" i="7"/>
  <c r="AC51" i="7"/>
  <c r="AC52" i="7"/>
  <c r="AC53" i="7"/>
  <c r="AC54" i="7"/>
  <c r="AC55" i="7"/>
  <c r="L65" i="7"/>
  <c r="L64" i="7"/>
  <c r="W63" i="5"/>
  <c r="W62" i="5"/>
  <c r="S62" i="5"/>
  <c r="U62" i="5" s="1"/>
  <c r="T54" i="3"/>
  <c r="AC7" i="3"/>
  <c r="AC8" i="3"/>
  <c r="AC9" i="3"/>
  <c r="AC10" i="3"/>
  <c r="AC11" i="3"/>
  <c r="AC12" i="3"/>
  <c r="AC13" i="3"/>
  <c r="AC14" i="3"/>
  <c r="AC15" i="3"/>
  <c r="AC16" i="3"/>
  <c r="AC17" i="3"/>
  <c r="AC18" i="3"/>
  <c r="AC19" i="3"/>
  <c r="AC20" i="3"/>
  <c r="AC21" i="3"/>
  <c r="AC22" i="3"/>
  <c r="AC23" i="3"/>
  <c r="AC24" i="3"/>
  <c r="AC25" i="3"/>
  <c r="AC26" i="3"/>
  <c r="AC27" i="3"/>
  <c r="AC28" i="3"/>
  <c r="AC29" i="3"/>
  <c r="AC30" i="3"/>
  <c r="AC31" i="3"/>
  <c r="AC32" i="3"/>
  <c r="AC33" i="3"/>
  <c r="AC34" i="3"/>
  <c r="AC35" i="3"/>
  <c r="AC36" i="3"/>
  <c r="AC37" i="3"/>
  <c r="AC38" i="3"/>
  <c r="AC39" i="3"/>
  <c r="AC40" i="3"/>
  <c r="AC41" i="3"/>
  <c r="AC42" i="3"/>
  <c r="AC43" i="3"/>
  <c r="AC44" i="3"/>
  <c r="AC45" i="3"/>
  <c r="AC46" i="3"/>
  <c r="AC47" i="3"/>
  <c r="AC48" i="3"/>
  <c r="AC49" i="3"/>
  <c r="AC50" i="3"/>
  <c r="AC51" i="3"/>
  <c r="AC52" i="3"/>
  <c r="AC53" i="3"/>
  <c r="AC54" i="3"/>
  <c r="AC6" i="3"/>
  <c r="O63" i="3"/>
  <c r="O62" i="3"/>
  <c r="Z9" i="3"/>
  <c r="Z10" i="3"/>
  <c r="Z11" i="3"/>
  <c r="Z12" i="3"/>
  <c r="Z14" i="3"/>
  <c r="Z15" i="3"/>
  <c r="Z17" i="3"/>
  <c r="Z19" i="3"/>
  <c r="Z20" i="3"/>
  <c r="Z24" i="3"/>
  <c r="Z26" i="3"/>
  <c r="Z27" i="3"/>
  <c r="Z33" i="3"/>
  <c r="Z35" i="3"/>
  <c r="Z36" i="3"/>
  <c r="Z37" i="3"/>
  <c r="Z38" i="3"/>
  <c r="Z39" i="3"/>
  <c r="Z40" i="3"/>
  <c r="Z41" i="3"/>
  <c r="Z43" i="3"/>
  <c r="Z44" i="3"/>
  <c r="Z45" i="3"/>
  <c r="Z46" i="3"/>
  <c r="Z47" i="3"/>
  <c r="Z48" i="3"/>
  <c r="Z49" i="3"/>
  <c r="Z52" i="3"/>
  <c r="Z53" i="3"/>
  <c r="M59" i="3"/>
  <c r="M62" i="3"/>
  <c r="M63" i="3"/>
  <c r="J63" i="3"/>
  <c r="J62" i="3"/>
  <c r="S63" i="5"/>
  <c r="U63" i="5" s="1"/>
  <c r="T63" i="5"/>
  <c r="T62" i="5"/>
  <c r="P63" i="5"/>
  <c r="O63" i="5"/>
  <c r="P62" i="5"/>
  <c r="O62" i="5"/>
  <c r="O52" i="5"/>
  <c r="U8" i="6"/>
  <c r="Z15" i="7"/>
  <c r="Z7" i="7"/>
  <c r="M63" i="5"/>
  <c r="M62" i="5"/>
  <c r="L63" i="5"/>
  <c r="K63" i="5"/>
  <c r="K62" i="5"/>
  <c r="L62" i="5"/>
  <c r="K53" i="5"/>
  <c r="V12" i="2"/>
  <c r="W11" i="2"/>
  <c r="I11" i="2"/>
  <c r="AS4" i="8"/>
  <c r="Z8" i="7"/>
  <c r="Z9" i="7"/>
  <c r="Z10" i="7"/>
  <c r="Z11" i="7"/>
  <c r="Z12" i="7"/>
  <c r="Z13" i="7"/>
  <c r="Z14" i="7"/>
  <c r="Z16" i="7"/>
  <c r="Z17" i="7"/>
  <c r="Z18" i="7"/>
  <c r="Z19" i="7"/>
  <c r="Z20" i="7"/>
  <c r="Z21" i="7"/>
  <c r="Z22" i="7"/>
  <c r="Z23" i="7"/>
  <c r="Z24" i="7"/>
  <c r="Z25" i="7"/>
  <c r="Z26" i="7"/>
  <c r="Z27" i="7"/>
  <c r="Z28" i="7"/>
  <c r="Z29" i="7"/>
  <c r="Z30" i="7"/>
  <c r="Z31" i="7"/>
  <c r="Z32" i="7"/>
  <c r="Z33" i="7"/>
  <c r="Z34" i="7"/>
  <c r="Z35" i="7"/>
  <c r="Z36" i="7"/>
  <c r="Z37" i="7"/>
  <c r="Z38" i="7"/>
  <c r="Z39" i="7"/>
  <c r="Z40" i="7"/>
  <c r="Z41" i="7"/>
  <c r="Z42" i="7"/>
  <c r="Z43" i="7"/>
  <c r="Z44" i="7"/>
  <c r="Z45" i="7"/>
  <c r="Z46" i="7"/>
  <c r="Z47" i="7"/>
  <c r="Z48" i="7"/>
  <c r="Z49" i="7"/>
  <c r="Z50" i="7"/>
  <c r="Z51" i="7"/>
  <c r="Z52" i="7"/>
  <c r="Z53" i="7"/>
  <c r="Z54" i="7"/>
  <c r="Z55" i="7"/>
  <c r="Y63" i="7"/>
  <c r="Y62" i="7"/>
  <c r="U9" i="6"/>
  <c r="U10" i="6"/>
  <c r="U11" i="6"/>
  <c r="U12" i="6"/>
  <c r="U14" i="6"/>
  <c r="U15" i="6"/>
  <c r="U16" i="6"/>
  <c r="U17" i="6"/>
  <c r="U18" i="6"/>
  <c r="U19" i="6"/>
  <c r="U20" i="6"/>
  <c r="U21" i="6"/>
  <c r="U22" i="6"/>
  <c r="U23" i="6"/>
  <c r="U24" i="6"/>
  <c r="U27" i="6"/>
  <c r="U28" i="6"/>
  <c r="U30" i="6"/>
  <c r="U31" i="6"/>
  <c r="U32" i="6"/>
  <c r="U33" i="6"/>
  <c r="U35" i="6"/>
  <c r="U36" i="6"/>
  <c r="U37" i="6"/>
  <c r="U38" i="6"/>
  <c r="U39" i="6"/>
  <c r="U40" i="6"/>
  <c r="U41" i="6"/>
  <c r="U43" i="6"/>
  <c r="U44" i="6"/>
  <c r="U45" i="6"/>
  <c r="U46" i="6"/>
  <c r="U47" i="6"/>
  <c r="U48" i="6"/>
  <c r="U49" i="6"/>
  <c r="U50" i="6"/>
  <c r="U51" i="6"/>
  <c r="U52" i="6"/>
  <c r="U53" i="6"/>
  <c r="U54" i="6"/>
  <c r="U6" i="6"/>
  <c r="T61" i="6"/>
  <c r="T60" i="6"/>
  <c r="X18" i="6" l="1"/>
  <c r="X49" i="6"/>
  <c r="X41" i="6"/>
  <c r="X33" i="6"/>
  <c r="X17" i="6"/>
  <c r="X9" i="6"/>
  <c r="X50" i="6"/>
  <c r="X10" i="6"/>
  <c r="X48" i="6"/>
  <c r="X40" i="6"/>
  <c r="X32" i="6"/>
  <c r="X24" i="6"/>
  <c r="X16" i="6"/>
  <c r="X8" i="6"/>
  <c r="X15" i="6"/>
  <c r="X47" i="6"/>
  <c r="X39" i="6"/>
  <c r="X31" i="6"/>
  <c r="X23" i="6"/>
  <c r="X54" i="6"/>
  <c r="X46" i="6"/>
  <c r="X38" i="6"/>
  <c r="X30" i="6"/>
  <c r="X22" i="6"/>
  <c r="X14" i="6"/>
  <c r="X53" i="6"/>
  <c r="X37" i="6"/>
  <c r="X21" i="6"/>
  <c r="X28" i="6"/>
  <c r="X45" i="6"/>
  <c r="X52" i="6"/>
  <c r="X44" i="6"/>
  <c r="X36" i="6"/>
  <c r="X20" i="6"/>
  <c r="X12" i="6"/>
  <c r="X51" i="6"/>
  <c r="X43" i="6"/>
  <c r="X35" i="6"/>
  <c r="X27" i="6"/>
  <c r="X19" i="6"/>
  <c r="X11" i="6"/>
  <c r="T63" i="6"/>
  <c r="AD52" i="7"/>
  <c r="AD44" i="7"/>
  <c r="AD36" i="7"/>
  <c r="AD28" i="7"/>
  <c r="AD20" i="7"/>
  <c r="AD12" i="7"/>
  <c r="AD51" i="7"/>
  <c r="AD43" i="7"/>
  <c r="AD35" i="7"/>
  <c r="AD27" i="7"/>
  <c r="AD19" i="7"/>
  <c r="AD11" i="7"/>
  <c r="AD48" i="7"/>
  <c r="AD40" i="7"/>
  <c r="AD32" i="7"/>
  <c r="AD24" i="7"/>
  <c r="AD16" i="7"/>
  <c r="AC7" i="7"/>
  <c r="Q63" i="5"/>
  <c r="Q62" i="5"/>
  <c r="L60" i="7" l="1"/>
  <c r="Y61" i="7"/>
  <c r="Y60" i="7"/>
  <c r="Y59" i="7"/>
  <c r="Y58" i="7"/>
  <c r="D59" i="6"/>
  <c r="E59" i="6"/>
  <c r="F59" i="6"/>
  <c r="G59" i="6"/>
  <c r="H59" i="6"/>
  <c r="I59" i="6"/>
  <c r="J59" i="6"/>
  <c r="K59" i="6"/>
  <c r="L59" i="6"/>
  <c r="M59" i="6"/>
  <c r="N59" i="6"/>
  <c r="O59" i="6"/>
  <c r="Q59" i="6"/>
  <c r="R59" i="6"/>
  <c r="P59" i="6"/>
  <c r="D58" i="6"/>
  <c r="E58" i="6"/>
  <c r="F58" i="6"/>
  <c r="G58" i="6"/>
  <c r="H58" i="6"/>
  <c r="I58" i="6"/>
  <c r="J58" i="6"/>
  <c r="K58" i="6"/>
  <c r="L58" i="6"/>
  <c r="M58" i="6"/>
  <c r="N58" i="6"/>
  <c r="O58" i="6"/>
  <c r="Q58" i="6"/>
  <c r="R58" i="6"/>
  <c r="P58" i="6"/>
  <c r="D56" i="6"/>
  <c r="E56" i="6"/>
  <c r="F56" i="6"/>
  <c r="G56" i="6"/>
  <c r="H56" i="6"/>
  <c r="I56" i="6"/>
  <c r="J56" i="6"/>
  <c r="K56" i="6"/>
  <c r="L56" i="6"/>
  <c r="M56" i="6"/>
  <c r="N56" i="6"/>
  <c r="O56" i="6"/>
  <c r="P56" i="6"/>
  <c r="D57" i="6"/>
  <c r="E57" i="6"/>
  <c r="F57" i="6"/>
  <c r="G57" i="6"/>
  <c r="H57" i="6"/>
  <c r="I57" i="6"/>
  <c r="J57" i="6"/>
  <c r="K57" i="6"/>
  <c r="L57" i="6"/>
  <c r="M57" i="6"/>
  <c r="N57" i="6"/>
  <c r="O57" i="6"/>
  <c r="P54" i="6"/>
  <c r="P57" i="6" s="1"/>
  <c r="R57" i="6"/>
  <c r="Q57" i="6"/>
  <c r="E56" i="3"/>
  <c r="F56" i="3"/>
  <c r="G56" i="3"/>
  <c r="H56" i="3"/>
  <c r="I56" i="3"/>
  <c r="E57" i="3"/>
  <c r="F57" i="3"/>
  <c r="G57" i="3"/>
  <c r="H57" i="3"/>
  <c r="I57" i="3"/>
  <c r="E58" i="3"/>
  <c r="F58" i="3"/>
  <c r="G58" i="3"/>
  <c r="H58" i="3"/>
  <c r="I58" i="3"/>
  <c r="E59" i="3"/>
  <c r="F59" i="3"/>
  <c r="G59" i="3"/>
  <c r="H59" i="3"/>
  <c r="I59" i="3"/>
  <c r="E56" i="5"/>
  <c r="F56" i="5"/>
  <c r="G56" i="5"/>
  <c r="H56" i="5"/>
  <c r="I56" i="5"/>
  <c r="J56" i="5"/>
  <c r="E57" i="5"/>
  <c r="F57" i="5"/>
  <c r="G57" i="5"/>
  <c r="H57" i="5"/>
  <c r="I57" i="5"/>
  <c r="J57" i="5"/>
  <c r="E58" i="5"/>
  <c r="F58" i="5"/>
  <c r="G58" i="5"/>
  <c r="H58" i="5"/>
  <c r="I58" i="5"/>
  <c r="J58" i="5"/>
  <c r="E59" i="5"/>
  <c r="F59" i="5"/>
  <c r="G59" i="5"/>
  <c r="H59" i="5"/>
  <c r="I59" i="5"/>
  <c r="J59" i="5"/>
  <c r="Q56" i="6"/>
  <c r="R56" i="6"/>
  <c r="E61" i="7"/>
  <c r="F61" i="7"/>
  <c r="G61" i="7"/>
  <c r="H61" i="7"/>
  <c r="I61" i="7"/>
  <c r="J61" i="7"/>
  <c r="K61" i="7"/>
  <c r="L61" i="7"/>
  <c r="M61" i="7"/>
  <c r="O61" i="7"/>
  <c r="P61" i="7"/>
  <c r="Q61" i="7"/>
  <c r="R61" i="7"/>
  <c r="S61" i="7"/>
  <c r="T61" i="7"/>
  <c r="U61" i="7"/>
  <c r="V61" i="7"/>
  <c r="W61" i="7"/>
  <c r="X61" i="7"/>
  <c r="E60" i="7"/>
  <c r="F60" i="7"/>
  <c r="G60" i="7"/>
  <c r="H60" i="7"/>
  <c r="I60" i="7"/>
  <c r="J60" i="7"/>
  <c r="K60" i="7"/>
  <c r="M60" i="7"/>
  <c r="N60" i="7"/>
  <c r="O60" i="7"/>
  <c r="P60" i="7"/>
  <c r="Q60" i="7"/>
  <c r="R60" i="7"/>
  <c r="S60" i="7"/>
  <c r="T60" i="7"/>
  <c r="U60" i="7"/>
  <c r="V60" i="7"/>
  <c r="W60" i="7"/>
  <c r="X60" i="7"/>
  <c r="E58" i="7"/>
  <c r="F58" i="7"/>
  <c r="G58" i="7"/>
  <c r="H58" i="7"/>
  <c r="I58" i="7"/>
  <c r="J58" i="7"/>
  <c r="K58" i="7"/>
  <c r="L58" i="7"/>
  <c r="M58" i="7"/>
  <c r="N58" i="7"/>
  <c r="O58" i="7"/>
  <c r="P58" i="7"/>
  <c r="Q58" i="7"/>
  <c r="R58" i="7"/>
  <c r="S58" i="7"/>
  <c r="T58" i="7"/>
  <c r="U58" i="7"/>
  <c r="V58" i="7"/>
  <c r="W58" i="7"/>
  <c r="X58" i="7"/>
  <c r="P59" i="7"/>
  <c r="Q59" i="7"/>
  <c r="R59" i="7"/>
  <c r="S59" i="7"/>
  <c r="T59" i="7"/>
  <c r="U59" i="7"/>
  <c r="V59" i="7"/>
  <c r="W59" i="7"/>
  <c r="X59" i="7"/>
  <c r="K59" i="7"/>
  <c r="L59" i="7"/>
  <c r="M59" i="7"/>
  <c r="N59" i="7"/>
  <c r="O59" i="7"/>
  <c r="L55" i="7"/>
  <c r="E59" i="7"/>
  <c r="F59" i="7"/>
  <c r="G59" i="7"/>
  <c r="H59" i="7"/>
  <c r="I59" i="7"/>
  <c r="J59" i="7"/>
  <c r="D59" i="7"/>
  <c r="AT7" i="8" l="1"/>
  <c r="AT8" i="8"/>
  <c r="AT9" i="8"/>
  <c r="AT10" i="8"/>
  <c r="AT12" i="8"/>
  <c r="AT13" i="8"/>
  <c r="AT15" i="8"/>
  <c r="AT17" i="8"/>
  <c r="AT18" i="8"/>
  <c r="AT22" i="8"/>
  <c r="AT24" i="8"/>
  <c r="AT25" i="8"/>
  <c r="AT31" i="8"/>
  <c r="AT33" i="8"/>
  <c r="AT34" i="8"/>
  <c r="AT35" i="8"/>
  <c r="AT36" i="8"/>
  <c r="AT37" i="8"/>
  <c r="AT38" i="8"/>
  <c r="AT39" i="8"/>
  <c r="AT41" i="8"/>
  <c r="AT42" i="8"/>
  <c r="AT43" i="8"/>
  <c r="AT44" i="8"/>
  <c r="AT45" i="8"/>
  <c r="AT46" i="8"/>
  <c r="AT47" i="8"/>
  <c r="AT50" i="8"/>
  <c r="AT51" i="8"/>
  <c r="AS5" i="8"/>
  <c r="AS6" i="8"/>
  <c r="AS11" i="8"/>
  <c r="AS14" i="8"/>
  <c r="AS16" i="8"/>
  <c r="AS19" i="8"/>
  <c r="AS20" i="8"/>
  <c r="AS21" i="8"/>
  <c r="AS23" i="8"/>
  <c r="AS26" i="8"/>
  <c r="AS27" i="8"/>
  <c r="AS28" i="8"/>
  <c r="AS29" i="8"/>
  <c r="AS30" i="8"/>
  <c r="AS32" i="8"/>
  <c r="AS40" i="8"/>
  <c r="AS48" i="8"/>
  <c r="AS49" i="8"/>
  <c r="AS52" i="8"/>
  <c r="R4" i="1" l="1"/>
  <c r="R5" i="1"/>
  <c r="R6" i="1"/>
  <c r="R7" i="1"/>
  <c r="R8" i="1"/>
  <c r="R9" i="1"/>
  <c r="R10" i="1"/>
  <c r="R11" i="1"/>
  <c r="R12" i="1"/>
  <c r="R13" i="1"/>
  <c r="R14" i="1"/>
  <c r="R15" i="1"/>
  <c r="R16" i="1"/>
  <c r="R17" i="1"/>
  <c r="R18" i="1"/>
  <c r="R19" i="1"/>
  <c r="R20" i="1"/>
  <c r="R21" i="1"/>
  <c r="R22" i="1"/>
  <c r="R23" i="1"/>
  <c r="R24" i="1"/>
  <c r="R25" i="1"/>
  <c r="R26" i="1"/>
  <c r="R27" i="1"/>
  <c r="R28" i="1"/>
  <c r="R29" i="1"/>
  <c r="R30" i="1"/>
  <c r="R31" i="1"/>
  <c r="R32" i="1"/>
  <c r="R33" i="1"/>
  <c r="R34" i="1"/>
  <c r="R35" i="1"/>
  <c r="R36" i="1"/>
  <c r="R37" i="1"/>
  <c r="R38" i="1"/>
  <c r="R39" i="1"/>
  <c r="R40" i="1"/>
  <c r="R41" i="1"/>
  <c r="R42" i="1"/>
  <c r="R43" i="1"/>
  <c r="R44" i="1"/>
  <c r="R45" i="1"/>
  <c r="R46" i="1"/>
  <c r="R47" i="1"/>
  <c r="R48" i="1"/>
  <c r="R49" i="1"/>
  <c r="R50" i="1"/>
  <c r="R51" i="1"/>
  <c r="R52" i="1"/>
  <c r="M7" i="7"/>
  <c r="R54" i="1" l="1"/>
  <c r="R55" i="1"/>
  <c r="W11" i="7"/>
  <c r="O7" i="3"/>
  <c r="O8" i="3"/>
  <c r="O9" i="3"/>
  <c r="O10" i="3"/>
  <c r="O11" i="3"/>
  <c r="O12" i="3"/>
  <c r="O13" i="3"/>
  <c r="O14" i="3"/>
  <c r="O15" i="3"/>
  <c r="O16" i="3"/>
  <c r="O17" i="3"/>
  <c r="O18" i="3"/>
  <c r="O19" i="3"/>
  <c r="O20" i="3"/>
  <c r="O21" i="3"/>
  <c r="O22" i="3"/>
  <c r="O23" i="3"/>
  <c r="O24" i="3"/>
  <c r="O25" i="3"/>
  <c r="O26" i="3"/>
  <c r="O27" i="3"/>
  <c r="O28" i="3"/>
  <c r="O29" i="3"/>
  <c r="O30" i="3"/>
  <c r="O31" i="3"/>
  <c r="O32" i="3"/>
  <c r="O33" i="3"/>
  <c r="O34" i="3"/>
  <c r="O35" i="3"/>
  <c r="O36" i="3"/>
  <c r="O37" i="3"/>
  <c r="O38" i="3"/>
  <c r="O39" i="3"/>
  <c r="O40" i="3"/>
  <c r="O41" i="3"/>
  <c r="O42" i="3"/>
  <c r="O43" i="3"/>
  <c r="O44" i="3"/>
  <c r="O45" i="3"/>
  <c r="O46" i="3"/>
  <c r="O47" i="3"/>
  <c r="O48" i="3"/>
  <c r="O49" i="3"/>
  <c r="O50" i="3"/>
  <c r="O51" i="3"/>
  <c r="O52" i="3"/>
  <c r="O53" i="3"/>
  <c r="O54" i="3"/>
  <c r="O6" i="3"/>
  <c r="N7" i="3"/>
  <c r="N8" i="3"/>
  <c r="N9" i="3"/>
  <c r="N10" i="3"/>
  <c r="N11" i="3"/>
  <c r="N12" i="3"/>
  <c r="N13" i="3"/>
  <c r="N14" i="3"/>
  <c r="N15" i="3"/>
  <c r="N16" i="3"/>
  <c r="N17" i="3"/>
  <c r="N18" i="3"/>
  <c r="N19" i="3"/>
  <c r="N20" i="3"/>
  <c r="N21" i="3"/>
  <c r="N22" i="3"/>
  <c r="N23" i="3"/>
  <c r="N24" i="3"/>
  <c r="N25" i="3"/>
  <c r="N26" i="3"/>
  <c r="N27" i="3"/>
  <c r="N28" i="3"/>
  <c r="N29" i="3"/>
  <c r="N30" i="3"/>
  <c r="N31" i="3"/>
  <c r="N32" i="3"/>
  <c r="N33" i="3"/>
  <c r="N34" i="3"/>
  <c r="N35" i="3"/>
  <c r="N36" i="3"/>
  <c r="N37" i="3"/>
  <c r="N38" i="3"/>
  <c r="N39" i="3"/>
  <c r="N40" i="3"/>
  <c r="N41" i="3"/>
  <c r="N42" i="3"/>
  <c r="N43" i="3"/>
  <c r="N44" i="3"/>
  <c r="N45" i="3"/>
  <c r="N46" i="3"/>
  <c r="N47" i="3"/>
  <c r="N48" i="3"/>
  <c r="N49" i="3"/>
  <c r="N50" i="3"/>
  <c r="N51" i="3"/>
  <c r="N52" i="3"/>
  <c r="N53" i="3"/>
  <c r="N54" i="3"/>
  <c r="N6" i="3"/>
  <c r="M10" i="3"/>
  <c r="M11" i="3"/>
  <c r="M12" i="3"/>
  <c r="M14" i="3"/>
  <c r="P11" i="2" s="1"/>
  <c r="M15" i="3"/>
  <c r="M17" i="3"/>
  <c r="M19" i="3"/>
  <c r="M20" i="3"/>
  <c r="M24" i="3"/>
  <c r="M26" i="3"/>
  <c r="M27" i="3"/>
  <c r="M33" i="3"/>
  <c r="M35" i="3"/>
  <c r="M36" i="3"/>
  <c r="M37" i="3"/>
  <c r="M38" i="3"/>
  <c r="M39" i="3"/>
  <c r="M40" i="3"/>
  <c r="M41" i="3"/>
  <c r="M43" i="3"/>
  <c r="M44" i="3"/>
  <c r="M45" i="3"/>
  <c r="M46" i="3"/>
  <c r="M47" i="3"/>
  <c r="M48" i="3"/>
  <c r="M49" i="3"/>
  <c r="M52" i="3"/>
  <c r="M53" i="3"/>
  <c r="M9" i="3"/>
  <c r="L7" i="3"/>
  <c r="L8" i="3"/>
  <c r="L9" i="3"/>
  <c r="L10" i="3"/>
  <c r="L11" i="3"/>
  <c r="L12" i="3"/>
  <c r="L13" i="3"/>
  <c r="L14" i="3"/>
  <c r="L15" i="3"/>
  <c r="L16" i="3"/>
  <c r="L17" i="3"/>
  <c r="L18" i="3"/>
  <c r="L19" i="3"/>
  <c r="L20" i="3"/>
  <c r="L21" i="3"/>
  <c r="L22" i="3"/>
  <c r="L23" i="3"/>
  <c r="L24" i="3"/>
  <c r="L25" i="3"/>
  <c r="L26" i="3"/>
  <c r="L27" i="3"/>
  <c r="L28" i="3"/>
  <c r="L29" i="3"/>
  <c r="L30" i="3"/>
  <c r="L31" i="3"/>
  <c r="L32" i="3"/>
  <c r="L33" i="3"/>
  <c r="L34" i="3"/>
  <c r="L35" i="3"/>
  <c r="L36" i="3"/>
  <c r="L37" i="3"/>
  <c r="L38" i="3"/>
  <c r="L39" i="3"/>
  <c r="L40" i="3"/>
  <c r="L41" i="3"/>
  <c r="L42" i="3"/>
  <c r="L43" i="3"/>
  <c r="L44" i="3"/>
  <c r="L45" i="3"/>
  <c r="L46" i="3"/>
  <c r="L47" i="3"/>
  <c r="L48" i="3"/>
  <c r="L49" i="3"/>
  <c r="L50" i="3"/>
  <c r="L51" i="3"/>
  <c r="L52" i="3"/>
  <c r="L53" i="3"/>
  <c r="L54" i="3"/>
  <c r="L6" i="3"/>
  <c r="W7" i="5"/>
  <c r="AF7" i="5" s="1"/>
  <c r="W8" i="5"/>
  <c r="AF8" i="5" s="1"/>
  <c r="W9" i="5"/>
  <c r="AF9" i="5" s="1"/>
  <c r="W10" i="5"/>
  <c r="AF10" i="5" s="1"/>
  <c r="W11" i="5"/>
  <c r="AF11" i="5" s="1"/>
  <c r="W12" i="5"/>
  <c r="AF12" i="5" s="1"/>
  <c r="W14" i="5"/>
  <c r="AF14" i="5" s="1"/>
  <c r="W15" i="5"/>
  <c r="AF15" i="5" s="1"/>
  <c r="W16" i="5"/>
  <c r="AF16" i="5" s="1"/>
  <c r="W17" i="5"/>
  <c r="AF17" i="5" s="1"/>
  <c r="W18" i="5"/>
  <c r="AF18" i="5" s="1"/>
  <c r="W19" i="5"/>
  <c r="AF19" i="5" s="1"/>
  <c r="W20" i="5"/>
  <c r="AF20" i="5" s="1"/>
  <c r="W21" i="5"/>
  <c r="AF21" i="5" s="1"/>
  <c r="W22" i="5"/>
  <c r="AF22" i="5" s="1"/>
  <c r="W23" i="5"/>
  <c r="AF23" i="5" s="1"/>
  <c r="W24" i="5"/>
  <c r="AF24" i="5" s="1"/>
  <c r="W25" i="5"/>
  <c r="AF25" i="5" s="1"/>
  <c r="W26" i="5"/>
  <c r="AF26" i="5" s="1"/>
  <c r="W27" i="5"/>
  <c r="AF27" i="5" s="1"/>
  <c r="W28" i="5"/>
  <c r="AF28" i="5" s="1"/>
  <c r="W29" i="5"/>
  <c r="AF29" i="5" s="1"/>
  <c r="W30" i="5"/>
  <c r="AF30" i="5" s="1"/>
  <c r="W31" i="5"/>
  <c r="AF31" i="5" s="1"/>
  <c r="W32" i="5"/>
  <c r="AF32" i="5" s="1"/>
  <c r="W33" i="5"/>
  <c r="AF33" i="5" s="1"/>
  <c r="W34" i="5"/>
  <c r="AF34" i="5" s="1"/>
  <c r="W35" i="5"/>
  <c r="AF35" i="5" s="1"/>
  <c r="W36" i="5"/>
  <c r="AF36" i="5" s="1"/>
  <c r="W37" i="5"/>
  <c r="AF37" i="5" s="1"/>
  <c r="W38" i="5"/>
  <c r="AF38" i="5" s="1"/>
  <c r="W39" i="5"/>
  <c r="AF39" i="5" s="1"/>
  <c r="W40" i="5"/>
  <c r="AF40" i="5" s="1"/>
  <c r="W41" i="5"/>
  <c r="AF41" i="5" s="1"/>
  <c r="W42" i="5"/>
  <c r="AF42" i="5" s="1"/>
  <c r="W43" i="5"/>
  <c r="AF43" i="5" s="1"/>
  <c r="W44" i="5"/>
  <c r="AF44" i="5" s="1"/>
  <c r="W45" i="5"/>
  <c r="AF45" i="5" s="1"/>
  <c r="W46" i="5"/>
  <c r="AF46" i="5" s="1"/>
  <c r="W47" i="5"/>
  <c r="AF47" i="5" s="1"/>
  <c r="W48" i="5"/>
  <c r="AF48" i="5" s="1"/>
  <c r="W49" i="5"/>
  <c r="AF49" i="5" s="1"/>
  <c r="W50" i="5"/>
  <c r="AF50" i="5" s="1"/>
  <c r="W51" i="5"/>
  <c r="AF51" i="5" s="1"/>
  <c r="W52" i="5"/>
  <c r="AF52" i="5" s="1"/>
  <c r="W53" i="5"/>
  <c r="AF53" i="5" s="1"/>
  <c r="W54" i="5"/>
  <c r="AF54" i="5" s="1"/>
  <c r="W6" i="5"/>
  <c r="AF6" i="5" s="1"/>
  <c r="T7" i="5"/>
  <c r="T8" i="5"/>
  <c r="T9" i="5"/>
  <c r="T10" i="5"/>
  <c r="T11" i="5"/>
  <c r="T12" i="5"/>
  <c r="T14" i="5"/>
  <c r="T15" i="5"/>
  <c r="T16" i="5"/>
  <c r="T17" i="5"/>
  <c r="T18" i="5"/>
  <c r="T19" i="5"/>
  <c r="T20" i="5"/>
  <c r="T21" i="5"/>
  <c r="T22" i="5"/>
  <c r="T23" i="5"/>
  <c r="T24" i="5"/>
  <c r="T27" i="5"/>
  <c r="T28" i="5"/>
  <c r="T29" i="5"/>
  <c r="T30" i="5"/>
  <c r="T31" i="5"/>
  <c r="T32" i="5"/>
  <c r="T33" i="5"/>
  <c r="T34" i="5"/>
  <c r="T35" i="5"/>
  <c r="T36" i="5"/>
  <c r="T37" i="5"/>
  <c r="T38" i="5"/>
  <c r="T39" i="5"/>
  <c r="T40" i="5"/>
  <c r="T41" i="5"/>
  <c r="T42" i="5"/>
  <c r="T44" i="5"/>
  <c r="T46" i="5"/>
  <c r="T47" i="5"/>
  <c r="T48" i="5"/>
  <c r="T49" i="5"/>
  <c r="T50" i="5"/>
  <c r="T51" i="5"/>
  <c r="T52" i="5"/>
  <c r="T53" i="5"/>
  <c r="T54" i="5"/>
  <c r="T6" i="5"/>
  <c r="S7" i="5"/>
  <c r="S8" i="5"/>
  <c r="S9" i="5"/>
  <c r="S10" i="5"/>
  <c r="S11" i="5"/>
  <c r="S12" i="5"/>
  <c r="S14" i="5"/>
  <c r="S15" i="5"/>
  <c r="S16" i="5"/>
  <c r="S17" i="5"/>
  <c r="S18" i="5"/>
  <c r="S19" i="5"/>
  <c r="S20" i="5"/>
  <c r="S21" i="5"/>
  <c r="S22" i="5"/>
  <c r="S23" i="5"/>
  <c r="S27" i="5"/>
  <c r="S28" i="5"/>
  <c r="S29" i="5"/>
  <c r="S30" i="5"/>
  <c r="S31" i="5"/>
  <c r="S32" i="5"/>
  <c r="S33" i="5"/>
  <c r="S34" i="5"/>
  <c r="S35" i="5"/>
  <c r="S36" i="5"/>
  <c r="S37" i="5"/>
  <c r="S38" i="5"/>
  <c r="S39" i="5"/>
  <c r="S40" i="5"/>
  <c r="S41" i="5"/>
  <c r="S42" i="5"/>
  <c r="S44" i="5"/>
  <c r="S46" i="5"/>
  <c r="S47" i="5"/>
  <c r="S48" i="5"/>
  <c r="S49" i="5"/>
  <c r="S50" i="5"/>
  <c r="S51" i="5"/>
  <c r="S52" i="5"/>
  <c r="S53" i="5"/>
  <c r="S54" i="5"/>
  <c r="S6" i="5"/>
  <c r="P7" i="5"/>
  <c r="P8" i="5"/>
  <c r="P9" i="5"/>
  <c r="P10" i="5"/>
  <c r="P11" i="5"/>
  <c r="P12" i="5"/>
  <c r="P14" i="5"/>
  <c r="P15" i="5"/>
  <c r="P16" i="5"/>
  <c r="P17" i="5"/>
  <c r="P18" i="5"/>
  <c r="P19" i="5"/>
  <c r="P20" i="5"/>
  <c r="P21" i="5"/>
  <c r="P22" i="5"/>
  <c r="P23" i="5"/>
  <c r="P24" i="5"/>
  <c r="P27" i="5"/>
  <c r="P28" i="5"/>
  <c r="P29" i="5"/>
  <c r="P30" i="5"/>
  <c r="P31" i="5"/>
  <c r="P32" i="5"/>
  <c r="P33" i="5"/>
  <c r="P34" i="5"/>
  <c r="P35" i="5"/>
  <c r="P36" i="5"/>
  <c r="P37" i="5"/>
  <c r="P38" i="5"/>
  <c r="P39" i="5"/>
  <c r="P40" i="5"/>
  <c r="P41" i="5"/>
  <c r="P42" i="5"/>
  <c r="P44" i="5"/>
  <c r="P46" i="5"/>
  <c r="P47" i="5"/>
  <c r="P48" i="5"/>
  <c r="P49" i="5"/>
  <c r="P50" i="5"/>
  <c r="P51" i="5"/>
  <c r="P52" i="5"/>
  <c r="P53" i="5"/>
  <c r="P54" i="5"/>
  <c r="P6" i="5"/>
  <c r="O7" i="5"/>
  <c r="O8" i="5"/>
  <c r="O9" i="5"/>
  <c r="O10" i="5"/>
  <c r="O11" i="5"/>
  <c r="O12" i="5"/>
  <c r="O15" i="5"/>
  <c r="O16" i="5"/>
  <c r="O17" i="5"/>
  <c r="O18" i="5"/>
  <c r="O19" i="5"/>
  <c r="O20" i="5"/>
  <c r="O21" i="5"/>
  <c r="O22" i="5"/>
  <c r="O23" i="5"/>
  <c r="O28" i="5"/>
  <c r="O29" i="5"/>
  <c r="O30" i="5"/>
  <c r="O31" i="5"/>
  <c r="O32" i="5"/>
  <c r="O33" i="5"/>
  <c r="O34" i="5"/>
  <c r="O35" i="5"/>
  <c r="O36" i="5"/>
  <c r="O37" i="5"/>
  <c r="O38" i="5"/>
  <c r="O39" i="5"/>
  <c r="O40" i="5"/>
  <c r="O41" i="5"/>
  <c r="O42" i="5"/>
  <c r="O44" i="5"/>
  <c r="O47" i="5"/>
  <c r="O48" i="5"/>
  <c r="O49" i="5"/>
  <c r="O50" i="5"/>
  <c r="O51" i="5"/>
  <c r="O53" i="5"/>
  <c r="O54" i="5"/>
  <c r="O6" i="5"/>
  <c r="L54" i="5"/>
  <c r="L7" i="5"/>
  <c r="L8" i="5"/>
  <c r="L9" i="5"/>
  <c r="L10" i="5"/>
  <c r="L11" i="5"/>
  <c r="L12" i="5"/>
  <c r="L14" i="5"/>
  <c r="L15" i="5"/>
  <c r="L16" i="5"/>
  <c r="L17" i="5"/>
  <c r="L18" i="5"/>
  <c r="L19" i="5"/>
  <c r="L20" i="5"/>
  <c r="L21" i="5"/>
  <c r="L22" i="5"/>
  <c r="L23" i="5"/>
  <c r="L27" i="5"/>
  <c r="L28" i="5"/>
  <c r="L29" i="5"/>
  <c r="L30" i="5"/>
  <c r="L31" i="5"/>
  <c r="L32" i="5"/>
  <c r="L33" i="5"/>
  <c r="L34" i="5"/>
  <c r="L35" i="5"/>
  <c r="L36" i="5"/>
  <c r="L37" i="5"/>
  <c r="L38" i="5"/>
  <c r="L39" i="5"/>
  <c r="L40" i="5"/>
  <c r="L41" i="5"/>
  <c r="L42" i="5"/>
  <c r="L44" i="5"/>
  <c r="L47" i="5"/>
  <c r="L48" i="5"/>
  <c r="L49" i="5"/>
  <c r="L50" i="5"/>
  <c r="L51" i="5"/>
  <c r="L52" i="5"/>
  <c r="L53" i="5"/>
  <c r="L6" i="5"/>
  <c r="K7" i="5"/>
  <c r="K8" i="5"/>
  <c r="K9" i="5"/>
  <c r="K10" i="5"/>
  <c r="K11" i="5"/>
  <c r="K12" i="5"/>
  <c r="K14" i="5"/>
  <c r="K15" i="5"/>
  <c r="K16" i="5"/>
  <c r="K17" i="5"/>
  <c r="K18" i="5"/>
  <c r="K19" i="5"/>
  <c r="K20" i="5"/>
  <c r="K21" i="5"/>
  <c r="K22" i="5"/>
  <c r="K23" i="5"/>
  <c r="K25" i="5"/>
  <c r="K27" i="5"/>
  <c r="K28" i="5"/>
  <c r="K29" i="5"/>
  <c r="K30" i="5"/>
  <c r="K31" i="5"/>
  <c r="K32" i="5"/>
  <c r="K33" i="5"/>
  <c r="K34" i="5"/>
  <c r="K35" i="5"/>
  <c r="K36" i="5"/>
  <c r="K37" i="5"/>
  <c r="K38" i="5"/>
  <c r="K39" i="5"/>
  <c r="K40" i="5"/>
  <c r="K41" i="5"/>
  <c r="K42" i="5"/>
  <c r="K44" i="5"/>
  <c r="K46" i="5"/>
  <c r="K47" i="5"/>
  <c r="K48" i="5"/>
  <c r="K49" i="5"/>
  <c r="K50" i="5"/>
  <c r="K51" i="5"/>
  <c r="K52" i="5"/>
  <c r="K54" i="5"/>
  <c r="K6" i="5"/>
  <c r="W17" i="7"/>
  <c r="V8" i="7"/>
  <c r="V9" i="7"/>
  <c r="V10" i="7"/>
  <c r="V11" i="7"/>
  <c r="V12" i="7"/>
  <c r="V13" i="7"/>
  <c r="V14" i="7"/>
  <c r="V15" i="7"/>
  <c r="V16" i="7"/>
  <c r="V17" i="7"/>
  <c r="V18" i="7"/>
  <c r="V19" i="7"/>
  <c r="V20" i="7"/>
  <c r="V21" i="7"/>
  <c r="V22" i="7"/>
  <c r="V23" i="7"/>
  <c r="V24" i="7"/>
  <c r="V25" i="7"/>
  <c r="V26" i="7"/>
  <c r="V27" i="7"/>
  <c r="V28" i="7"/>
  <c r="V29" i="7"/>
  <c r="V30" i="7"/>
  <c r="V31" i="7"/>
  <c r="V32" i="7"/>
  <c r="V33" i="7"/>
  <c r="V34" i="7"/>
  <c r="V35" i="7"/>
  <c r="V36" i="7"/>
  <c r="V37" i="7"/>
  <c r="V38" i="7"/>
  <c r="V39" i="7"/>
  <c r="V40" i="7"/>
  <c r="V41" i="7"/>
  <c r="V42" i="7"/>
  <c r="V43" i="7"/>
  <c r="V44" i="7"/>
  <c r="V45" i="7"/>
  <c r="V46" i="7"/>
  <c r="V47" i="7"/>
  <c r="V48" i="7"/>
  <c r="V49" i="7"/>
  <c r="V50" i="7"/>
  <c r="V51" i="7"/>
  <c r="V52" i="7"/>
  <c r="V53" i="7"/>
  <c r="V54" i="7"/>
  <c r="V55" i="7"/>
  <c r="V7" i="7"/>
  <c r="S8" i="7"/>
  <c r="S9" i="7"/>
  <c r="S10" i="7"/>
  <c r="S11" i="7"/>
  <c r="S12" i="7"/>
  <c r="S13" i="7"/>
  <c r="S14" i="7"/>
  <c r="S15" i="7"/>
  <c r="S16" i="7"/>
  <c r="S17" i="7"/>
  <c r="S18" i="7"/>
  <c r="S19" i="7"/>
  <c r="S20" i="7"/>
  <c r="S21" i="7"/>
  <c r="S22" i="7"/>
  <c r="S23" i="7"/>
  <c r="S24" i="7"/>
  <c r="S25" i="7"/>
  <c r="S26" i="7"/>
  <c r="S27" i="7"/>
  <c r="S28" i="7"/>
  <c r="S29" i="7"/>
  <c r="S30" i="7"/>
  <c r="S31" i="7"/>
  <c r="S32" i="7"/>
  <c r="S33" i="7"/>
  <c r="S34" i="7"/>
  <c r="S35" i="7"/>
  <c r="S36" i="7"/>
  <c r="S37" i="7"/>
  <c r="S38" i="7"/>
  <c r="S39" i="7"/>
  <c r="S40" i="7"/>
  <c r="S41" i="7"/>
  <c r="S42" i="7"/>
  <c r="S43" i="7"/>
  <c r="S44" i="7"/>
  <c r="S45" i="7"/>
  <c r="S46" i="7"/>
  <c r="S47" i="7"/>
  <c r="S48" i="7"/>
  <c r="S49" i="7"/>
  <c r="S50" i="7"/>
  <c r="S51" i="7"/>
  <c r="S52" i="7"/>
  <c r="S53" i="7"/>
  <c r="S54" i="7"/>
  <c r="S55" i="7"/>
  <c r="S7" i="7"/>
  <c r="R8" i="7"/>
  <c r="R9" i="7"/>
  <c r="R10" i="7"/>
  <c r="R11" i="7"/>
  <c r="R12" i="7"/>
  <c r="R13" i="7"/>
  <c r="R14" i="7"/>
  <c r="R15" i="7"/>
  <c r="R16" i="7"/>
  <c r="R17" i="7"/>
  <c r="R18" i="7"/>
  <c r="R19" i="7"/>
  <c r="R20" i="7"/>
  <c r="R21" i="7"/>
  <c r="R22" i="7"/>
  <c r="R23" i="7"/>
  <c r="R24" i="7"/>
  <c r="R25" i="7"/>
  <c r="R26" i="7"/>
  <c r="R27" i="7"/>
  <c r="R28" i="7"/>
  <c r="R29" i="7"/>
  <c r="R30" i="7"/>
  <c r="R31" i="7"/>
  <c r="R32" i="7"/>
  <c r="R33" i="7"/>
  <c r="R34" i="7"/>
  <c r="R35" i="7"/>
  <c r="R36" i="7"/>
  <c r="R37" i="7"/>
  <c r="R38" i="7"/>
  <c r="R39" i="7"/>
  <c r="R40" i="7"/>
  <c r="R41" i="7"/>
  <c r="R42" i="7"/>
  <c r="R43" i="7"/>
  <c r="R44" i="7"/>
  <c r="R45" i="7"/>
  <c r="R46" i="7"/>
  <c r="R47" i="7"/>
  <c r="R48" i="7"/>
  <c r="R49" i="7"/>
  <c r="R50" i="7"/>
  <c r="R51" i="7"/>
  <c r="R52" i="7"/>
  <c r="R53" i="7"/>
  <c r="R54" i="7"/>
  <c r="R55" i="7"/>
  <c r="R7" i="7"/>
  <c r="O8" i="7"/>
  <c r="O9" i="7"/>
  <c r="O10" i="7"/>
  <c r="O11" i="7"/>
  <c r="O12" i="7"/>
  <c r="O13" i="7"/>
  <c r="O14" i="7"/>
  <c r="O15" i="7"/>
  <c r="O16" i="7"/>
  <c r="O17" i="7"/>
  <c r="O18" i="7"/>
  <c r="O19" i="7"/>
  <c r="O20" i="7"/>
  <c r="O21" i="7"/>
  <c r="O22" i="7"/>
  <c r="O23" i="7"/>
  <c r="O24" i="7"/>
  <c r="O25" i="7"/>
  <c r="O26" i="7"/>
  <c r="O27" i="7"/>
  <c r="O28" i="7"/>
  <c r="O29" i="7"/>
  <c r="O30" i="7"/>
  <c r="O31" i="7"/>
  <c r="O32" i="7"/>
  <c r="O33" i="7"/>
  <c r="O34" i="7"/>
  <c r="O35" i="7"/>
  <c r="O36" i="7"/>
  <c r="O37" i="7"/>
  <c r="O38" i="7"/>
  <c r="O39" i="7"/>
  <c r="O40" i="7"/>
  <c r="O41" i="7"/>
  <c r="O42" i="7"/>
  <c r="O43" i="7"/>
  <c r="O44" i="7"/>
  <c r="O45" i="7"/>
  <c r="O46" i="7"/>
  <c r="O47" i="7"/>
  <c r="O48" i="7"/>
  <c r="O49" i="7"/>
  <c r="O50" i="7"/>
  <c r="O51" i="7"/>
  <c r="O52" i="7"/>
  <c r="O53" i="7"/>
  <c r="O54" i="7"/>
  <c r="O55" i="7"/>
  <c r="O7" i="7"/>
  <c r="N8" i="7"/>
  <c r="N9" i="7"/>
  <c r="N10" i="7"/>
  <c r="N11" i="7"/>
  <c r="N12" i="7"/>
  <c r="N13" i="7"/>
  <c r="N14" i="7"/>
  <c r="N15" i="7"/>
  <c r="N16" i="7"/>
  <c r="N17" i="7"/>
  <c r="N18" i="7"/>
  <c r="N19" i="7"/>
  <c r="N20" i="7"/>
  <c r="N21" i="7"/>
  <c r="N22" i="7"/>
  <c r="N23" i="7"/>
  <c r="N24" i="7"/>
  <c r="N25" i="7"/>
  <c r="N26" i="7"/>
  <c r="N27" i="7"/>
  <c r="N28" i="7"/>
  <c r="N29" i="7"/>
  <c r="N30" i="7"/>
  <c r="N31" i="7"/>
  <c r="N32" i="7"/>
  <c r="N33" i="7"/>
  <c r="N34" i="7"/>
  <c r="N35" i="7"/>
  <c r="N36" i="7"/>
  <c r="N37" i="7"/>
  <c r="N38" i="7"/>
  <c r="N39" i="7"/>
  <c r="N40" i="7"/>
  <c r="N41" i="7"/>
  <c r="N42" i="7"/>
  <c r="N43" i="7"/>
  <c r="N44" i="7"/>
  <c r="N45" i="7"/>
  <c r="N46" i="7"/>
  <c r="N47" i="7"/>
  <c r="N48" i="7"/>
  <c r="N49" i="7"/>
  <c r="N50" i="7"/>
  <c r="N51" i="7"/>
  <c r="N52" i="7"/>
  <c r="N53" i="7"/>
  <c r="N54" i="7"/>
  <c r="N55" i="7"/>
  <c r="N7" i="7"/>
  <c r="M8" i="7"/>
  <c r="M9" i="7"/>
  <c r="M10" i="7"/>
  <c r="M11" i="7"/>
  <c r="M12" i="7"/>
  <c r="M13" i="7"/>
  <c r="M14" i="7"/>
  <c r="M15" i="7"/>
  <c r="M16" i="7"/>
  <c r="M17" i="7"/>
  <c r="M18" i="7"/>
  <c r="M19" i="7"/>
  <c r="M20" i="7"/>
  <c r="M21" i="7"/>
  <c r="M22" i="7"/>
  <c r="M23" i="7"/>
  <c r="M24" i="7"/>
  <c r="M25" i="7"/>
  <c r="M26" i="7"/>
  <c r="M27" i="7"/>
  <c r="M28" i="7"/>
  <c r="M29" i="7"/>
  <c r="M30" i="7"/>
  <c r="M31" i="7"/>
  <c r="M32" i="7"/>
  <c r="M33" i="7"/>
  <c r="M34" i="7"/>
  <c r="M35" i="7"/>
  <c r="M36" i="7"/>
  <c r="M37" i="7"/>
  <c r="M38" i="7"/>
  <c r="M39" i="7"/>
  <c r="M40" i="7"/>
  <c r="M41" i="7"/>
  <c r="M42" i="7"/>
  <c r="M43" i="7"/>
  <c r="M44" i="7"/>
  <c r="M45" i="7"/>
  <c r="M46" i="7"/>
  <c r="M47" i="7"/>
  <c r="M48" i="7"/>
  <c r="M49" i="7"/>
  <c r="M50" i="7"/>
  <c r="M51" i="7"/>
  <c r="M52" i="7"/>
  <c r="M53" i="7"/>
  <c r="M54" i="7"/>
  <c r="M55" i="7"/>
  <c r="L8" i="7"/>
  <c r="L9" i="7"/>
  <c r="L10" i="7"/>
  <c r="L11" i="7"/>
  <c r="L12" i="7"/>
  <c r="L13" i="7"/>
  <c r="L14" i="7"/>
  <c r="L15" i="7"/>
  <c r="L16" i="7"/>
  <c r="L17" i="7"/>
  <c r="L18" i="7"/>
  <c r="L19" i="7"/>
  <c r="L20" i="7"/>
  <c r="L21" i="7"/>
  <c r="L22" i="7"/>
  <c r="L23" i="7"/>
  <c r="L24" i="7"/>
  <c r="L25" i="7"/>
  <c r="L26" i="7"/>
  <c r="L27" i="7"/>
  <c r="L28" i="7"/>
  <c r="L29" i="7"/>
  <c r="L30" i="7"/>
  <c r="L31" i="7"/>
  <c r="L32" i="7"/>
  <c r="L33" i="7"/>
  <c r="L34" i="7"/>
  <c r="L35" i="7"/>
  <c r="L36" i="7"/>
  <c r="L37" i="7"/>
  <c r="L38" i="7"/>
  <c r="L39" i="7"/>
  <c r="L40" i="7"/>
  <c r="L41" i="7"/>
  <c r="L42" i="7"/>
  <c r="L43" i="7"/>
  <c r="L44" i="7"/>
  <c r="L45" i="7"/>
  <c r="L46" i="7"/>
  <c r="L47" i="7"/>
  <c r="L48" i="7"/>
  <c r="L49" i="7"/>
  <c r="L50" i="7"/>
  <c r="L51" i="7"/>
  <c r="L52" i="7"/>
  <c r="L53" i="7"/>
  <c r="L54" i="7"/>
  <c r="L7" i="7"/>
  <c r="R8" i="6"/>
  <c r="R9" i="6"/>
  <c r="R10" i="6"/>
  <c r="R11" i="6"/>
  <c r="R12" i="6"/>
  <c r="R14" i="6"/>
  <c r="R15" i="6"/>
  <c r="R16" i="6"/>
  <c r="R17" i="6"/>
  <c r="R18" i="6"/>
  <c r="R19" i="6"/>
  <c r="R20" i="6"/>
  <c r="R21" i="6"/>
  <c r="R22" i="6"/>
  <c r="R23" i="6"/>
  <c r="R24" i="6"/>
  <c r="R27" i="6"/>
  <c r="R28" i="6"/>
  <c r="R30" i="6"/>
  <c r="R31" i="6"/>
  <c r="R32" i="6"/>
  <c r="S32" i="6" s="1"/>
  <c r="R33" i="6"/>
  <c r="R35" i="6"/>
  <c r="R36" i="6"/>
  <c r="R37" i="6"/>
  <c r="R38" i="6"/>
  <c r="R39" i="6"/>
  <c r="R40" i="6"/>
  <c r="R41" i="6"/>
  <c r="R43" i="6"/>
  <c r="R44" i="6"/>
  <c r="R45" i="6"/>
  <c r="R46" i="6"/>
  <c r="R47" i="6"/>
  <c r="R48" i="6"/>
  <c r="R49" i="6"/>
  <c r="R50" i="6"/>
  <c r="R51" i="6"/>
  <c r="R52" i="6"/>
  <c r="R53" i="6"/>
  <c r="R54" i="6"/>
  <c r="R6" i="6"/>
  <c r="Q8" i="6"/>
  <c r="Q9" i="6"/>
  <c r="Q10" i="6"/>
  <c r="Q11" i="6"/>
  <c r="Q12" i="6"/>
  <c r="Q14" i="6"/>
  <c r="Q15" i="6"/>
  <c r="Q16" i="6"/>
  <c r="Q17" i="6"/>
  <c r="Q18" i="6"/>
  <c r="Q19" i="6"/>
  <c r="Q20" i="6"/>
  <c r="Q21" i="6"/>
  <c r="Q22" i="6"/>
  <c r="Q23" i="6"/>
  <c r="Q24" i="6"/>
  <c r="Q27" i="6"/>
  <c r="Q28" i="6"/>
  <c r="Q30" i="6"/>
  <c r="Q31" i="6"/>
  <c r="Q32" i="6"/>
  <c r="Q33" i="6"/>
  <c r="Q35" i="6"/>
  <c r="Q36" i="6"/>
  <c r="Q37" i="6"/>
  <c r="Q38" i="6"/>
  <c r="Q39" i="6"/>
  <c r="Q40" i="6"/>
  <c r="Q41" i="6"/>
  <c r="Q43" i="6"/>
  <c r="Q44" i="6"/>
  <c r="Q45" i="6"/>
  <c r="Q46" i="6"/>
  <c r="Q47" i="6"/>
  <c r="Q48" i="6"/>
  <c r="Q49" i="6"/>
  <c r="Q50" i="6"/>
  <c r="Q51" i="6"/>
  <c r="Q52" i="6"/>
  <c r="Q53" i="6"/>
  <c r="Q54" i="6"/>
  <c r="Q6" i="6"/>
  <c r="P8" i="6"/>
  <c r="P9" i="6"/>
  <c r="P10" i="6"/>
  <c r="P11" i="6"/>
  <c r="P12" i="6"/>
  <c r="P14" i="6"/>
  <c r="P15" i="6"/>
  <c r="P16" i="6"/>
  <c r="P17" i="6"/>
  <c r="P18" i="6"/>
  <c r="P19" i="6"/>
  <c r="P20" i="6"/>
  <c r="P21" i="6"/>
  <c r="P22" i="6"/>
  <c r="P23" i="6"/>
  <c r="P24" i="6"/>
  <c r="P27" i="6"/>
  <c r="P28" i="6"/>
  <c r="P30" i="6"/>
  <c r="P31" i="6"/>
  <c r="P32" i="6"/>
  <c r="P33" i="6"/>
  <c r="P35" i="6"/>
  <c r="P36" i="6"/>
  <c r="P37" i="6"/>
  <c r="P38" i="6"/>
  <c r="P39" i="6"/>
  <c r="P40" i="6"/>
  <c r="P41" i="6"/>
  <c r="P43" i="6"/>
  <c r="P44" i="6"/>
  <c r="P45" i="6"/>
  <c r="P46" i="6"/>
  <c r="P47" i="6"/>
  <c r="P48" i="6"/>
  <c r="P49" i="6"/>
  <c r="P50" i="6"/>
  <c r="P51" i="6"/>
  <c r="P52" i="6"/>
  <c r="P53" i="6"/>
  <c r="P6" i="6"/>
  <c r="O59" i="5" l="1"/>
  <c r="T57" i="5"/>
  <c r="T59" i="5"/>
  <c r="T56" i="5"/>
  <c r="T58" i="5"/>
  <c r="L57" i="5"/>
  <c r="L58" i="5"/>
  <c r="L59" i="5"/>
  <c r="L56" i="5"/>
  <c r="S59" i="5"/>
  <c r="S56" i="5"/>
  <c r="S58" i="5"/>
  <c r="S57" i="5"/>
  <c r="K59" i="5"/>
  <c r="K56" i="5"/>
  <c r="K58" i="5"/>
  <c r="K57" i="5"/>
  <c r="W58" i="5"/>
  <c r="W57" i="5"/>
  <c r="W59" i="5"/>
  <c r="W56" i="5"/>
  <c r="O58" i="5"/>
  <c r="O57" i="5"/>
  <c r="O56" i="5"/>
  <c r="P58" i="5"/>
  <c r="P59" i="5"/>
  <c r="P57" i="5"/>
  <c r="P56" i="5"/>
  <c r="N59" i="3"/>
  <c r="N58" i="3"/>
  <c r="N60" i="3" s="1"/>
  <c r="N56" i="3"/>
  <c r="N57" i="3"/>
  <c r="L56" i="3"/>
  <c r="L57" i="3"/>
  <c r="L58" i="3"/>
  <c r="L59" i="3"/>
  <c r="M56" i="3"/>
  <c r="M57" i="3"/>
  <c r="M58" i="3"/>
  <c r="O56" i="3"/>
  <c r="O59" i="3"/>
  <c r="O58" i="3"/>
  <c r="O57" i="3"/>
  <c r="W18" i="7"/>
  <c r="W39" i="7"/>
  <c r="W20" i="7"/>
  <c r="W47" i="7"/>
  <c r="W38" i="7"/>
  <c r="W46" i="7"/>
  <c r="W37" i="7"/>
  <c r="W10" i="7"/>
  <c r="W45" i="7"/>
  <c r="W36" i="7"/>
  <c r="W16" i="7"/>
  <c r="W15" i="7"/>
  <c r="W13" i="7"/>
  <c r="W48" i="7"/>
  <c r="W54" i="7"/>
  <c r="W44" i="7"/>
  <c r="W28" i="7"/>
  <c r="W53" i="7"/>
  <c r="W42" i="7"/>
  <c r="W27" i="7"/>
  <c r="W50" i="7"/>
  <c r="W41" i="7"/>
  <c r="W25" i="7"/>
  <c r="W12" i="7"/>
  <c r="W49" i="7"/>
  <c r="W40" i="7"/>
  <c r="W21" i="7"/>
  <c r="K7" i="3"/>
  <c r="K53" i="3"/>
  <c r="K45" i="3"/>
  <c r="K37" i="3"/>
  <c r="K29" i="3"/>
  <c r="K21" i="3"/>
  <c r="K13" i="3"/>
  <c r="K54" i="3"/>
  <c r="K30" i="3"/>
  <c r="K14" i="3"/>
  <c r="K52" i="3"/>
  <c r="K44" i="3"/>
  <c r="K36" i="3"/>
  <c r="K28" i="3"/>
  <c r="K20" i="3"/>
  <c r="K12" i="3"/>
  <c r="K46" i="3"/>
  <c r="K51" i="3"/>
  <c r="K43" i="3"/>
  <c r="K35" i="3"/>
  <c r="K27" i="3"/>
  <c r="K19" i="3"/>
  <c r="K11" i="3"/>
  <c r="K38" i="3"/>
  <c r="K22" i="3"/>
  <c r="K50" i="3"/>
  <c r="K42" i="3"/>
  <c r="K34" i="3"/>
  <c r="K26" i="3"/>
  <c r="K18" i="3"/>
  <c r="K10" i="3"/>
  <c r="K9" i="3"/>
  <c r="K25" i="3"/>
  <c r="K8" i="3"/>
  <c r="K49" i="3"/>
  <c r="K41" i="3"/>
  <c r="K33" i="3"/>
  <c r="K17" i="3"/>
  <c r="K48" i="3"/>
  <c r="K40" i="3"/>
  <c r="K32" i="3"/>
  <c r="K24" i="3"/>
  <c r="K16" i="3"/>
  <c r="K6" i="3"/>
  <c r="K47" i="3"/>
  <c r="K39" i="3"/>
  <c r="K31" i="3"/>
  <c r="K23" i="3"/>
  <c r="K15" i="3"/>
  <c r="J27" i="3"/>
  <c r="W27" i="3" s="1"/>
  <c r="J51" i="3"/>
  <c r="W51" i="3" s="1"/>
  <c r="J19" i="3"/>
  <c r="W19" i="3" s="1"/>
  <c r="J25" i="3"/>
  <c r="W25" i="3" s="1"/>
  <c r="J49" i="3"/>
  <c r="W49" i="3" s="1"/>
  <c r="J17" i="3"/>
  <c r="W17" i="3" s="1"/>
  <c r="J43" i="3"/>
  <c r="W43" i="3" s="1"/>
  <c r="J11" i="3"/>
  <c r="W11" i="3" s="1"/>
  <c r="J41" i="3"/>
  <c r="W41" i="3" s="1"/>
  <c r="J9" i="3"/>
  <c r="W9" i="3" s="1"/>
  <c r="J35" i="3"/>
  <c r="W35" i="3" s="1"/>
  <c r="J33" i="3"/>
  <c r="W33" i="3" s="1"/>
  <c r="J12" i="3"/>
  <c r="W12" i="3" s="1"/>
  <c r="J50" i="3"/>
  <c r="W50" i="3" s="1"/>
  <c r="J42" i="3"/>
  <c r="W42" i="3" s="1"/>
  <c r="J34" i="3"/>
  <c r="W34" i="3" s="1"/>
  <c r="J26" i="3"/>
  <c r="W26" i="3" s="1"/>
  <c r="J18" i="3"/>
  <c r="W18" i="3" s="1"/>
  <c r="J10" i="3"/>
  <c r="W10" i="3" s="1"/>
  <c r="J48" i="3"/>
  <c r="W48" i="3" s="1"/>
  <c r="J40" i="3"/>
  <c r="W40" i="3" s="1"/>
  <c r="J32" i="3"/>
  <c r="W32" i="3" s="1"/>
  <c r="J24" i="3"/>
  <c r="W24" i="3" s="1"/>
  <c r="J16" i="3"/>
  <c r="W16" i="3" s="1"/>
  <c r="J8" i="3"/>
  <c r="W8" i="3" s="1"/>
  <c r="J6" i="3"/>
  <c r="W6" i="3" s="1"/>
  <c r="J47" i="3"/>
  <c r="W47" i="3" s="1"/>
  <c r="J39" i="3"/>
  <c r="W39" i="3" s="1"/>
  <c r="J31" i="3"/>
  <c r="W31" i="3" s="1"/>
  <c r="J23" i="3"/>
  <c r="W23" i="3" s="1"/>
  <c r="J15" i="3"/>
  <c r="W15" i="3" s="1"/>
  <c r="J7" i="3"/>
  <c r="J54" i="3"/>
  <c r="W54" i="3" s="1"/>
  <c r="J46" i="3"/>
  <c r="W46" i="3" s="1"/>
  <c r="J38" i="3"/>
  <c r="W38" i="3" s="1"/>
  <c r="J30" i="3"/>
  <c r="W30" i="3" s="1"/>
  <c r="J22" i="3"/>
  <c r="W22" i="3" s="1"/>
  <c r="J14" i="3"/>
  <c r="W14" i="3" s="1"/>
  <c r="J53" i="3"/>
  <c r="W53" i="3" s="1"/>
  <c r="J45" i="3"/>
  <c r="W45" i="3" s="1"/>
  <c r="J37" i="3"/>
  <c r="W37" i="3" s="1"/>
  <c r="J29" i="3"/>
  <c r="W29" i="3" s="1"/>
  <c r="J21" i="3"/>
  <c r="W21" i="3" s="1"/>
  <c r="J13" i="3"/>
  <c r="W13" i="3" s="1"/>
  <c r="J52" i="3"/>
  <c r="W52" i="3" s="1"/>
  <c r="J44" i="3"/>
  <c r="W44" i="3" s="1"/>
  <c r="J36" i="3"/>
  <c r="W36" i="3" s="1"/>
  <c r="J28" i="3"/>
  <c r="W28" i="3" s="1"/>
  <c r="J20" i="3"/>
  <c r="W20" i="3" s="1"/>
  <c r="X26" i="5"/>
  <c r="M7" i="5"/>
  <c r="S6" i="6"/>
  <c r="P7" i="7"/>
  <c r="P8" i="7"/>
  <c r="P9" i="7"/>
  <c r="P10" i="7"/>
  <c r="P11" i="7"/>
  <c r="P12" i="7"/>
  <c r="P13" i="7"/>
  <c r="P14" i="7"/>
  <c r="P15" i="7"/>
  <c r="P16" i="7"/>
  <c r="P17" i="7"/>
  <c r="P18" i="7"/>
  <c r="P19" i="7"/>
  <c r="P20" i="7"/>
  <c r="P21" i="7"/>
  <c r="P22" i="7"/>
  <c r="P23" i="7"/>
  <c r="P24" i="7"/>
  <c r="P25" i="7"/>
  <c r="P26" i="7"/>
  <c r="P27" i="7"/>
  <c r="P28" i="7"/>
  <c r="P29" i="7"/>
  <c r="P30" i="7"/>
  <c r="P31" i="7"/>
  <c r="P32" i="7"/>
  <c r="P33" i="7"/>
  <c r="P34" i="7"/>
  <c r="P35" i="7"/>
  <c r="P36" i="7"/>
  <c r="P37" i="7"/>
  <c r="P38" i="7"/>
  <c r="P39" i="7"/>
  <c r="P40" i="7"/>
  <c r="P41" i="7"/>
  <c r="P42" i="7"/>
  <c r="P43" i="7"/>
  <c r="P44" i="7"/>
  <c r="P45" i="7"/>
  <c r="P46" i="7"/>
  <c r="P47" i="7"/>
  <c r="P48" i="7"/>
  <c r="P49" i="7"/>
  <c r="P50" i="7"/>
  <c r="P51" i="7"/>
  <c r="P52" i="7"/>
  <c r="P53" i="7"/>
  <c r="P54" i="7"/>
  <c r="P55" i="7"/>
  <c r="L61" i="3" l="1"/>
  <c r="N61" i="3"/>
  <c r="AB49" i="3" s="1"/>
  <c r="AB13" i="3"/>
  <c r="AB39" i="3"/>
  <c r="L60" i="3"/>
  <c r="Y6" i="3" s="1"/>
  <c r="K57" i="3"/>
  <c r="K58" i="3"/>
  <c r="K60" i="3" s="1"/>
  <c r="K59" i="3"/>
  <c r="K61" i="3" s="1"/>
  <c r="X6" i="3" s="1"/>
  <c r="K56" i="3"/>
  <c r="J57" i="3"/>
  <c r="J58" i="3"/>
  <c r="J59" i="3"/>
  <c r="J56" i="3"/>
  <c r="Q54" i="7"/>
  <c r="Q46" i="7"/>
  <c r="Q7" i="7"/>
  <c r="W3" i="2" s="1"/>
  <c r="Q38" i="7"/>
  <c r="Q53" i="7"/>
  <c r="Q37" i="7"/>
  <c r="Q21" i="7"/>
  <c r="Q13" i="7"/>
  <c r="Q45" i="7"/>
  <c r="Q29" i="7"/>
  <c r="Q52" i="7"/>
  <c r="Q44" i="7"/>
  <c r="Q36" i="7"/>
  <c r="Q28" i="7"/>
  <c r="Q20" i="7"/>
  <c r="Q12" i="7"/>
  <c r="Q43" i="7"/>
  <c r="Q27" i="7"/>
  <c r="Q19" i="7"/>
  <c r="Q11" i="7"/>
  <c r="Q14" i="7"/>
  <c r="Q51" i="7"/>
  <c r="Q35" i="7"/>
  <c r="Q50" i="7"/>
  <c r="Q42" i="7"/>
  <c r="Q34" i="7"/>
  <c r="Q26" i="7"/>
  <c r="Q18" i="7"/>
  <c r="Q10" i="7"/>
  <c r="Q30" i="7"/>
  <c r="Q33" i="7"/>
  <c r="Q17" i="7"/>
  <c r="Q9" i="7"/>
  <c r="Q22" i="7"/>
  <c r="Q49" i="7"/>
  <c r="Q25" i="7"/>
  <c r="Q48" i="7"/>
  <c r="Q40" i="7"/>
  <c r="Q32" i="7"/>
  <c r="Q24" i="7"/>
  <c r="Q16" i="7"/>
  <c r="Q8" i="7"/>
  <c r="Q41" i="7"/>
  <c r="Q55" i="7"/>
  <c r="Q47" i="7"/>
  <c r="Q39" i="7"/>
  <c r="Q31" i="7"/>
  <c r="Q23" i="7"/>
  <c r="Q15" i="7"/>
  <c r="K4" i="2"/>
  <c r="K10" i="2"/>
  <c r="K22" i="2"/>
  <c r="K23" i="2"/>
  <c r="K26" i="2"/>
  <c r="K31" i="2"/>
  <c r="K39" i="2"/>
  <c r="AB30" i="3" l="1"/>
  <c r="AB26" i="3"/>
  <c r="AB15" i="3"/>
  <c r="AB43" i="3"/>
  <c r="AB28" i="3"/>
  <c r="AB21" i="3"/>
  <c r="AB33" i="3"/>
  <c r="AB50" i="3"/>
  <c r="AB37" i="3"/>
  <c r="AB48" i="3"/>
  <c r="AB12" i="3"/>
  <c r="AB24" i="3"/>
  <c r="AB52" i="3"/>
  <c r="AB18" i="3"/>
  <c r="AB47" i="3"/>
  <c r="AB11" i="3"/>
  <c r="AB23" i="3"/>
  <c r="AB51" i="3"/>
  <c r="AB54" i="3"/>
  <c r="AB38" i="3"/>
  <c r="AB16" i="3"/>
  <c r="AB41" i="3"/>
  <c r="AB14" i="3"/>
  <c r="AB17" i="3"/>
  <c r="AB45" i="3"/>
  <c r="AB29" i="3"/>
  <c r="AB44" i="3"/>
  <c r="AB32" i="3"/>
  <c r="AB34" i="3"/>
  <c r="AB7" i="3"/>
  <c r="AB36" i="3"/>
  <c r="AB40" i="3"/>
  <c r="AB31" i="3"/>
  <c r="AB25" i="3"/>
  <c r="AB53" i="3"/>
  <c r="AB35" i="3"/>
  <c r="AB6" i="3"/>
  <c r="AB20" i="3"/>
  <c r="AB27" i="3"/>
  <c r="AB42" i="3"/>
  <c r="AB19" i="3"/>
  <c r="AB22" i="3"/>
  <c r="AB10" i="3"/>
  <c r="AB8" i="3"/>
  <c r="AB9" i="3"/>
  <c r="AB46" i="3"/>
  <c r="Y43" i="3"/>
  <c r="Y50" i="3"/>
  <c r="Y41" i="3"/>
  <c r="Y32" i="3"/>
  <c r="Y23" i="3"/>
  <c r="Y22" i="3"/>
  <c r="Y13" i="3"/>
  <c r="Y52" i="3"/>
  <c r="Y42" i="3"/>
  <c r="Y33" i="3"/>
  <c r="Y24" i="3"/>
  <c r="Y15" i="3"/>
  <c r="Y14" i="3"/>
  <c r="Y44" i="3"/>
  <c r="Y34" i="3"/>
  <c r="Y25" i="3"/>
  <c r="Y16" i="3"/>
  <c r="Y7" i="3"/>
  <c r="Y35" i="3"/>
  <c r="Y36" i="3"/>
  <c r="Y26" i="3"/>
  <c r="Y17" i="3"/>
  <c r="Y8" i="3"/>
  <c r="Y19" i="3"/>
  <c r="Y53" i="3"/>
  <c r="Y28" i="3"/>
  <c r="Y18" i="3"/>
  <c r="Y9" i="3"/>
  <c r="Y54" i="3"/>
  <c r="Y45" i="3"/>
  <c r="Y20" i="3"/>
  <c r="Y10" i="3"/>
  <c r="Y27" i="3"/>
  <c r="Y47" i="3"/>
  <c r="Y46" i="3"/>
  <c r="Y37" i="3"/>
  <c r="Y12" i="3"/>
  <c r="Y11" i="3"/>
  <c r="Y48" i="3"/>
  <c r="Y39" i="3"/>
  <c r="Y38" i="3"/>
  <c r="Y29" i="3"/>
  <c r="Y51" i="3"/>
  <c r="Y49" i="3"/>
  <c r="Y40" i="3"/>
  <c r="Y31" i="3"/>
  <c r="Y30" i="3"/>
  <c r="Y21" i="3"/>
  <c r="G10" i="2"/>
  <c r="X23" i="3" l="1"/>
  <c r="X10" i="3"/>
  <c r="X28" i="3"/>
  <c r="X49" i="3"/>
  <c r="X51" i="3"/>
  <c r="X30" i="3"/>
  <c r="X40" i="3"/>
  <c r="X11" i="3"/>
  <c r="X21" i="3"/>
  <c r="X41" i="3"/>
  <c r="X42" i="3"/>
  <c r="X14" i="3"/>
  <c r="X7" i="3"/>
  <c r="X9" i="3"/>
  <c r="X20" i="3"/>
  <c r="X47" i="3"/>
  <c r="X34" i="3"/>
  <c r="X43" i="3"/>
  <c r="X53" i="3"/>
  <c r="X38" i="3"/>
  <c r="X13" i="3"/>
  <c r="X33" i="3"/>
  <c r="X35" i="3"/>
  <c r="X52" i="3"/>
  <c r="X15" i="3"/>
  <c r="X12" i="3"/>
  <c r="X39" i="3"/>
  <c r="X26" i="3"/>
  <c r="X44" i="3"/>
  <c r="X45" i="3"/>
  <c r="X32" i="3"/>
  <c r="X54" i="3"/>
  <c r="X17" i="3"/>
  <c r="X27" i="3"/>
  <c r="X37" i="3"/>
  <c r="X24" i="3"/>
  <c r="X25" i="3"/>
  <c r="X31" i="3"/>
  <c r="X18" i="3"/>
  <c r="X36" i="3"/>
  <c r="X8" i="3"/>
  <c r="X22" i="3"/>
  <c r="X48" i="3"/>
  <c r="X19" i="3"/>
  <c r="X29" i="3"/>
  <c r="X16" i="3"/>
  <c r="X50" i="3"/>
  <c r="X46" i="3"/>
  <c r="BA11" i="8"/>
  <c r="P11" i="1"/>
  <c r="BS11" i="8" s="1"/>
  <c r="P13" i="1"/>
  <c r="BS13" i="8" s="1"/>
  <c r="U7" i="2"/>
  <c r="P19" i="1"/>
  <c r="BS19" i="8" s="1"/>
  <c r="P22" i="1"/>
  <c r="BS22" i="8" s="1"/>
  <c r="U23" i="2"/>
  <c r="P27" i="1"/>
  <c r="BS27" i="8" s="1"/>
  <c r="P34" i="1"/>
  <c r="BS34" i="8" s="1"/>
  <c r="P35" i="1"/>
  <c r="BS35" i="8" s="1"/>
  <c r="P43" i="1"/>
  <c r="BS43" i="8" s="1"/>
  <c r="P44" i="1"/>
  <c r="BS44" i="8" s="1"/>
  <c r="P51" i="1"/>
  <c r="BS51" i="8" s="1"/>
  <c r="AB4" i="2"/>
  <c r="AB10" i="2"/>
  <c r="AB22" i="2"/>
  <c r="AB23" i="2"/>
  <c r="AB26" i="2"/>
  <c r="AB31" i="2"/>
  <c r="AB39" i="2"/>
  <c r="AC4" i="2"/>
  <c r="AC10" i="2"/>
  <c r="AC22" i="2"/>
  <c r="AC23" i="2"/>
  <c r="AC26" i="2"/>
  <c r="AC31" i="2"/>
  <c r="AC39" i="2"/>
  <c r="AA4" i="2"/>
  <c r="AA10" i="2"/>
  <c r="AA22" i="2"/>
  <c r="AA23" i="2"/>
  <c r="AA26" i="2"/>
  <c r="AA31" i="2"/>
  <c r="AA39" i="2"/>
  <c r="Z4" i="2"/>
  <c r="Z5" i="2"/>
  <c r="Z10" i="2"/>
  <c r="Z15" i="2"/>
  <c r="Z18" i="2"/>
  <c r="Z19" i="2"/>
  <c r="Z20" i="2"/>
  <c r="Z22" i="2"/>
  <c r="Z25" i="2"/>
  <c r="Z26" i="2"/>
  <c r="Z27" i="2"/>
  <c r="Z28" i="2"/>
  <c r="Z29" i="2"/>
  <c r="Z31" i="2"/>
  <c r="Z39" i="2"/>
  <c r="Z47" i="2"/>
  <c r="Z48" i="2"/>
  <c r="Z51" i="2"/>
  <c r="Z3" i="2"/>
  <c r="V3" i="2"/>
  <c r="V51" i="2"/>
  <c r="V4" i="2"/>
  <c r="V5" i="2"/>
  <c r="V6" i="2"/>
  <c r="V7" i="2"/>
  <c r="V8" i="2"/>
  <c r="V9" i="2"/>
  <c r="V10" i="2"/>
  <c r="V11" i="2"/>
  <c r="V13" i="2"/>
  <c r="V14" i="2"/>
  <c r="V15" i="2"/>
  <c r="V16" i="2"/>
  <c r="V17" i="2"/>
  <c r="V18" i="2"/>
  <c r="V19" i="2"/>
  <c r="V20" i="2"/>
  <c r="V21" i="2"/>
  <c r="V22" i="2"/>
  <c r="V23" i="2"/>
  <c r="V24" i="2"/>
  <c r="V25" i="2"/>
  <c r="V26" i="2"/>
  <c r="V27" i="2"/>
  <c r="V28" i="2"/>
  <c r="V29" i="2"/>
  <c r="V30" i="2"/>
  <c r="V31" i="2"/>
  <c r="V32" i="2"/>
  <c r="V33" i="2"/>
  <c r="V34" i="2"/>
  <c r="V35" i="2"/>
  <c r="V36" i="2"/>
  <c r="V37" i="2"/>
  <c r="V38" i="2"/>
  <c r="V39" i="2"/>
  <c r="V40" i="2"/>
  <c r="V41" i="2"/>
  <c r="V42" i="2"/>
  <c r="V43" i="2"/>
  <c r="V44" i="2"/>
  <c r="V45" i="2"/>
  <c r="V46" i="2"/>
  <c r="V47" i="2"/>
  <c r="V48" i="2"/>
  <c r="V49" i="2"/>
  <c r="V50" i="2"/>
  <c r="U10" i="2"/>
  <c r="T10" i="2"/>
  <c r="T22" i="2"/>
  <c r="T23" i="2"/>
  <c r="T40" i="2"/>
  <c r="T42" i="2"/>
  <c r="S10" i="2"/>
  <c r="S22" i="2"/>
  <c r="S23" i="2"/>
  <c r="S40" i="2"/>
  <c r="S42" i="2"/>
  <c r="R10" i="2"/>
  <c r="R21" i="2"/>
  <c r="R23" i="2"/>
  <c r="R40" i="2"/>
  <c r="R42" i="2"/>
  <c r="P6" i="3"/>
  <c r="P7" i="3"/>
  <c r="P8" i="3"/>
  <c r="P9" i="3"/>
  <c r="P10" i="3"/>
  <c r="P11" i="3"/>
  <c r="P12" i="3"/>
  <c r="P13" i="3"/>
  <c r="P14" i="3"/>
  <c r="P15" i="3"/>
  <c r="P16" i="3"/>
  <c r="P17" i="3"/>
  <c r="P18" i="3"/>
  <c r="P19" i="3"/>
  <c r="P20" i="3"/>
  <c r="P21" i="3"/>
  <c r="P22" i="3"/>
  <c r="P23" i="3"/>
  <c r="P24" i="3"/>
  <c r="P25" i="3"/>
  <c r="P26" i="3"/>
  <c r="P27" i="3"/>
  <c r="P28" i="3"/>
  <c r="P29" i="3"/>
  <c r="P30" i="3"/>
  <c r="P31" i="3"/>
  <c r="P32" i="3"/>
  <c r="P33" i="3"/>
  <c r="P34" i="3"/>
  <c r="P35" i="3"/>
  <c r="P36" i="3"/>
  <c r="P37" i="3"/>
  <c r="P38" i="3"/>
  <c r="P39" i="3"/>
  <c r="P40" i="3"/>
  <c r="P41" i="3"/>
  <c r="P42" i="3"/>
  <c r="P43" i="3"/>
  <c r="P44" i="3"/>
  <c r="P45" i="3"/>
  <c r="P46" i="3"/>
  <c r="P47" i="3"/>
  <c r="P48" i="3"/>
  <c r="P49" i="3"/>
  <c r="P50" i="3"/>
  <c r="P51" i="3"/>
  <c r="P52" i="3"/>
  <c r="P53" i="3"/>
  <c r="P54" i="3"/>
  <c r="P4" i="2"/>
  <c r="P5" i="2"/>
  <c r="P10" i="2"/>
  <c r="P13" i="2"/>
  <c r="P15" i="2"/>
  <c r="P18" i="2"/>
  <c r="P19" i="2"/>
  <c r="P20" i="2"/>
  <c r="P22" i="2"/>
  <c r="P25" i="2"/>
  <c r="P26" i="2"/>
  <c r="P27" i="2"/>
  <c r="P28" i="2"/>
  <c r="P29" i="2"/>
  <c r="P31" i="2"/>
  <c r="P39" i="2"/>
  <c r="P47" i="2"/>
  <c r="P48" i="2"/>
  <c r="P51" i="2"/>
  <c r="P3" i="2"/>
  <c r="O4" i="2"/>
  <c r="O5" i="2"/>
  <c r="O6" i="2"/>
  <c r="O7" i="2"/>
  <c r="O8" i="2"/>
  <c r="O9" i="2"/>
  <c r="O10" i="2"/>
  <c r="O11" i="2"/>
  <c r="O12" i="2"/>
  <c r="O13" i="2"/>
  <c r="O14" i="2"/>
  <c r="O15" i="2"/>
  <c r="O16" i="2"/>
  <c r="O17" i="2"/>
  <c r="O18" i="2"/>
  <c r="O19" i="2"/>
  <c r="O20" i="2"/>
  <c r="O21" i="2"/>
  <c r="O22" i="2"/>
  <c r="O23" i="2"/>
  <c r="O24" i="2"/>
  <c r="O25" i="2"/>
  <c r="O26" i="2"/>
  <c r="O27" i="2"/>
  <c r="O28" i="2"/>
  <c r="O29" i="2"/>
  <c r="O30" i="2"/>
  <c r="O31" i="2"/>
  <c r="O32" i="2"/>
  <c r="O33" i="2"/>
  <c r="O34" i="2"/>
  <c r="O35" i="2"/>
  <c r="O36" i="2"/>
  <c r="O37" i="2"/>
  <c r="O38" i="2"/>
  <c r="O39" i="2"/>
  <c r="O40" i="2"/>
  <c r="O41" i="2"/>
  <c r="O42" i="2"/>
  <c r="O43" i="2"/>
  <c r="O44" i="2"/>
  <c r="O45" i="2"/>
  <c r="O46" i="2"/>
  <c r="O47" i="2"/>
  <c r="O48" i="2"/>
  <c r="O49" i="2"/>
  <c r="O50" i="2"/>
  <c r="O51" i="2"/>
  <c r="O3" i="2"/>
  <c r="M13" i="2"/>
  <c r="M14" i="2"/>
  <c r="M15" i="2"/>
  <c r="M16" i="2"/>
  <c r="M17" i="2"/>
  <c r="M18" i="2"/>
  <c r="M19" i="2"/>
  <c r="M20" i="2"/>
  <c r="M21" i="2"/>
  <c r="M22" i="2"/>
  <c r="M23" i="2"/>
  <c r="M24" i="2"/>
  <c r="M25" i="2"/>
  <c r="M26" i="2"/>
  <c r="M27" i="2"/>
  <c r="M28" i="2"/>
  <c r="M29" i="2"/>
  <c r="M30" i="2"/>
  <c r="M31" i="2"/>
  <c r="M32" i="2"/>
  <c r="M33" i="2"/>
  <c r="M34" i="2"/>
  <c r="M35" i="2"/>
  <c r="M36" i="2"/>
  <c r="M37" i="2"/>
  <c r="M38" i="2"/>
  <c r="M39" i="2"/>
  <c r="M40" i="2"/>
  <c r="M41" i="2"/>
  <c r="M42" i="2"/>
  <c r="M43" i="2"/>
  <c r="M44" i="2"/>
  <c r="M45" i="2"/>
  <c r="M46" i="2"/>
  <c r="M47" i="2"/>
  <c r="M48" i="2"/>
  <c r="M49" i="2"/>
  <c r="M50" i="2"/>
  <c r="M51" i="2"/>
  <c r="M4" i="2"/>
  <c r="M5" i="2"/>
  <c r="M6" i="2"/>
  <c r="M7" i="2"/>
  <c r="M8" i="2"/>
  <c r="M9" i="2"/>
  <c r="M10" i="2"/>
  <c r="M11" i="2"/>
  <c r="M12" i="2"/>
  <c r="M3" i="2"/>
  <c r="X5" i="1"/>
  <c r="CA5" i="8" s="1"/>
  <c r="X6" i="1"/>
  <c r="CA6" i="8" s="1"/>
  <c r="X11" i="1"/>
  <c r="CA11" i="8" s="1"/>
  <c r="X16" i="1"/>
  <c r="CA16" i="8" s="1"/>
  <c r="X19" i="1"/>
  <c r="X20" i="1"/>
  <c r="X21" i="1"/>
  <c r="CA21" i="8" s="1"/>
  <c r="X23" i="1"/>
  <c r="CA23" i="8" s="1"/>
  <c r="X26" i="1"/>
  <c r="CA26" i="8" s="1"/>
  <c r="X27" i="1"/>
  <c r="CA27" i="8" s="1"/>
  <c r="X28" i="1"/>
  <c r="CA28" i="8" s="1"/>
  <c r="X29" i="1"/>
  <c r="CA29" i="8" s="1"/>
  <c r="X30" i="1"/>
  <c r="X32" i="1"/>
  <c r="X40" i="1"/>
  <c r="CA40" i="8" s="1"/>
  <c r="X48" i="1"/>
  <c r="CA48" i="8" s="1"/>
  <c r="X49" i="1"/>
  <c r="CA49" i="8" s="1"/>
  <c r="X52" i="1"/>
  <c r="CA52" i="8" s="1"/>
  <c r="X4" i="1"/>
  <c r="CA4" i="8" s="1"/>
  <c r="W5" i="1"/>
  <c r="BZ5" i="8" s="1"/>
  <c r="W6" i="1"/>
  <c r="W11" i="1"/>
  <c r="BZ11" i="8" s="1"/>
  <c r="W16" i="1"/>
  <c r="BZ16" i="8" s="1"/>
  <c r="W19" i="1"/>
  <c r="BZ19" i="8" s="1"/>
  <c r="W20" i="1"/>
  <c r="BZ20" i="8" s="1"/>
  <c r="W21" i="1"/>
  <c r="BZ21" i="8" s="1"/>
  <c r="W23" i="1"/>
  <c r="BZ23" i="8" s="1"/>
  <c r="W26" i="1"/>
  <c r="BZ26" i="8" s="1"/>
  <c r="W27" i="1"/>
  <c r="W28" i="1"/>
  <c r="BZ28" i="8" s="1"/>
  <c r="W29" i="1"/>
  <c r="BZ29" i="8" s="1"/>
  <c r="W30" i="1"/>
  <c r="BZ30" i="8" s="1"/>
  <c r="W32" i="1"/>
  <c r="BZ32" i="8" s="1"/>
  <c r="W40" i="1"/>
  <c r="BZ40" i="8" s="1"/>
  <c r="W48" i="1"/>
  <c r="BZ48" i="8" s="1"/>
  <c r="W49" i="1"/>
  <c r="BZ49" i="8" s="1"/>
  <c r="W52" i="1"/>
  <c r="W4" i="1"/>
  <c r="V51" i="1"/>
  <c r="U30" i="1"/>
  <c r="T19" i="1"/>
  <c r="BW19" i="8" s="1"/>
  <c r="Q5" i="1"/>
  <c r="Q6" i="1"/>
  <c r="Q7" i="1"/>
  <c r="Q8" i="1"/>
  <c r="Q9" i="1"/>
  <c r="Q10" i="1"/>
  <c r="Q11" i="1"/>
  <c r="Q12" i="1"/>
  <c r="Q13" i="1"/>
  <c r="Q14" i="1"/>
  <c r="Q1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4" i="1"/>
  <c r="O11" i="1"/>
  <c r="BR11" i="8" s="1"/>
  <c r="O23" i="1"/>
  <c r="BR23" i="8" s="1"/>
  <c r="O24" i="1"/>
  <c r="O41" i="1"/>
  <c r="O43" i="1"/>
  <c r="N11" i="1"/>
  <c r="BQ11" i="8" s="1"/>
  <c r="N22" i="1"/>
  <c r="BQ22" i="8" s="1"/>
  <c r="N23" i="1"/>
  <c r="BQ23" i="8" s="1"/>
  <c r="N24" i="1"/>
  <c r="BQ24" i="8" s="1"/>
  <c r="N41" i="1"/>
  <c r="BQ41" i="8" s="1"/>
  <c r="N43" i="1"/>
  <c r="M11" i="1"/>
  <c r="BP11" i="8" s="1"/>
  <c r="M23" i="1"/>
  <c r="BP23" i="8" s="1"/>
  <c r="M24" i="1"/>
  <c r="BP24" i="8" s="1"/>
  <c r="M41" i="1"/>
  <c r="BP41" i="8" s="1"/>
  <c r="M43" i="1"/>
  <c r="BP43" i="8" s="1"/>
  <c r="L11" i="1"/>
  <c r="BO11" i="8" s="1"/>
  <c r="L12" i="1"/>
  <c r="L22" i="1"/>
  <c r="BO22" i="8" s="1"/>
  <c r="L23" i="1"/>
  <c r="BO23" i="8" s="1"/>
  <c r="L24" i="1"/>
  <c r="BO24" i="8" s="1"/>
  <c r="L41" i="1"/>
  <c r="BO41" i="8" s="1"/>
  <c r="L43" i="1"/>
  <c r="BO43" i="8" s="1"/>
  <c r="L44" i="1"/>
  <c r="BO44" i="8" s="1"/>
  <c r="K5" i="1"/>
  <c r="BN5" i="8" s="1"/>
  <c r="K6" i="1"/>
  <c r="BN6" i="8" s="1"/>
  <c r="K7" i="1"/>
  <c r="BN7" i="8" s="1"/>
  <c r="K8" i="1"/>
  <c r="BN8" i="8" s="1"/>
  <c r="K9" i="1"/>
  <c r="BN9" i="8" s="1"/>
  <c r="K10" i="1"/>
  <c r="BN10" i="8" s="1"/>
  <c r="K11" i="1"/>
  <c r="BN11" i="8" s="1"/>
  <c r="K12" i="1"/>
  <c r="BN12" i="8" s="1"/>
  <c r="K13" i="1"/>
  <c r="BN13" i="8" s="1"/>
  <c r="K14" i="1"/>
  <c r="BN14" i="8" s="1"/>
  <c r="K15" i="1"/>
  <c r="BN15" i="8" s="1"/>
  <c r="K16" i="1"/>
  <c r="BN16" i="8" s="1"/>
  <c r="K17" i="1"/>
  <c r="BN17" i="8" s="1"/>
  <c r="K18" i="1"/>
  <c r="BN18" i="8" s="1"/>
  <c r="K19" i="1"/>
  <c r="BN19" i="8" s="1"/>
  <c r="K20" i="1"/>
  <c r="BN20" i="8" s="1"/>
  <c r="K21" i="1"/>
  <c r="BN21" i="8" s="1"/>
  <c r="K22" i="1"/>
  <c r="BN22" i="8" s="1"/>
  <c r="K23" i="1"/>
  <c r="BN23" i="8" s="1"/>
  <c r="K24" i="1"/>
  <c r="BN24" i="8" s="1"/>
  <c r="K25" i="1"/>
  <c r="BN25" i="8" s="1"/>
  <c r="K26" i="1"/>
  <c r="BN26" i="8" s="1"/>
  <c r="K27" i="1"/>
  <c r="BN27" i="8" s="1"/>
  <c r="K28" i="1"/>
  <c r="BN28" i="8" s="1"/>
  <c r="K29" i="1"/>
  <c r="BN29" i="8" s="1"/>
  <c r="K30" i="1"/>
  <c r="BN30" i="8" s="1"/>
  <c r="K31" i="1"/>
  <c r="BN31" i="8" s="1"/>
  <c r="K32" i="1"/>
  <c r="BN32" i="8" s="1"/>
  <c r="K33" i="1"/>
  <c r="BN33" i="8" s="1"/>
  <c r="K34" i="1"/>
  <c r="BN34" i="8" s="1"/>
  <c r="K35" i="1"/>
  <c r="BN35" i="8" s="1"/>
  <c r="K36" i="1"/>
  <c r="BN36" i="8" s="1"/>
  <c r="K37" i="1"/>
  <c r="BN37" i="8" s="1"/>
  <c r="K38" i="1"/>
  <c r="BN38" i="8" s="1"/>
  <c r="K39" i="1"/>
  <c r="BN39" i="8" s="1"/>
  <c r="K40" i="1"/>
  <c r="BN40" i="8" s="1"/>
  <c r="K41" i="1"/>
  <c r="BN41" i="8" s="1"/>
  <c r="K42" i="1"/>
  <c r="BN42" i="8" s="1"/>
  <c r="K43" i="1"/>
  <c r="BN43" i="8" s="1"/>
  <c r="K44" i="1"/>
  <c r="BN44" i="8" s="1"/>
  <c r="K45" i="1"/>
  <c r="BN45" i="8" s="1"/>
  <c r="K46" i="1"/>
  <c r="BN46" i="8" s="1"/>
  <c r="K47" i="1"/>
  <c r="BN47" i="8" s="1"/>
  <c r="K48" i="1"/>
  <c r="BN48" i="8" s="1"/>
  <c r="K49" i="1"/>
  <c r="BN49" i="8" s="1"/>
  <c r="K50" i="1"/>
  <c r="BN50" i="8" s="1"/>
  <c r="K51" i="1"/>
  <c r="BN51" i="8" s="1"/>
  <c r="K52" i="1"/>
  <c r="BN52" i="8" s="1"/>
  <c r="K4" i="1"/>
  <c r="BN4" i="8" s="1"/>
  <c r="J11" i="1"/>
  <c r="J22" i="1"/>
  <c r="BM22" i="8" s="1"/>
  <c r="J24" i="1"/>
  <c r="BM24" i="8" s="1"/>
  <c r="J41" i="1"/>
  <c r="BM41" i="8" s="1"/>
  <c r="J43" i="1"/>
  <c r="BM43" i="8" s="1"/>
  <c r="I5" i="1"/>
  <c r="BL5" i="8" s="1"/>
  <c r="I6" i="1"/>
  <c r="BL6" i="8" s="1"/>
  <c r="I7" i="1"/>
  <c r="I8" i="1"/>
  <c r="BL8" i="8" s="1"/>
  <c r="I9" i="1"/>
  <c r="I10" i="1"/>
  <c r="BL10" i="8" s="1"/>
  <c r="I11" i="1"/>
  <c r="I12" i="1"/>
  <c r="BL12" i="8" s="1"/>
  <c r="I13" i="1"/>
  <c r="BL13" i="8" s="1"/>
  <c r="I14" i="1"/>
  <c r="BL14" i="8" s="1"/>
  <c r="I15" i="1"/>
  <c r="BL15" i="8" s="1"/>
  <c r="I16" i="1"/>
  <c r="BL16" i="8" s="1"/>
  <c r="I17" i="1"/>
  <c r="I18" i="1"/>
  <c r="I19" i="1"/>
  <c r="BL19" i="8" s="1"/>
  <c r="I20" i="1"/>
  <c r="BL20" i="8" s="1"/>
  <c r="I21" i="1"/>
  <c r="BL21" i="8" s="1"/>
  <c r="I22" i="1"/>
  <c r="BL22" i="8" s="1"/>
  <c r="I23" i="1"/>
  <c r="BL23" i="8" s="1"/>
  <c r="I24" i="1"/>
  <c r="BL24" i="8" s="1"/>
  <c r="I25" i="1"/>
  <c r="I26" i="1"/>
  <c r="I27" i="1"/>
  <c r="BL27" i="8" s="1"/>
  <c r="I28" i="1"/>
  <c r="BL28" i="8" s="1"/>
  <c r="I29" i="1"/>
  <c r="BL29" i="8" s="1"/>
  <c r="I30" i="1"/>
  <c r="BL30" i="8" s="1"/>
  <c r="I31" i="1"/>
  <c r="BL31" i="8" s="1"/>
  <c r="I32" i="1"/>
  <c r="BL32" i="8" s="1"/>
  <c r="I33" i="1"/>
  <c r="I34" i="1"/>
  <c r="BL34" i="8" s="1"/>
  <c r="I35" i="1"/>
  <c r="BL35" i="8" s="1"/>
  <c r="I36" i="1"/>
  <c r="BL36" i="8" s="1"/>
  <c r="I37" i="1"/>
  <c r="BL37" i="8" s="1"/>
  <c r="I38" i="1"/>
  <c r="BL38" i="8" s="1"/>
  <c r="I39" i="1"/>
  <c r="BL39" i="8" s="1"/>
  <c r="I40" i="1"/>
  <c r="BL40" i="8" s="1"/>
  <c r="I41" i="1"/>
  <c r="I42" i="1"/>
  <c r="BL42" i="8" s="1"/>
  <c r="I43" i="1"/>
  <c r="BL43" i="8" s="1"/>
  <c r="I44" i="1"/>
  <c r="BL44" i="8" s="1"/>
  <c r="I45" i="1"/>
  <c r="BL45" i="8" s="1"/>
  <c r="I46" i="1"/>
  <c r="BL46" i="8" s="1"/>
  <c r="I47" i="1"/>
  <c r="BL47" i="8" s="1"/>
  <c r="I48" i="1"/>
  <c r="BL48" i="8" s="1"/>
  <c r="I49" i="1"/>
  <c r="BL49" i="8" s="1"/>
  <c r="I50" i="1"/>
  <c r="BL50" i="8" s="1"/>
  <c r="I51" i="1"/>
  <c r="I52" i="1"/>
  <c r="BL52" i="8" s="1"/>
  <c r="I4" i="1"/>
  <c r="BL4" i="8" s="1"/>
  <c r="H5" i="1"/>
  <c r="BK5" i="8" s="1"/>
  <c r="H6" i="1"/>
  <c r="BK6" i="8" s="1"/>
  <c r="H7" i="1"/>
  <c r="BK7" i="8" s="1"/>
  <c r="H8" i="1"/>
  <c r="H9" i="1"/>
  <c r="H10" i="1"/>
  <c r="H11" i="1"/>
  <c r="BK11" i="8" s="1"/>
  <c r="H12" i="1"/>
  <c r="BK12" i="8" s="1"/>
  <c r="H13" i="1"/>
  <c r="BK13" i="8" s="1"/>
  <c r="H14" i="1"/>
  <c r="BK14" i="8" s="1"/>
  <c r="H15" i="1"/>
  <c r="BK15" i="8" s="1"/>
  <c r="H16" i="1"/>
  <c r="H17" i="1"/>
  <c r="H18" i="1"/>
  <c r="H19" i="1"/>
  <c r="BK19" i="8" s="1"/>
  <c r="H20" i="1"/>
  <c r="BK20" i="8" s="1"/>
  <c r="H21" i="1"/>
  <c r="BK21" i="8" s="1"/>
  <c r="H22" i="1"/>
  <c r="BK22" i="8" s="1"/>
  <c r="H23" i="1"/>
  <c r="BK23" i="8" s="1"/>
  <c r="H24" i="1"/>
  <c r="H25" i="1"/>
  <c r="H26" i="1"/>
  <c r="H27" i="1"/>
  <c r="BK27" i="8" s="1"/>
  <c r="H28" i="1"/>
  <c r="BK28" i="8" s="1"/>
  <c r="H29" i="1"/>
  <c r="BK29" i="8" s="1"/>
  <c r="H30" i="1"/>
  <c r="BK30" i="8" s="1"/>
  <c r="H31" i="1"/>
  <c r="BK31" i="8" s="1"/>
  <c r="H32" i="1"/>
  <c r="H33" i="1"/>
  <c r="H34" i="1"/>
  <c r="H35" i="1"/>
  <c r="BK35" i="8" s="1"/>
  <c r="H36" i="1"/>
  <c r="BK36" i="8" s="1"/>
  <c r="H37" i="1"/>
  <c r="BK37" i="8" s="1"/>
  <c r="H38" i="1"/>
  <c r="BK38" i="8" s="1"/>
  <c r="H39" i="1"/>
  <c r="BK39" i="8" s="1"/>
  <c r="H40" i="1"/>
  <c r="H41" i="1"/>
  <c r="H42" i="1"/>
  <c r="H43" i="1"/>
  <c r="BK43" i="8" s="1"/>
  <c r="H44" i="1"/>
  <c r="BK44" i="8" s="1"/>
  <c r="H45" i="1"/>
  <c r="BK45" i="8" s="1"/>
  <c r="H46" i="1"/>
  <c r="BK46" i="8" s="1"/>
  <c r="H47" i="1"/>
  <c r="BK47" i="8" s="1"/>
  <c r="H48" i="1"/>
  <c r="H49" i="1"/>
  <c r="H50" i="1"/>
  <c r="H51" i="1"/>
  <c r="BK51" i="8" s="1"/>
  <c r="H52" i="1"/>
  <c r="BK52" i="8" s="1"/>
  <c r="H4" i="1"/>
  <c r="BK4" i="8" s="1"/>
  <c r="G5" i="1"/>
  <c r="BJ5" i="8" s="1"/>
  <c r="G6" i="1"/>
  <c r="BJ6" i="8" s="1"/>
  <c r="G11" i="1"/>
  <c r="BJ11" i="8" s="1"/>
  <c r="G14" i="1"/>
  <c r="BJ14" i="8" s="1"/>
  <c r="G16" i="1"/>
  <c r="BJ16" i="8" s="1"/>
  <c r="G19" i="1"/>
  <c r="BJ19" i="8" s="1"/>
  <c r="G20" i="1"/>
  <c r="BJ20" i="8" s="1"/>
  <c r="G21" i="1"/>
  <c r="BJ21" i="8" s="1"/>
  <c r="G23" i="1"/>
  <c r="BJ23" i="8" s="1"/>
  <c r="G26" i="1"/>
  <c r="BJ26" i="8" s="1"/>
  <c r="G27" i="1"/>
  <c r="BJ27" i="8" s="1"/>
  <c r="G28" i="1"/>
  <c r="BJ28" i="8" s="1"/>
  <c r="G29" i="1"/>
  <c r="BJ29" i="8" s="1"/>
  <c r="G30" i="1"/>
  <c r="BJ30" i="8" s="1"/>
  <c r="G32" i="1"/>
  <c r="BJ32" i="8" s="1"/>
  <c r="G40" i="1"/>
  <c r="BJ40" i="8" s="1"/>
  <c r="G48" i="1"/>
  <c r="BJ48" i="8" s="1"/>
  <c r="G49" i="1"/>
  <c r="BJ49" i="8" s="1"/>
  <c r="G52" i="1"/>
  <c r="G4" i="1"/>
  <c r="BJ4" i="8" s="1"/>
  <c r="F5" i="1"/>
  <c r="BI5" i="8" s="1"/>
  <c r="F6" i="1"/>
  <c r="BI6" i="8" s="1"/>
  <c r="F7" i="1"/>
  <c r="BI7" i="8" s="1"/>
  <c r="F8" i="1"/>
  <c r="BI8" i="8" s="1"/>
  <c r="F9" i="1"/>
  <c r="BI9" i="8" s="1"/>
  <c r="F10" i="1"/>
  <c r="BI10" i="8" s="1"/>
  <c r="F11" i="1"/>
  <c r="BI11" i="8" s="1"/>
  <c r="F12" i="1"/>
  <c r="BI12" i="8" s="1"/>
  <c r="F13" i="1"/>
  <c r="BI13" i="8" s="1"/>
  <c r="F14" i="1"/>
  <c r="BI14" i="8" s="1"/>
  <c r="F15" i="1"/>
  <c r="BI15" i="8" s="1"/>
  <c r="F16" i="1"/>
  <c r="BI16" i="8" s="1"/>
  <c r="F17" i="1"/>
  <c r="BI17" i="8" s="1"/>
  <c r="F18" i="1"/>
  <c r="BI18" i="8" s="1"/>
  <c r="F19" i="1"/>
  <c r="BI19" i="8" s="1"/>
  <c r="F20" i="1"/>
  <c r="BI20" i="8" s="1"/>
  <c r="F21" i="1"/>
  <c r="BI21" i="8" s="1"/>
  <c r="F22" i="1"/>
  <c r="BI22" i="8" s="1"/>
  <c r="F23" i="1"/>
  <c r="BI23" i="8" s="1"/>
  <c r="F24" i="1"/>
  <c r="BI24" i="8" s="1"/>
  <c r="F25" i="1"/>
  <c r="BI25" i="8" s="1"/>
  <c r="F26" i="1"/>
  <c r="BI26" i="8" s="1"/>
  <c r="F27" i="1"/>
  <c r="BI27" i="8" s="1"/>
  <c r="F28" i="1"/>
  <c r="BI28" i="8" s="1"/>
  <c r="F29" i="1"/>
  <c r="BI29" i="8" s="1"/>
  <c r="F30" i="1"/>
  <c r="BI30" i="8" s="1"/>
  <c r="F31" i="1"/>
  <c r="BI31" i="8" s="1"/>
  <c r="F32" i="1"/>
  <c r="BI32" i="8" s="1"/>
  <c r="F33" i="1"/>
  <c r="BI33" i="8" s="1"/>
  <c r="F34" i="1"/>
  <c r="BI34" i="8" s="1"/>
  <c r="F35" i="1"/>
  <c r="BI35" i="8" s="1"/>
  <c r="F36" i="1"/>
  <c r="BI36" i="8" s="1"/>
  <c r="F37" i="1"/>
  <c r="BI37" i="8" s="1"/>
  <c r="F38" i="1"/>
  <c r="BI38" i="8" s="1"/>
  <c r="F39" i="1"/>
  <c r="BI39" i="8" s="1"/>
  <c r="F40" i="1"/>
  <c r="BI40" i="8" s="1"/>
  <c r="F41" i="1"/>
  <c r="BI41" i="8" s="1"/>
  <c r="F42" i="1"/>
  <c r="BI42" i="8" s="1"/>
  <c r="F43" i="1"/>
  <c r="BI43" i="8" s="1"/>
  <c r="F44" i="1"/>
  <c r="BI44" i="8" s="1"/>
  <c r="F45" i="1"/>
  <c r="BI45" i="8" s="1"/>
  <c r="F46" i="1"/>
  <c r="BI46" i="8" s="1"/>
  <c r="F47" i="1"/>
  <c r="BI47" i="8" s="1"/>
  <c r="F48" i="1"/>
  <c r="BI48" i="8" s="1"/>
  <c r="F49" i="1"/>
  <c r="BI49" i="8" s="1"/>
  <c r="F50" i="1"/>
  <c r="BI50" i="8" s="1"/>
  <c r="F51" i="1"/>
  <c r="BI51" i="8" s="1"/>
  <c r="F52" i="1"/>
  <c r="BI52" i="8" s="1"/>
  <c r="F4" i="1"/>
  <c r="BI4" i="8" s="1"/>
  <c r="D8" i="1"/>
  <c r="BG8" i="8" s="1"/>
  <c r="D9" i="1"/>
  <c r="BG9" i="8" s="1"/>
  <c r="D10" i="1"/>
  <c r="BG10" i="8" s="1"/>
  <c r="D11" i="1"/>
  <c r="BG11" i="8" s="1"/>
  <c r="D12" i="1"/>
  <c r="BG12" i="8" s="1"/>
  <c r="D13" i="1"/>
  <c r="BG13" i="8" s="1"/>
  <c r="D14" i="1"/>
  <c r="BG14" i="8" s="1"/>
  <c r="D15" i="1"/>
  <c r="BG15" i="8" s="1"/>
  <c r="D16" i="1"/>
  <c r="BG16" i="8" s="1"/>
  <c r="D17" i="1"/>
  <c r="BG17" i="8" s="1"/>
  <c r="D18" i="1"/>
  <c r="BG18" i="8" s="1"/>
  <c r="D19" i="1"/>
  <c r="BG19" i="8" s="1"/>
  <c r="D20" i="1"/>
  <c r="BG20" i="8" s="1"/>
  <c r="D21" i="1"/>
  <c r="BG21" i="8" s="1"/>
  <c r="D22" i="1"/>
  <c r="BG22" i="8" s="1"/>
  <c r="D23" i="1"/>
  <c r="BG23" i="8" s="1"/>
  <c r="D24" i="1"/>
  <c r="BG24" i="8" s="1"/>
  <c r="D25" i="1"/>
  <c r="BG25" i="8" s="1"/>
  <c r="D26" i="1"/>
  <c r="BG26" i="8" s="1"/>
  <c r="D27" i="1"/>
  <c r="BG27" i="8" s="1"/>
  <c r="D28" i="1"/>
  <c r="BG28" i="8" s="1"/>
  <c r="D29" i="1"/>
  <c r="BG29" i="8" s="1"/>
  <c r="D30" i="1"/>
  <c r="BG30" i="8" s="1"/>
  <c r="D31" i="1"/>
  <c r="BG31" i="8" s="1"/>
  <c r="D32" i="1"/>
  <c r="BG32" i="8" s="1"/>
  <c r="D33" i="1"/>
  <c r="BG33" i="8" s="1"/>
  <c r="D34" i="1"/>
  <c r="BG34" i="8" s="1"/>
  <c r="D35" i="1"/>
  <c r="BG35" i="8" s="1"/>
  <c r="D36" i="1"/>
  <c r="BG36" i="8" s="1"/>
  <c r="D37" i="1"/>
  <c r="BG37" i="8" s="1"/>
  <c r="D38" i="1"/>
  <c r="BG38" i="8" s="1"/>
  <c r="D39" i="1"/>
  <c r="BG39" i="8" s="1"/>
  <c r="D40" i="1"/>
  <c r="BG40" i="8" s="1"/>
  <c r="D41" i="1"/>
  <c r="BG41" i="8" s="1"/>
  <c r="D42" i="1"/>
  <c r="BG42" i="8" s="1"/>
  <c r="D43" i="1"/>
  <c r="BG43" i="8" s="1"/>
  <c r="D44" i="1"/>
  <c r="BG44" i="8" s="1"/>
  <c r="D45" i="1"/>
  <c r="BG45" i="8" s="1"/>
  <c r="D46" i="1"/>
  <c r="BG46" i="8" s="1"/>
  <c r="D47" i="1"/>
  <c r="BG47" i="8" s="1"/>
  <c r="D48" i="1"/>
  <c r="BG48" i="8" s="1"/>
  <c r="D49" i="1"/>
  <c r="BG49" i="8" s="1"/>
  <c r="D50" i="1"/>
  <c r="BG50" i="8" s="1"/>
  <c r="D51" i="1"/>
  <c r="BG51" i="8" s="1"/>
  <c r="D52" i="1"/>
  <c r="BG52" i="8" s="1"/>
  <c r="D5" i="1"/>
  <c r="BG5" i="8" s="1"/>
  <c r="D6" i="1"/>
  <c r="BG6" i="8" s="1"/>
  <c r="D7" i="1"/>
  <c r="BG7" i="8" s="1"/>
  <c r="D4" i="1"/>
  <c r="X7" i="1"/>
  <c r="CA7" i="8" s="1"/>
  <c r="X35" i="1"/>
  <c r="CA35" i="8" s="1"/>
  <c r="X14" i="1"/>
  <c r="CA14" i="8" s="1"/>
  <c r="X25" i="1"/>
  <c r="CA25" i="8" s="1"/>
  <c r="X33" i="1"/>
  <c r="CA33" i="8" s="1"/>
  <c r="X51" i="1"/>
  <c r="X41" i="1"/>
  <c r="P5" i="1"/>
  <c r="P6" i="1"/>
  <c r="BS6" i="8" s="1"/>
  <c r="P7" i="1"/>
  <c r="BS7" i="8" s="1"/>
  <c r="P8" i="1"/>
  <c r="BS8" i="8" s="1"/>
  <c r="P9" i="1"/>
  <c r="BS9" i="8" s="1"/>
  <c r="P10" i="1"/>
  <c r="BS10" i="8" s="1"/>
  <c r="P12" i="1"/>
  <c r="BS12" i="8" s="1"/>
  <c r="P15" i="1"/>
  <c r="BS15" i="8" s="1"/>
  <c r="P16" i="1"/>
  <c r="BS16" i="8" s="1"/>
  <c r="P17" i="1"/>
  <c r="BS17" i="8" s="1"/>
  <c r="P18" i="1"/>
  <c r="BS18" i="8" s="1"/>
  <c r="P20" i="1"/>
  <c r="BS20" i="8" s="1"/>
  <c r="P21" i="1"/>
  <c r="BS21" i="8" s="1"/>
  <c r="P23" i="1"/>
  <c r="BS23" i="8" s="1"/>
  <c r="P25" i="1"/>
  <c r="BS25" i="8" s="1"/>
  <c r="P26" i="1"/>
  <c r="BS26" i="8" s="1"/>
  <c r="P28" i="1"/>
  <c r="BS28" i="8" s="1"/>
  <c r="P29" i="1"/>
  <c r="BS29" i="8" s="1"/>
  <c r="P30" i="1"/>
  <c r="BS30" i="8" s="1"/>
  <c r="P31" i="1"/>
  <c r="BS31" i="8" s="1"/>
  <c r="P32" i="1"/>
  <c r="BS32" i="8" s="1"/>
  <c r="P33" i="1"/>
  <c r="BS33" i="8" s="1"/>
  <c r="P36" i="1"/>
  <c r="BS36" i="8" s="1"/>
  <c r="P37" i="1"/>
  <c r="BS37" i="8" s="1"/>
  <c r="P38" i="1"/>
  <c r="BS38" i="8" s="1"/>
  <c r="P39" i="1"/>
  <c r="BS39" i="8" s="1"/>
  <c r="P40" i="1"/>
  <c r="BS40" i="8" s="1"/>
  <c r="P41" i="1"/>
  <c r="BS41" i="8" s="1"/>
  <c r="P42" i="1"/>
  <c r="BS42" i="8" s="1"/>
  <c r="P45" i="1"/>
  <c r="BS45" i="8" s="1"/>
  <c r="P46" i="1"/>
  <c r="BS46" i="8" s="1"/>
  <c r="P47" i="1"/>
  <c r="BS47" i="8" s="1"/>
  <c r="P48" i="1"/>
  <c r="BS48" i="8" s="1"/>
  <c r="P49" i="1"/>
  <c r="BS49" i="8" s="1"/>
  <c r="P50" i="1"/>
  <c r="BS50" i="8" s="1"/>
  <c r="P52" i="1"/>
  <c r="BS52" i="8" s="1"/>
  <c r="X9" i="1"/>
  <c r="CA9" i="8" s="1"/>
  <c r="X50" i="1"/>
  <c r="CA50" i="8" s="1"/>
  <c r="X31" i="1"/>
  <c r="X15" i="1"/>
  <c r="X8" i="1"/>
  <c r="X10" i="1"/>
  <c r="CA10" i="8" s="1"/>
  <c r="X12" i="1"/>
  <c r="CA12" i="8" s="1"/>
  <c r="X13" i="1"/>
  <c r="CA13" i="8" s="1"/>
  <c r="X17" i="1"/>
  <c r="CA17" i="8" s="1"/>
  <c r="X18" i="1"/>
  <c r="X22" i="1"/>
  <c r="X24" i="1"/>
  <c r="X34" i="1"/>
  <c r="X36" i="1"/>
  <c r="CA36" i="8" s="1"/>
  <c r="X37" i="1"/>
  <c r="CA37" i="8" s="1"/>
  <c r="X38" i="1"/>
  <c r="CA38" i="8" s="1"/>
  <c r="X39" i="1"/>
  <c r="CA39" i="8" s="1"/>
  <c r="X42" i="1"/>
  <c r="CA42" i="8" s="1"/>
  <c r="X43" i="1"/>
  <c r="X44" i="1"/>
  <c r="X45" i="1"/>
  <c r="CA45" i="8" s="1"/>
  <c r="X46" i="1"/>
  <c r="CA46" i="8" s="1"/>
  <c r="X47" i="1"/>
  <c r="CA47" i="8" s="1"/>
  <c r="P4" i="1"/>
  <c r="BS4" i="8" s="1"/>
  <c r="BL41" i="8"/>
  <c r="BL18" i="8"/>
  <c r="BK48" i="8"/>
  <c r="BK40" i="8"/>
  <c r="BK32" i="8"/>
  <c r="BK24" i="8"/>
  <c r="BK16" i="8"/>
  <c r="BK8" i="8"/>
  <c r="BL33" i="8"/>
  <c r="BL25" i="8"/>
  <c r="BL17" i="8"/>
  <c r="BL9" i="8"/>
  <c r="BK50" i="8"/>
  <c r="BK42" i="8"/>
  <c r="BK26" i="8"/>
  <c r="BK18" i="8"/>
  <c r="BK10" i="8"/>
  <c r="BL51" i="8"/>
  <c r="BL11" i="8"/>
  <c r="BK34" i="8"/>
  <c r="BK49" i="8"/>
  <c r="BK41" i="8"/>
  <c r="BK33" i="8"/>
  <c r="BK25" i="8"/>
  <c r="BK9" i="8"/>
  <c r="BL26" i="8"/>
  <c r="BK17" i="8"/>
  <c r="Z30" i="2"/>
  <c r="Z6" i="2"/>
  <c r="BS3" i="8"/>
  <c r="BO3" i="8"/>
  <c r="BP3" i="8"/>
  <c r="BQ3" i="8"/>
  <c r="BR3" i="8"/>
  <c r="BN3" i="8"/>
  <c r="BM3" i="8"/>
  <c r="M12" i="5"/>
  <c r="M15" i="5"/>
  <c r="M20" i="5"/>
  <c r="M21" i="5"/>
  <c r="M23" i="5"/>
  <c r="E30" i="1"/>
  <c r="BH30" i="8" s="1"/>
  <c r="BT6" i="8"/>
  <c r="BT11" i="8"/>
  <c r="BT19" i="8"/>
  <c r="BT20" i="8"/>
  <c r="BT23" i="8"/>
  <c r="BT28" i="8"/>
  <c r="BT29" i="8"/>
  <c r="BT32" i="8"/>
  <c r="BT40" i="8"/>
  <c r="BT52" i="8"/>
  <c r="BT4" i="8"/>
  <c r="B5" i="8"/>
  <c r="B6" i="8" s="1"/>
  <c r="B7" i="8" s="1"/>
  <c r="B8" i="8" s="1"/>
  <c r="B9" i="8" s="1"/>
  <c r="B10" i="8" s="1"/>
  <c r="B11" i="8" s="1"/>
  <c r="B12" i="8" s="1"/>
  <c r="G31" i="1"/>
  <c r="BJ31" i="8" s="1"/>
  <c r="G33" i="1"/>
  <c r="BJ33" i="8" s="1"/>
  <c r="G34" i="1"/>
  <c r="BJ34" i="8" s="1"/>
  <c r="G35" i="1"/>
  <c r="BJ35" i="8" s="1"/>
  <c r="G36" i="1"/>
  <c r="BJ36" i="8" s="1"/>
  <c r="G37" i="1"/>
  <c r="BJ37" i="8" s="1"/>
  <c r="G38" i="1"/>
  <c r="BJ38" i="8" s="1"/>
  <c r="G39" i="1"/>
  <c r="BJ39" i="8" s="1"/>
  <c r="G41" i="1"/>
  <c r="BJ41" i="8" s="1"/>
  <c r="G42" i="1"/>
  <c r="BJ42" i="8" s="1"/>
  <c r="G43" i="1"/>
  <c r="BJ43" i="8" s="1"/>
  <c r="G44" i="1"/>
  <c r="BJ44" i="8" s="1"/>
  <c r="G45" i="1"/>
  <c r="BJ45" i="8" s="1"/>
  <c r="G46" i="1"/>
  <c r="BJ46" i="8" s="1"/>
  <c r="G47" i="1"/>
  <c r="BJ47" i="8" s="1"/>
  <c r="G50" i="1"/>
  <c r="BJ50" i="8" s="1"/>
  <c r="G51" i="1"/>
  <c r="BJ51" i="8" s="1"/>
  <c r="G7" i="1"/>
  <c r="BJ7" i="8" s="1"/>
  <c r="G8" i="1"/>
  <c r="BJ8" i="8" s="1"/>
  <c r="G9" i="1"/>
  <c r="BJ9" i="8" s="1"/>
  <c r="G10" i="1"/>
  <c r="BJ10" i="8" s="1"/>
  <c r="G12" i="1"/>
  <c r="BJ12" i="8" s="1"/>
  <c r="G13" i="1"/>
  <c r="G15" i="1"/>
  <c r="BJ15" i="8" s="1"/>
  <c r="G17" i="1"/>
  <c r="BJ17" i="8" s="1"/>
  <c r="G18" i="1"/>
  <c r="BJ18" i="8" s="1"/>
  <c r="G22" i="1"/>
  <c r="BJ22" i="8" s="1"/>
  <c r="G24" i="1"/>
  <c r="BJ24" i="8" s="1"/>
  <c r="G25" i="1"/>
  <c r="BJ25" i="8" s="1"/>
  <c r="E4" i="1"/>
  <c r="BH4" i="8" s="1"/>
  <c r="E5" i="1"/>
  <c r="BH5" i="8" s="1"/>
  <c r="E6" i="1"/>
  <c r="BH6" i="8" s="1"/>
  <c r="E7" i="1"/>
  <c r="BH7" i="8" s="1"/>
  <c r="E8" i="1"/>
  <c r="BH8" i="8" s="1"/>
  <c r="E9" i="1"/>
  <c r="BH9" i="8" s="1"/>
  <c r="E10" i="1"/>
  <c r="BH10" i="8" s="1"/>
  <c r="E11" i="1"/>
  <c r="BH11" i="8" s="1"/>
  <c r="E12" i="1"/>
  <c r="BH12" i="8" s="1"/>
  <c r="E13" i="1"/>
  <c r="BH13" i="8" s="1"/>
  <c r="E14" i="1"/>
  <c r="BH14" i="8" s="1"/>
  <c r="E15" i="1"/>
  <c r="BH15" i="8" s="1"/>
  <c r="E16" i="1"/>
  <c r="BH16" i="8" s="1"/>
  <c r="E17" i="1"/>
  <c r="BH17" i="8" s="1"/>
  <c r="E18" i="1"/>
  <c r="BH18" i="8" s="1"/>
  <c r="E19" i="1"/>
  <c r="BH19" i="8" s="1"/>
  <c r="E20" i="1"/>
  <c r="BH20" i="8" s="1"/>
  <c r="E21" i="1"/>
  <c r="BH21" i="8" s="1"/>
  <c r="E22" i="1"/>
  <c r="BH22" i="8" s="1"/>
  <c r="E23" i="1"/>
  <c r="BH23" i="8" s="1"/>
  <c r="E24" i="1"/>
  <c r="BH24" i="8" s="1"/>
  <c r="E25" i="1"/>
  <c r="BH25" i="8" s="1"/>
  <c r="E26" i="1"/>
  <c r="BH26" i="8" s="1"/>
  <c r="E27" i="1"/>
  <c r="BH27" i="8" s="1"/>
  <c r="E28" i="1"/>
  <c r="BH28" i="8" s="1"/>
  <c r="E29" i="1"/>
  <c r="BH29" i="8" s="1"/>
  <c r="E31" i="1"/>
  <c r="BH31" i="8" s="1"/>
  <c r="E32" i="1"/>
  <c r="BH32" i="8" s="1"/>
  <c r="E33" i="1"/>
  <c r="BH33" i="8" s="1"/>
  <c r="E34" i="1"/>
  <c r="BH34" i="8" s="1"/>
  <c r="E35" i="1"/>
  <c r="BH35" i="8" s="1"/>
  <c r="E36" i="1"/>
  <c r="BH36" i="8" s="1"/>
  <c r="E37" i="1"/>
  <c r="BH37" i="8" s="1"/>
  <c r="E38" i="1"/>
  <c r="BH38" i="8" s="1"/>
  <c r="E39" i="1"/>
  <c r="BH39" i="8" s="1"/>
  <c r="E40" i="1"/>
  <c r="BH40" i="8" s="1"/>
  <c r="E41" i="1"/>
  <c r="BH41" i="8" s="1"/>
  <c r="E42" i="1"/>
  <c r="BH42" i="8" s="1"/>
  <c r="E43" i="1"/>
  <c r="BH43" i="8" s="1"/>
  <c r="E44" i="1"/>
  <c r="BH44" i="8" s="1"/>
  <c r="E45" i="1"/>
  <c r="BH45" i="8" s="1"/>
  <c r="E46" i="1"/>
  <c r="BH46" i="8" s="1"/>
  <c r="E47" i="1"/>
  <c r="BH47" i="8" s="1"/>
  <c r="E48" i="1"/>
  <c r="BH48" i="8" s="1"/>
  <c r="E49" i="1"/>
  <c r="BH49" i="8" s="1"/>
  <c r="E50" i="1"/>
  <c r="BH50" i="8" s="1"/>
  <c r="E51" i="1"/>
  <c r="BH51" i="8" s="1"/>
  <c r="E52" i="1"/>
  <c r="BH52" i="8" s="1"/>
  <c r="BJ52" i="8"/>
  <c r="N3" i="2"/>
  <c r="N29" i="2"/>
  <c r="N30" i="2"/>
  <c r="P21" i="2"/>
  <c r="N51" i="2"/>
  <c r="P30" i="2"/>
  <c r="P6" i="2"/>
  <c r="D56" i="3"/>
  <c r="D58" i="3"/>
  <c r="D59" i="3"/>
  <c r="D57" i="3"/>
  <c r="AA5" i="1"/>
  <c r="CD5" i="8" s="1"/>
  <c r="AA6" i="1"/>
  <c r="CD6" i="8" s="1"/>
  <c r="AA7" i="1"/>
  <c r="CD7" i="8" s="1"/>
  <c r="AA8" i="1"/>
  <c r="CD8" i="8" s="1"/>
  <c r="AA9" i="1"/>
  <c r="CD9" i="8" s="1"/>
  <c r="AA10" i="1"/>
  <c r="CD10" i="8" s="1"/>
  <c r="AA11" i="1"/>
  <c r="CD11" i="8" s="1"/>
  <c r="AA12" i="1"/>
  <c r="CD12" i="8" s="1"/>
  <c r="AA13" i="1"/>
  <c r="CD13" i="8" s="1"/>
  <c r="AA14" i="1"/>
  <c r="CD14" i="8" s="1"/>
  <c r="AA15" i="1"/>
  <c r="CD15" i="8" s="1"/>
  <c r="AA18" i="1"/>
  <c r="CD18" i="8" s="1"/>
  <c r="AA19" i="1"/>
  <c r="CD19" i="8" s="1"/>
  <c r="AA21" i="1"/>
  <c r="CD21" i="8" s="1"/>
  <c r="AA23" i="1"/>
  <c r="CD23" i="8" s="1"/>
  <c r="AA24" i="1"/>
  <c r="CD24" i="8" s="1"/>
  <c r="AA26" i="1"/>
  <c r="CD26" i="8" s="1"/>
  <c r="AA27" i="1"/>
  <c r="CD27" i="8" s="1"/>
  <c r="AA28" i="1"/>
  <c r="CD28" i="8" s="1"/>
  <c r="AA29" i="1"/>
  <c r="CD29" i="8" s="1"/>
  <c r="AA30" i="1"/>
  <c r="CD30" i="8" s="1"/>
  <c r="AA31" i="1"/>
  <c r="CD31" i="8" s="1"/>
  <c r="AA32" i="1"/>
  <c r="CD32" i="8" s="1"/>
  <c r="AA35" i="1"/>
  <c r="CD35" i="8" s="1"/>
  <c r="AA37" i="1"/>
  <c r="CD37" i="8" s="1"/>
  <c r="AA39" i="1"/>
  <c r="CD39" i="8" s="1"/>
  <c r="AA40" i="1"/>
  <c r="CD40" i="8" s="1"/>
  <c r="AA41" i="1"/>
  <c r="CD41" i="8" s="1"/>
  <c r="AA42" i="1"/>
  <c r="CD42" i="8" s="1"/>
  <c r="AA43" i="1"/>
  <c r="CD43" i="8" s="1"/>
  <c r="AA44" i="1"/>
  <c r="CD44" i="8" s="1"/>
  <c r="AA45" i="1"/>
  <c r="CD45" i="8" s="1"/>
  <c r="AA46" i="1"/>
  <c r="CD46" i="8" s="1"/>
  <c r="AA47" i="1"/>
  <c r="CD47" i="8" s="1"/>
  <c r="AA48" i="1"/>
  <c r="CD48" i="8" s="1"/>
  <c r="AA51" i="1"/>
  <c r="CD51" i="8" s="1"/>
  <c r="Z5" i="1"/>
  <c r="CC5" i="8" s="1"/>
  <c r="Z8" i="1"/>
  <c r="CC8" i="8" s="1"/>
  <c r="Z10" i="1"/>
  <c r="CC10" i="8" s="1"/>
  <c r="Z11" i="1"/>
  <c r="CC11" i="8" s="1"/>
  <c r="Z12" i="1"/>
  <c r="CC12" i="8" s="1"/>
  <c r="Z13" i="1"/>
  <c r="CC13" i="8" s="1"/>
  <c r="Z14" i="1"/>
  <c r="CC14" i="8" s="1"/>
  <c r="Z17" i="1"/>
  <c r="CC17" i="8" s="1"/>
  <c r="Z21" i="1"/>
  <c r="CC21" i="8" s="1"/>
  <c r="Z23" i="1"/>
  <c r="CC23" i="8" s="1"/>
  <c r="Z24" i="1"/>
  <c r="CC24" i="8" s="1"/>
  <c r="Z25" i="1"/>
  <c r="CC25" i="8" s="1"/>
  <c r="Z26" i="1"/>
  <c r="CC26" i="8" s="1"/>
  <c r="Z27" i="1"/>
  <c r="CC27" i="8" s="1"/>
  <c r="Z28" i="1"/>
  <c r="CC28" i="8" s="1"/>
  <c r="Z29" i="1"/>
  <c r="CC29" i="8" s="1"/>
  <c r="Z30" i="1"/>
  <c r="CC30" i="8" s="1"/>
  <c r="Z32" i="1"/>
  <c r="CC32" i="8" s="1"/>
  <c r="Z35" i="1"/>
  <c r="CC35" i="8" s="1"/>
  <c r="Z37" i="1"/>
  <c r="CC37" i="8" s="1"/>
  <c r="Z40" i="1"/>
  <c r="CC40" i="8" s="1"/>
  <c r="Z41" i="1"/>
  <c r="CC41" i="8" s="1"/>
  <c r="Z42" i="1"/>
  <c r="CC42" i="8" s="1"/>
  <c r="Z44" i="1"/>
  <c r="CC44" i="8" s="1"/>
  <c r="Z45" i="1"/>
  <c r="CC45" i="8" s="1"/>
  <c r="Z46" i="1"/>
  <c r="CC46" i="8" s="1"/>
  <c r="Z47" i="1"/>
  <c r="CC47" i="8" s="1"/>
  <c r="Z48" i="1"/>
  <c r="CC48" i="8" s="1"/>
  <c r="Z49" i="1"/>
  <c r="CC49" i="8" s="1"/>
  <c r="Z51" i="1"/>
  <c r="CC51" i="8" s="1"/>
  <c r="Y5" i="1"/>
  <c r="CB5" i="8" s="1"/>
  <c r="Y9" i="1"/>
  <c r="CB9" i="8" s="1"/>
  <c r="Y10" i="1"/>
  <c r="CB10" i="8" s="1"/>
  <c r="Y11" i="1"/>
  <c r="CB11" i="8" s="1"/>
  <c r="Y12" i="1"/>
  <c r="CB12" i="8" s="1"/>
  <c r="Y13" i="1"/>
  <c r="CB13" i="8" s="1"/>
  <c r="Y15" i="1"/>
  <c r="CB15" i="8" s="1"/>
  <c r="Y18" i="1"/>
  <c r="CB18" i="8" s="1"/>
  <c r="Y19" i="1"/>
  <c r="CB19" i="8" s="1"/>
  <c r="Y20" i="1"/>
  <c r="CB20" i="8" s="1"/>
  <c r="Y21" i="1"/>
  <c r="CB21" i="8" s="1"/>
  <c r="Y23" i="1"/>
  <c r="CB23" i="8" s="1"/>
  <c r="Y24" i="1"/>
  <c r="CB24" i="8" s="1"/>
  <c r="Y25" i="1"/>
  <c r="CB25" i="8" s="1"/>
  <c r="Y27" i="1"/>
  <c r="CB27" i="8" s="1"/>
  <c r="Y28" i="1"/>
  <c r="CB28" i="8" s="1"/>
  <c r="Y32" i="1"/>
  <c r="CB32" i="8" s="1"/>
  <c r="Y36" i="1"/>
  <c r="CB36" i="8" s="1"/>
  <c r="Y38" i="1"/>
  <c r="CB38" i="8" s="1"/>
  <c r="Y39" i="1"/>
  <c r="CB39" i="8" s="1"/>
  <c r="Y40" i="1"/>
  <c r="CB40" i="8" s="1"/>
  <c r="Y41" i="1"/>
  <c r="CB41" i="8" s="1"/>
  <c r="Y42" i="1"/>
  <c r="CB42" i="8" s="1"/>
  <c r="Y43" i="1"/>
  <c r="CB43" i="8" s="1"/>
  <c r="Y45" i="1"/>
  <c r="CB45" i="8" s="1"/>
  <c r="Y46" i="1"/>
  <c r="CB46" i="8" s="1"/>
  <c r="Y48" i="1"/>
  <c r="CB48" i="8" s="1"/>
  <c r="Y52" i="1"/>
  <c r="CB52" i="8" s="1"/>
  <c r="Z42" i="2"/>
  <c r="Z43" i="2"/>
  <c r="Z8" i="2"/>
  <c r="Z50" i="2"/>
  <c r="Z7" i="2"/>
  <c r="Z41" i="2"/>
  <c r="Z40" i="2"/>
  <c r="Z46" i="2"/>
  <c r="Z37" i="2"/>
  <c r="Z16" i="2"/>
  <c r="Z21" i="2"/>
  <c r="Z14" i="2"/>
  <c r="Z44" i="2"/>
  <c r="Z35" i="2"/>
  <c r="Z12" i="2"/>
  <c r="Z33" i="2"/>
  <c r="Z11" i="2"/>
  <c r="Z32" i="2"/>
  <c r="Z9" i="2"/>
  <c r="W7" i="1"/>
  <c r="BZ7" i="8" s="1"/>
  <c r="W8" i="1"/>
  <c r="BZ8" i="8" s="1"/>
  <c r="W9" i="1"/>
  <c r="W10" i="1"/>
  <c r="W12" i="1"/>
  <c r="BZ12" i="8" s="1"/>
  <c r="W13" i="1"/>
  <c r="BZ13" i="8" s="1"/>
  <c r="W14" i="1"/>
  <c r="BZ14" i="8" s="1"/>
  <c r="W15" i="1"/>
  <c r="BZ15" i="8" s="1"/>
  <c r="W17" i="1"/>
  <c r="BZ17" i="8" s="1"/>
  <c r="W18" i="1"/>
  <c r="BZ18" i="8" s="1"/>
  <c r="W22" i="1"/>
  <c r="W24" i="1"/>
  <c r="BZ24" i="8" s="1"/>
  <c r="W25" i="1"/>
  <c r="BZ25" i="8" s="1"/>
  <c r="W31" i="1"/>
  <c r="BZ31" i="8" s="1"/>
  <c r="W33" i="1"/>
  <c r="BZ33" i="8" s="1"/>
  <c r="W34" i="1"/>
  <c r="BZ34" i="8" s="1"/>
  <c r="W35" i="1"/>
  <c r="BZ35" i="8" s="1"/>
  <c r="W36" i="1"/>
  <c r="BZ36" i="8" s="1"/>
  <c r="W37" i="1"/>
  <c r="W38" i="1"/>
  <c r="W39" i="1"/>
  <c r="BZ39" i="8" s="1"/>
  <c r="W41" i="1"/>
  <c r="BZ41" i="8" s="1"/>
  <c r="W42" i="1"/>
  <c r="BZ42" i="8" s="1"/>
  <c r="W43" i="1"/>
  <c r="W44" i="1"/>
  <c r="BZ44" i="8" s="1"/>
  <c r="W45" i="1"/>
  <c r="BZ45" i="8" s="1"/>
  <c r="W46" i="1"/>
  <c r="W47" i="1"/>
  <c r="BZ47" i="8" s="1"/>
  <c r="W50" i="1"/>
  <c r="BZ50" i="8" s="1"/>
  <c r="W51" i="1"/>
  <c r="BZ51" i="8" s="1"/>
  <c r="Y49" i="2"/>
  <c r="Y45" i="2"/>
  <c r="Y36" i="2"/>
  <c r="Y21" i="2"/>
  <c r="Y8" i="2"/>
  <c r="Y44" i="2"/>
  <c r="Y35" i="2"/>
  <c r="Y17" i="2"/>
  <c r="Y7" i="2"/>
  <c r="Y43" i="2"/>
  <c r="Y34" i="2"/>
  <c r="Y16" i="2"/>
  <c r="Y20" i="2"/>
  <c r="Y6" i="2"/>
  <c r="Y25" i="2"/>
  <c r="Y18" i="2"/>
  <c r="Y26" i="2"/>
  <c r="Y27" i="2"/>
  <c r="Y51" i="2"/>
  <c r="Y3" i="2"/>
  <c r="Y39" i="2"/>
  <c r="Y42" i="2"/>
  <c r="Y33" i="2"/>
  <c r="Y14" i="2"/>
  <c r="Y41" i="2"/>
  <c r="Y32" i="2"/>
  <c r="Y13" i="2"/>
  <c r="Y40" i="2"/>
  <c r="Y12" i="2"/>
  <c r="Y38" i="2"/>
  <c r="Y24" i="2"/>
  <c r="Y11" i="2"/>
  <c r="Y37" i="2"/>
  <c r="Y23" i="2"/>
  <c r="Y9" i="2"/>
  <c r="V5" i="1"/>
  <c r="BY5" i="8" s="1"/>
  <c r="V6" i="1"/>
  <c r="BY6" i="8" s="1"/>
  <c r="V7" i="1"/>
  <c r="V8" i="1"/>
  <c r="BY8" i="8" s="1"/>
  <c r="V9" i="1"/>
  <c r="BY9" i="8" s="1"/>
  <c r="V10" i="1"/>
  <c r="BY10" i="8" s="1"/>
  <c r="V11" i="1"/>
  <c r="BY11" i="8" s="1"/>
  <c r="V12" i="1"/>
  <c r="BY12" i="8" s="1"/>
  <c r="V13" i="1"/>
  <c r="BY13" i="8" s="1"/>
  <c r="V14" i="1"/>
  <c r="V15" i="1"/>
  <c r="V16" i="1"/>
  <c r="BY16" i="8" s="1"/>
  <c r="V17" i="1"/>
  <c r="BY17" i="8" s="1"/>
  <c r="V18" i="1"/>
  <c r="BY18" i="8" s="1"/>
  <c r="V19" i="1"/>
  <c r="BY19" i="8" s="1"/>
  <c r="V20" i="1"/>
  <c r="BY20" i="8" s="1"/>
  <c r="V21" i="1"/>
  <c r="BY21" i="8" s="1"/>
  <c r="V22" i="1"/>
  <c r="BY22" i="8" s="1"/>
  <c r="V23" i="1"/>
  <c r="V24" i="1"/>
  <c r="BY24" i="8" s="1"/>
  <c r="V25" i="1"/>
  <c r="BY25" i="8" s="1"/>
  <c r="V26" i="1"/>
  <c r="BY26" i="8" s="1"/>
  <c r="V27" i="1"/>
  <c r="BY27" i="8" s="1"/>
  <c r="V28" i="1"/>
  <c r="BY28" i="8" s="1"/>
  <c r="V29" i="1"/>
  <c r="BY29" i="8" s="1"/>
  <c r="V30" i="1"/>
  <c r="V31" i="1"/>
  <c r="V32" i="1"/>
  <c r="BY32" i="8" s="1"/>
  <c r="V33" i="1"/>
  <c r="BY33" i="8" s="1"/>
  <c r="V34" i="1"/>
  <c r="BY34" i="8" s="1"/>
  <c r="V35" i="1"/>
  <c r="BY35" i="8" s="1"/>
  <c r="V36" i="1"/>
  <c r="BY36" i="8" s="1"/>
  <c r="V37" i="1"/>
  <c r="BY37" i="8" s="1"/>
  <c r="V38" i="1"/>
  <c r="V39" i="1"/>
  <c r="V40" i="1"/>
  <c r="BY40" i="8" s="1"/>
  <c r="V41" i="1"/>
  <c r="BY41" i="8" s="1"/>
  <c r="V42" i="1"/>
  <c r="BY42" i="8" s="1"/>
  <c r="V43" i="1"/>
  <c r="BY43" i="8" s="1"/>
  <c r="V44" i="1"/>
  <c r="BY44" i="8" s="1"/>
  <c r="V45" i="1"/>
  <c r="BY45" i="8" s="1"/>
  <c r="V46" i="1"/>
  <c r="BY46" i="8" s="1"/>
  <c r="V47" i="1"/>
  <c r="V48" i="1"/>
  <c r="BY48" i="8" s="1"/>
  <c r="V49" i="1"/>
  <c r="BY49" i="8" s="1"/>
  <c r="V50" i="1"/>
  <c r="BY50" i="8" s="1"/>
  <c r="V52" i="1"/>
  <c r="BY52" i="8" s="1"/>
  <c r="V4" i="1"/>
  <c r="BY4" i="8" s="1"/>
  <c r="Y46" i="2"/>
  <c r="Y19" i="2"/>
  <c r="Y31" i="2"/>
  <c r="Y4" i="2"/>
  <c r="Y29" i="2"/>
  <c r="Y10" i="2"/>
  <c r="Y28" i="2"/>
  <c r="Y15" i="2"/>
  <c r="Y30" i="2"/>
  <c r="Y22" i="2"/>
  <c r="Y48" i="2"/>
  <c r="Y50" i="2"/>
  <c r="Y47" i="2"/>
  <c r="Y5" i="2"/>
  <c r="U5" i="1"/>
  <c r="BX5" i="8" s="1"/>
  <c r="U6" i="1"/>
  <c r="BX6" i="8" s="1"/>
  <c r="U7" i="1"/>
  <c r="BX7" i="8" s="1"/>
  <c r="U8" i="1"/>
  <c r="BX8" i="8" s="1"/>
  <c r="U9" i="1"/>
  <c r="U10" i="1"/>
  <c r="BX10" i="8" s="1"/>
  <c r="U11" i="1"/>
  <c r="BX11" i="8" s="1"/>
  <c r="U12" i="1"/>
  <c r="BX12" i="8" s="1"/>
  <c r="U13" i="1"/>
  <c r="BX13" i="8" s="1"/>
  <c r="U14" i="1"/>
  <c r="BX14" i="8" s="1"/>
  <c r="U15" i="1"/>
  <c r="BX15" i="8" s="1"/>
  <c r="U16" i="1"/>
  <c r="U17" i="1"/>
  <c r="BX17" i="8" s="1"/>
  <c r="U18" i="1"/>
  <c r="BX18" i="8" s="1"/>
  <c r="U19" i="1"/>
  <c r="BX19" i="8" s="1"/>
  <c r="U20" i="1"/>
  <c r="BX20" i="8" s="1"/>
  <c r="U21" i="1"/>
  <c r="BX21" i="8" s="1"/>
  <c r="U22" i="1"/>
  <c r="BX22" i="8" s="1"/>
  <c r="U23" i="1"/>
  <c r="U24" i="1"/>
  <c r="BX24" i="8" s="1"/>
  <c r="U25" i="1"/>
  <c r="U26" i="1"/>
  <c r="BX26" i="8" s="1"/>
  <c r="U27" i="1"/>
  <c r="BX27" i="8" s="1"/>
  <c r="U28" i="1"/>
  <c r="BX28" i="8" s="1"/>
  <c r="U29" i="1"/>
  <c r="BX29" i="8" s="1"/>
  <c r="U31" i="1"/>
  <c r="BX31" i="8" s="1"/>
  <c r="U32" i="1"/>
  <c r="BX32" i="8" s="1"/>
  <c r="U33" i="1"/>
  <c r="BX33" i="8" s="1"/>
  <c r="U34" i="1"/>
  <c r="BX34" i="8" s="1"/>
  <c r="U35" i="1"/>
  <c r="BX35" i="8" s="1"/>
  <c r="U36" i="1"/>
  <c r="BX36" i="8" s="1"/>
  <c r="U37" i="1"/>
  <c r="BX37" i="8" s="1"/>
  <c r="U38" i="1"/>
  <c r="BX38" i="8" s="1"/>
  <c r="U39" i="1"/>
  <c r="BX39" i="8" s="1"/>
  <c r="U40" i="1"/>
  <c r="BX40" i="8" s="1"/>
  <c r="U41" i="1"/>
  <c r="BX41" i="8" s="1"/>
  <c r="U42" i="1"/>
  <c r="U43" i="1"/>
  <c r="BX43" i="8" s="1"/>
  <c r="U44" i="1"/>
  <c r="BX44" i="8" s="1"/>
  <c r="U45" i="1"/>
  <c r="BX45" i="8" s="1"/>
  <c r="U46" i="1"/>
  <c r="BX46" i="8" s="1"/>
  <c r="U47" i="1"/>
  <c r="BX47" i="8" s="1"/>
  <c r="U48" i="1"/>
  <c r="BX48" i="8" s="1"/>
  <c r="U49" i="1"/>
  <c r="BX49" i="8" s="1"/>
  <c r="U50" i="1"/>
  <c r="BX50" i="8" s="1"/>
  <c r="U51" i="1"/>
  <c r="BX51" i="8" s="1"/>
  <c r="U52" i="1"/>
  <c r="BX52" i="8" s="1"/>
  <c r="U4" i="1"/>
  <c r="BX4" i="8" s="1"/>
  <c r="T5" i="1"/>
  <c r="BW5" i="8" s="1"/>
  <c r="T6" i="1"/>
  <c r="BW6" i="8" s="1"/>
  <c r="T7" i="1"/>
  <c r="BW7" i="8" s="1"/>
  <c r="T8" i="1"/>
  <c r="BW8" i="8" s="1"/>
  <c r="T9" i="1"/>
  <c r="BW9" i="8" s="1"/>
  <c r="T10" i="1"/>
  <c r="BW10" i="8" s="1"/>
  <c r="T11" i="1"/>
  <c r="BW11" i="8" s="1"/>
  <c r="T12" i="1"/>
  <c r="BW12" i="8" s="1"/>
  <c r="T13" i="1"/>
  <c r="BW13" i="8" s="1"/>
  <c r="T14" i="1"/>
  <c r="BW14" i="8" s="1"/>
  <c r="T15" i="1"/>
  <c r="BW15" i="8" s="1"/>
  <c r="T16" i="1"/>
  <c r="BW16" i="8" s="1"/>
  <c r="T17" i="1"/>
  <c r="BW17" i="8" s="1"/>
  <c r="T18" i="1"/>
  <c r="BW18" i="8" s="1"/>
  <c r="T20" i="1"/>
  <c r="BW20" i="8" s="1"/>
  <c r="T21" i="1"/>
  <c r="BW21" i="8" s="1"/>
  <c r="T22" i="1"/>
  <c r="BW22" i="8" s="1"/>
  <c r="T23" i="1"/>
  <c r="BW23" i="8" s="1"/>
  <c r="T24" i="1"/>
  <c r="BW24" i="8" s="1"/>
  <c r="T25" i="1"/>
  <c r="BW25" i="8" s="1"/>
  <c r="T26" i="1"/>
  <c r="BW26" i="8" s="1"/>
  <c r="T27" i="1"/>
  <c r="BW27" i="8" s="1"/>
  <c r="T28" i="1"/>
  <c r="BW28" i="8" s="1"/>
  <c r="T29" i="1"/>
  <c r="BW29" i="8" s="1"/>
  <c r="T30" i="1"/>
  <c r="BW30" i="8" s="1"/>
  <c r="T31" i="1"/>
  <c r="BW31" i="8" s="1"/>
  <c r="T32" i="1"/>
  <c r="BW32" i="8" s="1"/>
  <c r="T33" i="1"/>
  <c r="BW33" i="8" s="1"/>
  <c r="T34" i="1"/>
  <c r="BW34" i="8" s="1"/>
  <c r="T35" i="1"/>
  <c r="BW35" i="8" s="1"/>
  <c r="T36" i="1"/>
  <c r="BW36" i="8" s="1"/>
  <c r="T37" i="1"/>
  <c r="BW37" i="8" s="1"/>
  <c r="T38" i="1"/>
  <c r="BW38" i="8" s="1"/>
  <c r="T39" i="1"/>
  <c r="BW39" i="8" s="1"/>
  <c r="T40" i="1"/>
  <c r="BW40" i="8" s="1"/>
  <c r="T41" i="1"/>
  <c r="BW41" i="8" s="1"/>
  <c r="T42" i="1"/>
  <c r="BW42" i="8" s="1"/>
  <c r="T43" i="1"/>
  <c r="BW43" i="8" s="1"/>
  <c r="T44" i="1"/>
  <c r="BW44" i="8" s="1"/>
  <c r="T45" i="1"/>
  <c r="BW45" i="8" s="1"/>
  <c r="T46" i="1"/>
  <c r="BW46" i="8" s="1"/>
  <c r="T47" i="1"/>
  <c r="BW47" i="8" s="1"/>
  <c r="T48" i="1"/>
  <c r="BW48" i="8" s="1"/>
  <c r="T49" i="1"/>
  <c r="BW49" i="8" s="1"/>
  <c r="T50" i="1"/>
  <c r="BW50" i="8" s="1"/>
  <c r="T51" i="1"/>
  <c r="BW51" i="8" s="1"/>
  <c r="T52" i="1"/>
  <c r="BW52" i="8" s="1"/>
  <c r="T4" i="1"/>
  <c r="S5" i="1"/>
  <c r="BV5" i="8" s="1"/>
  <c r="S6" i="1"/>
  <c r="BV6" i="8" s="1"/>
  <c r="S7" i="1"/>
  <c r="S8" i="1"/>
  <c r="BV8" i="8" s="1"/>
  <c r="S9" i="1"/>
  <c r="BV9" i="8" s="1"/>
  <c r="S10" i="1"/>
  <c r="BV10" i="8" s="1"/>
  <c r="S11" i="1"/>
  <c r="S12" i="1"/>
  <c r="BV12" i="8" s="1"/>
  <c r="S13" i="1"/>
  <c r="BV13" i="8" s="1"/>
  <c r="S14" i="1"/>
  <c r="BV14" i="8" s="1"/>
  <c r="S15" i="1"/>
  <c r="BV15" i="8" s="1"/>
  <c r="S16" i="1"/>
  <c r="BV16" i="8" s="1"/>
  <c r="S17" i="1"/>
  <c r="BV17" i="8" s="1"/>
  <c r="S18" i="1"/>
  <c r="BV18" i="8" s="1"/>
  <c r="S19" i="1"/>
  <c r="BV19" i="8" s="1"/>
  <c r="S20" i="1"/>
  <c r="BV20" i="8" s="1"/>
  <c r="S21" i="1"/>
  <c r="BV21" i="8" s="1"/>
  <c r="S22" i="1"/>
  <c r="BV22" i="8" s="1"/>
  <c r="S23" i="1"/>
  <c r="BV23" i="8" s="1"/>
  <c r="S24" i="1"/>
  <c r="BV24" i="8" s="1"/>
  <c r="S25" i="1"/>
  <c r="BV25" i="8" s="1"/>
  <c r="S26" i="1"/>
  <c r="BV26" i="8" s="1"/>
  <c r="S27" i="1"/>
  <c r="BV27" i="8" s="1"/>
  <c r="S28" i="1"/>
  <c r="BV28" i="8" s="1"/>
  <c r="S29" i="1"/>
  <c r="BV29" i="8" s="1"/>
  <c r="S30" i="1"/>
  <c r="BV30" i="8" s="1"/>
  <c r="S31" i="1"/>
  <c r="BV31" i="8" s="1"/>
  <c r="S32" i="1"/>
  <c r="BV32" i="8" s="1"/>
  <c r="S33" i="1"/>
  <c r="BV33" i="8" s="1"/>
  <c r="S34" i="1"/>
  <c r="BV34" i="8" s="1"/>
  <c r="S35" i="1"/>
  <c r="BV35" i="8" s="1"/>
  <c r="S36" i="1"/>
  <c r="BV36" i="8" s="1"/>
  <c r="S37" i="1"/>
  <c r="BV37" i="8" s="1"/>
  <c r="S38" i="1"/>
  <c r="BV38" i="8" s="1"/>
  <c r="S39" i="1"/>
  <c r="BV39" i="8" s="1"/>
  <c r="S40" i="1"/>
  <c r="BV40" i="8" s="1"/>
  <c r="S41" i="1"/>
  <c r="BV41" i="8" s="1"/>
  <c r="S42" i="1"/>
  <c r="BV42" i="8" s="1"/>
  <c r="S43" i="1"/>
  <c r="BV43" i="8" s="1"/>
  <c r="S44" i="1"/>
  <c r="BV44" i="8" s="1"/>
  <c r="S45" i="1"/>
  <c r="BV45" i="8" s="1"/>
  <c r="S46" i="1"/>
  <c r="BV46" i="8" s="1"/>
  <c r="S47" i="1"/>
  <c r="BV47" i="8" s="1"/>
  <c r="S48" i="1"/>
  <c r="BV48" i="8" s="1"/>
  <c r="S49" i="1"/>
  <c r="BV49" i="8" s="1"/>
  <c r="S50" i="1"/>
  <c r="BV50" i="8" s="1"/>
  <c r="S51" i="1"/>
  <c r="BV51" i="8" s="1"/>
  <c r="S52" i="1"/>
  <c r="BV52" i="8" s="1"/>
  <c r="S4" i="1"/>
  <c r="BV4" i="8" s="1"/>
  <c r="BU5" i="8"/>
  <c r="BU6" i="8"/>
  <c r="BU7" i="8"/>
  <c r="BU8" i="8"/>
  <c r="BU9" i="8"/>
  <c r="BU10" i="8"/>
  <c r="BU11" i="8"/>
  <c r="BU12" i="8"/>
  <c r="BU13" i="8"/>
  <c r="BU14" i="8"/>
  <c r="BU15" i="8"/>
  <c r="BU16" i="8"/>
  <c r="BU17" i="8"/>
  <c r="BU18" i="8"/>
  <c r="BU19" i="8"/>
  <c r="BU20" i="8"/>
  <c r="BU21" i="8"/>
  <c r="BU22" i="8"/>
  <c r="BU23" i="8"/>
  <c r="BU24" i="8"/>
  <c r="BU25" i="8"/>
  <c r="BU26" i="8"/>
  <c r="BU27" i="8"/>
  <c r="BU28" i="8"/>
  <c r="BU29" i="8"/>
  <c r="BU30" i="8"/>
  <c r="BU31" i="8"/>
  <c r="BU32" i="8"/>
  <c r="BU33" i="8"/>
  <c r="BU34" i="8"/>
  <c r="BU35" i="8"/>
  <c r="BU36" i="8"/>
  <c r="BU37" i="8"/>
  <c r="BU38" i="8"/>
  <c r="BU39" i="8"/>
  <c r="BU40" i="8"/>
  <c r="BU41" i="8"/>
  <c r="BU42" i="8"/>
  <c r="BU43" i="8"/>
  <c r="BU44" i="8"/>
  <c r="BU45" i="8"/>
  <c r="BU46" i="8"/>
  <c r="BU47" i="8"/>
  <c r="BU48" i="8"/>
  <c r="BU49" i="8"/>
  <c r="BU50" i="8"/>
  <c r="BU51" i="8"/>
  <c r="BU52" i="8"/>
  <c r="BU4" i="8"/>
  <c r="T50" i="7"/>
  <c r="T9" i="7"/>
  <c r="T54" i="7"/>
  <c r="T46" i="7"/>
  <c r="T29" i="7"/>
  <c r="T13" i="7"/>
  <c r="T52" i="7"/>
  <c r="T36" i="7"/>
  <c r="T19" i="7"/>
  <c r="BT5" i="8"/>
  <c r="BT7" i="8"/>
  <c r="BT8" i="8"/>
  <c r="BT9" i="8"/>
  <c r="BT10" i="8"/>
  <c r="BT12" i="8"/>
  <c r="BT13" i="8"/>
  <c r="BT14" i="8"/>
  <c r="BT15" i="8"/>
  <c r="BT16" i="8"/>
  <c r="BT17" i="8"/>
  <c r="BT18" i="8"/>
  <c r="BT21" i="8"/>
  <c r="BT22" i="8"/>
  <c r="BT24" i="8"/>
  <c r="BT25" i="8"/>
  <c r="BT26" i="8"/>
  <c r="BT27" i="8"/>
  <c r="BT30" i="8"/>
  <c r="BT31" i="8"/>
  <c r="BT33" i="8"/>
  <c r="BT34" i="8"/>
  <c r="BT35" i="8"/>
  <c r="BT36" i="8"/>
  <c r="BT37" i="8"/>
  <c r="BT38" i="8"/>
  <c r="BT39" i="8"/>
  <c r="BT41" i="8"/>
  <c r="BT42" i="8"/>
  <c r="BT43" i="8"/>
  <c r="BT44" i="8"/>
  <c r="BT45" i="8"/>
  <c r="BT46" i="8"/>
  <c r="BT47" i="8"/>
  <c r="BT48" i="8"/>
  <c r="BT50" i="8"/>
  <c r="BT51" i="8"/>
  <c r="BT49" i="8"/>
  <c r="O5" i="1"/>
  <c r="BR5" i="8" s="1"/>
  <c r="O6" i="1"/>
  <c r="BR6" i="8" s="1"/>
  <c r="O7" i="1"/>
  <c r="BR7" i="8" s="1"/>
  <c r="O8" i="1"/>
  <c r="BR8" i="8" s="1"/>
  <c r="O9" i="1"/>
  <c r="O10" i="1"/>
  <c r="BR10" i="8" s="1"/>
  <c r="O12" i="1"/>
  <c r="BR12" i="8" s="1"/>
  <c r="O13" i="1"/>
  <c r="BR13" i="8" s="1"/>
  <c r="O14" i="1"/>
  <c r="BR14" i="8" s="1"/>
  <c r="O15" i="1"/>
  <c r="BR15" i="8" s="1"/>
  <c r="O16" i="1"/>
  <c r="BR16" i="8" s="1"/>
  <c r="O17" i="1"/>
  <c r="BR17" i="8" s="1"/>
  <c r="O18" i="1"/>
  <c r="O19" i="1"/>
  <c r="BR19" i="8" s="1"/>
  <c r="O20" i="1"/>
  <c r="BR20" i="8" s="1"/>
  <c r="O21" i="1"/>
  <c r="BR21" i="8" s="1"/>
  <c r="O22" i="1"/>
  <c r="BR22" i="8" s="1"/>
  <c r="O25" i="1"/>
  <c r="BR25" i="8" s="1"/>
  <c r="O26" i="1"/>
  <c r="BR26" i="8" s="1"/>
  <c r="O27" i="1"/>
  <c r="BR27" i="8" s="1"/>
  <c r="O28" i="1"/>
  <c r="BR28" i="8" s="1"/>
  <c r="O29" i="1"/>
  <c r="BR29" i="8" s="1"/>
  <c r="O30" i="1"/>
  <c r="BR30" i="8" s="1"/>
  <c r="O31" i="1"/>
  <c r="BR31" i="8" s="1"/>
  <c r="O32" i="1"/>
  <c r="BR32" i="8" s="1"/>
  <c r="O33" i="1"/>
  <c r="BR33" i="8" s="1"/>
  <c r="O34" i="1"/>
  <c r="BR34" i="8" s="1"/>
  <c r="O35" i="1"/>
  <c r="BR35" i="8" s="1"/>
  <c r="O36" i="1"/>
  <c r="O37" i="1"/>
  <c r="BR37" i="8" s="1"/>
  <c r="O38" i="1"/>
  <c r="BR38" i="8" s="1"/>
  <c r="O39" i="1"/>
  <c r="BR39" i="8" s="1"/>
  <c r="O40" i="1"/>
  <c r="BR40" i="8" s="1"/>
  <c r="O42" i="1"/>
  <c r="BR42" i="8" s="1"/>
  <c r="O44" i="1"/>
  <c r="BR44" i="8" s="1"/>
  <c r="O45" i="1"/>
  <c r="O46" i="1"/>
  <c r="BR46" i="8" s="1"/>
  <c r="O47" i="1"/>
  <c r="BR47" i="8" s="1"/>
  <c r="O48" i="1"/>
  <c r="BR48" i="8" s="1"/>
  <c r="O49" i="1"/>
  <c r="BR49" i="8" s="1"/>
  <c r="O50" i="1"/>
  <c r="BR50" i="8" s="1"/>
  <c r="O51" i="1"/>
  <c r="BR51" i="8" s="1"/>
  <c r="O52" i="1"/>
  <c r="BR52" i="8" s="1"/>
  <c r="O4" i="1"/>
  <c r="BR4" i="8" s="1"/>
  <c r="N5" i="1"/>
  <c r="BQ5" i="8" s="1"/>
  <c r="N6" i="1"/>
  <c r="BQ6" i="8" s="1"/>
  <c r="N7" i="1"/>
  <c r="BQ7" i="8" s="1"/>
  <c r="N8" i="1"/>
  <c r="BQ8" i="8" s="1"/>
  <c r="N9" i="1"/>
  <c r="BQ9" i="8" s="1"/>
  <c r="N10" i="1"/>
  <c r="BQ10" i="8" s="1"/>
  <c r="N12" i="1"/>
  <c r="BQ12" i="8" s="1"/>
  <c r="N13" i="1"/>
  <c r="BQ13" i="8" s="1"/>
  <c r="N14" i="1"/>
  <c r="BQ14" i="8" s="1"/>
  <c r="N15" i="1"/>
  <c r="BQ15" i="8" s="1"/>
  <c r="N16" i="1"/>
  <c r="BQ16" i="8" s="1"/>
  <c r="N17" i="1"/>
  <c r="BQ17" i="8" s="1"/>
  <c r="N18" i="1"/>
  <c r="BQ18" i="8" s="1"/>
  <c r="N19" i="1"/>
  <c r="BQ19" i="8" s="1"/>
  <c r="N20" i="1"/>
  <c r="BQ20" i="8" s="1"/>
  <c r="N21" i="1"/>
  <c r="BQ21" i="8" s="1"/>
  <c r="N25" i="1"/>
  <c r="BQ25" i="8" s="1"/>
  <c r="N26" i="1"/>
  <c r="BQ26" i="8" s="1"/>
  <c r="N27" i="1"/>
  <c r="BQ27" i="8" s="1"/>
  <c r="N28" i="1"/>
  <c r="BQ28" i="8" s="1"/>
  <c r="N29" i="1"/>
  <c r="BQ29" i="8" s="1"/>
  <c r="N30" i="1"/>
  <c r="BQ30" i="8" s="1"/>
  <c r="N31" i="1"/>
  <c r="BQ31" i="8" s="1"/>
  <c r="N32" i="1"/>
  <c r="BQ32" i="8" s="1"/>
  <c r="N33" i="1"/>
  <c r="BQ33" i="8" s="1"/>
  <c r="N34" i="1"/>
  <c r="BQ34" i="8" s="1"/>
  <c r="N35" i="1"/>
  <c r="BQ35" i="8" s="1"/>
  <c r="N36" i="1"/>
  <c r="BQ36" i="8" s="1"/>
  <c r="N37" i="1"/>
  <c r="BQ37" i="8" s="1"/>
  <c r="N38" i="1"/>
  <c r="BQ38" i="8" s="1"/>
  <c r="N39" i="1"/>
  <c r="N40" i="1"/>
  <c r="BQ40" i="8" s="1"/>
  <c r="N42" i="1"/>
  <c r="BQ42" i="8" s="1"/>
  <c r="N44" i="1"/>
  <c r="BQ44" i="8" s="1"/>
  <c r="N45" i="1"/>
  <c r="BQ45" i="8" s="1"/>
  <c r="N46" i="1"/>
  <c r="BQ46" i="8" s="1"/>
  <c r="N47" i="1"/>
  <c r="BQ47" i="8" s="1"/>
  <c r="N48" i="1"/>
  <c r="BQ48" i="8" s="1"/>
  <c r="N49" i="1"/>
  <c r="BQ49" i="8" s="1"/>
  <c r="N50" i="1"/>
  <c r="BQ50" i="8" s="1"/>
  <c r="N51" i="1"/>
  <c r="BQ51" i="8" s="1"/>
  <c r="N52" i="1"/>
  <c r="BQ52" i="8" s="1"/>
  <c r="N4" i="1"/>
  <c r="M5" i="1"/>
  <c r="M6" i="1"/>
  <c r="M7" i="1"/>
  <c r="BP7" i="8" s="1"/>
  <c r="M8" i="1"/>
  <c r="BP8" i="8" s="1"/>
  <c r="M9" i="1"/>
  <c r="BP9" i="8" s="1"/>
  <c r="M10" i="1"/>
  <c r="M12" i="1"/>
  <c r="BP12" i="8" s="1"/>
  <c r="M13" i="1"/>
  <c r="BP13" i="8" s="1"/>
  <c r="M14" i="1"/>
  <c r="BP14" i="8" s="1"/>
  <c r="M15" i="1"/>
  <c r="BP15" i="8" s="1"/>
  <c r="M16" i="1"/>
  <c r="BP16" i="8" s="1"/>
  <c r="M17" i="1"/>
  <c r="BP17" i="8" s="1"/>
  <c r="M18" i="1"/>
  <c r="BP18" i="8" s="1"/>
  <c r="M19" i="1"/>
  <c r="BP19" i="8" s="1"/>
  <c r="M20" i="1"/>
  <c r="BP20" i="8" s="1"/>
  <c r="M21" i="1"/>
  <c r="BP21" i="8" s="1"/>
  <c r="M22" i="1"/>
  <c r="BP22" i="8" s="1"/>
  <c r="M25" i="1"/>
  <c r="BP25" i="8" s="1"/>
  <c r="M26" i="1"/>
  <c r="BP26" i="8" s="1"/>
  <c r="M27" i="1"/>
  <c r="BP27" i="8" s="1"/>
  <c r="M28" i="1"/>
  <c r="BP28" i="8" s="1"/>
  <c r="M29" i="1"/>
  <c r="BP29" i="8" s="1"/>
  <c r="M30" i="1"/>
  <c r="BP30" i="8" s="1"/>
  <c r="M31" i="1"/>
  <c r="BP31" i="8" s="1"/>
  <c r="M32" i="1"/>
  <c r="BP32" i="8" s="1"/>
  <c r="M33" i="1"/>
  <c r="BP33" i="8" s="1"/>
  <c r="M34" i="1"/>
  <c r="BP34" i="8" s="1"/>
  <c r="M35" i="1"/>
  <c r="BP35" i="8" s="1"/>
  <c r="M36" i="1"/>
  <c r="BP36" i="8" s="1"/>
  <c r="M37" i="1"/>
  <c r="BP37" i="8" s="1"/>
  <c r="M38" i="1"/>
  <c r="BP38" i="8" s="1"/>
  <c r="M39" i="1"/>
  <c r="BP39" i="8" s="1"/>
  <c r="M40" i="1"/>
  <c r="BP40" i="8" s="1"/>
  <c r="M42" i="1"/>
  <c r="M44" i="1"/>
  <c r="BP44" i="8" s="1"/>
  <c r="M45" i="1"/>
  <c r="BP45" i="8" s="1"/>
  <c r="M46" i="1"/>
  <c r="BP46" i="8" s="1"/>
  <c r="M47" i="1"/>
  <c r="BP47" i="8" s="1"/>
  <c r="M48" i="1"/>
  <c r="BP48" i="8" s="1"/>
  <c r="M49" i="1"/>
  <c r="BP49" i="8" s="1"/>
  <c r="M50" i="1"/>
  <c r="BP50" i="8" s="1"/>
  <c r="M51" i="1"/>
  <c r="BP51" i="8" s="1"/>
  <c r="M52" i="1"/>
  <c r="BP52" i="8" s="1"/>
  <c r="M4" i="1"/>
  <c r="BP4" i="8" s="1"/>
  <c r="L5" i="1"/>
  <c r="BO5" i="8" s="1"/>
  <c r="L6" i="1"/>
  <c r="BO6" i="8" s="1"/>
  <c r="L7" i="1"/>
  <c r="BO7" i="8" s="1"/>
  <c r="L8" i="1"/>
  <c r="BO8" i="8" s="1"/>
  <c r="L9" i="1"/>
  <c r="BO9" i="8" s="1"/>
  <c r="L10" i="1"/>
  <c r="BO10" i="8" s="1"/>
  <c r="L13" i="1"/>
  <c r="BO13" i="8" s="1"/>
  <c r="L14" i="1"/>
  <c r="BO14" i="8" s="1"/>
  <c r="L15" i="1"/>
  <c r="BO15" i="8" s="1"/>
  <c r="L16" i="1"/>
  <c r="BO16" i="8" s="1"/>
  <c r="L17" i="1"/>
  <c r="BO17" i="8" s="1"/>
  <c r="L18" i="1"/>
  <c r="BO18" i="8" s="1"/>
  <c r="L19" i="1"/>
  <c r="BO19" i="8" s="1"/>
  <c r="L20" i="1"/>
  <c r="BO20" i="8" s="1"/>
  <c r="L21" i="1"/>
  <c r="BO21" i="8" s="1"/>
  <c r="L25" i="1"/>
  <c r="BO25" i="8" s="1"/>
  <c r="L26" i="1"/>
  <c r="BO26" i="8" s="1"/>
  <c r="L27" i="1"/>
  <c r="BO27" i="8" s="1"/>
  <c r="L28" i="1"/>
  <c r="BO28" i="8" s="1"/>
  <c r="L29" i="1"/>
  <c r="BO29" i="8" s="1"/>
  <c r="L30" i="1"/>
  <c r="BO30" i="8" s="1"/>
  <c r="L31" i="1"/>
  <c r="BO31" i="8" s="1"/>
  <c r="L32" i="1"/>
  <c r="BO32" i="8" s="1"/>
  <c r="L33" i="1"/>
  <c r="BO33" i="8" s="1"/>
  <c r="L34" i="1"/>
  <c r="BO34" i="8" s="1"/>
  <c r="L35" i="1"/>
  <c r="BO35" i="8" s="1"/>
  <c r="L36" i="1"/>
  <c r="BO36" i="8" s="1"/>
  <c r="L37" i="1"/>
  <c r="BO37" i="8" s="1"/>
  <c r="L38" i="1"/>
  <c r="BO38" i="8" s="1"/>
  <c r="L39" i="1"/>
  <c r="BO39" i="8" s="1"/>
  <c r="L40" i="1"/>
  <c r="BO40" i="8" s="1"/>
  <c r="L42" i="1"/>
  <c r="BO42" i="8" s="1"/>
  <c r="L45" i="1"/>
  <c r="BO45" i="8" s="1"/>
  <c r="L46" i="1"/>
  <c r="BO46" i="8" s="1"/>
  <c r="L47" i="1"/>
  <c r="BO47" i="8" s="1"/>
  <c r="L48" i="1"/>
  <c r="BO48" i="8" s="1"/>
  <c r="L49" i="1"/>
  <c r="BO49" i="8" s="1"/>
  <c r="L50" i="1"/>
  <c r="BO50" i="8" s="1"/>
  <c r="L51" i="1"/>
  <c r="BO51" i="8" s="1"/>
  <c r="L52" i="1"/>
  <c r="BO52" i="8" s="1"/>
  <c r="L4" i="1"/>
  <c r="BO4" i="8" s="1"/>
  <c r="J5" i="1"/>
  <c r="BM5" i="8" s="1"/>
  <c r="J6" i="1"/>
  <c r="BM6" i="8" s="1"/>
  <c r="J7" i="1"/>
  <c r="BM7" i="8" s="1"/>
  <c r="J8" i="1"/>
  <c r="BM8" i="8" s="1"/>
  <c r="J9" i="1"/>
  <c r="BM9" i="8" s="1"/>
  <c r="J10" i="1"/>
  <c r="BM10" i="8" s="1"/>
  <c r="J12" i="1"/>
  <c r="BM12" i="8" s="1"/>
  <c r="J13" i="1"/>
  <c r="BM13" i="8" s="1"/>
  <c r="J14" i="1"/>
  <c r="BM14" i="8" s="1"/>
  <c r="J15" i="1"/>
  <c r="BM15" i="8" s="1"/>
  <c r="J16" i="1"/>
  <c r="BM16" i="8" s="1"/>
  <c r="J17" i="1"/>
  <c r="BM17" i="8" s="1"/>
  <c r="J18" i="1"/>
  <c r="BM18" i="8" s="1"/>
  <c r="J19" i="1"/>
  <c r="BM19" i="8" s="1"/>
  <c r="J20" i="1"/>
  <c r="BM20" i="8" s="1"/>
  <c r="J21" i="1"/>
  <c r="BM21" i="8" s="1"/>
  <c r="J23" i="1"/>
  <c r="BM23" i="8" s="1"/>
  <c r="J25" i="1"/>
  <c r="BM25" i="8" s="1"/>
  <c r="J26" i="1"/>
  <c r="BM26" i="8" s="1"/>
  <c r="J27" i="1"/>
  <c r="BM27" i="8" s="1"/>
  <c r="J28" i="1"/>
  <c r="BM28" i="8" s="1"/>
  <c r="J29" i="1"/>
  <c r="BM29" i="8" s="1"/>
  <c r="J30" i="1"/>
  <c r="BM30" i="8" s="1"/>
  <c r="J31" i="1"/>
  <c r="BM31" i="8" s="1"/>
  <c r="J32" i="1"/>
  <c r="BM32" i="8" s="1"/>
  <c r="J33" i="1"/>
  <c r="BM33" i="8" s="1"/>
  <c r="J34" i="1"/>
  <c r="BM34" i="8" s="1"/>
  <c r="J35" i="1"/>
  <c r="BM35" i="8" s="1"/>
  <c r="J36" i="1"/>
  <c r="BM36" i="8" s="1"/>
  <c r="J37" i="1"/>
  <c r="BM37" i="8" s="1"/>
  <c r="J38" i="1"/>
  <c r="BM38" i="8" s="1"/>
  <c r="J39" i="1"/>
  <c r="BM39" i="8" s="1"/>
  <c r="J40" i="1"/>
  <c r="BM40" i="8" s="1"/>
  <c r="J42" i="1"/>
  <c r="BM42" i="8" s="1"/>
  <c r="J44" i="1"/>
  <c r="BM44" i="8" s="1"/>
  <c r="J45" i="1"/>
  <c r="BM45" i="8" s="1"/>
  <c r="J46" i="1"/>
  <c r="BM46" i="8" s="1"/>
  <c r="J47" i="1"/>
  <c r="BM47" i="8" s="1"/>
  <c r="J48" i="1"/>
  <c r="BM48" i="8" s="1"/>
  <c r="J49" i="1"/>
  <c r="BM49" i="8" s="1"/>
  <c r="J50" i="1"/>
  <c r="BM50" i="8" s="1"/>
  <c r="J51" i="1"/>
  <c r="BM51" i="8" s="1"/>
  <c r="J52" i="1"/>
  <c r="BM52" i="8" s="1"/>
  <c r="J4" i="1"/>
  <c r="BM4" i="8" s="1"/>
  <c r="BQ43" i="8"/>
  <c r="BR41" i="8"/>
  <c r="BR24" i="8"/>
  <c r="BR43" i="8"/>
  <c r="Q44" i="5"/>
  <c r="Q6" i="5"/>
  <c r="Q47" i="5"/>
  <c r="Q37" i="5"/>
  <c r="Q29" i="5"/>
  <c r="Q18" i="5"/>
  <c r="Q36" i="5"/>
  <c r="Q9" i="5"/>
  <c r="M6" i="5"/>
  <c r="M51" i="5"/>
  <c r="M40" i="5"/>
  <c r="M32" i="5"/>
  <c r="M8" i="5"/>
  <c r="Q10" i="5"/>
  <c r="D56" i="5"/>
  <c r="D57" i="5"/>
  <c r="D58" i="5"/>
  <c r="D59" i="5"/>
  <c r="M47" i="5"/>
  <c r="M31" i="5"/>
  <c r="Q33" i="5"/>
  <c r="M30" i="5"/>
  <c r="M14" i="5"/>
  <c r="Q40" i="5"/>
  <c r="U49" i="5"/>
  <c r="U41" i="5"/>
  <c r="U17" i="5"/>
  <c r="U18" i="5"/>
  <c r="M46" i="5"/>
  <c r="Q15" i="5"/>
  <c r="U40" i="5"/>
  <c r="U33" i="5"/>
  <c r="U9" i="5"/>
  <c r="M44" i="5"/>
  <c r="Q54" i="5"/>
  <c r="Q46" i="5"/>
  <c r="Q38" i="5"/>
  <c r="Q14" i="5"/>
  <c r="U23" i="5"/>
  <c r="U48" i="5"/>
  <c r="U24" i="5"/>
  <c r="U16" i="5"/>
  <c r="Q21" i="5"/>
  <c r="U14" i="5"/>
  <c r="U47" i="5"/>
  <c r="U39" i="5"/>
  <c r="M42" i="5"/>
  <c r="Q28" i="5"/>
  <c r="U29" i="5"/>
  <c r="U21" i="5"/>
  <c r="U46" i="5"/>
  <c r="M50" i="5"/>
  <c r="M41" i="5"/>
  <c r="Q19" i="5"/>
  <c r="U44" i="5"/>
  <c r="U36" i="5"/>
  <c r="U28" i="5"/>
  <c r="U12" i="5"/>
  <c r="Q51" i="5"/>
  <c r="BR36" i="8"/>
  <c r="BQ39" i="8"/>
  <c r="BR18" i="8"/>
  <c r="BP10" i="8"/>
  <c r="BP42" i="8"/>
  <c r="BP5" i="8"/>
  <c r="BR45" i="8"/>
  <c r="BP6" i="8"/>
  <c r="M37" i="5"/>
  <c r="M35" i="5"/>
  <c r="U20" i="5"/>
  <c r="U52" i="5"/>
  <c r="U38" i="5"/>
  <c r="U15" i="5"/>
  <c r="U19" i="5"/>
  <c r="U54" i="5"/>
  <c r="U42" i="5"/>
  <c r="M25" i="5"/>
  <c r="U53" i="5"/>
  <c r="U34" i="5"/>
  <c r="U6" i="5"/>
  <c r="U32" i="5"/>
  <c r="U22" i="5"/>
  <c r="U31" i="5"/>
  <c r="U35" i="5"/>
  <c r="U50" i="5"/>
  <c r="M39" i="5"/>
  <c r="Q7" i="5"/>
  <c r="U30" i="5"/>
  <c r="U7" i="5"/>
  <c r="U11" i="5"/>
  <c r="U51" i="5"/>
  <c r="M48" i="5"/>
  <c r="U37" i="5"/>
  <c r="M16" i="5"/>
  <c r="Q20" i="5"/>
  <c r="Q24" i="5"/>
  <c r="Q49" i="5"/>
  <c r="Q23" i="5"/>
  <c r="Q11" i="5"/>
  <c r="M52" i="5"/>
  <c r="Q48" i="5"/>
  <c r="Q27" i="5"/>
  <c r="M11" i="5"/>
  <c r="Q52" i="5"/>
  <c r="Q31" i="5"/>
  <c r="Q39" i="5"/>
  <c r="Q17" i="5"/>
  <c r="Q34" i="5"/>
  <c r="M34" i="5"/>
  <c r="Q16" i="5"/>
  <c r="Q42" i="5"/>
  <c r="Q22" i="5"/>
  <c r="Q12" i="5"/>
  <c r="Q32" i="5"/>
  <c r="Q41" i="5"/>
  <c r="Q50" i="5"/>
  <c r="Q53" i="5"/>
  <c r="Q30" i="5"/>
  <c r="M19" i="5"/>
  <c r="M53" i="5"/>
  <c r="M54" i="5"/>
  <c r="M10" i="5"/>
  <c r="M22" i="5"/>
  <c r="M9" i="5"/>
  <c r="M38" i="5"/>
  <c r="M18" i="5"/>
  <c r="M29" i="5"/>
  <c r="M17" i="5"/>
  <c r="M49" i="5"/>
  <c r="M27" i="5"/>
  <c r="M28" i="5"/>
  <c r="M33" i="5"/>
  <c r="M36" i="5"/>
  <c r="D58" i="7"/>
  <c r="D60" i="7"/>
  <c r="D61" i="7"/>
  <c r="AW2" i="8"/>
  <c r="AX2" i="8"/>
  <c r="AY2" i="8"/>
  <c r="AZ2" i="8"/>
  <c r="BA2" i="8"/>
  <c r="BB2" i="8"/>
  <c r="BC2" i="8"/>
  <c r="BD2" i="8"/>
  <c r="BE2" i="8"/>
  <c r="BF2" i="8"/>
  <c r="BG2" i="8"/>
  <c r="BH2" i="8"/>
  <c r="BJ2" i="8"/>
  <c r="BK2" i="8"/>
  <c r="BL2" i="8"/>
  <c r="BM2" i="8"/>
  <c r="BN2" i="8"/>
  <c r="BO2" i="8"/>
  <c r="BP2" i="8"/>
  <c r="BQ2" i="8"/>
  <c r="BR2" i="8"/>
  <c r="BT2" i="8"/>
  <c r="BX2" i="8"/>
  <c r="BZ2" i="8"/>
  <c r="CA2" i="8"/>
  <c r="CB2" i="8"/>
  <c r="CC2" i="8"/>
  <c r="CD2" i="8"/>
  <c r="AW3" i="8"/>
  <c r="AX3" i="8"/>
  <c r="AY3" i="8"/>
  <c r="AZ3" i="8"/>
  <c r="BA3" i="8"/>
  <c r="BB3" i="8"/>
  <c r="BC3" i="8"/>
  <c r="BD3" i="8"/>
  <c r="BE3" i="8"/>
  <c r="BF3" i="8"/>
  <c r="BG3" i="8"/>
  <c r="BT3" i="8"/>
  <c r="BZ3" i="8"/>
  <c r="CA3" i="8"/>
  <c r="CB3" i="8"/>
  <c r="CC3" i="8"/>
  <c r="CD3" i="8"/>
  <c r="BE11" i="8"/>
  <c r="BF11" i="8"/>
  <c r="BE23" i="8"/>
  <c r="BF23" i="8"/>
  <c r="P50" i="2"/>
  <c r="P49" i="2"/>
  <c r="P41" i="2"/>
  <c r="P42" i="2"/>
  <c r="P43" i="2"/>
  <c r="P44" i="2"/>
  <c r="P45" i="2"/>
  <c r="P40" i="2"/>
  <c r="P33" i="2"/>
  <c r="P34" i="2"/>
  <c r="P35" i="2"/>
  <c r="P36" i="2"/>
  <c r="P37" i="2"/>
  <c r="P32" i="2"/>
  <c r="P24" i="2"/>
  <c r="P23" i="2"/>
  <c r="P17" i="2"/>
  <c r="P16" i="2"/>
  <c r="P12" i="2"/>
  <c r="P7" i="2"/>
  <c r="P8" i="2"/>
  <c r="P9" i="2"/>
  <c r="N4" i="2"/>
  <c r="N5" i="2"/>
  <c r="N6" i="2"/>
  <c r="N7" i="2"/>
  <c r="N8" i="2"/>
  <c r="N9" i="2"/>
  <c r="N10" i="2"/>
  <c r="N11" i="2"/>
  <c r="N12" i="2"/>
  <c r="N13" i="2"/>
  <c r="N14" i="2"/>
  <c r="N15" i="2"/>
  <c r="N16" i="2"/>
  <c r="N17" i="2"/>
  <c r="N18" i="2"/>
  <c r="N19" i="2"/>
  <c r="N20" i="2"/>
  <c r="N21" i="2"/>
  <c r="N22" i="2"/>
  <c r="N23" i="2"/>
  <c r="N24" i="2"/>
  <c r="N25" i="2"/>
  <c r="N26" i="2"/>
  <c r="N27" i="2"/>
  <c r="N28" i="2"/>
  <c r="N31" i="2"/>
  <c r="N32" i="2"/>
  <c r="N33" i="2"/>
  <c r="N34" i="2"/>
  <c r="N35" i="2"/>
  <c r="N36" i="2"/>
  <c r="N37" i="2"/>
  <c r="N38" i="2"/>
  <c r="N39" i="2"/>
  <c r="N40" i="2"/>
  <c r="N41" i="2"/>
  <c r="N42" i="2"/>
  <c r="N43" i="2"/>
  <c r="N44" i="2"/>
  <c r="N45" i="2"/>
  <c r="N46" i="2"/>
  <c r="N47" i="2"/>
  <c r="N48" i="2"/>
  <c r="N49" i="2"/>
  <c r="N50" i="2"/>
  <c r="T34" i="7"/>
  <c r="T55" i="7"/>
  <c r="T8" i="7"/>
  <c r="T10" i="7"/>
  <c r="T11" i="7"/>
  <c r="T12" i="7"/>
  <c r="T14" i="7"/>
  <c r="T15" i="7"/>
  <c r="T16" i="7"/>
  <c r="T17" i="7"/>
  <c r="T18" i="7"/>
  <c r="T20" i="7"/>
  <c r="T21" i="7"/>
  <c r="T22" i="7"/>
  <c r="T23" i="7"/>
  <c r="T24" i="7"/>
  <c r="T25" i="7"/>
  <c r="T26" i="7"/>
  <c r="T28" i="7"/>
  <c r="T30" i="7"/>
  <c r="T31" i="7"/>
  <c r="T32" i="7"/>
  <c r="T33" i="7"/>
  <c r="T35" i="7"/>
  <c r="T37" i="7"/>
  <c r="T38" i="7"/>
  <c r="T39" i="7"/>
  <c r="T40" i="7"/>
  <c r="T41" i="7"/>
  <c r="T42" i="7"/>
  <c r="T43" i="7"/>
  <c r="T44" i="7"/>
  <c r="T45" i="7"/>
  <c r="T47" i="7"/>
  <c r="T48" i="7"/>
  <c r="T49" i="7"/>
  <c r="T51" i="7"/>
  <c r="T53" i="7"/>
  <c r="CA22" i="8"/>
  <c r="CA24" i="8"/>
  <c r="CA31" i="8"/>
  <c r="CA43" i="8"/>
  <c r="CA15" i="8"/>
  <c r="BZ27" i="8"/>
  <c r="CA18" i="8"/>
  <c r="CA8" i="8"/>
  <c r="BZ4" i="8"/>
  <c r="CA30" i="8"/>
  <c r="CA19" i="8"/>
  <c r="CA32" i="8"/>
  <c r="CA34" i="8"/>
  <c r="CA41" i="8"/>
  <c r="CA20" i="8"/>
  <c r="CA51" i="8"/>
  <c r="CA44" i="8"/>
  <c r="BZ6" i="8"/>
  <c r="BZ9" i="8"/>
  <c r="BZ22" i="8"/>
  <c r="BY47" i="8"/>
  <c r="BV7" i="8"/>
  <c r="BY39" i="8"/>
  <c r="BX42" i="8"/>
  <c r="BZ43" i="8"/>
  <c r="BZ52" i="8"/>
  <c r="BY7" i="8"/>
  <c r="BY31" i="8"/>
  <c r="BY38" i="8"/>
  <c r="BZ46" i="8"/>
  <c r="BX16" i="8"/>
  <c r="BX25" i="8"/>
  <c r="BY15" i="8"/>
  <c r="BY14" i="8"/>
  <c r="BX23" i="8"/>
  <c r="BX30" i="8"/>
  <c r="BZ38" i="8"/>
  <c r="BY23" i="8"/>
  <c r="BY30" i="8"/>
  <c r="BX9" i="8"/>
  <c r="BZ37" i="8"/>
  <c r="BY51" i="8"/>
  <c r="A13" i="5"/>
  <c r="BE32" i="8"/>
  <c r="BE40" i="8"/>
  <c r="BE27" i="8"/>
  <c r="BE5" i="8"/>
  <c r="BE24" i="8"/>
  <c r="BF24" i="8"/>
  <c r="BF5" i="8"/>
  <c r="BF32" i="8"/>
  <c r="BF27" i="8"/>
  <c r="BF40" i="8"/>
  <c r="BB11" i="8"/>
  <c r="B13" i="8" l="1"/>
  <c r="B14" i="8" s="1"/>
  <c r="B15" i="8" s="1"/>
  <c r="B16" i="8" s="1"/>
  <c r="B17" i="8" s="1"/>
  <c r="B18" i="8" s="1"/>
  <c r="B19" i="8" s="1"/>
  <c r="B20" i="8" s="1"/>
  <c r="B21" i="8" s="1"/>
  <c r="B22" i="8" s="1"/>
  <c r="B23" i="8" s="1"/>
  <c r="B24" i="8" s="1"/>
  <c r="B25" i="8" s="1"/>
  <c r="B26" i="8" s="1"/>
  <c r="B27" i="8" s="1"/>
  <c r="B28" i="8" s="1"/>
  <c r="B29" i="8" s="1"/>
  <c r="B30" i="8" s="1"/>
  <c r="B31" i="8" s="1"/>
  <c r="B32" i="8" s="1"/>
  <c r="B33" i="8" s="1"/>
  <c r="B34" i="8" s="1"/>
  <c r="B35" i="8" s="1"/>
  <c r="B36" i="8" s="1"/>
  <c r="B37" i="8" s="1"/>
  <c r="B38" i="8" s="1"/>
  <c r="B39" i="8" s="1"/>
  <c r="B40" i="8" s="1"/>
  <c r="B41" i="8" s="1"/>
  <c r="B42" i="8" s="1"/>
  <c r="B43" i="8" s="1"/>
  <c r="B44" i="8" s="1"/>
  <c r="B45" i="8" s="1"/>
  <c r="B46" i="8" s="1"/>
  <c r="B47" i="8" s="1"/>
  <c r="B48" i="8" s="1"/>
  <c r="B49" i="8" s="1"/>
  <c r="B50" i="8" s="1"/>
  <c r="B51" i="8" s="1"/>
  <c r="B52" i="8" s="1"/>
  <c r="N62" i="5"/>
  <c r="N63" i="5"/>
  <c r="N17" i="5"/>
  <c r="AC17" i="5" s="1"/>
  <c r="N53" i="5"/>
  <c r="AC53" i="5" s="1"/>
  <c r="N40" i="5"/>
  <c r="N11" i="5"/>
  <c r="AC11" i="5" s="1"/>
  <c r="N36" i="5"/>
  <c r="AC36" i="5" s="1"/>
  <c r="N38" i="5"/>
  <c r="AC38" i="5" s="1"/>
  <c r="N34" i="5"/>
  <c r="N25" i="5"/>
  <c r="AC25" i="5" s="1"/>
  <c r="N35" i="5"/>
  <c r="AC35" i="5" s="1"/>
  <c r="N21" i="5"/>
  <c r="N29" i="5"/>
  <c r="AC29" i="5" s="1"/>
  <c r="N33" i="5"/>
  <c r="AC33" i="5" s="1"/>
  <c r="N9" i="5"/>
  <c r="AC9" i="5" s="1"/>
  <c r="N52" i="5"/>
  <c r="AC52" i="5" s="1"/>
  <c r="N48" i="5"/>
  <c r="N37" i="5"/>
  <c r="AC37" i="5" s="1"/>
  <c r="N42" i="5"/>
  <c r="AC42" i="5" s="1"/>
  <c r="N14" i="5"/>
  <c r="N20" i="5"/>
  <c r="AC20" i="5" s="1"/>
  <c r="N15" i="5"/>
  <c r="AC15" i="5" s="1"/>
  <c r="N47" i="5"/>
  <c r="AC47" i="5" s="1"/>
  <c r="N44" i="5"/>
  <c r="AC44" i="5" s="1"/>
  <c r="N51" i="5"/>
  <c r="N18" i="5"/>
  <c r="N39" i="5"/>
  <c r="N22" i="5"/>
  <c r="N30" i="5"/>
  <c r="AC30" i="5" s="1"/>
  <c r="N27" i="5"/>
  <c r="AC27" i="5" s="1"/>
  <c r="N10" i="5"/>
  <c r="AC10" i="5" s="1"/>
  <c r="N41" i="5"/>
  <c r="AC41" i="5" s="1"/>
  <c r="N46" i="5"/>
  <c r="N8" i="5"/>
  <c r="AC8" i="5" s="1"/>
  <c r="N12" i="5"/>
  <c r="N19" i="5"/>
  <c r="N16" i="5"/>
  <c r="M57" i="5"/>
  <c r="M58" i="5"/>
  <c r="M59" i="5"/>
  <c r="M56" i="5"/>
  <c r="N6" i="5"/>
  <c r="AC6" i="5" s="1"/>
  <c r="N7" i="5"/>
  <c r="AC7" i="5" s="1"/>
  <c r="N23" i="5"/>
  <c r="N28" i="5"/>
  <c r="N49" i="5"/>
  <c r="N54" i="5"/>
  <c r="N50" i="5"/>
  <c r="N31" i="5"/>
  <c r="N32" i="5"/>
  <c r="P57" i="3"/>
  <c r="P56" i="3"/>
  <c r="P59" i="3"/>
  <c r="P58" i="3"/>
  <c r="N55" i="1"/>
  <c r="O55" i="1"/>
  <c r="U44" i="7"/>
  <c r="U37" i="7"/>
  <c r="V55" i="1"/>
  <c r="U12" i="7"/>
  <c r="U21" i="7"/>
  <c r="W54" i="1"/>
  <c r="U20" i="7"/>
  <c r="W55" i="1"/>
  <c r="U18" i="7"/>
  <c r="Q14" i="3"/>
  <c r="Q47" i="3"/>
  <c r="Q39" i="3"/>
  <c r="Q31" i="3"/>
  <c r="Q23" i="3"/>
  <c r="Q15" i="3"/>
  <c r="Q7" i="3"/>
  <c r="Q54" i="3"/>
  <c r="Q46" i="3"/>
  <c r="Q38" i="3"/>
  <c r="Q30" i="3"/>
  <c r="Q22" i="3"/>
  <c r="Q6" i="3"/>
  <c r="Q53" i="3"/>
  <c r="Q45" i="3"/>
  <c r="Q37" i="3"/>
  <c r="Q29" i="3"/>
  <c r="Q21" i="3"/>
  <c r="Q13" i="3"/>
  <c r="Q52" i="3"/>
  <c r="Q44" i="3"/>
  <c r="Q36" i="3"/>
  <c r="Q28" i="3"/>
  <c r="Q20" i="3"/>
  <c r="Q12" i="3"/>
  <c r="Q51" i="3"/>
  <c r="Q43" i="3"/>
  <c r="Q35" i="3"/>
  <c r="Q27" i="3"/>
  <c r="Q19" i="3"/>
  <c r="Q11" i="3"/>
  <c r="I55" i="1"/>
  <c r="Q50" i="3"/>
  <c r="Q42" i="3"/>
  <c r="Q34" i="3"/>
  <c r="Q26" i="3"/>
  <c r="Q18" i="3"/>
  <c r="Q10" i="3"/>
  <c r="Q49" i="3"/>
  <c r="Q41" i="3"/>
  <c r="Q33" i="3"/>
  <c r="Q25" i="3"/>
  <c r="Q17" i="3"/>
  <c r="Q9" i="3"/>
  <c r="I54" i="1"/>
  <c r="Q48" i="3"/>
  <c r="Q40" i="3"/>
  <c r="Q32" i="3"/>
  <c r="Q24" i="3"/>
  <c r="Q16" i="3"/>
  <c r="Q8" i="3"/>
  <c r="Q18" i="2"/>
  <c r="R22" i="2"/>
  <c r="U55" i="1"/>
  <c r="BL7" i="8"/>
  <c r="U54" i="1"/>
  <c r="BZ10" i="8"/>
  <c r="O54" i="1"/>
  <c r="N54" i="1"/>
  <c r="V54" i="1"/>
  <c r="T7" i="7"/>
  <c r="U7" i="7" s="1"/>
  <c r="T27" i="7"/>
  <c r="U27" i="7" s="1"/>
  <c r="G55" i="1"/>
  <c r="P38" i="2"/>
  <c r="P46" i="2"/>
  <c r="F55" i="1"/>
  <c r="P14" i="2"/>
  <c r="G54" i="1"/>
  <c r="BJ13" i="8"/>
  <c r="E55" i="1"/>
  <c r="F54" i="1"/>
  <c r="E54" i="1"/>
  <c r="D55" i="1"/>
  <c r="BG4" i="8"/>
  <c r="D54" i="1"/>
  <c r="T54" i="1"/>
  <c r="BW4" i="8"/>
  <c r="T55" i="1"/>
  <c r="R33" i="2"/>
  <c r="R50" i="2"/>
  <c r="R6" i="2"/>
  <c r="R27" i="2"/>
  <c r="R17" i="2"/>
  <c r="R7" i="2"/>
  <c r="Q35" i="5"/>
  <c r="R24" i="2"/>
  <c r="R26" i="2"/>
  <c r="R41" i="2"/>
  <c r="U27" i="5"/>
  <c r="R5" i="2"/>
  <c r="R38" i="2"/>
  <c r="R34" i="2"/>
  <c r="R49" i="2"/>
  <c r="R30" i="2"/>
  <c r="R35" i="2"/>
  <c r="R8" i="2"/>
  <c r="R12" i="2"/>
  <c r="R44" i="2"/>
  <c r="BR9" i="8"/>
  <c r="Q8" i="5"/>
  <c r="R62" i="5" s="1"/>
  <c r="BQ4" i="8"/>
  <c r="M55" i="1"/>
  <c r="U10" i="5"/>
  <c r="M54" i="1"/>
  <c r="U8" i="5"/>
  <c r="U58" i="5" s="1"/>
  <c r="Q54" i="1"/>
  <c r="Z36" i="2"/>
  <c r="Z13" i="2"/>
  <c r="Q55" i="1"/>
  <c r="Z49" i="2"/>
  <c r="S54" i="1"/>
  <c r="Z34" i="2"/>
  <c r="Z45" i="2"/>
  <c r="Z23" i="2"/>
  <c r="Z38" i="2"/>
  <c r="Z17" i="2"/>
  <c r="Z24" i="2"/>
  <c r="BV11" i="8"/>
  <c r="X54" i="1"/>
  <c r="X55" i="1"/>
  <c r="S55" i="1"/>
  <c r="U32" i="2"/>
  <c r="U31" i="2"/>
  <c r="U41" i="2"/>
  <c r="U25" i="2"/>
  <c r="U24" i="2"/>
  <c r="U47" i="2"/>
  <c r="U27" i="2"/>
  <c r="U12" i="2"/>
  <c r="U4" i="2"/>
  <c r="U39" i="2"/>
  <c r="U49" i="2"/>
  <c r="U33" i="2"/>
  <c r="U51" i="2"/>
  <c r="X43" i="5"/>
  <c r="U22" i="2"/>
  <c r="U34" i="2"/>
  <c r="U35" i="2"/>
  <c r="U20" i="2"/>
  <c r="U13" i="2"/>
  <c r="U48" i="2"/>
  <c r="U50" i="2"/>
  <c r="U44" i="2"/>
  <c r="U28" i="2"/>
  <c r="U29" i="2"/>
  <c r="U21" i="2"/>
  <c r="P24" i="1"/>
  <c r="BS24" i="8" s="1"/>
  <c r="U36" i="2"/>
  <c r="U37" i="2"/>
  <c r="P14" i="1"/>
  <c r="BS14" i="8" s="1"/>
  <c r="U45" i="2"/>
  <c r="U46" i="2"/>
  <c r="U5" i="2"/>
  <c r="U6" i="2"/>
  <c r="AA35" i="2"/>
  <c r="AB36" i="2"/>
  <c r="AC25" i="2"/>
  <c r="BS5" i="8"/>
  <c r="X25" i="5"/>
  <c r="J55" i="1"/>
  <c r="L54" i="1"/>
  <c r="U9" i="2"/>
  <c r="U38" i="2"/>
  <c r="BM11" i="8"/>
  <c r="BO12" i="8"/>
  <c r="J54" i="1"/>
  <c r="U11" i="2"/>
  <c r="L55" i="1"/>
  <c r="U40" i="2"/>
  <c r="U3" i="2"/>
  <c r="Y30" i="1"/>
  <c r="CB30" i="8" s="1"/>
  <c r="Y22" i="1"/>
  <c r="CB22" i="8" s="1"/>
  <c r="Y14" i="1"/>
  <c r="CB14" i="8" s="1"/>
  <c r="Y6" i="1"/>
  <c r="CB6" i="8" s="1"/>
  <c r="Z39" i="1"/>
  <c r="CC39" i="8" s="1"/>
  <c r="AB38" i="2"/>
  <c r="Z31" i="1"/>
  <c r="CC31" i="8" s="1"/>
  <c r="AB30" i="2"/>
  <c r="AB14" i="2"/>
  <c r="Z15" i="1"/>
  <c r="CC15" i="8" s="1"/>
  <c r="Z7" i="1"/>
  <c r="CC7" i="8" s="1"/>
  <c r="AB9" i="2"/>
  <c r="AB7" i="2"/>
  <c r="AB43" i="2"/>
  <c r="AB34" i="2"/>
  <c r="AB20" i="2"/>
  <c r="AB48" i="2"/>
  <c r="AB41" i="2"/>
  <c r="AB29" i="2"/>
  <c r="AB12" i="2"/>
  <c r="AB6" i="2"/>
  <c r="AB40" i="2"/>
  <c r="AB27" i="2"/>
  <c r="AB16" i="2"/>
  <c r="AB44" i="2"/>
  <c r="AB25" i="2"/>
  <c r="AB47" i="2"/>
  <c r="AB13" i="2"/>
  <c r="AB45" i="2"/>
  <c r="AB28" i="2"/>
  <c r="AA49" i="1"/>
  <c r="CD49" i="8" s="1"/>
  <c r="AC48" i="2"/>
  <c r="AC32" i="2"/>
  <c r="AA33" i="1"/>
  <c r="CD33" i="8" s="1"/>
  <c r="AA25" i="1"/>
  <c r="CD25" i="8" s="1"/>
  <c r="AC50" i="2"/>
  <c r="AC9" i="2"/>
  <c r="AC47" i="2"/>
  <c r="AC14" i="2"/>
  <c r="AC20" i="2"/>
  <c r="AC11" i="2"/>
  <c r="AC24" i="2"/>
  <c r="AC45" i="2"/>
  <c r="AC42" i="2"/>
  <c r="AC6" i="2"/>
  <c r="AC12" i="2"/>
  <c r="AC43" i="2"/>
  <c r="AC41" i="2"/>
  <c r="AC18" i="2"/>
  <c r="AC7" i="2"/>
  <c r="AC8" i="2"/>
  <c r="AC46" i="2"/>
  <c r="AC34" i="2"/>
  <c r="AC29" i="2"/>
  <c r="AC44" i="2"/>
  <c r="AC38" i="2"/>
  <c r="AC36" i="2"/>
  <c r="AC17" i="2"/>
  <c r="AC30" i="2"/>
  <c r="AC13" i="2"/>
  <c r="AC28" i="2"/>
  <c r="AB50" i="2"/>
  <c r="AB24" i="2"/>
  <c r="Y44" i="1"/>
  <c r="CB44" i="8" s="1"/>
  <c r="AC27" i="2"/>
  <c r="Y50" i="1"/>
  <c r="CB50" i="8" s="1"/>
  <c r="AB11" i="2"/>
  <c r="AC40" i="2"/>
  <c r="AB46" i="2"/>
  <c r="Y31" i="1"/>
  <c r="CB31" i="8" s="1"/>
  <c r="Y7" i="1"/>
  <c r="CB7" i="8" s="1"/>
  <c r="Z16" i="1"/>
  <c r="CC16" i="8" s="1"/>
  <c r="AB15" i="2"/>
  <c r="AC49" i="2"/>
  <c r="AA50" i="1"/>
  <c r="CD50" i="8" s="1"/>
  <c r="AA34" i="1"/>
  <c r="CD34" i="8" s="1"/>
  <c r="AC33" i="2"/>
  <c r="AA17" i="1"/>
  <c r="CD17" i="8" s="1"/>
  <c r="AC16" i="2"/>
  <c r="Y49" i="1"/>
  <c r="CB49" i="8" s="1"/>
  <c r="Y37" i="1"/>
  <c r="CB37" i="8" s="1"/>
  <c r="Y29" i="1"/>
  <c r="CB29" i="8" s="1"/>
  <c r="Z38" i="1"/>
  <c r="CC38" i="8" s="1"/>
  <c r="AB37" i="2"/>
  <c r="Z22" i="1"/>
  <c r="CC22" i="8" s="1"/>
  <c r="AB21" i="2"/>
  <c r="Z6" i="1"/>
  <c r="CC6" i="8" s="1"/>
  <c r="AB5" i="2"/>
  <c r="AA16" i="1"/>
  <c r="CD16" i="8" s="1"/>
  <c r="AC15" i="2"/>
  <c r="Y4" i="1"/>
  <c r="Y35" i="1"/>
  <c r="CB35" i="8" s="1"/>
  <c r="Z52" i="1"/>
  <c r="CC52" i="8" s="1"/>
  <c r="AB51" i="2"/>
  <c r="AB35" i="2"/>
  <c r="Z36" i="1"/>
  <c r="CC36" i="8" s="1"/>
  <c r="Z20" i="1"/>
  <c r="CC20" i="8" s="1"/>
  <c r="AB19" i="2"/>
  <c r="Z4" i="1"/>
  <c r="AA38" i="1"/>
  <c r="CD38" i="8" s="1"/>
  <c r="AC37" i="2"/>
  <c r="AC21" i="2"/>
  <c r="AA22" i="1"/>
  <c r="CD22" i="8" s="1"/>
  <c r="Y47" i="1"/>
  <c r="CB47" i="8" s="1"/>
  <c r="Y34" i="1"/>
  <c r="CB34" i="8" s="1"/>
  <c r="Y26" i="1"/>
  <c r="CB26" i="8" s="1"/>
  <c r="Z43" i="1"/>
  <c r="CC43" i="8" s="1"/>
  <c r="AB42" i="2"/>
  <c r="AB18" i="2"/>
  <c r="Z19" i="1"/>
  <c r="CC19" i="8" s="1"/>
  <c r="AA4" i="1"/>
  <c r="Y33" i="1"/>
  <c r="CB33" i="8" s="1"/>
  <c r="Y17" i="1"/>
  <c r="CB17" i="8" s="1"/>
  <c r="Z50" i="1"/>
  <c r="CC50" i="8" s="1"/>
  <c r="AB49" i="2"/>
  <c r="Z34" i="1"/>
  <c r="CC34" i="8" s="1"/>
  <c r="AB33" i="2"/>
  <c r="Z18" i="1"/>
  <c r="CC18" i="8" s="1"/>
  <c r="AB17" i="2"/>
  <c r="AA52" i="1"/>
  <c r="CD52" i="8" s="1"/>
  <c r="AC51" i="2"/>
  <c r="AA36" i="1"/>
  <c r="CD36" i="8" s="1"/>
  <c r="AC35" i="2"/>
  <c r="AA20" i="1"/>
  <c r="CD20" i="8" s="1"/>
  <c r="AC19" i="2"/>
  <c r="Y51" i="1"/>
  <c r="CB51" i="8" s="1"/>
  <c r="Y16" i="1"/>
  <c r="CB16" i="8" s="1"/>
  <c r="Y8" i="1"/>
  <c r="CB8" i="8" s="1"/>
  <c r="AB32" i="2"/>
  <c r="Z33" i="1"/>
  <c r="CC33" i="8" s="1"/>
  <c r="AB8" i="2"/>
  <c r="Z9" i="1"/>
  <c r="CC9" i="8" s="1"/>
  <c r="AC5" i="2"/>
  <c r="R36" i="2" l="1"/>
  <c r="AC39" i="5"/>
  <c r="R20" i="2"/>
  <c r="AC23" i="5"/>
  <c r="R16" i="2"/>
  <c r="AC19" i="5"/>
  <c r="R19" i="2"/>
  <c r="AC22" i="5"/>
  <c r="R11" i="2"/>
  <c r="AC14" i="5"/>
  <c r="R18" i="2"/>
  <c r="AC21" i="5"/>
  <c r="R29" i="2"/>
  <c r="AC32" i="5"/>
  <c r="R15" i="2"/>
  <c r="AC18" i="5"/>
  <c r="R63" i="5"/>
  <c r="R28" i="2"/>
  <c r="AC31" i="5"/>
  <c r="R43" i="2"/>
  <c r="AC46" i="5"/>
  <c r="R48" i="2"/>
  <c r="AC51" i="5"/>
  <c r="R45" i="2"/>
  <c r="AC48" i="5"/>
  <c r="R31" i="2"/>
  <c r="AC34" i="5"/>
  <c r="V62" i="5"/>
  <c r="R32" i="2"/>
  <c r="R47" i="2"/>
  <c r="AC50" i="5"/>
  <c r="V63" i="5"/>
  <c r="R39" i="2"/>
  <c r="R51" i="2"/>
  <c r="AC54" i="5"/>
  <c r="R9" i="2"/>
  <c r="AC12" i="5"/>
  <c r="R14" i="2"/>
  <c r="R46" i="2"/>
  <c r="AC49" i="5"/>
  <c r="R4" i="2"/>
  <c r="R25" i="2"/>
  <c r="AC28" i="5"/>
  <c r="R13" i="2"/>
  <c r="AC16" i="5"/>
  <c r="R37" i="2"/>
  <c r="AC40" i="5"/>
  <c r="V10" i="5"/>
  <c r="AE10" i="5" s="1"/>
  <c r="R52" i="5"/>
  <c r="AD52" i="5" s="1"/>
  <c r="R8" i="3"/>
  <c r="R21" i="3"/>
  <c r="Q35" i="2"/>
  <c r="Q44" i="2"/>
  <c r="Q27" i="2"/>
  <c r="Q21" i="2"/>
  <c r="Q30" i="2"/>
  <c r="R50" i="3"/>
  <c r="R12" i="3"/>
  <c r="Q26" i="2"/>
  <c r="Q43" i="2"/>
  <c r="Q11" i="2"/>
  <c r="Q40" i="2"/>
  <c r="Q17" i="2"/>
  <c r="Q34" i="2"/>
  <c r="R54" i="3"/>
  <c r="Q14" i="2"/>
  <c r="R40" i="3"/>
  <c r="Q8" i="2"/>
  <c r="Q25" i="2"/>
  <c r="Q42" i="2"/>
  <c r="Q4" i="2"/>
  <c r="R39" i="3"/>
  <c r="Q45" i="2"/>
  <c r="Q7" i="2"/>
  <c r="Q16" i="2"/>
  <c r="Q33" i="2"/>
  <c r="Q50" i="2"/>
  <c r="Q12" i="2"/>
  <c r="R18" i="3"/>
  <c r="R27" i="3"/>
  <c r="Q41" i="2"/>
  <c r="Q10" i="2"/>
  <c r="Q6" i="2"/>
  <c r="Q23" i="2"/>
  <c r="Q32" i="2"/>
  <c r="Q49" i="2"/>
  <c r="Q36" i="2"/>
  <c r="V30" i="5"/>
  <c r="V44" i="5"/>
  <c r="V17" i="5"/>
  <c r="V47" i="5"/>
  <c r="V39" i="5"/>
  <c r="V12" i="5"/>
  <c r="V36" i="5"/>
  <c r="V7" i="5"/>
  <c r="V22" i="5"/>
  <c r="AE22" i="5" s="1"/>
  <c r="V24" i="5"/>
  <c r="V50" i="5"/>
  <c r="V11" i="5"/>
  <c r="V31" i="5"/>
  <c r="V49" i="5"/>
  <c r="V20" i="5"/>
  <c r="V29" i="5"/>
  <c r="V46" i="5"/>
  <c r="AE46" i="5" s="1"/>
  <c r="V18" i="5"/>
  <c r="V54" i="5"/>
  <c r="V52" i="5"/>
  <c r="V42" i="5"/>
  <c r="Q59" i="5"/>
  <c r="V33" i="5"/>
  <c r="V6" i="5"/>
  <c r="V14" i="5"/>
  <c r="T11" i="2" s="1"/>
  <c r="V9" i="5"/>
  <c r="V35" i="5"/>
  <c r="Q57" i="5"/>
  <c r="V48" i="5"/>
  <c r="U56" i="5"/>
  <c r="V27" i="5"/>
  <c r="V37" i="5"/>
  <c r="Q58" i="5"/>
  <c r="V28" i="5"/>
  <c r="V15" i="5"/>
  <c r="V41" i="5"/>
  <c r="V51" i="5"/>
  <c r="V40" i="5"/>
  <c r="Q56" i="5"/>
  <c r="V53" i="5"/>
  <c r="U59" i="5"/>
  <c r="V8" i="5"/>
  <c r="V32" i="5"/>
  <c r="N57" i="5"/>
  <c r="N59" i="5"/>
  <c r="N58" i="5"/>
  <c r="N56" i="5"/>
  <c r="V34" i="5"/>
  <c r="V19" i="5"/>
  <c r="AE19" i="5" s="1"/>
  <c r="V38" i="5"/>
  <c r="V23" i="5"/>
  <c r="V21" i="5"/>
  <c r="V16" i="5"/>
  <c r="U57" i="5"/>
  <c r="Q3" i="2"/>
  <c r="Q58" i="3"/>
  <c r="Q56" i="3"/>
  <c r="Q59" i="3"/>
  <c r="Q57" i="3"/>
  <c r="R31" i="5"/>
  <c r="AD31" i="5" s="1"/>
  <c r="R20" i="5"/>
  <c r="AD20" i="5" s="1"/>
  <c r="R41" i="5"/>
  <c r="R40" i="5"/>
  <c r="AD40" i="5" s="1"/>
  <c r="R47" i="5"/>
  <c r="AD47" i="5" s="1"/>
  <c r="R15" i="5"/>
  <c r="AD15" i="5" s="1"/>
  <c r="R18" i="5"/>
  <c r="R42" i="5"/>
  <c r="R16" i="5"/>
  <c r="AD16" i="5" s="1"/>
  <c r="R48" i="5"/>
  <c r="AD48" i="5" s="1"/>
  <c r="R7" i="5"/>
  <c r="R33" i="5"/>
  <c r="R36" i="5"/>
  <c r="R9" i="5"/>
  <c r="AD9" i="5" s="1"/>
  <c r="R24" i="5"/>
  <c r="AD24" i="5" s="1"/>
  <c r="R37" i="5"/>
  <c r="R28" i="5"/>
  <c r="AD28" i="5" s="1"/>
  <c r="R38" i="5"/>
  <c r="AD38" i="5" s="1"/>
  <c r="R10" i="5"/>
  <c r="AD10" i="5" s="1"/>
  <c r="R21" i="5"/>
  <c r="R14" i="5"/>
  <c r="R54" i="5"/>
  <c r="AD54" i="5" s="1"/>
  <c r="R12" i="5"/>
  <c r="R35" i="5"/>
  <c r="R39" i="5"/>
  <c r="AD39" i="5" s="1"/>
  <c r="R19" i="5"/>
  <c r="R34" i="5"/>
  <c r="AD34" i="5" s="1"/>
  <c r="R6" i="5"/>
  <c r="AD6" i="5" s="1"/>
  <c r="R51" i="5"/>
  <c r="AD51" i="5" s="1"/>
  <c r="R23" i="5"/>
  <c r="AD23" i="5" s="1"/>
  <c r="R29" i="5"/>
  <c r="R32" i="5"/>
  <c r="R11" i="5"/>
  <c r="AD11" i="5" s="1"/>
  <c r="R50" i="5"/>
  <c r="AD50" i="5" s="1"/>
  <c r="R46" i="5"/>
  <c r="R8" i="5"/>
  <c r="AD8" i="5" s="1"/>
  <c r="R53" i="5"/>
  <c r="AD53" i="5" s="1"/>
  <c r="R49" i="5"/>
  <c r="AD49" i="5" s="1"/>
  <c r="R30" i="5"/>
  <c r="R17" i="5"/>
  <c r="R44" i="5"/>
  <c r="AD44" i="5" s="1"/>
  <c r="R27" i="5"/>
  <c r="AD27" i="5" s="1"/>
  <c r="R22" i="5"/>
  <c r="R13" i="3"/>
  <c r="R36" i="3"/>
  <c r="R14" i="3"/>
  <c r="R6" i="3"/>
  <c r="R9" i="3"/>
  <c r="R26" i="3"/>
  <c r="Q15" i="2"/>
  <c r="Q5" i="2"/>
  <c r="R28" i="3"/>
  <c r="Q37" i="2"/>
  <c r="U28" i="7"/>
  <c r="U30" i="7"/>
  <c r="U31" i="7"/>
  <c r="U22" i="7"/>
  <c r="U9" i="7"/>
  <c r="U29" i="7"/>
  <c r="U39" i="7"/>
  <c r="U40" i="7"/>
  <c r="X36" i="2" s="1"/>
  <c r="U41" i="7"/>
  <c r="U32" i="7"/>
  <c r="U54" i="7"/>
  <c r="U55" i="7"/>
  <c r="U48" i="7"/>
  <c r="U49" i="7"/>
  <c r="U51" i="7"/>
  <c r="U42" i="7"/>
  <c r="X38" i="2" s="1"/>
  <c r="U19" i="7"/>
  <c r="X15" i="2" s="1"/>
  <c r="U17" i="7"/>
  <c r="U43" i="7"/>
  <c r="U33" i="7"/>
  <c r="U14" i="7"/>
  <c r="U53" i="7"/>
  <c r="U34" i="7"/>
  <c r="U26" i="7"/>
  <c r="X22" i="2" s="1"/>
  <c r="U45" i="7"/>
  <c r="U25" i="7"/>
  <c r="U15" i="7"/>
  <c r="U38" i="7"/>
  <c r="U13" i="7"/>
  <c r="U52" i="7"/>
  <c r="U50" i="7"/>
  <c r="U23" i="7"/>
  <c r="X19" i="2" s="1"/>
  <c r="U24" i="7"/>
  <c r="U47" i="7"/>
  <c r="U8" i="7"/>
  <c r="U10" i="7"/>
  <c r="U11" i="7"/>
  <c r="U36" i="7"/>
  <c r="U46" i="7"/>
  <c r="U35" i="7"/>
  <c r="X35" i="7" s="1"/>
  <c r="U16" i="7"/>
  <c r="R46" i="3"/>
  <c r="R7" i="3"/>
  <c r="R10" i="3"/>
  <c r="R11" i="3"/>
  <c r="Q24" i="2"/>
  <c r="Q47" i="2"/>
  <c r="Q51" i="2"/>
  <c r="R33" i="3"/>
  <c r="R24" i="3"/>
  <c r="R29" i="3"/>
  <c r="Q9" i="2"/>
  <c r="Q48" i="2"/>
  <c r="R51" i="3"/>
  <c r="Q39" i="2"/>
  <c r="R42" i="3"/>
  <c r="Q20" i="2"/>
  <c r="R23" i="3"/>
  <c r="Q22" i="2"/>
  <c r="R25" i="3"/>
  <c r="R47" i="3"/>
  <c r="Q28" i="2"/>
  <c r="R31" i="3"/>
  <c r="Q29" i="2"/>
  <c r="R32" i="3"/>
  <c r="Q31" i="2"/>
  <c r="R34" i="3"/>
  <c r="Q19" i="2"/>
  <c r="R22" i="3"/>
  <c r="R30" i="3"/>
  <c r="Q13" i="2"/>
  <c r="R16" i="3"/>
  <c r="R43" i="3"/>
  <c r="R45" i="3"/>
  <c r="R48" i="3"/>
  <c r="R17" i="3"/>
  <c r="R20" i="3"/>
  <c r="R52" i="3"/>
  <c r="R15" i="3"/>
  <c r="R37" i="3"/>
  <c r="R35" i="3"/>
  <c r="R44" i="3"/>
  <c r="R53" i="3"/>
  <c r="R19" i="3"/>
  <c r="R41" i="3"/>
  <c r="Q38" i="2"/>
  <c r="R38" i="3"/>
  <c r="R49" i="3"/>
  <c r="Q46" i="2"/>
  <c r="X7" i="7"/>
  <c r="X33" i="2"/>
  <c r="X37" i="2"/>
  <c r="X21" i="2"/>
  <c r="X18" i="2"/>
  <c r="X24" i="2"/>
  <c r="X7" i="2"/>
  <c r="X29" i="2"/>
  <c r="X20" i="2"/>
  <c r="X6" i="2"/>
  <c r="X11" i="2"/>
  <c r="X43" i="2"/>
  <c r="X17" i="2"/>
  <c r="X40" i="2"/>
  <c r="X16" i="2"/>
  <c r="X35" i="2"/>
  <c r="X13" i="2"/>
  <c r="X41" i="2"/>
  <c r="X8" i="2"/>
  <c r="X4" i="2"/>
  <c r="X30" i="2"/>
  <c r="X26" i="2"/>
  <c r="X45" i="2"/>
  <c r="X27" i="2"/>
  <c r="X51" i="2"/>
  <c r="X32" i="2"/>
  <c r="X10" i="2"/>
  <c r="X47" i="2"/>
  <c r="X34" i="2"/>
  <c r="X5" i="2"/>
  <c r="X39" i="2"/>
  <c r="X9" i="2"/>
  <c r="X50" i="2"/>
  <c r="X48" i="2"/>
  <c r="X28" i="2"/>
  <c r="X46" i="2"/>
  <c r="X23" i="2"/>
  <c r="X14" i="2"/>
  <c r="X49" i="2"/>
  <c r="X25" i="2"/>
  <c r="X44" i="2"/>
  <c r="X42" i="2"/>
  <c r="X12" i="2"/>
  <c r="T48" i="2"/>
  <c r="T8" i="2"/>
  <c r="T20" i="2"/>
  <c r="T18" i="2"/>
  <c r="T5" i="2"/>
  <c r="T45" i="2"/>
  <c r="S24" i="2"/>
  <c r="T38" i="2"/>
  <c r="R3" i="2"/>
  <c r="T15" i="2"/>
  <c r="T36" i="2"/>
  <c r="T46" i="2"/>
  <c r="U30" i="2"/>
  <c r="T49" i="2"/>
  <c r="S8" i="2"/>
  <c r="T37" i="2"/>
  <c r="T44" i="2"/>
  <c r="T41" i="2"/>
  <c r="S17" i="2"/>
  <c r="T6" i="2"/>
  <c r="T51" i="2"/>
  <c r="T39" i="2"/>
  <c r="T25" i="2"/>
  <c r="T28" i="2"/>
  <c r="T35" i="2"/>
  <c r="T29" i="2"/>
  <c r="T12" i="2"/>
  <c r="T21" i="2"/>
  <c r="X17" i="7"/>
  <c r="X44" i="7"/>
  <c r="X8" i="7"/>
  <c r="X11" i="7"/>
  <c r="X19" i="7"/>
  <c r="X9" i="7"/>
  <c r="X43" i="7"/>
  <c r="X33" i="7"/>
  <c r="X47" i="7"/>
  <c r="X48" i="7"/>
  <c r="X10" i="7"/>
  <c r="X20" i="7"/>
  <c r="X15" i="7"/>
  <c r="X52" i="7"/>
  <c r="X25" i="7"/>
  <c r="X38" i="7"/>
  <c r="X55" i="7"/>
  <c r="X31" i="7"/>
  <c r="X27" i="7"/>
  <c r="X18" i="7"/>
  <c r="X26" i="7"/>
  <c r="X41" i="7"/>
  <c r="X24" i="7"/>
  <c r="X34" i="7"/>
  <c r="U19" i="2"/>
  <c r="P54" i="1"/>
  <c r="U43" i="2"/>
  <c r="U16" i="2"/>
  <c r="P55" i="1"/>
  <c r="U17" i="2"/>
  <c r="U15" i="2"/>
  <c r="U8" i="2"/>
  <c r="U14" i="2"/>
  <c r="U18" i="2"/>
  <c r="U26" i="2"/>
  <c r="U42" i="2"/>
  <c r="X45" i="5"/>
  <c r="S38" i="6"/>
  <c r="AA32" i="2"/>
  <c r="S35" i="6"/>
  <c r="AA30" i="2"/>
  <c r="S33" i="6"/>
  <c r="AB3" i="2"/>
  <c r="AA34" i="2"/>
  <c r="S37" i="6"/>
  <c r="AA48" i="2"/>
  <c r="S51" i="6"/>
  <c r="S12" i="6"/>
  <c r="AA9" i="2"/>
  <c r="S21" i="6"/>
  <c r="AA18" i="2"/>
  <c r="S50" i="6"/>
  <c r="AA47" i="2"/>
  <c r="AA44" i="2"/>
  <c r="S47" i="6"/>
  <c r="AA45" i="2"/>
  <c r="S48" i="6"/>
  <c r="S19" i="6"/>
  <c r="AA16" i="2"/>
  <c r="AA43" i="2"/>
  <c r="S46" i="6"/>
  <c r="S8" i="6"/>
  <c r="AA5" i="2"/>
  <c r="AA20" i="2"/>
  <c r="S23" i="6"/>
  <c r="AA13" i="2"/>
  <c r="S16" i="6"/>
  <c r="S10" i="6"/>
  <c r="AA7" i="2"/>
  <c r="AA42" i="2"/>
  <c r="S45" i="6"/>
  <c r="AA15" i="2"/>
  <c r="S18" i="6"/>
  <c r="AA3" i="2"/>
  <c r="S9" i="6"/>
  <c r="AA6" i="2"/>
  <c r="AC3" i="2"/>
  <c r="AA24" i="2"/>
  <c r="S27" i="6"/>
  <c r="AA14" i="2"/>
  <c r="S17" i="6"/>
  <c r="AA21" i="2"/>
  <c r="S24" i="6"/>
  <c r="AA46" i="2"/>
  <c r="S49" i="6"/>
  <c r="AA12" i="2"/>
  <c r="S15" i="6"/>
  <c r="AA11" i="2"/>
  <c r="S14" i="6"/>
  <c r="AA19" i="2"/>
  <c r="S22" i="6"/>
  <c r="AA50" i="2"/>
  <c r="S53" i="6"/>
  <c r="S28" i="6"/>
  <c r="AA25" i="2"/>
  <c r="AA54" i="1"/>
  <c r="AA55" i="1"/>
  <c r="CD4" i="8"/>
  <c r="S39" i="6"/>
  <c r="AA36" i="2"/>
  <c r="AA38" i="2"/>
  <c r="S41" i="6"/>
  <c r="AA8" i="2"/>
  <c r="S11" i="6"/>
  <c r="AA51" i="2"/>
  <c r="S54" i="6"/>
  <c r="AA40" i="2"/>
  <c r="S43" i="6"/>
  <c r="AA29" i="2"/>
  <c r="Y54" i="1"/>
  <c r="Y55" i="1"/>
  <c r="CB4" i="8"/>
  <c r="AA28" i="2"/>
  <c r="S31" i="6"/>
  <c r="S36" i="6"/>
  <c r="AA33" i="2"/>
  <c r="CC4" i="8"/>
  <c r="Z54" i="1"/>
  <c r="Z55" i="1"/>
  <c r="AA37" i="2"/>
  <c r="S40" i="6"/>
  <c r="AA49" i="2"/>
  <c r="S52" i="6"/>
  <c r="S20" i="6"/>
  <c r="AA17" i="2"/>
  <c r="AA41" i="2"/>
  <c r="S44" i="6"/>
  <c r="AA27" i="2"/>
  <c r="S30" i="6"/>
  <c r="AE30" i="5" l="1"/>
  <c r="T16" i="2"/>
  <c r="T7" i="2"/>
  <c r="T31" i="2"/>
  <c r="AE34" i="5"/>
  <c r="T50" i="2"/>
  <c r="AE53" i="5"/>
  <c r="T34" i="2"/>
  <c r="AE37" i="5"/>
  <c r="AE6" i="5"/>
  <c r="T26" i="2"/>
  <c r="AE29" i="5"/>
  <c r="T4" i="2"/>
  <c r="AE7" i="5"/>
  <c r="T43" i="2"/>
  <c r="T24" i="2"/>
  <c r="AE27" i="5"/>
  <c r="T30" i="2"/>
  <c r="AE33" i="5"/>
  <c r="T17" i="2"/>
  <c r="AE20" i="5"/>
  <c r="T33" i="2"/>
  <c r="AE36" i="5"/>
  <c r="T19" i="2"/>
  <c r="S51" i="2"/>
  <c r="T27" i="2"/>
  <c r="AE40" i="5"/>
  <c r="AE49" i="5"/>
  <c r="T9" i="2"/>
  <c r="AE12" i="5"/>
  <c r="T13" i="2"/>
  <c r="AE16" i="5"/>
  <c r="AE51" i="5"/>
  <c r="AE48" i="5"/>
  <c r="AE42" i="5"/>
  <c r="AE31" i="5"/>
  <c r="AE39" i="5"/>
  <c r="AE14" i="5"/>
  <c r="AE21" i="5"/>
  <c r="AE41" i="5"/>
  <c r="AE52" i="5"/>
  <c r="AE11" i="5"/>
  <c r="AE47" i="5"/>
  <c r="AE23" i="5"/>
  <c r="AE32" i="5"/>
  <c r="AE15" i="5"/>
  <c r="T32" i="2"/>
  <c r="AE35" i="5"/>
  <c r="AE54" i="5"/>
  <c r="T47" i="2"/>
  <c r="AE50" i="5"/>
  <c r="T14" i="2"/>
  <c r="AE17" i="5"/>
  <c r="S20" i="2"/>
  <c r="AE38" i="5"/>
  <c r="AE8" i="5"/>
  <c r="AE28" i="5"/>
  <c r="AE9" i="5"/>
  <c r="AE18" i="5"/>
  <c r="AE24" i="5"/>
  <c r="AE44" i="5"/>
  <c r="S27" i="2"/>
  <c r="AD30" i="5"/>
  <c r="S26" i="2"/>
  <c r="AD29" i="5"/>
  <c r="S9" i="2"/>
  <c r="AD12" i="5"/>
  <c r="S15" i="2"/>
  <c r="AD18" i="5"/>
  <c r="S14" i="2"/>
  <c r="AD17" i="5"/>
  <c r="S39" i="2"/>
  <c r="AD42" i="5"/>
  <c r="S34" i="2"/>
  <c r="AD37" i="5"/>
  <c r="S11" i="2"/>
  <c r="AD14" i="5"/>
  <c r="S33" i="2"/>
  <c r="AD36" i="5"/>
  <c r="S32" i="2"/>
  <c r="AD35" i="5"/>
  <c r="S18" i="2"/>
  <c r="AD21" i="5"/>
  <c r="S30" i="2"/>
  <c r="AD33" i="5"/>
  <c r="S19" i="2"/>
  <c r="AD22" i="5"/>
  <c r="S43" i="2"/>
  <c r="AD46" i="5"/>
  <c r="S4" i="2"/>
  <c r="AD7" i="5"/>
  <c r="S38" i="2"/>
  <c r="AD41" i="5"/>
  <c r="S29" i="2"/>
  <c r="AD32" i="5"/>
  <c r="S16" i="2"/>
  <c r="AD19" i="5"/>
  <c r="X6" i="5"/>
  <c r="Q61" i="3"/>
  <c r="Q60" i="3"/>
  <c r="R59" i="5"/>
  <c r="R56" i="5"/>
  <c r="R58" i="5"/>
  <c r="R57" i="5"/>
  <c r="V57" i="5"/>
  <c r="V56" i="5"/>
  <c r="V59" i="5"/>
  <c r="V58" i="5"/>
  <c r="T12" i="6"/>
  <c r="T21" i="6"/>
  <c r="T32" i="6"/>
  <c r="T41" i="6"/>
  <c r="T50" i="6"/>
  <c r="K47" i="2" s="1"/>
  <c r="T37" i="6"/>
  <c r="T54" i="6"/>
  <c r="T14" i="6"/>
  <c r="K11" i="2" s="1"/>
  <c r="T22" i="6"/>
  <c r="T33" i="6"/>
  <c r="T43" i="6"/>
  <c r="T51" i="6"/>
  <c r="T27" i="6"/>
  <c r="T15" i="6"/>
  <c r="T23" i="6"/>
  <c r="T35" i="6"/>
  <c r="K32" i="2" s="1"/>
  <c r="T44" i="6"/>
  <c r="T52" i="6"/>
  <c r="T8" i="6"/>
  <c r="T16" i="6"/>
  <c r="T24" i="6"/>
  <c r="T36" i="6"/>
  <c r="T45" i="6"/>
  <c r="T53" i="6"/>
  <c r="T17" i="6"/>
  <c r="T46" i="6"/>
  <c r="T9" i="6"/>
  <c r="T18" i="6"/>
  <c r="T28" i="6"/>
  <c r="K25" i="2" s="1"/>
  <c r="T38" i="6"/>
  <c r="T47" i="6"/>
  <c r="T6" i="6"/>
  <c r="K3" i="2" s="1"/>
  <c r="T20" i="6"/>
  <c r="T40" i="6"/>
  <c r="T49" i="6"/>
  <c r="T10" i="6"/>
  <c r="T19" i="6"/>
  <c r="T30" i="6"/>
  <c r="T39" i="6"/>
  <c r="T48" i="6"/>
  <c r="K45" i="2" s="1"/>
  <c r="T11" i="6"/>
  <c r="T31" i="6"/>
  <c r="R59" i="3"/>
  <c r="R58" i="3"/>
  <c r="R57" i="3"/>
  <c r="R56" i="3"/>
  <c r="S39" i="3"/>
  <c r="S35" i="3"/>
  <c r="S41" i="3"/>
  <c r="S44" i="3"/>
  <c r="S45" i="3"/>
  <c r="S24" i="3"/>
  <c r="S46" i="3"/>
  <c r="S14" i="3"/>
  <c r="E11" i="2" s="1"/>
  <c r="S37" i="3"/>
  <c r="S36" i="3"/>
  <c r="S33" i="3"/>
  <c r="S49" i="3"/>
  <c r="S19" i="3"/>
  <c r="S15" i="3"/>
  <c r="S43" i="3"/>
  <c r="S38" i="3"/>
  <c r="E35" i="2" s="1"/>
  <c r="S52" i="3"/>
  <c r="S40" i="3"/>
  <c r="S53" i="3"/>
  <c r="S20" i="3"/>
  <c r="S47" i="3"/>
  <c r="S11" i="3"/>
  <c r="S12" i="3"/>
  <c r="E9" i="2" s="1"/>
  <c r="S17" i="3"/>
  <c r="S10" i="3"/>
  <c r="S26" i="3"/>
  <c r="S48" i="3"/>
  <c r="S13" i="3"/>
  <c r="S21" i="3"/>
  <c r="S29" i="3"/>
  <c r="S6" i="3"/>
  <c r="S22" i="3"/>
  <c r="S30" i="3"/>
  <c r="S54" i="3"/>
  <c r="S23" i="3"/>
  <c r="S31" i="3"/>
  <c r="S16" i="3"/>
  <c r="S7" i="3"/>
  <c r="S8" i="3"/>
  <c r="S9" i="3"/>
  <c r="S25" i="3"/>
  <c r="S51" i="3"/>
  <c r="S18" i="3"/>
  <c r="S34" i="3"/>
  <c r="S42" i="3"/>
  <c r="S50" i="3"/>
  <c r="S28" i="3"/>
  <c r="S32" i="3"/>
  <c r="E29" i="2" s="1"/>
  <c r="S27" i="3"/>
  <c r="X42" i="7"/>
  <c r="X40" i="7"/>
  <c r="X31" i="2"/>
  <c r="E44" i="2"/>
  <c r="E8" i="2"/>
  <c r="E42" i="2"/>
  <c r="AY43" i="8" s="1"/>
  <c r="E21" i="2"/>
  <c r="AY22" i="8" s="1"/>
  <c r="E13" i="2"/>
  <c r="E26" i="2"/>
  <c r="AY27" i="8" s="1"/>
  <c r="E16" i="2"/>
  <c r="AY17" i="8" s="1"/>
  <c r="E12" i="2"/>
  <c r="E18" i="2"/>
  <c r="AY19" i="8" s="1"/>
  <c r="X46" i="5"/>
  <c r="X29" i="5"/>
  <c r="X22" i="5"/>
  <c r="X24" i="5"/>
  <c r="X17" i="5"/>
  <c r="X21" i="5"/>
  <c r="X30" i="5"/>
  <c r="X7" i="5"/>
  <c r="X45" i="7"/>
  <c r="X49" i="7"/>
  <c r="X39" i="7"/>
  <c r="X50" i="7"/>
  <c r="X13" i="7"/>
  <c r="X53" i="7"/>
  <c r="X22" i="7"/>
  <c r="X36" i="7"/>
  <c r="X21" i="7"/>
  <c r="X12" i="7"/>
  <c r="X29" i="7"/>
  <c r="X14" i="7"/>
  <c r="X32" i="7"/>
  <c r="X23" i="7"/>
  <c r="X16" i="7"/>
  <c r="X46" i="7"/>
  <c r="X30" i="7"/>
  <c r="X28" i="7"/>
  <c r="X54" i="7"/>
  <c r="X51" i="7"/>
  <c r="W19" i="2"/>
  <c r="K29" i="2"/>
  <c r="X32" i="5"/>
  <c r="X36" i="5"/>
  <c r="X20" i="5"/>
  <c r="X23" i="5"/>
  <c r="X27" i="5"/>
  <c r="X11" i="5"/>
  <c r="X19" i="5"/>
  <c r="X14" i="5"/>
  <c r="W33" i="2"/>
  <c r="X37" i="7"/>
  <c r="X3" i="2"/>
  <c r="S7" i="2"/>
  <c r="X10" i="5"/>
  <c r="S46" i="2"/>
  <c r="X49" i="5"/>
  <c r="T3" i="2"/>
  <c r="X12" i="5"/>
  <c r="S5" i="2"/>
  <c r="X8" i="5"/>
  <c r="X18" i="5"/>
  <c r="S48" i="2"/>
  <c r="X51" i="5"/>
  <c r="X54" i="5"/>
  <c r="S36" i="2"/>
  <c r="X39" i="5"/>
  <c r="X33" i="5"/>
  <c r="X42" i="5"/>
  <c r="S3" i="2"/>
  <c r="S25" i="2"/>
  <c r="X28" i="5"/>
  <c r="S31" i="2"/>
  <c r="X34" i="5"/>
  <c r="S47" i="2"/>
  <c r="X50" i="5"/>
  <c r="S35" i="2"/>
  <c r="X38" i="5"/>
  <c r="S44" i="2"/>
  <c r="X47" i="5"/>
  <c r="X35" i="5"/>
  <c r="S49" i="2"/>
  <c r="X52" i="5"/>
  <c r="S45" i="2"/>
  <c r="X48" i="5"/>
  <c r="S21" i="2"/>
  <c r="S50" i="2"/>
  <c r="X53" i="5"/>
  <c r="X37" i="5"/>
  <c r="S13" i="2"/>
  <c r="X16" i="5"/>
  <c r="S28" i="2"/>
  <c r="X31" i="5"/>
  <c r="S37" i="2"/>
  <c r="X40" i="5"/>
  <c r="S41" i="2"/>
  <c r="X44" i="5"/>
  <c r="S12" i="2"/>
  <c r="X15" i="5"/>
  <c r="S6" i="2"/>
  <c r="X9" i="5"/>
  <c r="W16" i="2"/>
  <c r="W26" i="2"/>
  <c r="W9" i="2"/>
  <c r="W22" i="2"/>
  <c r="W51" i="2"/>
  <c r="W24" i="2"/>
  <c r="W46" i="2"/>
  <c r="W40" i="2"/>
  <c r="W14" i="2"/>
  <c r="W47" i="2"/>
  <c r="W36" i="2"/>
  <c r="W44" i="2"/>
  <c r="W4" i="2"/>
  <c r="W45" i="2"/>
  <c r="W8" i="2"/>
  <c r="W34" i="2"/>
  <c r="W50" i="2"/>
  <c r="W5" i="2"/>
  <c r="W38" i="2"/>
  <c r="W25" i="2"/>
  <c r="W37" i="2"/>
  <c r="W23" i="2"/>
  <c r="W28" i="2"/>
  <c r="W15" i="2"/>
  <c r="W10" i="2"/>
  <c r="W18" i="2"/>
  <c r="W32" i="2"/>
  <c r="W20" i="2"/>
  <c r="W35" i="2"/>
  <c r="W41" i="2"/>
  <c r="W49" i="2"/>
  <c r="W12" i="2"/>
  <c r="W48" i="2"/>
  <c r="W6" i="2"/>
  <c r="W29" i="2"/>
  <c r="W7" i="2"/>
  <c r="W13" i="2"/>
  <c r="W30" i="2"/>
  <c r="W43" i="2"/>
  <c r="W21" i="2"/>
  <c r="W27" i="2"/>
  <c r="W42" i="2"/>
  <c r="W31" i="2"/>
  <c r="W39" i="2"/>
  <c r="W17" i="2"/>
  <c r="K35" i="2"/>
  <c r="K24" i="2"/>
  <c r="K12" i="2"/>
  <c r="K17" i="2"/>
  <c r="K50" i="2"/>
  <c r="K46" i="2"/>
  <c r="K28" i="2"/>
  <c r="K36" i="2"/>
  <c r="K19" i="2"/>
  <c r="K21" i="2"/>
  <c r="K5" i="2"/>
  <c r="K44" i="2"/>
  <c r="K48" i="2"/>
  <c r="K27" i="2"/>
  <c r="K37" i="2"/>
  <c r="K51" i="2"/>
  <c r="K43" i="2"/>
  <c r="K38" i="2"/>
  <c r="K49" i="2"/>
  <c r="K33" i="2"/>
  <c r="K40" i="2"/>
  <c r="K9" i="2"/>
  <c r="K14" i="2"/>
  <c r="K7" i="2"/>
  <c r="K34" i="2"/>
  <c r="K30" i="2"/>
  <c r="K6" i="2"/>
  <c r="K16" i="2"/>
  <c r="K42" i="2"/>
  <c r="K41" i="2"/>
  <c r="K8" i="2"/>
  <c r="K13" i="2"/>
  <c r="K15" i="2"/>
  <c r="K20" i="2"/>
  <c r="K18" i="2"/>
  <c r="E3" i="2" l="1"/>
  <c r="X58" i="5"/>
  <c r="X57" i="5"/>
  <c r="AA45" i="3"/>
  <c r="AA10" i="3"/>
  <c r="AA15" i="3"/>
  <c r="AA17" i="3"/>
  <c r="AA8" i="3"/>
  <c r="AA38" i="3"/>
  <c r="AA33" i="3"/>
  <c r="AA46" i="3"/>
  <c r="AA20" i="3"/>
  <c r="AA40" i="3"/>
  <c r="AA34" i="3"/>
  <c r="AA23" i="3"/>
  <c r="AA35" i="3"/>
  <c r="AA16" i="3"/>
  <c r="AA49" i="3"/>
  <c r="AA7" i="3"/>
  <c r="AA19" i="3"/>
  <c r="AA24" i="3"/>
  <c r="AA25" i="3"/>
  <c r="AA47" i="3"/>
  <c r="AA50" i="3"/>
  <c r="AA14" i="3"/>
  <c r="AA37" i="3"/>
  <c r="AA18" i="3"/>
  <c r="AA13" i="3"/>
  <c r="AA52" i="3"/>
  <c r="AA42" i="3"/>
  <c r="AA11" i="3"/>
  <c r="AA39" i="3"/>
  <c r="AA36" i="3"/>
  <c r="AA22" i="3"/>
  <c r="AA21" i="3"/>
  <c r="AA51" i="3"/>
  <c r="AA30" i="3"/>
  <c r="AA12" i="3"/>
  <c r="AA43" i="3"/>
  <c r="AA54" i="3"/>
  <c r="AA27" i="3"/>
  <c r="AA9" i="3"/>
  <c r="AA31" i="3"/>
  <c r="AA29" i="3"/>
  <c r="AA44" i="3"/>
  <c r="AA26" i="3"/>
  <c r="AA32" i="3"/>
  <c r="AA28" i="3"/>
  <c r="AA48" i="3"/>
  <c r="AA53" i="3"/>
  <c r="AA41" i="3"/>
  <c r="E15" i="2"/>
  <c r="AY16" i="8" s="1"/>
  <c r="E48" i="2"/>
  <c r="AY49" i="8" s="1"/>
  <c r="E51" i="2"/>
  <c r="AY52" i="8" s="1"/>
  <c r="E23" i="2"/>
  <c r="AY24" i="8" s="1"/>
  <c r="E37" i="2"/>
  <c r="AY38" i="8" s="1"/>
  <c r="E33" i="2"/>
  <c r="E32" i="2"/>
  <c r="AY33" i="8" s="1"/>
  <c r="E22" i="2"/>
  <c r="AY23" i="8" s="1"/>
  <c r="E36" i="2"/>
  <c r="AY37" i="8" s="1"/>
  <c r="E19" i="2"/>
  <c r="AY20" i="8" s="1"/>
  <c r="E14" i="2"/>
  <c r="AY15" i="8" s="1"/>
  <c r="E27" i="2"/>
  <c r="E25" i="2"/>
  <c r="AY26" i="8" s="1"/>
  <c r="E5" i="2"/>
  <c r="AY6" i="8" s="1"/>
  <c r="E40" i="2"/>
  <c r="AY41" i="8" s="1"/>
  <c r="E43" i="2"/>
  <c r="AY44" i="8" s="1"/>
  <c r="E49" i="2"/>
  <c r="E47" i="2"/>
  <c r="AY48" i="8" s="1"/>
  <c r="E4" i="2"/>
  <c r="E24" i="2"/>
  <c r="AY25" i="8" s="1"/>
  <c r="E34" i="2"/>
  <c r="AY35" i="8" s="1"/>
  <c r="E7" i="2"/>
  <c r="AY8" i="8" s="1"/>
  <c r="E39" i="2"/>
  <c r="AY40" i="8" s="1"/>
  <c r="E31" i="2"/>
  <c r="AY32" i="8" s="1"/>
  <c r="E28" i="2"/>
  <c r="AY29" i="8" s="1"/>
  <c r="E10" i="2"/>
  <c r="AY11" i="8" s="1"/>
  <c r="E17" i="2"/>
  <c r="E46" i="2"/>
  <c r="AY47" i="8" s="1"/>
  <c r="E41" i="2"/>
  <c r="E20" i="2"/>
  <c r="AY21" i="8" s="1"/>
  <c r="E45" i="2"/>
  <c r="AY46" i="8" s="1"/>
  <c r="E50" i="2"/>
  <c r="AY51" i="8" s="1"/>
  <c r="E30" i="2"/>
  <c r="AY31" i="8" s="1"/>
  <c r="E38" i="2"/>
  <c r="AY39" i="8" s="1"/>
  <c r="X56" i="5"/>
  <c r="X59" i="5"/>
  <c r="S56" i="3"/>
  <c r="S59" i="3"/>
  <c r="S58" i="3"/>
  <c r="S57" i="3"/>
  <c r="Y15" i="5"/>
  <c r="Y44" i="5"/>
  <c r="Y22" i="5"/>
  <c r="Y37" i="5"/>
  <c r="Y35" i="5"/>
  <c r="G32" i="2" s="1"/>
  <c r="Y34" i="5"/>
  <c r="G31" i="2" s="1"/>
  <c r="BA32" i="8" s="1"/>
  <c r="Y54" i="5"/>
  <c r="Y20" i="5"/>
  <c r="Y29" i="5"/>
  <c r="Y52" i="5"/>
  <c r="Y23" i="5"/>
  <c r="Y40" i="5"/>
  <c r="Y53" i="5"/>
  <c r="G50" i="2" s="1"/>
  <c r="Y51" i="5"/>
  <c r="G48" i="2" s="1"/>
  <c r="Y36" i="5"/>
  <c r="Y46" i="5"/>
  <c r="Y14" i="5"/>
  <c r="Y7" i="5"/>
  <c r="Y25" i="5"/>
  <c r="G22" i="2" s="1"/>
  <c r="BA23" i="8" s="1"/>
  <c r="Y9" i="5"/>
  <c r="G6" i="2" s="1"/>
  <c r="BA7" i="8" s="1"/>
  <c r="Y31" i="5"/>
  <c r="G28" i="2" s="1"/>
  <c r="Y28" i="5"/>
  <c r="Y18" i="5"/>
  <c r="Y19" i="5"/>
  <c r="Y30" i="5"/>
  <c r="Y43" i="5"/>
  <c r="Y47" i="5"/>
  <c r="G44" i="2" s="1"/>
  <c r="Y32" i="5"/>
  <c r="Y48" i="5"/>
  <c r="G45" i="2" s="1"/>
  <c r="Y38" i="5"/>
  <c r="Y42" i="5"/>
  <c r="Y8" i="5"/>
  <c r="Y49" i="5"/>
  <c r="Y11" i="5"/>
  <c r="Y21" i="5"/>
  <c r="G18" i="2" s="1"/>
  <c r="BA19" i="8" s="1"/>
  <c r="Y26" i="5"/>
  <c r="Y33" i="5"/>
  <c r="G30" i="2" s="1"/>
  <c r="Y27" i="5"/>
  <c r="Y17" i="5"/>
  <c r="Y6" i="5"/>
  <c r="Y16" i="5"/>
  <c r="Y50" i="5"/>
  <c r="Y39" i="5"/>
  <c r="G36" i="2" s="1"/>
  <c r="Y12" i="5"/>
  <c r="G9" i="2" s="1"/>
  <c r="Y10" i="5"/>
  <c r="G7" i="2" s="1"/>
  <c r="Y24" i="5"/>
  <c r="Y45" i="5"/>
  <c r="Y8" i="7"/>
  <c r="I4" i="2" s="1"/>
  <c r="Y53" i="7"/>
  <c r="I49" i="2" s="1"/>
  <c r="Y23" i="7"/>
  <c r="I19" i="2" s="1"/>
  <c r="Y16" i="7"/>
  <c r="I12" i="2" s="1"/>
  <c r="Y22" i="7"/>
  <c r="I18" i="2" s="1"/>
  <c r="Y24" i="7"/>
  <c r="I20" i="2" s="1"/>
  <c r="Y44" i="7"/>
  <c r="I40" i="2" s="1"/>
  <c r="Y42" i="7"/>
  <c r="I38" i="2" s="1"/>
  <c r="Y52" i="7"/>
  <c r="I48" i="2" s="1"/>
  <c r="Y32" i="7"/>
  <c r="I28" i="2" s="1"/>
  <c r="Y13" i="7"/>
  <c r="I9" i="2" s="1"/>
  <c r="Y10" i="7"/>
  <c r="I6" i="2" s="1"/>
  <c r="Y15" i="7"/>
  <c r="Y18" i="7"/>
  <c r="I14" i="2" s="1"/>
  <c r="Y43" i="7"/>
  <c r="I39" i="2" s="1"/>
  <c r="Y51" i="7"/>
  <c r="I47" i="2" s="1"/>
  <c r="Y14" i="7"/>
  <c r="Y50" i="7"/>
  <c r="I46" i="2" s="1"/>
  <c r="Y55" i="7"/>
  <c r="I51" i="2" s="1"/>
  <c r="Y31" i="7"/>
  <c r="I27" i="2" s="1"/>
  <c r="Y47" i="7"/>
  <c r="I43" i="2" s="1"/>
  <c r="Y19" i="7"/>
  <c r="I15" i="2" s="1"/>
  <c r="Y54" i="7"/>
  <c r="I50" i="2" s="1"/>
  <c r="Y29" i="7"/>
  <c r="I25" i="2" s="1"/>
  <c r="Y39" i="7"/>
  <c r="I35" i="2" s="1"/>
  <c r="Y34" i="7"/>
  <c r="I30" i="2" s="1"/>
  <c r="Y26" i="7"/>
  <c r="I22" i="2" s="1"/>
  <c r="Y37" i="7"/>
  <c r="I33" i="2" s="1"/>
  <c r="Y28" i="7"/>
  <c r="I24" i="2" s="1"/>
  <c r="Y12" i="7"/>
  <c r="I8" i="2" s="1"/>
  <c r="Y49" i="7"/>
  <c r="I45" i="2" s="1"/>
  <c r="Y11" i="7"/>
  <c r="I7" i="2" s="1"/>
  <c r="Y9" i="7"/>
  <c r="I5" i="2" s="1"/>
  <c r="Y17" i="7"/>
  <c r="I13" i="2" s="1"/>
  <c r="Y48" i="7"/>
  <c r="I44" i="2" s="1"/>
  <c r="Y30" i="7"/>
  <c r="I26" i="2" s="1"/>
  <c r="Y21" i="7"/>
  <c r="I17" i="2" s="1"/>
  <c r="Y45" i="7"/>
  <c r="I41" i="2" s="1"/>
  <c r="Y35" i="7"/>
  <c r="I31" i="2" s="1"/>
  <c r="Y20" i="7"/>
  <c r="I16" i="2" s="1"/>
  <c r="Y33" i="7"/>
  <c r="I29" i="2" s="1"/>
  <c r="Y25" i="7"/>
  <c r="I21" i="2" s="1"/>
  <c r="Y46" i="7"/>
  <c r="I42" i="2" s="1"/>
  <c r="Y36" i="7"/>
  <c r="I32" i="2" s="1"/>
  <c r="Y38" i="7"/>
  <c r="I34" i="2" s="1"/>
  <c r="Y40" i="7"/>
  <c r="I36" i="2" s="1"/>
  <c r="Y27" i="7"/>
  <c r="I23" i="2" s="1"/>
  <c r="Y41" i="7"/>
  <c r="I37" i="2" s="1"/>
  <c r="A7" i="3"/>
  <c r="E6" i="2"/>
  <c r="A15" i="3"/>
  <c r="A39" i="3"/>
  <c r="A11" i="3"/>
  <c r="A37" i="3"/>
  <c r="A21" i="3"/>
  <c r="A54" i="3"/>
  <c r="A52" i="3"/>
  <c r="A41" i="3"/>
  <c r="A9" i="3"/>
  <c r="A14" i="3"/>
  <c r="A28" i="3"/>
  <c r="A42" i="3"/>
  <c r="A13" i="3"/>
  <c r="A32" i="3"/>
  <c r="A53" i="3"/>
  <c r="A45" i="3"/>
  <c r="A31" i="3"/>
  <c r="A10" i="3"/>
  <c r="A46" i="3"/>
  <c r="A18" i="3"/>
  <c r="A27" i="3"/>
  <c r="A12" i="3"/>
  <c r="A30" i="3"/>
  <c r="A50" i="3"/>
  <c r="A34" i="3"/>
  <c r="A25" i="3"/>
  <c r="A51" i="3"/>
  <c r="A43" i="3"/>
  <c r="A44" i="3"/>
  <c r="A47" i="3"/>
  <c r="A36" i="3"/>
  <c r="A16" i="3"/>
  <c r="A40" i="3"/>
  <c r="A49" i="3"/>
  <c r="A22" i="3"/>
  <c r="A20" i="3"/>
  <c r="A8" i="3"/>
  <c r="A29" i="3"/>
  <c r="A26" i="3"/>
  <c r="A6" i="3"/>
  <c r="A35" i="3"/>
  <c r="A38" i="3"/>
  <c r="A23" i="3"/>
  <c r="A24" i="3"/>
  <c r="A17" i="3"/>
  <c r="A33" i="3"/>
  <c r="A48" i="3"/>
  <c r="A19" i="3"/>
  <c r="Y7" i="7"/>
  <c r="I3" i="2" s="1"/>
  <c r="G34" i="2"/>
  <c r="BA35" i="8" s="1"/>
  <c r="G37" i="2"/>
  <c r="G46" i="2"/>
  <c r="G20" i="2"/>
  <c r="AY5" i="8"/>
  <c r="AY10" i="8"/>
  <c r="AY28" i="8"/>
  <c r="AY45" i="8"/>
  <c r="AY50" i="8"/>
  <c r="AY18" i="8"/>
  <c r="AY4" i="8"/>
  <c r="AY36" i="8"/>
  <c r="AY34" i="8"/>
  <c r="AY14" i="8"/>
  <c r="AY42" i="8"/>
  <c r="AY13" i="8"/>
  <c r="AY30" i="8"/>
  <c r="AY9" i="8"/>
  <c r="AY12" i="8"/>
  <c r="A15" i="6"/>
  <c r="A27" i="6"/>
  <c r="A19" i="6"/>
  <c r="A46" i="6"/>
  <c r="A50" i="6"/>
  <c r="BE13" i="8"/>
  <c r="A43" i="6"/>
  <c r="A40" i="6"/>
  <c r="A39" i="6"/>
  <c r="A18" i="6"/>
  <c r="A31" i="6"/>
  <c r="A11" i="6"/>
  <c r="A33" i="6"/>
  <c r="A52" i="6"/>
  <c r="A32" i="6"/>
  <c r="T57" i="6"/>
  <c r="T58" i="6"/>
  <c r="T59" i="6"/>
  <c r="T56" i="6"/>
  <c r="A6" i="6"/>
  <c r="A36" i="6"/>
  <c r="A21" i="6"/>
  <c r="A44" i="6"/>
  <c r="A37" i="6"/>
  <c r="A41" i="6"/>
  <c r="A51" i="6"/>
  <c r="A49" i="6"/>
  <c r="A30" i="6"/>
  <c r="A48" i="6"/>
  <c r="A45" i="6"/>
  <c r="A10" i="6"/>
  <c r="BE25" i="8"/>
  <c r="A47" i="6"/>
  <c r="A53" i="6"/>
  <c r="A16" i="6"/>
  <c r="A23" i="6"/>
  <c r="A28" i="6"/>
  <c r="A17" i="6"/>
  <c r="A8" i="6"/>
  <c r="A20" i="6"/>
  <c r="BE36" i="8"/>
  <c r="A14" i="6"/>
  <c r="A24" i="6"/>
  <c r="A35" i="6"/>
  <c r="A9" i="6"/>
  <c r="A12" i="6"/>
  <c r="A54" i="6"/>
  <c r="A22" i="6"/>
  <c r="A38" i="6"/>
  <c r="S60" i="3" l="1"/>
  <c r="S61" i="3"/>
  <c r="T25" i="3" s="1"/>
  <c r="F51" i="2"/>
  <c r="AZ52" i="8" s="1"/>
  <c r="T47" i="3"/>
  <c r="T24" i="3"/>
  <c r="T52" i="3"/>
  <c r="T8" i="3"/>
  <c r="T17" i="3"/>
  <c r="T53" i="3"/>
  <c r="T49" i="3"/>
  <c r="T34" i="3"/>
  <c r="T21" i="3"/>
  <c r="T15" i="3"/>
  <c r="T16" i="3"/>
  <c r="T11" i="3"/>
  <c r="T46" i="3"/>
  <c r="T28" i="3"/>
  <c r="T22" i="3"/>
  <c r="T35" i="3"/>
  <c r="T48" i="3"/>
  <c r="T42" i="3"/>
  <c r="T29" i="3"/>
  <c r="T10" i="3"/>
  <c r="T37" i="3"/>
  <c r="T7" i="3"/>
  <c r="T43" i="3"/>
  <c r="T30" i="3"/>
  <c r="T9" i="3"/>
  <c r="T36" i="3"/>
  <c r="T51" i="3"/>
  <c r="T41" i="3"/>
  <c r="T23" i="3"/>
  <c r="T13" i="3"/>
  <c r="T32" i="3"/>
  <c r="T45" i="3"/>
  <c r="T27" i="3"/>
  <c r="T50" i="3"/>
  <c r="T12" i="3"/>
  <c r="T14" i="3"/>
  <c r="T39" i="3"/>
  <c r="T40" i="3"/>
  <c r="T18" i="3"/>
  <c r="T33" i="3"/>
  <c r="T44" i="3"/>
  <c r="T31" i="3"/>
  <c r="T19" i="3"/>
  <c r="G5" i="2"/>
  <c r="BA6" i="8" s="1"/>
  <c r="G15" i="2"/>
  <c r="BA16" i="8" s="1"/>
  <c r="G13" i="2"/>
  <c r="G27" i="2"/>
  <c r="G11" i="2"/>
  <c r="C11" i="2" s="1"/>
  <c r="G49" i="2"/>
  <c r="BA50" i="8" s="1"/>
  <c r="G41" i="2"/>
  <c r="BA42" i="8" s="1"/>
  <c r="G3" i="2"/>
  <c r="C3" i="2" s="1"/>
  <c r="AW4" i="8" s="1"/>
  <c r="Y56" i="5"/>
  <c r="Y58" i="5"/>
  <c r="Y59" i="5"/>
  <c r="Y57" i="5"/>
  <c r="G14" i="2"/>
  <c r="C14" i="2" s="1"/>
  <c r="G21" i="2"/>
  <c r="BA22" i="8" s="1"/>
  <c r="G24" i="2"/>
  <c r="BA25" i="8" s="1"/>
  <c r="G35" i="2"/>
  <c r="G25" i="2"/>
  <c r="BA26" i="8" s="1"/>
  <c r="G33" i="2"/>
  <c r="BA34" i="8" s="1"/>
  <c r="G51" i="2"/>
  <c r="BA52" i="8" s="1"/>
  <c r="G26" i="2"/>
  <c r="BA27" i="8" s="1"/>
  <c r="G17" i="2"/>
  <c r="BA18" i="8" s="1"/>
  <c r="G12" i="2"/>
  <c r="BA13" i="8" s="1"/>
  <c r="G43" i="2"/>
  <c r="C43" i="2" s="1"/>
  <c r="G23" i="2"/>
  <c r="C23" i="2" s="1"/>
  <c r="AW24" i="8" s="1"/>
  <c r="G29" i="2"/>
  <c r="BA30" i="8" s="1"/>
  <c r="G38" i="2"/>
  <c r="C38" i="2" s="1"/>
  <c r="G39" i="2"/>
  <c r="BA40" i="8" s="1"/>
  <c r="G16" i="2"/>
  <c r="G42" i="2"/>
  <c r="BA43" i="8" s="1"/>
  <c r="G47" i="2"/>
  <c r="G8" i="2"/>
  <c r="C8" i="2" s="1"/>
  <c r="G40" i="2"/>
  <c r="BA41" i="8" s="1"/>
  <c r="G4" i="2"/>
  <c r="BA5" i="8" s="1"/>
  <c r="G19" i="2"/>
  <c r="BA20" i="8" s="1"/>
  <c r="E56" i="2"/>
  <c r="I10" i="2"/>
  <c r="C10" i="2" s="1"/>
  <c r="F22" i="2"/>
  <c r="AZ23" i="8" s="1"/>
  <c r="F19" i="2"/>
  <c r="AZ20" i="8" s="1"/>
  <c r="F37" i="2"/>
  <c r="AZ38" i="8" s="1"/>
  <c r="F35" i="2"/>
  <c r="AZ36" i="8" s="1"/>
  <c r="F26" i="2"/>
  <c r="AZ27" i="8" s="1"/>
  <c r="F10" i="2"/>
  <c r="AZ11" i="8" s="1"/>
  <c r="F27" i="2"/>
  <c r="AZ28" i="8" s="1"/>
  <c r="E55" i="2"/>
  <c r="F20" i="2"/>
  <c r="AZ21" i="8" s="1"/>
  <c r="F36" i="2"/>
  <c r="AZ37" i="8" s="1"/>
  <c r="F41" i="2"/>
  <c r="AZ42" i="8" s="1"/>
  <c r="F46" i="2"/>
  <c r="AZ47" i="8" s="1"/>
  <c r="F50" i="2"/>
  <c r="AZ51" i="8" s="1"/>
  <c r="F14" i="2"/>
  <c r="AZ15" i="8" s="1"/>
  <c r="F12" i="2"/>
  <c r="AZ13" i="8" s="1"/>
  <c r="F30" i="2"/>
  <c r="AZ31" i="8" s="1"/>
  <c r="F34" i="2"/>
  <c r="AZ35" i="8" s="1"/>
  <c r="F6" i="2"/>
  <c r="AZ7" i="8" s="1"/>
  <c r="F29" i="2"/>
  <c r="AZ30" i="8" s="1"/>
  <c r="F13" i="2"/>
  <c r="AZ14" i="8" s="1"/>
  <c r="F23" i="2"/>
  <c r="AZ24" i="8" s="1"/>
  <c r="F17" i="2"/>
  <c r="AZ18" i="8" s="1"/>
  <c r="F49" i="2"/>
  <c r="AZ50" i="8" s="1"/>
  <c r="F38" i="2"/>
  <c r="AZ39" i="8" s="1"/>
  <c r="F42" i="2"/>
  <c r="AZ43" i="8" s="1"/>
  <c r="F28" i="2"/>
  <c r="AZ29" i="8" s="1"/>
  <c r="F18" i="2"/>
  <c r="AZ19" i="8" s="1"/>
  <c r="F48" i="2"/>
  <c r="AZ49" i="8" s="1"/>
  <c r="F15" i="2"/>
  <c r="AZ16" i="8" s="1"/>
  <c r="F3" i="2"/>
  <c r="AZ4" i="8" s="1"/>
  <c r="AY7" i="8"/>
  <c r="F45" i="2"/>
  <c r="AZ46" i="8" s="1"/>
  <c r="F39" i="2"/>
  <c r="AZ40" i="8" s="1"/>
  <c r="F24" i="2"/>
  <c r="AZ25" i="8" s="1"/>
  <c r="E53" i="2"/>
  <c r="F11" i="2"/>
  <c r="AZ12" i="8" s="1"/>
  <c r="F4" i="2"/>
  <c r="AZ5" i="8" s="1"/>
  <c r="F7" i="2"/>
  <c r="AZ8" i="8" s="1"/>
  <c r="F25" i="2"/>
  <c r="AZ26" i="8" s="1"/>
  <c r="F33" i="2"/>
  <c r="AZ34" i="8" s="1"/>
  <c r="F31" i="2"/>
  <c r="AZ32" i="8" s="1"/>
  <c r="F32" i="2"/>
  <c r="AZ33" i="8" s="1"/>
  <c r="F44" i="2"/>
  <c r="AZ45" i="8" s="1"/>
  <c r="F43" i="2"/>
  <c r="AZ44" i="8" s="1"/>
  <c r="F5" i="2"/>
  <c r="AZ6" i="8" s="1"/>
  <c r="F21" i="2"/>
  <c r="AZ22" i="8" s="1"/>
  <c r="F8" i="2"/>
  <c r="AZ9" i="8" s="1"/>
  <c r="F9" i="2"/>
  <c r="AZ10" i="8" s="1"/>
  <c r="F40" i="2"/>
  <c r="AZ41" i="8" s="1"/>
  <c r="F47" i="2"/>
  <c r="AZ48" i="8" s="1"/>
  <c r="E54" i="2"/>
  <c r="F16" i="2"/>
  <c r="AZ17" i="8" s="1"/>
  <c r="A30" i="5"/>
  <c r="A33" i="5"/>
  <c r="A8" i="5"/>
  <c r="A52" i="5"/>
  <c r="A32" i="5"/>
  <c r="BC22" i="8"/>
  <c r="BC8" i="8"/>
  <c r="BC16" i="8"/>
  <c r="A48" i="5"/>
  <c r="A20" i="5"/>
  <c r="A28" i="5"/>
  <c r="A25" i="5"/>
  <c r="A21" i="5"/>
  <c r="A53" i="5"/>
  <c r="A37" i="5"/>
  <c r="A46" i="5"/>
  <c r="A11" i="5"/>
  <c r="A7" i="5"/>
  <c r="A49" i="5"/>
  <c r="A36" i="5"/>
  <c r="A39" i="5"/>
  <c r="A9" i="5"/>
  <c r="A10" i="5"/>
  <c r="A34" i="5"/>
  <c r="A29" i="5"/>
  <c r="A15" i="5"/>
  <c r="A54" i="5"/>
  <c r="A23" i="5"/>
  <c r="A38" i="5"/>
  <c r="A50" i="5"/>
  <c r="A26" i="5"/>
  <c r="A18" i="5"/>
  <c r="A43" i="5"/>
  <c r="A12" i="5"/>
  <c r="A6" i="5"/>
  <c r="A47" i="5"/>
  <c r="A51" i="5"/>
  <c r="A41" i="5"/>
  <c r="A14" i="5"/>
  <c r="A35" i="5"/>
  <c r="A45" i="5"/>
  <c r="A22" i="5"/>
  <c r="A24" i="5"/>
  <c r="A42" i="5"/>
  <c r="A17" i="5"/>
  <c r="A31" i="5"/>
  <c r="A16" i="5"/>
  <c r="A40" i="5"/>
  <c r="A44" i="5"/>
  <c r="A19" i="5"/>
  <c r="A27" i="5"/>
  <c r="C44" i="2"/>
  <c r="A48" i="7"/>
  <c r="A55" i="7"/>
  <c r="A17" i="7"/>
  <c r="A38" i="7"/>
  <c r="A46" i="7"/>
  <c r="A18" i="7"/>
  <c r="A16" i="7"/>
  <c r="A13" i="7"/>
  <c r="C9" i="2"/>
  <c r="A21" i="7"/>
  <c r="C30" i="2"/>
  <c r="A34" i="7"/>
  <c r="A49" i="7"/>
  <c r="C45" i="2"/>
  <c r="A28" i="7"/>
  <c r="A42" i="7"/>
  <c r="A33" i="7"/>
  <c r="A15" i="7"/>
  <c r="A9" i="7"/>
  <c r="C46" i="2"/>
  <c r="A50" i="7"/>
  <c r="A26" i="7"/>
  <c r="A36" i="7"/>
  <c r="A32" i="7"/>
  <c r="C48" i="2"/>
  <c r="A52" i="7"/>
  <c r="A29" i="7"/>
  <c r="A30" i="7"/>
  <c r="A7" i="7"/>
  <c r="A43" i="7"/>
  <c r="A47" i="7"/>
  <c r="C18" i="2"/>
  <c r="A22" i="7"/>
  <c r="A27" i="7"/>
  <c r="C37" i="2"/>
  <c r="A41" i="7"/>
  <c r="A8" i="7"/>
  <c r="A25" i="7"/>
  <c r="A53" i="7"/>
  <c r="A31" i="7"/>
  <c r="A23" i="7"/>
  <c r="A45" i="7"/>
  <c r="A51" i="7"/>
  <c r="A35" i="7"/>
  <c r="A11" i="7"/>
  <c r="A14" i="7"/>
  <c r="C20" i="2"/>
  <c r="A24" i="7"/>
  <c r="C36" i="2"/>
  <c r="A40" i="7"/>
  <c r="A37" i="7"/>
  <c r="A12" i="7"/>
  <c r="A44" i="7"/>
  <c r="C6" i="2"/>
  <c r="A10" i="7"/>
  <c r="A20" i="7"/>
  <c r="C50" i="2"/>
  <c r="A54" i="7"/>
  <c r="A39" i="7"/>
  <c r="A19" i="7"/>
  <c r="BA49" i="8"/>
  <c r="BA46" i="8"/>
  <c r="BA29" i="8"/>
  <c r="BA14" i="8"/>
  <c r="BA8" i="8"/>
  <c r="BA31" i="8"/>
  <c r="BA10" i="8"/>
  <c r="BA38" i="8"/>
  <c r="BA51" i="8"/>
  <c r="BA33" i="8"/>
  <c r="BA21" i="8"/>
  <c r="BA4" i="8"/>
  <c r="BA24" i="8"/>
  <c r="BA45" i="8"/>
  <c r="BA36" i="8"/>
  <c r="BA12" i="8"/>
  <c r="BA47" i="8"/>
  <c r="BA37" i="8"/>
  <c r="L35" i="2"/>
  <c r="BF36" i="8" s="1"/>
  <c r="L24" i="2"/>
  <c r="BF25" i="8" s="1"/>
  <c r="L21" i="2"/>
  <c r="BF22" i="8" s="1"/>
  <c r="BE22" i="8"/>
  <c r="BE18" i="8"/>
  <c r="L17" i="2"/>
  <c r="BF18" i="8" s="1"/>
  <c r="BE28" i="8"/>
  <c r="L27" i="2"/>
  <c r="BF28" i="8" s="1"/>
  <c r="L49" i="2"/>
  <c r="BF50" i="8" s="1"/>
  <c r="BE50" i="8"/>
  <c r="L5" i="2"/>
  <c r="BF6" i="8" s="1"/>
  <c r="BE6" i="8"/>
  <c r="L13" i="2"/>
  <c r="BF14" i="8" s="1"/>
  <c r="BE14" i="8"/>
  <c r="L7" i="2"/>
  <c r="BF8" i="8" s="1"/>
  <c r="BE8" i="8"/>
  <c r="L41" i="2"/>
  <c r="BF42" i="8" s="1"/>
  <c r="BE42" i="8"/>
  <c r="L36" i="2"/>
  <c r="BF37" i="8" s="1"/>
  <c r="BE37" i="8"/>
  <c r="L12" i="2"/>
  <c r="BF13" i="8" s="1"/>
  <c r="L11" i="2"/>
  <c r="BF12" i="8" s="1"/>
  <c r="BE12" i="8"/>
  <c r="L46" i="2"/>
  <c r="BF47" i="8" s="1"/>
  <c r="BE47" i="8"/>
  <c r="L8" i="2"/>
  <c r="BF9" i="8" s="1"/>
  <c r="BE9" i="8"/>
  <c r="BE38" i="8"/>
  <c r="L37" i="2"/>
  <c r="BF38" i="8" s="1"/>
  <c r="L47" i="2"/>
  <c r="BF48" i="8" s="1"/>
  <c r="BE48" i="8"/>
  <c r="BE52" i="8"/>
  <c r="L51" i="2"/>
  <c r="BF52" i="8" s="1"/>
  <c r="L30" i="2"/>
  <c r="BF31" i="8" s="1"/>
  <c r="BE31" i="8"/>
  <c r="BE10" i="8"/>
  <c r="L9" i="2"/>
  <c r="BF10" i="8" s="1"/>
  <c r="L14" i="2"/>
  <c r="BF15" i="8" s="1"/>
  <c r="BE15" i="8"/>
  <c r="BE51" i="8"/>
  <c r="L50" i="2"/>
  <c r="BF51" i="8" s="1"/>
  <c r="BE19" i="8"/>
  <c r="L18" i="2"/>
  <c r="BF19" i="8" s="1"/>
  <c r="L3" i="2"/>
  <c r="BF4" i="8" s="1"/>
  <c r="BE4" i="8"/>
  <c r="K54" i="2"/>
  <c r="K56" i="2"/>
  <c r="K55" i="2"/>
  <c r="K53" i="2"/>
  <c r="BE45" i="8"/>
  <c r="L44" i="2"/>
  <c r="BF45" i="8" s="1"/>
  <c r="C42" i="2"/>
  <c r="BE43" i="8"/>
  <c r="L42" i="2"/>
  <c r="BF43" i="8" s="1"/>
  <c r="BE49" i="8"/>
  <c r="L48" i="2"/>
  <c r="BF49" i="8" s="1"/>
  <c r="L29" i="2"/>
  <c r="BF30" i="8" s="1"/>
  <c r="BE30" i="8"/>
  <c r="L40" i="2"/>
  <c r="BF41" i="8" s="1"/>
  <c r="BE41" i="8"/>
  <c r="L43" i="2"/>
  <c r="BF44" i="8" s="1"/>
  <c r="BE44" i="8"/>
  <c r="L25" i="2"/>
  <c r="BF26" i="8" s="1"/>
  <c r="BE26" i="8"/>
  <c r="L45" i="2"/>
  <c r="BF46" i="8" s="1"/>
  <c r="BE46" i="8"/>
  <c r="L28" i="2"/>
  <c r="BF29" i="8" s="1"/>
  <c r="BE29" i="8"/>
  <c r="L34" i="2"/>
  <c r="BF35" i="8" s="1"/>
  <c r="BE35" i="8"/>
  <c r="BE7" i="8"/>
  <c r="L6" i="2"/>
  <c r="BF7" i="8" s="1"/>
  <c r="L19" i="2"/>
  <c r="BF20" i="8" s="1"/>
  <c r="BE20" i="8"/>
  <c r="BE33" i="8"/>
  <c r="L32" i="2"/>
  <c r="BF33" i="8" s="1"/>
  <c r="L20" i="2"/>
  <c r="BF21" i="8" s="1"/>
  <c r="BE21" i="8"/>
  <c r="BE39" i="8"/>
  <c r="L38" i="2"/>
  <c r="BF39" i="8" s="1"/>
  <c r="L33" i="2"/>
  <c r="BF34" i="8" s="1"/>
  <c r="BE34" i="8"/>
  <c r="L15" i="2"/>
  <c r="BF16" i="8" s="1"/>
  <c r="BE16" i="8"/>
  <c r="BE17" i="8"/>
  <c r="L16" i="2"/>
  <c r="BF17" i="8" s="1"/>
  <c r="C33" i="2" l="1"/>
  <c r="BA39" i="8"/>
  <c r="T6" i="3"/>
  <c r="T20" i="3"/>
  <c r="C25" i="2"/>
  <c r="C29" i="2"/>
  <c r="BA9" i="8"/>
  <c r="H3" i="2"/>
  <c r="BB4" i="8" s="1"/>
  <c r="H28" i="2"/>
  <c r="BB29" i="8" s="1"/>
  <c r="H47" i="2"/>
  <c r="BB48" i="8" s="1"/>
  <c r="BA15" i="8"/>
  <c r="BA48" i="8"/>
  <c r="C49" i="2"/>
  <c r="AW50" i="8" s="1"/>
  <c r="H38" i="2"/>
  <c r="BB39" i="8" s="1"/>
  <c r="H29" i="2"/>
  <c r="BB30" i="8" s="1"/>
  <c r="H27" i="2"/>
  <c r="BB28" i="8" s="1"/>
  <c r="H36" i="2"/>
  <c r="BB37" i="8" s="1"/>
  <c r="H41" i="2"/>
  <c r="BB42" i="8" s="1"/>
  <c r="C47" i="2"/>
  <c r="AW48" i="8" s="1"/>
  <c r="H13" i="2"/>
  <c r="BB14" i="8" s="1"/>
  <c r="H20" i="2"/>
  <c r="BB21" i="8" s="1"/>
  <c r="H26" i="2"/>
  <c r="BB27" i="8" s="1"/>
  <c r="H46" i="2"/>
  <c r="BB47" i="8" s="1"/>
  <c r="BA28" i="8"/>
  <c r="G56" i="2"/>
  <c r="H16" i="2"/>
  <c r="BB17" i="8" s="1"/>
  <c r="H11" i="2"/>
  <c r="BB12" i="8" s="1"/>
  <c r="H44" i="2"/>
  <c r="BB45" i="8" s="1"/>
  <c r="H17" i="2"/>
  <c r="BB18" i="8" s="1"/>
  <c r="H25" i="2"/>
  <c r="BB26" i="8" s="1"/>
  <c r="H50" i="2"/>
  <c r="BB51" i="8" s="1"/>
  <c r="H30" i="2"/>
  <c r="BB31" i="8" s="1"/>
  <c r="H19" i="2"/>
  <c r="BB20" i="8" s="1"/>
  <c r="BA17" i="8"/>
  <c r="H33" i="2"/>
  <c r="BB34" i="8" s="1"/>
  <c r="C39" i="2"/>
  <c r="AW40" i="8" s="1"/>
  <c r="C51" i="2"/>
  <c r="AW52" i="8" s="1"/>
  <c r="H21" i="2"/>
  <c r="BB22" i="8" s="1"/>
  <c r="G53" i="2"/>
  <c r="H4" i="2"/>
  <c r="BB5" i="8" s="1"/>
  <c r="H23" i="2"/>
  <c r="BB24" i="8" s="1"/>
  <c r="H40" i="2"/>
  <c r="BB41" i="8" s="1"/>
  <c r="H34" i="2"/>
  <c r="BB35" i="8" s="1"/>
  <c r="C16" i="2"/>
  <c r="AW17" i="8" s="1"/>
  <c r="H24" i="2"/>
  <c r="BB25" i="8" s="1"/>
  <c r="H14" i="2"/>
  <c r="BB15" i="8" s="1"/>
  <c r="H51" i="2"/>
  <c r="BB52" i="8" s="1"/>
  <c r="H5" i="2"/>
  <c r="BB6" i="8" s="1"/>
  <c r="H37" i="2"/>
  <c r="BB38" i="8" s="1"/>
  <c r="H7" i="2"/>
  <c r="BB8" i="8" s="1"/>
  <c r="H39" i="2"/>
  <c r="BB40" i="8" s="1"/>
  <c r="Y60" i="5"/>
  <c r="G55" i="2"/>
  <c r="H45" i="2"/>
  <c r="BB46" i="8" s="1"/>
  <c r="H35" i="2"/>
  <c r="BB36" i="8" s="1"/>
  <c r="H42" i="2"/>
  <c r="BB43" i="8" s="1"/>
  <c r="H43" i="2"/>
  <c r="BB44" i="8" s="1"/>
  <c r="H6" i="2"/>
  <c r="BB7" i="8" s="1"/>
  <c r="G54" i="2"/>
  <c r="H12" i="2"/>
  <c r="BB13" i="8" s="1"/>
  <c r="H32" i="2"/>
  <c r="BB33" i="8" s="1"/>
  <c r="H9" i="2"/>
  <c r="BB10" i="8" s="1"/>
  <c r="BA44" i="8"/>
  <c r="T26" i="3"/>
  <c r="T38" i="3"/>
  <c r="I56" i="2"/>
  <c r="C40" i="2"/>
  <c r="AW41" i="8" s="1"/>
  <c r="H15" i="2"/>
  <c r="BB16" i="8" s="1"/>
  <c r="H8" i="2"/>
  <c r="BB9" i="8" s="1"/>
  <c r="H22" i="2"/>
  <c r="BB23" i="8" s="1"/>
  <c r="H48" i="2"/>
  <c r="BB49" i="8" s="1"/>
  <c r="H18" i="2"/>
  <c r="BB19" i="8" s="1"/>
  <c r="Y61" i="5"/>
  <c r="Z46" i="5" s="1"/>
  <c r="H31" i="2"/>
  <c r="BB32" i="8" s="1"/>
  <c r="H49" i="2"/>
  <c r="BB50" i="8" s="1"/>
  <c r="C17" i="2"/>
  <c r="AW18" i="8" s="1"/>
  <c r="C21" i="2"/>
  <c r="AW22" i="8" s="1"/>
  <c r="C15" i="2"/>
  <c r="AW16" i="8" s="1"/>
  <c r="C7" i="2"/>
  <c r="AW8" i="8" s="1"/>
  <c r="BC14" i="8"/>
  <c r="J13" i="2"/>
  <c r="BD14" i="8" s="1"/>
  <c r="BC42" i="8"/>
  <c r="J41" i="2"/>
  <c r="BD42" i="8" s="1"/>
  <c r="BC29" i="8"/>
  <c r="J28" i="2"/>
  <c r="BD29" i="8" s="1"/>
  <c r="J5" i="2"/>
  <c r="BD6" i="8" s="1"/>
  <c r="BC6" i="8"/>
  <c r="BC20" i="8"/>
  <c r="J19" i="2"/>
  <c r="BD20" i="8" s="1"/>
  <c r="BC33" i="8"/>
  <c r="J32" i="2"/>
  <c r="BD33" i="8" s="1"/>
  <c r="BC46" i="8"/>
  <c r="J45" i="2"/>
  <c r="BD46" i="8" s="1"/>
  <c r="BC13" i="8"/>
  <c r="C12" i="2"/>
  <c r="AW13" i="8" s="1"/>
  <c r="J12" i="2"/>
  <c r="BD13" i="8" s="1"/>
  <c r="C32" i="2"/>
  <c r="AW33" i="8" s="1"/>
  <c r="BC34" i="8"/>
  <c r="J33" i="2"/>
  <c r="BD34" i="8" s="1"/>
  <c r="BC32" i="8"/>
  <c r="C31" i="2"/>
  <c r="AW32" i="8" s="1"/>
  <c r="J31" i="2"/>
  <c r="BD32" i="8" s="1"/>
  <c r="BC38" i="8"/>
  <c r="J37" i="2"/>
  <c r="BD38" i="8" s="1"/>
  <c r="BC40" i="8"/>
  <c r="J39" i="2"/>
  <c r="BD40" i="8" s="1"/>
  <c r="BC12" i="8"/>
  <c r="J11" i="2"/>
  <c r="BD12" i="8" s="1"/>
  <c r="BC28" i="8"/>
  <c r="J27" i="2"/>
  <c r="BD28" i="8" s="1"/>
  <c r="J22" i="2"/>
  <c r="BD23" i="8" s="1"/>
  <c r="BC23" i="8"/>
  <c r="C22" i="2"/>
  <c r="AW23" i="8" s="1"/>
  <c r="J14" i="2"/>
  <c r="BD15" i="8" s="1"/>
  <c r="BC15" i="8"/>
  <c r="BC44" i="8"/>
  <c r="J43" i="2"/>
  <c r="BD44" i="8" s="1"/>
  <c r="BC35" i="8"/>
  <c r="J34" i="2"/>
  <c r="BD35" i="8" s="1"/>
  <c r="BC7" i="8"/>
  <c r="J6" i="2"/>
  <c r="BD7" i="8" s="1"/>
  <c r="C34" i="2"/>
  <c r="AW35" i="8" s="1"/>
  <c r="BC37" i="8"/>
  <c r="J36" i="2"/>
  <c r="BD37" i="8" s="1"/>
  <c r="J49" i="2"/>
  <c r="BD50" i="8" s="1"/>
  <c r="BC50" i="8"/>
  <c r="BC24" i="8"/>
  <c r="J23" i="2"/>
  <c r="BD24" i="8" s="1"/>
  <c r="J7" i="2"/>
  <c r="BD8" i="8" s="1"/>
  <c r="J15" i="2"/>
  <c r="BD16" i="8" s="1"/>
  <c r="BC4" i="8"/>
  <c r="I53" i="2"/>
  <c r="I54" i="2"/>
  <c r="I55" i="2"/>
  <c r="J3" i="2"/>
  <c r="BD4" i="8" s="1"/>
  <c r="J21" i="2"/>
  <c r="BD22" i="8" s="1"/>
  <c r="BC26" i="8"/>
  <c r="J25" i="2"/>
  <c r="BD26" i="8" s="1"/>
  <c r="BC30" i="8"/>
  <c r="J29" i="2"/>
  <c r="BD30" i="8" s="1"/>
  <c r="J30" i="2"/>
  <c r="BD31" i="8" s="1"/>
  <c r="BC31" i="8"/>
  <c r="BC52" i="8"/>
  <c r="J51" i="2"/>
  <c r="BD52" i="8" s="1"/>
  <c r="J9" i="2"/>
  <c r="BD10" i="8" s="1"/>
  <c r="BC10" i="8"/>
  <c r="AW11" i="8"/>
  <c r="J10" i="2"/>
  <c r="BD11" i="8" s="1"/>
  <c r="BC11" i="8"/>
  <c r="BC17" i="8"/>
  <c r="J16" i="2"/>
  <c r="BD17" i="8" s="1"/>
  <c r="J26" i="2"/>
  <c r="BD27" i="8" s="1"/>
  <c r="BC27" i="8"/>
  <c r="C28" i="2"/>
  <c r="AW29" i="8" s="1"/>
  <c r="C13" i="2"/>
  <c r="AW14" i="8" s="1"/>
  <c r="C27" i="2"/>
  <c r="AW28" i="8" s="1"/>
  <c r="BC36" i="8"/>
  <c r="J35" i="2"/>
  <c r="BD36" i="8" s="1"/>
  <c r="C35" i="2"/>
  <c r="AW36" i="8" s="1"/>
  <c r="BC48" i="8"/>
  <c r="J47" i="2"/>
  <c r="BD48" i="8" s="1"/>
  <c r="BC39" i="8"/>
  <c r="J38" i="2"/>
  <c r="BD39" i="8" s="1"/>
  <c r="BC43" i="8"/>
  <c r="J42" i="2"/>
  <c r="BD43" i="8" s="1"/>
  <c r="BC51" i="8"/>
  <c r="J50" i="2"/>
  <c r="BD51" i="8" s="1"/>
  <c r="J8" i="2"/>
  <c r="BD9" i="8" s="1"/>
  <c r="BC9" i="8"/>
  <c r="BC5" i="8"/>
  <c r="J4" i="2"/>
  <c r="BD5" i="8" s="1"/>
  <c r="BC25" i="8"/>
  <c r="J24" i="2"/>
  <c r="BD25" i="8" s="1"/>
  <c r="C24" i="2"/>
  <c r="AW25" i="8" s="1"/>
  <c r="C19" i="2"/>
  <c r="AW20" i="8" s="1"/>
  <c r="C4" i="2"/>
  <c r="J40" i="2"/>
  <c r="BD41" i="8" s="1"/>
  <c r="BC41" i="8"/>
  <c r="C41" i="2"/>
  <c r="AW42" i="8" s="1"/>
  <c r="C5" i="2"/>
  <c r="AW6" i="8" s="1"/>
  <c r="C26" i="2"/>
  <c r="AW27" i="8" s="1"/>
  <c r="BC21" i="8"/>
  <c r="J20" i="2"/>
  <c r="BD21" i="8" s="1"/>
  <c r="J18" i="2"/>
  <c r="BD19" i="8" s="1"/>
  <c r="BC19" i="8"/>
  <c r="BC49" i="8"/>
  <c r="J48" i="2"/>
  <c r="BD49" i="8" s="1"/>
  <c r="BC47" i="8"/>
  <c r="J46" i="2"/>
  <c r="BD47" i="8" s="1"/>
  <c r="J17" i="2"/>
  <c r="BD18" i="8" s="1"/>
  <c r="BC18" i="8"/>
  <c r="BC45" i="8"/>
  <c r="J44" i="2"/>
  <c r="BD45" i="8" s="1"/>
  <c r="AW34" i="8"/>
  <c r="AW39" i="8"/>
  <c r="AW21" i="8"/>
  <c r="AW7" i="8"/>
  <c r="AW46" i="8"/>
  <c r="AW31" i="8"/>
  <c r="AW38" i="8"/>
  <c r="AW12" i="8"/>
  <c r="AW30" i="8"/>
  <c r="AW15" i="8"/>
  <c r="AW45" i="8"/>
  <c r="AW44" i="8"/>
  <c r="AW49" i="8"/>
  <c r="AW19" i="8"/>
  <c r="AW10" i="8"/>
  <c r="AW9" i="8"/>
  <c r="AW43" i="8"/>
  <c r="AW26" i="8"/>
  <c r="AW47" i="8"/>
  <c r="AW51" i="8"/>
  <c r="AW37" i="8"/>
  <c r="Z6" i="5" l="1"/>
  <c r="Z40" i="5"/>
  <c r="Z22" i="5"/>
  <c r="Z36" i="5"/>
  <c r="Z35" i="5"/>
  <c r="Z25" i="5"/>
  <c r="Z26" i="5"/>
  <c r="Z23" i="5"/>
  <c r="Z48" i="5"/>
  <c r="Z43" i="5"/>
  <c r="D11" i="2"/>
  <c r="AX12" i="8" s="1"/>
  <c r="AU12" i="8" s="1"/>
  <c r="Z52" i="5"/>
  <c r="Z10" i="5"/>
  <c r="Z50" i="5"/>
  <c r="Z14" i="5"/>
  <c r="Z38" i="5"/>
  <c r="Z53" i="5"/>
  <c r="Z29" i="5"/>
  <c r="Z47" i="5"/>
  <c r="Z24" i="5"/>
  <c r="Z8" i="5"/>
  <c r="Z18" i="5"/>
  <c r="Z34" i="5"/>
  <c r="Z27" i="5"/>
  <c r="Z54" i="5"/>
  <c r="Z31" i="5"/>
  <c r="Z41" i="5"/>
  <c r="Z37" i="5"/>
  <c r="Z11" i="5"/>
  <c r="Z16" i="5"/>
  <c r="Z32" i="5"/>
  <c r="Z39" i="5"/>
  <c r="Z49" i="5"/>
  <c r="Z44" i="5"/>
  <c r="Z17" i="5"/>
  <c r="Z28" i="5"/>
  <c r="Z20" i="5"/>
  <c r="Z15" i="5"/>
  <c r="Z9" i="5"/>
  <c r="Z21" i="5"/>
  <c r="Z45" i="5"/>
  <c r="Z7" i="5"/>
  <c r="Z42" i="5"/>
  <c r="Z33" i="5"/>
  <c r="Z12" i="5"/>
  <c r="Z51" i="5"/>
  <c r="Z19" i="5"/>
  <c r="Z30" i="5"/>
  <c r="AW5" i="8"/>
  <c r="D3" i="2"/>
  <c r="AX4" i="8" s="1"/>
  <c r="AU4" i="8" s="1"/>
  <c r="D17" i="2"/>
  <c r="AX18" i="8" s="1"/>
  <c r="AU18" i="8" s="1"/>
  <c r="D19" i="2"/>
  <c r="AX20" i="8" s="1"/>
  <c r="AU20" i="8" s="1"/>
  <c r="D38" i="2"/>
  <c r="AX39" i="8" s="1"/>
  <c r="AU39" i="8" s="1"/>
  <c r="D27" i="2"/>
  <c r="AX28" i="8" s="1"/>
  <c r="AU28" i="8" s="1"/>
  <c r="C54" i="2"/>
  <c r="D5" i="2"/>
  <c r="AX6" i="8" s="1"/>
  <c r="AU6" i="8" s="1"/>
  <c r="D46" i="2"/>
  <c r="AX47" i="8" s="1"/>
  <c r="AU47" i="8" s="1"/>
  <c r="D51" i="2"/>
  <c r="AX52" i="8" s="1"/>
  <c r="AU52" i="8" s="1"/>
  <c r="D30" i="2"/>
  <c r="AX31" i="8" s="1"/>
  <c r="AU31" i="8" s="1"/>
  <c r="D31" i="2"/>
  <c r="AE31" i="2" s="1"/>
  <c r="D42" i="2"/>
  <c r="AX43" i="8" s="1"/>
  <c r="AU43" i="8" s="1"/>
  <c r="D18" i="2"/>
  <c r="AX19" i="8" s="1"/>
  <c r="AU19" i="8" s="1"/>
  <c r="D23" i="2"/>
  <c r="AX24" i="8" s="1"/>
  <c r="AU24" i="8" s="1"/>
  <c r="D7" i="2"/>
  <c r="AX8" i="8" s="1"/>
  <c r="AU8" i="8" s="1"/>
  <c r="D41" i="2"/>
  <c r="AX42" i="8" s="1"/>
  <c r="AU42" i="8" s="1"/>
  <c r="D45" i="2"/>
  <c r="AX46" i="8" s="1"/>
  <c r="AU46" i="8" s="1"/>
  <c r="D33" i="2"/>
  <c r="AX34" i="8" s="1"/>
  <c r="AU34" i="8" s="1"/>
  <c r="D40" i="2"/>
  <c r="AX41" i="8" s="1"/>
  <c r="AU41" i="8" s="1"/>
  <c r="D22" i="2"/>
  <c r="AX23" i="8" s="1"/>
  <c r="AU23" i="8" s="1"/>
  <c r="D14" i="2"/>
  <c r="AX15" i="8" s="1"/>
  <c r="AU15" i="8" s="1"/>
  <c r="D43" i="2"/>
  <c r="AX44" i="8" s="1"/>
  <c r="AU44" i="8" s="1"/>
  <c r="C53" i="2"/>
  <c r="D50" i="2"/>
  <c r="AX51" i="8" s="1"/>
  <c r="AU51" i="8" s="1"/>
  <c r="D35" i="2"/>
  <c r="AX36" i="8" s="1"/>
  <c r="AU36" i="8" s="1"/>
  <c r="D34" i="2"/>
  <c r="AX35" i="8" s="1"/>
  <c r="AU35" i="8" s="1"/>
  <c r="D4" i="2"/>
  <c r="AE4" i="2" s="1"/>
  <c r="D26" i="2"/>
  <c r="AX27" i="8" s="1"/>
  <c r="AU27" i="8" s="1"/>
  <c r="D15" i="2"/>
  <c r="AX16" i="8" s="1"/>
  <c r="AU16" i="8" s="1"/>
  <c r="D29" i="2"/>
  <c r="AX30" i="8" s="1"/>
  <c r="AU30" i="8" s="1"/>
  <c r="D36" i="2"/>
  <c r="AX37" i="8" s="1"/>
  <c r="AU37" i="8" s="1"/>
  <c r="D25" i="2"/>
  <c r="AX26" i="8" s="1"/>
  <c r="AU26" i="8" s="1"/>
  <c r="D21" i="2"/>
  <c r="AX22" i="8" s="1"/>
  <c r="AU22" i="8" s="1"/>
  <c r="D28" i="2"/>
  <c r="AX29" i="8" s="1"/>
  <c r="AU29" i="8" s="1"/>
  <c r="D10" i="2"/>
  <c r="D12" i="2"/>
  <c r="AE12" i="2" s="1"/>
  <c r="D44" i="2"/>
  <c r="AX45" i="8" s="1"/>
  <c r="AU45" i="8" s="1"/>
  <c r="D6" i="2"/>
  <c r="AX7" i="8" s="1"/>
  <c r="AU7" i="8" s="1"/>
  <c r="D47" i="2"/>
  <c r="AX48" i="8" s="1"/>
  <c r="AU48" i="8" s="1"/>
  <c r="D8" i="2"/>
  <c r="AX9" i="8" s="1"/>
  <c r="AU9" i="8" s="1"/>
  <c r="C55" i="2"/>
  <c r="D13" i="2"/>
  <c r="AX14" i="8" s="1"/>
  <c r="AU14" i="8" s="1"/>
  <c r="D37" i="2"/>
  <c r="AX38" i="8" s="1"/>
  <c r="AU38" i="8" s="1"/>
  <c r="D24" i="2"/>
  <c r="AX25" i="8" s="1"/>
  <c r="AU25" i="8" s="1"/>
  <c r="D49" i="2"/>
  <c r="AX50" i="8" s="1"/>
  <c r="AU50" i="8" s="1"/>
  <c r="C56" i="2"/>
  <c r="D32" i="2"/>
  <c r="AX33" i="8" s="1"/>
  <c r="AU33" i="8" s="1"/>
  <c r="D16" i="2"/>
  <c r="AX17" i="8" s="1"/>
  <c r="AU17" i="8" s="1"/>
  <c r="D9" i="2"/>
  <c r="AX10" i="8" s="1"/>
  <c r="AU10" i="8" s="1"/>
  <c r="D39" i="2"/>
  <c r="AX40" i="8" s="1"/>
  <c r="AU40" i="8" s="1"/>
  <c r="D48" i="2"/>
  <c r="AX49" i="8" s="1"/>
  <c r="AU49" i="8" s="1"/>
  <c r="D20" i="2"/>
  <c r="AX21" i="8" s="1"/>
  <c r="AU21" i="8" s="1"/>
  <c r="AE10" i="2" l="1"/>
  <c r="AX11" i="8"/>
  <c r="AU11" i="8" s="1"/>
  <c r="AE28" i="2"/>
  <c r="AX32" i="8"/>
  <c r="AU32" i="8" s="1"/>
  <c r="AE21" i="2"/>
  <c r="AE17" i="2"/>
  <c r="AE26" i="2"/>
  <c r="AE40" i="2"/>
  <c r="AE22" i="2"/>
  <c r="AE19" i="2"/>
  <c r="AE42" i="2"/>
  <c r="AE39" i="2"/>
  <c r="AE38" i="2"/>
  <c r="AE13" i="2"/>
  <c r="AE44" i="2"/>
  <c r="AE9" i="2"/>
  <c r="AX5" i="8"/>
  <c r="AU5" i="8" s="1"/>
  <c r="AE5" i="2"/>
  <c r="AE37" i="2"/>
  <c r="AE27" i="2"/>
  <c r="AE50" i="2"/>
  <c r="AE41" i="2"/>
  <c r="AE3" i="2"/>
  <c r="AE6" i="2"/>
  <c r="AE46" i="2"/>
  <c r="AE30" i="2"/>
  <c r="AE18" i="2"/>
  <c r="AX13" i="8"/>
  <c r="AU13" i="8" s="1"/>
  <c r="AS13" i="8" s="1"/>
  <c r="AE23" i="2"/>
  <c r="AE24" i="2"/>
  <c r="AE51" i="2"/>
  <c r="AE14" i="2"/>
  <c r="AE48" i="2"/>
  <c r="AE43" i="2"/>
  <c r="AE15" i="2"/>
  <c r="AE20" i="2"/>
  <c r="AE29" i="2"/>
  <c r="AE8" i="2"/>
  <c r="AE45" i="2"/>
  <c r="AE35" i="2"/>
  <c r="AE32" i="2"/>
  <c r="AE36" i="2"/>
  <c r="AE47" i="2"/>
  <c r="AE49" i="2"/>
  <c r="AE16" i="2"/>
  <c r="AE25" i="2"/>
  <c r="AE33" i="2"/>
  <c r="AE34" i="2"/>
  <c r="AE7" i="2"/>
  <c r="AE11" i="2"/>
  <c r="AT4" i="8" l="1"/>
  <c r="C4" i="8"/>
  <c r="AT32" i="8"/>
  <c r="AT11" i="8"/>
  <c r="AT5" i="8"/>
  <c r="AT16" i="8"/>
  <c r="AT52" i="8"/>
  <c r="AT21" i="8"/>
  <c r="AT20" i="8"/>
  <c r="AT49" i="8"/>
  <c r="AT23" i="8"/>
  <c r="AT27" i="8"/>
  <c r="AT28" i="8"/>
  <c r="AT30" i="8"/>
  <c r="AT40" i="8"/>
  <c r="AT19" i="8"/>
  <c r="AT29" i="8"/>
  <c r="AT6" i="8"/>
  <c r="AT48" i="8"/>
  <c r="AT14" i="8"/>
  <c r="AT26" i="8"/>
  <c r="AS44" i="8"/>
  <c r="AS31" i="8"/>
  <c r="AS25" i="8"/>
  <c r="AS33" i="8"/>
  <c r="AS18" i="8"/>
  <c r="AS38" i="8"/>
  <c r="AS46" i="8"/>
  <c r="AS34" i="8"/>
  <c r="AS15" i="8"/>
  <c r="AS36" i="8"/>
  <c r="AS35" i="8"/>
  <c r="AS24" i="8"/>
  <c r="AS47" i="8"/>
  <c r="AS9" i="8"/>
  <c r="AS22" i="8"/>
  <c r="AS8" i="8"/>
  <c r="AS42" i="8"/>
  <c r="AS17" i="8"/>
  <c r="AS41" i="8"/>
  <c r="AS12" i="8"/>
  <c r="AS51" i="8"/>
  <c r="AS10" i="8"/>
  <c r="AS39" i="8"/>
  <c r="AS7" i="8"/>
  <c r="AS37" i="8"/>
  <c r="AS45" i="8"/>
  <c r="AS43" i="8"/>
  <c r="AS50" i="8"/>
  <c r="C48" i="8"/>
  <c r="C15" i="8"/>
  <c r="C44" i="8"/>
  <c r="C11" i="8"/>
  <c r="C35" i="8"/>
  <c r="C24" i="8"/>
  <c r="C36" i="8"/>
  <c r="C9" i="8"/>
  <c r="C47" i="8"/>
  <c r="C21" i="8"/>
  <c r="C17" i="8"/>
  <c r="C29" i="8"/>
  <c r="C52" i="8"/>
  <c r="C20" i="8"/>
  <c r="C39" i="8"/>
  <c r="C40" i="8"/>
  <c r="C43" i="8"/>
  <c r="C5" i="8"/>
  <c r="C16" i="8"/>
  <c r="C10" i="8"/>
  <c r="C7" i="8"/>
  <c r="C8" i="8"/>
  <c r="C38" i="8"/>
  <c r="C23" i="8"/>
  <c r="C32" i="8"/>
  <c r="C51" i="8"/>
  <c r="C33" i="8"/>
  <c r="C42" i="8"/>
  <c r="C27" i="8"/>
  <c r="C50" i="8"/>
  <c r="C45" i="8"/>
  <c r="C37" i="8"/>
  <c r="C28" i="8"/>
  <c r="C30" i="8"/>
  <c r="C46" i="8"/>
  <c r="C22" i="8"/>
  <c r="C25" i="8"/>
  <c r="C18" i="8"/>
  <c r="C6" i="8"/>
  <c r="C26" i="8"/>
  <c r="C41" i="8"/>
  <c r="C19" i="8"/>
  <c r="C12" i="8"/>
  <c r="C13" i="8"/>
  <c r="C14" i="8"/>
  <c r="C31" i="8"/>
  <c r="C49" i="8"/>
  <c r="C34" i="8"/>
  <c r="G49" i="8" l="1"/>
  <c r="F49" i="8"/>
  <c r="F31" i="8"/>
  <c r="G31" i="8"/>
  <c r="AF50" i="8"/>
  <c r="F50" i="8"/>
  <c r="G50" i="8"/>
  <c r="F8" i="8"/>
  <c r="G8" i="8"/>
  <c r="F20" i="8"/>
  <c r="G20" i="8"/>
  <c r="F24" i="8"/>
  <c r="G24" i="8"/>
  <c r="F39" i="8"/>
  <c r="G39" i="8"/>
  <c r="G25" i="8"/>
  <c r="F25" i="8"/>
  <c r="F27" i="8"/>
  <c r="G27" i="8"/>
  <c r="F7" i="8"/>
  <c r="G7" i="8"/>
  <c r="F52" i="8"/>
  <c r="G52" i="8"/>
  <c r="F35" i="8"/>
  <c r="G35" i="8"/>
  <c r="G45" i="8"/>
  <c r="F45" i="8"/>
  <c r="F36" i="8"/>
  <c r="G36" i="8"/>
  <c r="G13" i="8"/>
  <c r="F13" i="8"/>
  <c r="F22" i="8"/>
  <c r="G22" i="8"/>
  <c r="F42" i="8"/>
  <c r="G42" i="8"/>
  <c r="F10" i="8"/>
  <c r="G10" i="8"/>
  <c r="G29" i="8"/>
  <c r="F29" i="8"/>
  <c r="F11" i="8"/>
  <c r="G11" i="8"/>
  <c r="F14" i="8"/>
  <c r="G14" i="8"/>
  <c r="F12" i="8"/>
  <c r="G12" i="8"/>
  <c r="F46" i="8"/>
  <c r="G46" i="8"/>
  <c r="G33" i="8"/>
  <c r="F33" i="8"/>
  <c r="F16" i="8"/>
  <c r="G16" i="8"/>
  <c r="G17" i="8"/>
  <c r="F17" i="8"/>
  <c r="F44" i="8"/>
  <c r="G44" i="8"/>
  <c r="F19" i="8"/>
  <c r="G19" i="8"/>
  <c r="F51" i="8"/>
  <c r="G51" i="8"/>
  <c r="G5" i="8"/>
  <c r="F5" i="8"/>
  <c r="G21" i="8"/>
  <c r="F21" i="8"/>
  <c r="F15" i="8"/>
  <c r="G15" i="8"/>
  <c r="F6" i="8"/>
  <c r="G6" i="8"/>
  <c r="F18" i="8"/>
  <c r="G18" i="8"/>
  <c r="F30" i="8"/>
  <c r="G30" i="8"/>
  <c r="G41" i="8"/>
  <c r="F41" i="8"/>
  <c r="F28" i="8"/>
  <c r="G28" i="8"/>
  <c r="F32" i="8"/>
  <c r="G32" i="8"/>
  <c r="F43" i="8"/>
  <c r="G43" i="8"/>
  <c r="F47" i="8"/>
  <c r="G47" i="8"/>
  <c r="F48" i="8"/>
  <c r="G48" i="8"/>
  <c r="F4" i="8"/>
  <c r="G4" i="8"/>
  <c r="F38" i="8"/>
  <c r="G38" i="8"/>
  <c r="F34" i="8"/>
  <c r="G34" i="8"/>
  <c r="F26" i="8"/>
  <c r="G26" i="8"/>
  <c r="G37" i="8"/>
  <c r="F37" i="8"/>
  <c r="F23" i="8"/>
  <c r="G23" i="8"/>
  <c r="F40" i="8"/>
  <c r="G40" i="8"/>
  <c r="G9" i="8"/>
  <c r="F9" i="8"/>
  <c r="K4" i="8"/>
  <c r="AN4" i="8"/>
  <c r="R4" i="8"/>
  <c r="S19" i="8"/>
  <c r="AM19" i="8"/>
  <c r="AH19" i="8"/>
  <c r="AL19" i="8"/>
  <c r="AG19" i="8"/>
  <c r="AJ19" i="8"/>
  <c r="AN19" i="8"/>
  <c r="AI19" i="8"/>
  <c r="AE19" i="8"/>
  <c r="AD19" i="8"/>
  <c r="AF19" i="8"/>
  <c r="AJ49" i="8"/>
  <c r="AN49" i="8"/>
  <c r="AI49" i="8"/>
  <c r="AM49" i="8"/>
  <c r="AH49" i="8"/>
  <c r="AL49" i="8"/>
  <c r="AG49" i="8"/>
  <c r="AF49" i="8"/>
  <c r="AE49" i="8"/>
  <c r="AD49" i="8"/>
  <c r="P12" i="8"/>
  <c r="AN12" i="8"/>
  <c r="AI12" i="8"/>
  <c r="AM12" i="8"/>
  <c r="AH12" i="8"/>
  <c r="AL12" i="8"/>
  <c r="AG12" i="8"/>
  <c r="AJ12" i="8"/>
  <c r="AF12" i="8"/>
  <c r="AE12" i="8"/>
  <c r="AD12" i="8"/>
  <c r="AL6" i="8"/>
  <c r="AG6" i="8"/>
  <c r="AJ6" i="8"/>
  <c r="AN6" i="8"/>
  <c r="AI6" i="8"/>
  <c r="AM6" i="8"/>
  <c r="AH6" i="8"/>
  <c r="AD6" i="8"/>
  <c r="AF6" i="8"/>
  <c r="AE6" i="8"/>
  <c r="AL46" i="8"/>
  <c r="AG46" i="8"/>
  <c r="AJ46" i="8"/>
  <c r="AN46" i="8"/>
  <c r="AI46" i="8"/>
  <c r="AM46" i="8"/>
  <c r="AH46" i="8"/>
  <c r="AD46" i="8"/>
  <c r="AF46" i="8"/>
  <c r="AE46" i="8"/>
  <c r="AJ45" i="8"/>
  <c r="AN45" i="8"/>
  <c r="AI45" i="8"/>
  <c r="AM45" i="8"/>
  <c r="AH45" i="8"/>
  <c r="AL45" i="8"/>
  <c r="AF45" i="8"/>
  <c r="AE45" i="8"/>
  <c r="AG45" i="8"/>
  <c r="AD45" i="8"/>
  <c r="AJ33" i="8"/>
  <c r="AN33" i="8"/>
  <c r="AI33" i="8"/>
  <c r="AM33" i="8"/>
  <c r="AH33" i="8"/>
  <c r="AL33" i="8"/>
  <c r="AG33" i="8"/>
  <c r="AF33" i="8"/>
  <c r="AE33" i="8"/>
  <c r="AD33" i="8"/>
  <c r="S38" i="8"/>
  <c r="AL38" i="8"/>
  <c r="AG38" i="8"/>
  <c r="AJ38" i="8"/>
  <c r="AN38" i="8"/>
  <c r="AI38" i="8"/>
  <c r="AM38" i="8"/>
  <c r="AH38" i="8"/>
  <c r="AD38" i="8"/>
  <c r="AF38" i="8"/>
  <c r="AE38" i="8"/>
  <c r="AN16" i="8"/>
  <c r="AI16" i="8"/>
  <c r="AM16" i="8"/>
  <c r="AH16" i="8"/>
  <c r="AL16" i="8"/>
  <c r="AG16" i="8"/>
  <c r="AJ16" i="8"/>
  <c r="AF16" i="8"/>
  <c r="AE16" i="8"/>
  <c r="AD16" i="8"/>
  <c r="S39" i="8"/>
  <c r="AM39" i="8"/>
  <c r="AH39" i="8"/>
  <c r="AL39" i="8"/>
  <c r="AG39" i="8"/>
  <c r="AJ39" i="8"/>
  <c r="AN39" i="8"/>
  <c r="AI39" i="8"/>
  <c r="AE39" i="8"/>
  <c r="AD39" i="8"/>
  <c r="AF39" i="8"/>
  <c r="V17" i="8"/>
  <c r="AJ17" i="8"/>
  <c r="AN17" i="8"/>
  <c r="AI17" i="8"/>
  <c r="AM17" i="8"/>
  <c r="AH17" i="8"/>
  <c r="AL17" i="8"/>
  <c r="AG17" i="8"/>
  <c r="AF17" i="8"/>
  <c r="AE17" i="8"/>
  <c r="AD17" i="8"/>
  <c r="AN36" i="8"/>
  <c r="AI36" i="8"/>
  <c r="AM36" i="8"/>
  <c r="AH36" i="8"/>
  <c r="AL36" i="8"/>
  <c r="AJ36" i="8"/>
  <c r="AF36" i="8"/>
  <c r="AE36" i="8"/>
  <c r="AG36" i="8"/>
  <c r="AD36" i="8"/>
  <c r="AN44" i="8"/>
  <c r="AI44" i="8"/>
  <c r="AM44" i="8"/>
  <c r="AH44" i="8"/>
  <c r="AL44" i="8"/>
  <c r="AJ44" i="8"/>
  <c r="AF44" i="8"/>
  <c r="AE44" i="8"/>
  <c r="AG44" i="8"/>
  <c r="AD44" i="8"/>
  <c r="Z15" i="8"/>
  <c r="AM15" i="8"/>
  <c r="AH15" i="8"/>
  <c r="AL15" i="8"/>
  <c r="AG15" i="8"/>
  <c r="AJ15" i="8"/>
  <c r="AN15" i="8"/>
  <c r="AI15" i="8"/>
  <c r="AE15" i="8"/>
  <c r="AD15" i="8"/>
  <c r="AF15" i="8"/>
  <c r="Q31" i="8"/>
  <c r="AM31" i="8"/>
  <c r="AH31" i="8"/>
  <c r="AL31" i="8"/>
  <c r="AG31" i="8"/>
  <c r="AJ31" i="8"/>
  <c r="AN31" i="8"/>
  <c r="AI31" i="8"/>
  <c r="AE31" i="8"/>
  <c r="AD31" i="8"/>
  <c r="AF31" i="8"/>
  <c r="AL30" i="8"/>
  <c r="AG30" i="8"/>
  <c r="AJ30" i="8"/>
  <c r="AN30" i="8"/>
  <c r="AI30" i="8"/>
  <c r="AM30" i="8"/>
  <c r="AH30" i="8"/>
  <c r="AD30" i="8"/>
  <c r="AF30" i="8"/>
  <c r="AE30" i="8"/>
  <c r="AL50" i="8"/>
  <c r="AG50" i="8"/>
  <c r="AJ50" i="8"/>
  <c r="AN50" i="8"/>
  <c r="AI50" i="8"/>
  <c r="AM50" i="8"/>
  <c r="AH50" i="8"/>
  <c r="AD50" i="8"/>
  <c r="AE50" i="8"/>
  <c r="Q8" i="8"/>
  <c r="AN8" i="8"/>
  <c r="AI8" i="8"/>
  <c r="AM8" i="8"/>
  <c r="AH8" i="8"/>
  <c r="AL8" i="8"/>
  <c r="AG8" i="8"/>
  <c r="AJ8" i="8"/>
  <c r="AF8" i="8"/>
  <c r="AE8" i="8"/>
  <c r="AD8" i="8"/>
  <c r="P20" i="8"/>
  <c r="AN20" i="8"/>
  <c r="AI20" i="8"/>
  <c r="AM20" i="8"/>
  <c r="AH20" i="8"/>
  <c r="AL20" i="8"/>
  <c r="AG20" i="8"/>
  <c r="AJ20" i="8"/>
  <c r="AF20" i="8"/>
  <c r="AE20" i="8"/>
  <c r="AD20" i="8"/>
  <c r="AJ21" i="8"/>
  <c r="AN21" i="8"/>
  <c r="AI21" i="8"/>
  <c r="AM21" i="8"/>
  <c r="AH21" i="8"/>
  <c r="AL21" i="8"/>
  <c r="AG21" i="8"/>
  <c r="AF21" i="8"/>
  <c r="AE21" i="8"/>
  <c r="AD21" i="8"/>
  <c r="AN24" i="8"/>
  <c r="AI24" i="8"/>
  <c r="AM24" i="8"/>
  <c r="AH24" i="8"/>
  <c r="AL24" i="8"/>
  <c r="AG24" i="8"/>
  <c r="AJ24" i="8"/>
  <c r="AF24" i="8"/>
  <c r="AE24" i="8"/>
  <c r="AD24" i="8"/>
  <c r="AL14" i="8"/>
  <c r="AG14" i="8"/>
  <c r="AJ14" i="8"/>
  <c r="AN14" i="8"/>
  <c r="AI14" i="8"/>
  <c r="AM14" i="8"/>
  <c r="AH14" i="8"/>
  <c r="AD14" i="8"/>
  <c r="AF14" i="8"/>
  <c r="AE14" i="8"/>
  <c r="X41" i="8"/>
  <c r="AJ41" i="8"/>
  <c r="AN41" i="8"/>
  <c r="AI41" i="8"/>
  <c r="AM41" i="8"/>
  <c r="AH41" i="8"/>
  <c r="AL41" i="8"/>
  <c r="AG41" i="8"/>
  <c r="AF41" i="8"/>
  <c r="AE41" i="8"/>
  <c r="AD41" i="8"/>
  <c r="AJ25" i="8"/>
  <c r="AN25" i="8"/>
  <c r="AI25" i="8"/>
  <c r="AM25" i="8"/>
  <c r="AH25" i="8"/>
  <c r="AL25" i="8"/>
  <c r="AG25" i="8"/>
  <c r="AF25" i="8"/>
  <c r="AE25" i="8"/>
  <c r="AD25" i="8"/>
  <c r="Q28" i="8"/>
  <c r="AN28" i="8"/>
  <c r="AI28" i="8"/>
  <c r="AM28" i="8"/>
  <c r="AH28" i="8"/>
  <c r="AL28" i="8"/>
  <c r="AG28" i="8"/>
  <c r="AJ28" i="8"/>
  <c r="AF28" i="8"/>
  <c r="AE28" i="8"/>
  <c r="AD28" i="8"/>
  <c r="S27" i="8"/>
  <c r="AM27" i="8"/>
  <c r="AH27" i="8"/>
  <c r="AL27" i="8"/>
  <c r="AG27" i="8"/>
  <c r="AJ27" i="8"/>
  <c r="AN27" i="8"/>
  <c r="AI27" i="8"/>
  <c r="AE27" i="8"/>
  <c r="AD27" i="8"/>
  <c r="AF27" i="8"/>
  <c r="AN32" i="8"/>
  <c r="AI32" i="8"/>
  <c r="AM32" i="8"/>
  <c r="AH32" i="8"/>
  <c r="AL32" i="8"/>
  <c r="AG32" i="8"/>
  <c r="AJ32" i="8"/>
  <c r="AF32" i="8"/>
  <c r="AE32" i="8"/>
  <c r="AD32" i="8"/>
  <c r="AM7" i="8"/>
  <c r="AH7" i="8"/>
  <c r="AL7" i="8"/>
  <c r="AG7" i="8"/>
  <c r="AJ7" i="8"/>
  <c r="AN7" i="8"/>
  <c r="AI7" i="8"/>
  <c r="AE7" i="8"/>
  <c r="AD7" i="8"/>
  <c r="AF7" i="8"/>
  <c r="S43" i="8"/>
  <c r="AM43" i="8"/>
  <c r="AH43" i="8"/>
  <c r="AL43" i="8"/>
  <c r="AG43" i="8"/>
  <c r="AJ43" i="8"/>
  <c r="AN43" i="8"/>
  <c r="AI43" i="8"/>
  <c r="AE43" i="8"/>
  <c r="AD43" i="8"/>
  <c r="AF43" i="8"/>
  <c r="AN52" i="8"/>
  <c r="AI52" i="8"/>
  <c r="AM52" i="8"/>
  <c r="AH52" i="8"/>
  <c r="AL52" i="8"/>
  <c r="AJ52" i="8"/>
  <c r="AF52" i="8"/>
  <c r="AE52" i="8"/>
  <c r="AD52" i="8"/>
  <c r="AG52" i="8"/>
  <c r="AM47" i="8"/>
  <c r="AH47" i="8"/>
  <c r="AL47" i="8"/>
  <c r="AG47" i="8"/>
  <c r="AJ47" i="8"/>
  <c r="AN47" i="8"/>
  <c r="AI47" i="8"/>
  <c r="AE47" i="8"/>
  <c r="AD47" i="8"/>
  <c r="AF47" i="8"/>
  <c r="AM35" i="8"/>
  <c r="AH35" i="8"/>
  <c r="AL35" i="8"/>
  <c r="AG35" i="8"/>
  <c r="AJ35" i="8"/>
  <c r="AN35" i="8"/>
  <c r="AI35" i="8"/>
  <c r="AE35" i="8"/>
  <c r="AD35" i="8"/>
  <c r="AF35" i="8"/>
  <c r="AN48" i="8"/>
  <c r="AI48" i="8"/>
  <c r="AM48" i="8"/>
  <c r="AH48" i="8"/>
  <c r="AL48" i="8"/>
  <c r="AJ48" i="8"/>
  <c r="AG48" i="8"/>
  <c r="AF48" i="8"/>
  <c r="AE48" i="8"/>
  <c r="AD48" i="8"/>
  <c r="AL18" i="8"/>
  <c r="AG18" i="8"/>
  <c r="AJ18" i="8"/>
  <c r="AN18" i="8"/>
  <c r="AI18" i="8"/>
  <c r="AM18" i="8"/>
  <c r="AH18" i="8"/>
  <c r="AD18" i="8"/>
  <c r="AF18" i="8"/>
  <c r="AE18" i="8"/>
  <c r="AM51" i="8"/>
  <c r="AH51" i="8"/>
  <c r="AL51" i="8"/>
  <c r="AJ51" i="8"/>
  <c r="AN51" i="8"/>
  <c r="AI51" i="8"/>
  <c r="AE51" i="8"/>
  <c r="AD51" i="8"/>
  <c r="AG51" i="8"/>
  <c r="AF51" i="8"/>
  <c r="AJ5" i="8"/>
  <c r="AN5" i="8"/>
  <c r="AI5" i="8"/>
  <c r="AM5" i="8"/>
  <c r="AH5" i="8"/>
  <c r="AL5" i="8"/>
  <c r="AG5" i="8"/>
  <c r="AF5" i="8"/>
  <c r="AE5" i="8"/>
  <c r="AD5" i="8"/>
  <c r="P34" i="8"/>
  <c r="AL34" i="8"/>
  <c r="AG34" i="8"/>
  <c r="AJ34" i="8"/>
  <c r="AN34" i="8"/>
  <c r="AI34" i="8"/>
  <c r="AM34" i="8"/>
  <c r="AH34" i="8"/>
  <c r="AD34" i="8"/>
  <c r="AF34" i="8"/>
  <c r="AE34" i="8"/>
  <c r="Y13" i="8"/>
  <c r="AJ13" i="8"/>
  <c r="AN13" i="8"/>
  <c r="AI13" i="8"/>
  <c r="AM13" i="8"/>
  <c r="AH13" i="8"/>
  <c r="AL13" i="8"/>
  <c r="AG13" i="8"/>
  <c r="AF13" i="8"/>
  <c r="AE13" i="8"/>
  <c r="AD13" i="8"/>
  <c r="S26" i="8"/>
  <c r="AL26" i="8"/>
  <c r="AG26" i="8"/>
  <c r="AJ26" i="8"/>
  <c r="AN26" i="8"/>
  <c r="AI26" i="8"/>
  <c r="AM26" i="8"/>
  <c r="AH26" i="8"/>
  <c r="AD26" i="8"/>
  <c r="AF26" i="8"/>
  <c r="AE26" i="8"/>
  <c r="AL22" i="8"/>
  <c r="AG22" i="8"/>
  <c r="AJ22" i="8"/>
  <c r="AN22" i="8"/>
  <c r="AI22" i="8"/>
  <c r="AM22" i="8"/>
  <c r="AH22" i="8"/>
  <c r="AD22" i="8"/>
  <c r="AF22" i="8"/>
  <c r="AE22" i="8"/>
  <c r="P37" i="8"/>
  <c r="AJ37" i="8"/>
  <c r="AN37" i="8"/>
  <c r="AI37" i="8"/>
  <c r="AM37" i="8"/>
  <c r="AH37" i="8"/>
  <c r="AL37" i="8"/>
  <c r="AF37" i="8"/>
  <c r="AE37" i="8"/>
  <c r="AG37" i="8"/>
  <c r="AD37" i="8"/>
  <c r="X42" i="8"/>
  <c r="AL42" i="8"/>
  <c r="AG42" i="8"/>
  <c r="AJ42" i="8"/>
  <c r="AN42" i="8"/>
  <c r="AI42" i="8"/>
  <c r="AM42" i="8"/>
  <c r="AH42" i="8"/>
  <c r="AD42" i="8"/>
  <c r="AF42" i="8"/>
  <c r="AE42" i="8"/>
  <c r="AM23" i="8"/>
  <c r="AH23" i="8"/>
  <c r="AL23" i="8"/>
  <c r="AG23" i="8"/>
  <c r="AJ23" i="8"/>
  <c r="AN23" i="8"/>
  <c r="AI23" i="8"/>
  <c r="AE23" i="8"/>
  <c r="AD23" i="8"/>
  <c r="AF23" i="8"/>
  <c r="AL10" i="8"/>
  <c r="AG10" i="8"/>
  <c r="AJ10" i="8"/>
  <c r="AN10" i="8"/>
  <c r="AI10" i="8"/>
  <c r="AM10" i="8"/>
  <c r="AH10" i="8"/>
  <c r="AD10" i="8"/>
  <c r="AF10" i="8"/>
  <c r="AE10" i="8"/>
  <c r="R40" i="8"/>
  <c r="AN40" i="8"/>
  <c r="AI40" i="8"/>
  <c r="AM40" i="8"/>
  <c r="AH40" i="8"/>
  <c r="AL40" i="8"/>
  <c r="AJ40" i="8"/>
  <c r="AG40" i="8"/>
  <c r="AF40" i="8"/>
  <c r="AE40" i="8"/>
  <c r="AD40" i="8"/>
  <c r="AJ29" i="8"/>
  <c r="AN29" i="8"/>
  <c r="AI29" i="8"/>
  <c r="AM29" i="8"/>
  <c r="AH29" i="8"/>
  <c r="AL29" i="8"/>
  <c r="AG29" i="8"/>
  <c r="AF29" i="8"/>
  <c r="AE29" i="8"/>
  <c r="AD29" i="8"/>
  <c r="AJ9" i="8"/>
  <c r="AN9" i="8"/>
  <c r="AI9" i="8"/>
  <c r="AM9" i="8"/>
  <c r="AH9" i="8"/>
  <c r="AL9" i="8"/>
  <c r="AG9" i="8"/>
  <c r="AF9" i="8"/>
  <c r="AE9" i="8"/>
  <c r="AD9" i="8"/>
  <c r="N11" i="8"/>
  <c r="AM11" i="8"/>
  <c r="AH11" i="8"/>
  <c r="AL11" i="8"/>
  <c r="AG11" i="8"/>
  <c r="AJ11" i="8"/>
  <c r="AN11" i="8"/>
  <c r="AI11" i="8"/>
  <c r="AE11" i="8"/>
  <c r="AD11" i="8"/>
  <c r="AF11" i="8"/>
  <c r="I4" i="8"/>
  <c r="AJ4" i="8"/>
  <c r="AI4" i="8"/>
  <c r="AM4" i="8"/>
  <c r="AH4" i="8"/>
  <c r="AL4" i="8"/>
  <c r="AG4" i="8"/>
  <c r="AF4" i="8"/>
  <c r="AE4" i="8"/>
  <c r="AD4" i="8"/>
  <c r="U4" i="8"/>
  <c r="E4" i="8"/>
  <c r="K15" i="8"/>
  <c r="R44" i="8"/>
  <c r="J44" i="8"/>
  <c r="V11" i="8"/>
  <c r="Z17" i="8"/>
  <c r="AA16" i="8"/>
  <c r="P11" i="8"/>
  <c r="E44" i="8"/>
  <c r="Y44" i="8"/>
  <c r="J11" i="8"/>
  <c r="Q44" i="8"/>
  <c r="X44" i="8"/>
  <c r="E11" i="8"/>
  <c r="O17" i="8"/>
  <c r="AA11" i="8"/>
  <c r="Q11" i="8"/>
  <c r="Z44" i="8"/>
  <c r="Y11" i="8"/>
  <c r="Q16" i="8"/>
  <c r="I44" i="8"/>
  <c r="AC44" i="8"/>
  <c r="K11" i="8"/>
  <c r="U11" i="8"/>
  <c r="V44" i="8"/>
  <c r="L11" i="8"/>
  <c r="W44" i="8"/>
  <c r="W15" i="8"/>
  <c r="Y48" i="8"/>
  <c r="W48" i="8"/>
  <c r="W35" i="8"/>
  <c r="E48" i="8"/>
  <c r="K48" i="8"/>
  <c r="L48" i="8"/>
  <c r="I48" i="8"/>
  <c r="AA48" i="8"/>
  <c r="Z7" i="8"/>
  <c r="P25" i="8"/>
  <c r="S48" i="8"/>
  <c r="Z48" i="8"/>
  <c r="R48" i="8"/>
  <c r="P48" i="8"/>
  <c r="J48" i="8"/>
  <c r="Q15" i="8"/>
  <c r="N48" i="8"/>
  <c r="X48" i="8"/>
  <c r="U48" i="8"/>
  <c r="V15" i="8"/>
  <c r="Q48" i="8"/>
  <c r="AC48" i="8"/>
  <c r="I11" i="8"/>
  <c r="L17" i="8"/>
  <c r="X11" i="8"/>
  <c r="Z11" i="8"/>
  <c r="R11" i="8"/>
  <c r="V35" i="8"/>
  <c r="L44" i="8"/>
  <c r="V48" i="8"/>
  <c r="AC11" i="8"/>
  <c r="J16" i="8"/>
  <c r="AA44" i="8"/>
  <c r="S44" i="8"/>
  <c r="O11" i="8"/>
  <c r="S11" i="8"/>
  <c r="O44" i="8"/>
  <c r="U44" i="8"/>
  <c r="Y15" i="8"/>
  <c r="Y17" i="8"/>
  <c r="J7" i="8"/>
  <c r="W11" i="8"/>
  <c r="K44" i="8"/>
  <c r="P44" i="8"/>
  <c r="N44" i="8"/>
  <c r="O48" i="8"/>
  <c r="Q25" i="8"/>
  <c r="L15" i="8"/>
  <c r="P15" i="8"/>
  <c r="R15" i="8"/>
  <c r="X15" i="8"/>
  <c r="O15" i="8"/>
  <c r="AA15" i="8"/>
  <c r="AC15" i="8"/>
  <c r="I15" i="8"/>
  <c r="J15" i="8"/>
  <c r="S15" i="8"/>
  <c r="E15" i="8"/>
  <c r="U15" i="8"/>
  <c r="N15" i="8"/>
  <c r="W7" i="8"/>
  <c r="J25" i="8"/>
  <c r="R25" i="8"/>
  <c r="Z27" i="8"/>
  <c r="I7" i="8"/>
  <c r="Q7" i="8"/>
  <c r="Z25" i="8"/>
  <c r="P7" i="8"/>
  <c r="R7" i="8"/>
  <c r="AA25" i="8"/>
  <c r="I27" i="8"/>
  <c r="X7" i="8"/>
  <c r="W25" i="8"/>
  <c r="S4" i="8"/>
  <c r="W27" i="8"/>
  <c r="V25" i="8"/>
  <c r="L7" i="8"/>
  <c r="AA4" i="8"/>
  <c r="AC27" i="8"/>
  <c r="N27" i="8"/>
  <c r="K7" i="8"/>
  <c r="S7" i="8"/>
  <c r="L25" i="8"/>
  <c r="S25" i="8"/>
  <c r="N4" i="8"/>
  <c r="X52" i="8"/>
  <c r="Y7" i="8"/>
  <c r="AA7" i="8"/>
  <c r="N7" i="8"/>
  <c r="E25" i="8"/>
  <c r="X25" i="8"/>
  <c r="W52" i="8"/>
  <c r="K52" i="8"/>
  <c r="P24" i="8"/>
  <c r="U7" i="8"/>
  <c r="O25" i="8"/>
  <c r="Y25" i="8"/>
  <c r="X4" i="8"/>
  <c r="K27" i="8"/>
  <c r="E52" i="8"/>
  <c r="E27" i="8"/>
  <c r="R52" i="8"/>
  <c r="U25" i="8"/>
  <c r="L27" i="8"/>
  <c r="S52" i="8"/>
  <c r="O7" i="8"/>
  <c r="V7" i="8"/>
  <c r="I25" i="8"/>
  <c r="N25" i="8"/>
  <c r="E7" i="8"/>
  <c r="AC7" i="8"/>
  <c r="K25" i="8"/>
  <c r="AC25" i="8"/>
  <c r="O27" i="8"/>
  <c r="U52" i="8"/>
  <c r="V52" i="8"/>
  <c r="P52" i="8"/>
  <c r="S35" i="8"/>
  <c r="N35" i="8"/>
  <c r="Y35" i="8"/>
  <c r="R35" i="8"/>
  <c r="E35" i="8"/>
  <c r="K35" i="8"/>
  <c r="K31" i="8"/>
  <c r="O24" i="8"/>
  <c r="U8" i="8"/>
  <c r="AA50" i="8"/>
  <c r="Y50" i="8"/>
  <c r="AA18" i="8"/>
  <c r="S8" i="8"/>
  <c r="I50" i="8"/>
  <c r="R31" i="8"/>
  <c r="Y18" i="8"/>
  <c r="W20" i="8"/>
  <c r="S24" i="8"/>
  <c r="R50" i="8"/>
  <c r="I31" i="8"/>
  <c r="S18" i="8"/>
  <c r="S20" i="8"/>
  <c r="E24" i="8"/>
  <c r="L20" i="8"/>
  <c r="W24" i="8"/>
  <c r="V8" i="8"/>
  <c r="W50" i="8"/>
  <c r="Z18" i="8"/>
  <c r="Z20" i="8"/>
  <c r="Z14" i="8"/>
  <c r="X50" i="8"/>
  <c r="E18" i="8"/>
  <c r="K20" i="8"/>
  <c r="X31" i="8"/>
  <c r="P8" i="8"/>
  <c r="S31" i="8"/>
  <c r="AA20" i="8"/>
  <c r="AC24" i="8"/>
  <c r="V26" i="8"/>
  <c r="W40" i="8"/>
  <c r="E40" i="8"/>
  <c r="P40" i="8"/>
  <c r="N9" i="8"/>
  <c r="O9" i="8"/>
  <c r="K40" i="8"/>
  <c r="J40" i="8"/>
  <c r="O26" i="8"/>
  <c r="I40" i="8"/>
  <c r="Q40" i="8"/>
  <c r="R9" i="8"/>
  <c r="Y40" i="8"/>
  <c r="Z9" i="8"/>
  <c r="AA9" i="8"/>
  <c r="Y9" i="8"/>
  <c r="J9" i="8"/>
  <c r="L14" i="8"/>
  <c r="AC40" i="8"/>
  <c r="E9" i="8"/>
  <c r="L9" i="8"/>
  <c r="Q38" i="8"/>
  <c r="E39" i="8"/>
  <c r="L6" i="8"/>
  <c r="U49" i="8"/>
  <c r="Y49" i="8"/>
  <c r="I38" i="8"/>
  <c r="L36" i="8"/>
  <c r="N38" i="8"/>
  <c r="R36" i="8"/>
  <c r="K8" i="8"/>
  <c r="AA8" i="8"/>
  <c r="R8" i="8"/>
  <c r="U50" i="8"/>
  <c r="J18" i="8"/>
  <c r="X18" i="8"/>
  <c r="I20" i="8"/>
  <c r="E20" i="8"/>
  <c r="J24" i="8"/>
  <c r="AC8" i="8"/>
  <c r="Y8" i="8"/>
  <c r="J50" i="8"/>
  <c r="O50" i="8"/>
  <c r="N50" i="8"/>
  <c r="N31" i="8"/>
  <c r="Y31" i="8"/>
  <c r="P31" i="8"/>
  <c r="L18" i="8"/>
  <c r="P18" i="8"/>
  <c r="N20" i="8"/>
  <c r="O20" i="8"/>
  <c r="AA24" i="8"/>
  <c r="Z24" i="8"/>
  <c r="J8" i="8"/>
  <c r="W8" i="8"/>
  <c r="Q50" i="8"/>
  <c r="S50" i="8"/>
  <c r="U31" i="8"/>
  <c r="O31" i="8"/>
  <c r="R18" i="8"/>
  <c r="Y20" i="8"/>
  <c r="AC20" i="8"/>
  <c r="I24" i="8"/>
  <c r="N24" i="8"/>
  <c r="Q24" i="8"/>
  <c r="R24" i="8"/>
  <c r="L50" i="8"/>
  <c r="P50" i="8"/>
  <c r="W31" i="8"/>
  <c r="I18" i="8"/>
  <c r="W18" i="8"/>
  <c r="Q18" i="8"/>
  <c r="J20" i="8"/>
  <c r="U20" i="8"/>
  <c r="R20" i="8"/>
  <c r="K24" i="8"/>
  <c r="U24" i="8"/>
  <c r="E8" i="8"/>
  <c r="L8" i="8"/>
  <c r="AC50" i="8"/>
  <c r="V50" i="8"/>
  <c r="Z50" i="8"/>
  <c r="L31" i="8"/>
  <c r="J31" i="8"/>
  <c r="V31" i="8"/>
  <c r="K18" i="8"/>
  <c r="U18" i="8"/>
  <c r="AC18" i="8"/>
  <c r="V20" i="8"/>
  <c r="X24" i="8"/>
  <c r="AA31" i="8"/>
  <c r="I8" i="8"/>
  <c r="O8" i="8"/>
  <c r="Z8" i="8"/>
  <c r="N8" i="8"/>
  <c r="X8" i="8"/>
  <c r="K50" i="8"/>
  <c r="E50" i="8"/>
  <c r="E31" i="8"/>
  <c r="Z31" i="8"/>
  <c r="AC31" i="8"/>
  <c r="V18" i="8"/>
  <c r="O18" i="8"/>
  <c r="N18" i="8"/>
  <c r="X20" i="8"/>
  <c r="Q20" i="8"/>
  <c r="L24" i="8"/>
  <c r="Y24" i="8"/>
  <c r="V24" i="8"/>
  <c r="R38" i="8"/>
  <c r="I35" i="8"/>
  <c r="P35" i="8"/>
  <c r="Y14" i="8"/>
  <c r="S49" i="8"/>
  <c r="J36" i="8"/>
  <c r="W6" i="8"/>
  <c r="AC30" i="8"/>
  <c r="U45" i="8"/>
  <c r="E38" i="8"/>
  <c r="U39" i="8"/>
  <c r="K36" i="8"/>
  <c r="E6" i="8"/>
  <c r="U38" i="8"/>
  <c r="W39" i="8"/>
  <c r="X49" i="8"/>
  <c r="AA36" i="8"/>
  <c r="O6" i="8"/>
  <c r="AA45" i="8"/>
  <c r="X39" i="8"/>
  <c r="V49" i="8"/>
  <c r="O39" i="8"/>
  <c r="Q36" i="8"/>
  <c r="S6" i="8"/>
  <c r="J38" i="8"/>
  <c r="AA38" i="8"/>
  <c r="S36" i="8"/>
  <c r="J35" i="8"/>
  <c r="Q35" i="8"/>
  <c r="V16" i="8"/>
  <c r="O35" i="8"/>
  <c r="U35" i="8"/>
  <c r="L35" i="8"/>
  <c r="S16" i="8"/>
  <c r="X35" i="8"/>
  <c r="J21" i="8"/>
  <c r="V13" i="8"/>
  <c r="AC35" i="8"/>
  <c r="Z35" i="8"/>
  <c r="AA35" i="8"/>
  <c r="Y32" i="8"/>
  <c r="L39" i="8"/>
  <c r="Q51" i="8"/>
  <c r="Q49" i="8"/>
  <c r="K49" i="8"/>
  <c r="Y36" i="8"/>
  <c r="O36" i="8"/>
  <c r="AC6" i="8"/>
  <c r="X6" i="8"/>
  <c r="P6" i="8"/>
  <c r="R5" i="8"/>
  <c r="Q19" i="8"/>
  <c r="N45" i="8"/>
  <c r="V38" i="8"/>
  <c r="P38" i="8"/>
  <c r="K39" i="8"/>
  <c r="Q39" i="8"/>
  <c r="Y51" i="8"/>
  <c r="K21" i="8"/>
  <c r="I49" i="8"/>
  <c r="L49" i="8"/>
  <c r="W49" i="8"/>
  <c r="X36" i="8"/>
  <c r="I6" i="8"/>
  <c r="R30" i="8"/>
  <c r="AA19" i="8"/>
  <c r="J19" i="8"/>
  <c r="X38" i="8"/>
  <c r="V39" i="8"/>
  <c r="N39" i="8"/>
  <c r="Y21" i="8"/>
  <c r="R49" i="8"/>
  <c r="AC49" i="8"/>
  <c r="J49" i="8"/>
  <c r="Z36" i="8"/>
  <c r="E36" i="8"/>
  <c r="N36" i="8"/>
  <c r="V6" i="8"/>
  <c r="K6" i="8"/>
  <c r="Y6" i="8"/>
  <c r="Q6" i="8"/>
  <c r="I45" i="8"/>
  <c r="Z38" i="8"/>
  <c r="W38" i="8"/>
  <c r="J39" i="8"/>
  <c r="Z39" i="8"/>
  <c r="Y39" i="8"/>
  <c r="P39" i="8"/>
  <c r="Z49" i="8"/>
  <c r="AA49" i="8"/>
  <c r="N49" i="8"/>
  <c r="W36" i="8"/>
  <c r="V36" i="8"/>
  <c r="Z6" i="8"/>
  <c r="U6" i="8"/>
  <c r="R6" i="8"/>
  <c r="Y45" i="8"/>
  <c r="K45" i="8"/>
  <c r="L38" i="8"/>
  <c r="AC38" i="8"/>
  <c r="I39" i="8"/>
  <c r="R39" i="8"/>
  <c r="U36" i="8"/>
  <c r="I36" i="8"/>
  <c r="P36" i="8"/>
  <c r="J6" i="8"/>
  <c r="N6" i="8"/>
  <c r="E5" i="8"/>
  <c r="X45" i="8"/>
  <c r="K38" i="8"/>
  <c r="Y38" i="8"/>
  <c r="O38" i="8"/>
  <c r="AA39" i="8"/>
  <c r="AC39" i="8"/>
  <c r="E49" i="8"/>
  <c r="O49" i="8"/>
  <c r="P49" i="8"/>
  <c r="AC36" i="8"/>
  <c r="AA6" i="8"/>
  <c r="W5" i="8"/>
  <c r="V45" i="8"/>
  <c r="W45" i="8"/>
  <c r="K32" i="8"/>
  <c r="E28" i="8"/>
  <c r="AA28" i="8"/>
  <c r="AC47" i="8"/>
  <c r="X47" i="8"/>
  <c r="E51" i="8"/>
  <c r="I21" i="8"/>
  <c r="Z21" i="8"/>
  <c r="AA21" i="8"/>
  <c r="O5" i="8"/>
  <c r="I5" i="8"/>
  <c r="P5" i="8"/>
  <c r="I30" i="8"/>
  <c r="O30" i="8"/>
  <c r="S30" i="8"/>
  <c r="R19" i="8"/>
  <c r="E19" i="8"/>
  <c r="J51" i="8"/>
  <c r="O51" i="8"/>
  <c r="S21" i="8"/>
  <c r="O21" i="8"/>
  <c r="R21" i="8"/>
  <c r="Y5" i="8"/>
  <c r="X5" i="8"/>
  <c r="K30" i="8"/>
  <c r="Y30" i="8"/>
  <c r="L19" i="8"/>
  <c r="AC19" i="8"/>
  <c r="X19" i="8"/>
  <c r="Z51" i="8"/>
  <c r="AA51" i="8"/>
  <c r="U51" i="8"/>
  <c r="U21" i="8"/>
  <c r="E21" i="8"/>
  <c r="W21" i="8"/>
  <c r="J5" i="8"/>
  <c r="K5" i="8"/>
  <c r="S5" i="8"/>
  <c r="Z30" i="8"/>
  <c r="W30" i="8"/>
  <c r="P19" i="8"/>
  <c r="K51" i="8"/>
  <c r="AC51" i="8"/>
  <c r="N21" i="8"/>
  <c r="AC5" i="8"/>
  <c r="N5" i="8"/>
  <c r="U5" i="8"/>
  <c r="Q5" i="8"/>
  <c r="L30" i="8"/>
  <c r="U30" i="8"/>
  <c r="P30" i="8"/>
  <c r="I19" i="8"/>
  <c r="Z19" i="8"/>
  <c r="K19" i="8"/>
  <c r="N51" i="8"/>
  <c r="S51" i="8"/>
  <c r="P51" i="8"/>
  <c r="V21" i="8"/>
  <c r="X21" i="8"/>
  <c r="Q21" i="8"/>
  <c r="L5" i="8"/>
  <c r="N30" i="8"/>
  <c r="V30" i="8"/>
  <c r="I51" i="8"/>
  <c r="W51" i="8"/>
  <c r="L51" i="8"/>
  <c r="AC21" i="8"/>
  <c r="P21" i="8"/>
  <c r="AA5" i="8"/>
  <c r="J30" i="8"/>
  <c r="X30" i="8"/>
  <c r="Q30" i="8"/>
  <c r="W19" i="8"/>
  <c r="R51" i="8"/>
  <c r="X51" i="8"/>
  <c r="V51" i="8"/>
  <c r="L21" i="8"/>
  <c r="Z5" i="8"/>
  <c r="V5" i="8"/>
  <c r="AA30" i="8"/>
  <c r="E30" i="8"/>
  <c r="V19" i="8"/>
  <c r="U19" i="8"/>
  <c r="N17" i="8"/>
  <c r="X17" i="8"/>
  <c r="P17" i="8"/>
  <c r="K29" i="8"/>
  <c r="R16" i="8"/>
  <c r="Z16" i="8"/>
  <c r="W14" i="8"/>
  <c r="J14" i="8"/>
  <c r="L10" i="8"/>
  <c r="W16" i="8"/>
  <c r="P16" i="8"/>
  <c r="O16" i="8"/>
  <c r="K16" i="8"/>
  <c r="Q17" i="8"/>
  <c r="I17" i="8"/>
  <c r="S17" i="8"/>
  <c r="R17" i="8"/>
  <c r="AC16" i="8"/>
  <c r="U16" i="8"/>
  <c r="K17" i="8"/>
  <c r="AA17" i="8"/>
  <c r="Q10" i="8"/>
  <c r="X16" i="8"/>
  <c r="E16" i="8"/>
  <c r="P43" i="8"/>
  <c r="E17" i="8"/>
  <c r="W17" i="8"/>
  <c r="L41" i="8"/>
  <c r="L16" i="8"/>
  <c r="I16" i="8"/>
  <c r="N16" i="8"/>
  <c r="S14" i="8"/>
  <c r="J17" i="8"/>
  <c r="U17" i="8"/>
  <c r="AC17" i="8"/>
  <c r="Y16" i="8"/>
  <c r="J42" i="8"/>
  <c r="AC10" i="8"/>
  <c r="I34" i="8"/>
  <c r="X28" i="8"/>
  <c r="S29" i="8"/>
  <c r="O29" i="8"/>
  <c r="S40" i="8"/>
  <c r="Z40" i="8"/>
  <c r="O40" i="8"/>
  <c r="R42" i="8"/>
  <c r="U9" i="8"/>
  <c r="Y22" i="8"/>
  <c r="R27" i="8"/>
  <c r="AC52" i="8"/>
  <c r="K43" i="8"/>
  <c r="Q52" i="8"/>
  <c r="O52" i="8"/>
  <c r="AC9" i="8"/>
  <c r="K14" i="8"/>
  <c r="N14" i="8"/>
  <c r="I43" i="8"/>
  <c r="O43" i="8"/>
  <c r="AA32" i="8"/>
  <c r="Z10" i="8"/>
  <c r="S41" i="8"/>
  <c r="Y29" i="8"/>
  <c r="Q42" i="8"/>
  <c r="AA40" i="8"/>
  <c r="X40" i="8"/>
  <c r="N40" i="8"/>
  <c r="U40" i="8"/>
  <c r="L4" i="8"/>
  <c r="P9" i="8"/>
  <c r="P4" i="8"/>
  <c r="O4" i="8"/>
  <c r="V27" i="8"/>
  <c r="N52" i="8"/>
  <c r="I52" i="8"/>
  <c r="AA27" i="8"/>
  <c r="J52" i="8"/>
  <c r="S9" i="8"/>
  <c r="U14" i="8"/>
  <c r="X14" i="8"/>
  <c r="Q9" i="8"/>
  <c r="K9" i="8"/>
  <c r="S28" i="8"/>
  <c r="AA41" i="8"/>
  <c r="X29" i="8"/>
  <c r="L42" i="8"/>
  <c r="P32" i="8"/>
  <c r="P10" i="8"/>
  <c r="AC41" i="8"/>
  <c r="L23" i="8"/>
  <c r="I9" i="8"/>
  <c r="W9" i="8"/>
  <c r="Y4" i="8"/>
  <c r="V4" i="8"/>
  <c r="Q4" i="8"/>
  <c r="Z4" i="8"/>
  <c r="Y27" i="8"/>
  <c r="Y43" i="8"/>
  <c r="V9" i="8"/>
  <c r="V47" i="8"/>
  <c r="Y52" i="8"/>
  <c r="S32" i="8"/>
  <c r="U28" i="8"/>
  <c r="Z41" i="8"/>
  <c r="X9" i="8"/>
  <c r="J4" i="8"/>
  <c r="AC4" i="8"/>
  <c r="W4" i="8"/>
  <c r="S22" i="8"/>
  <c r="V40" i="8"/>
  <c r="AA52" i="8"/>
  <c r="AC43" i="8"/>
  <c r="Z52" i="8"/>
  <c r="L52" i="8"/>
  <c r="AA47" i="8"/>
  <c r="L40" i="8"/>
  <c r="I14" i="8"/>
  <c r="AC14" i="8"/>
  <c r="J32" i="8"/>
  <c r="AC28" i="8"/>
  <c r="P42" i="8"/>
  <c r="E32" i="8"/>
  <c r="L32" i="8"/>
  <c r="W32" i="8"/>
  <c r="N10" i="8"/>
  <c r="Y10" i="8"/>
  <c r="V10" i="8"/>
  <c r="Y28" i="8"/>
  <c r="V28" i="8"/>
  <c r="W41" i="8"/>
  <c r="P41" i="8"/>
  <c r="AC29" i="8"/>
  <c r="W29" i="8"/>
  <c r="R29" i="8"/>
  <c r="L29" i="8"/>
  <c r="Q29" i="8"/>
  <c r="Z42" i="8"/>
  <c r="X43" i="8"/>
  <c r="R43" i="8"/>
  <c r="E22" i="8"/>
  <c r="K47" i="8"/>
  <c r="Z47" i="8"/>
  <c r="W47" i="8"/>
  <c r="J47" i="8"/>
  <c r="I32" i="8"/>
  <c r="O32" i="8"/>
  <c r="AC32" i="8"/>
  <c r="Q32" i="8"/>
  <c r="O10" i="8"/>
  <c r="I28" i="8"/>
  <c r="Z28" i="8"/>
  <c r="Q41" i="8"/>
  <c r="Z13" i="8"/>
  <c r="Z29" i="8"/>
  <c r="V29" i="8"/>
  <c r="W43" i="8"/>
  <c r="J43" i="8"/>
  <c r="L47" i="8"/>
  <c r="R47" i="8"/>
  <c r="N32" i="8"/>
  <c r="J10" i="8"/>
  <c r="E10" i="8"/>
  <c r="U10" i="8"/>
  <c r="K28" i="8"/>
  <c r="O28" i="8"/>
  <c r="J41" i="8"/>
  <c r="U41" i="8"/>
  <c r="L13" i="8"/>
  <c r="I29" i="8"/>
  <c r="O42" i="8"/>
  <c r="E29" i="8"/>
  <c r="J29" i="8"/>
  <c r="I42" i="8"/>
  <c r="AC42" i="8"/>
  <c r="U42" i="8"/>
  <c r="AA43" i="8"/>
  <c r="N43" i="8"/>
  <c r="U47" i="8"/>
  <c r="S47" i="8"/>
  <c r="Z32" i="8"/>
  <c r="R32" i="8"/>
  <c r="I10" i="8"/>
  <c r="X10" i="8"/>
  <c r="R10" i="8"/>
  <c r="J28" i="8"/>
  <c r="W28" i="8"/>
  <c r="R28" i="8"/>
  <c r="N41" i="8"/>
  <c r="AA13" i="8"/>
  <c r="E13" i="8"/>
  <c r="V42" i="8"/>
  <c r="Y42" i="8"/>
  <c r="AA42" i="8"/>
  <c r="U29" i="8"/>
  <c r="N42" i="8"/>
  <c r="P22" i="8"/>
  <c r="Z43" i="8"/>
  <c r="P47" i="8"/>
  <c r="E47" i="8"/>
  <c r="Y47" i="8"/>
  <c r="V43" i="8"/>
  <c r="N47" i="8"/>
  <c r="X32" i="8"/>
  <c r="W10" i="8"/>
  <c r="S10" i="8"/>
  <c r="N28" i="8"/>
  <c r="P28" i="8"/>
  <c r="E41" i="8"/>
  <c r="K41" i="8"/>
  <c r="V41" i="8"/>
  <c r="O41" i="8"/>
  <c r="O13" i="8"/>
  <c r="Q13" i="8"/>
  <c r="K42" i="8"/>
  <c r="AA29" i="8"/>
  <c r="E42" i="8"/>
  <c r="S42" i="8"/>
  <c r="Z22" i="8"/>
  <c r="E43" i="8"/>
  <c r="O47" i="8"/>
  <c r="U32" i="8"/>
  <c r="V32" i="8"/>
  <c r="K10" i="8"/>
  <c r="AA10" i="8"/>
  <c r="L28" i="8"/>
  <c r="I41" i="8"/>
  <c r="R41" i="8"/>
  <c r="Y41" i="8"/>
  <c r="J13" i="8"/>
  <c r="W13" i="8"/>
  <c r="S13" i="8"/>
  <c r="N29" i="8"/>
  <c r="P29" i="8"/>
  <c r="W42" i="8"/>
  <c r="L22" i="8"/>
  <c r="AC22" i="8"/>
  <c r="Q43" i="8"/>
  <c r="U43" i="8"/>
  <c r="L43" i="8"/>
  <c r="Q47" i="8"/>
  <c r="I47" i="8"/>
  <c r="U34" i="8"/>
  <c r="I22" i="8"/>
  <c r="U22" i="8"/>
  <c r="X22" i="8"/>
  <c r="Y34" i="8"/>
  <c r="I13" i="8"/>
  <c r="N13" i="8"/>
  <c r="P13" i="8"/>
  <c r="R13" i="8"/>
  <c r="W23" i="8"/>
  <c r="N19" i="8"/>
  <c r="O19" i="8"/>
  <c r="Y19" i="8"/>
  <c r="O22" i="8"/>
  <c r="X27" i="8"/>
  <c r="Q22" i="8"/>
  <c r="U27" i="8"/>
  <c r="V14" i="8"/>
  <c r="P14" i="8"/>
  <c r="E37" i="8"/>
  <c r="J26" i="8"/>
  <c r="K13" i="8"/>
  <c r="X13" i="8"/>
  <c r="U13" i="8"/>
  <c r="S23" i="8"/>
  <c r="N22" i="8"/>
  <c r="J22" i="8"/>
  <c r="O14" i="8"/>
  <c r="X37" i="8"/>
  <c r="I26" i="8"/>
  <c r="O34" i="8"/>
  <c r="AC13" i="8"/>
  <c r="V22" i="8"/>
  <c r="J27" i="8"/>
  <c r="P27" i="8"/>
  <c r="Z23" i="8"/>
  <c r="Q27" i="8"/>
  <c r="AA22" i="8"/>
  <c r="R22" i="8"/>
  <c r="E14" i="8"/>
  <c r="AA14" i="8"/>
  <c r="R14" i="8"/>
  <c r="U37" i="8"/>
  <c r="Y26" i="8"/>
  <c r="K22" i="8"/>
  <c r="W22" i="8"/>
  <c r="Q34" i="8"/>
  <c r="Z12" i="8"/>
  <c r="Q14" i="8"/>
  <c r="S33" i="8"/>
  <c r="W33" i="8"/>
  <c r="Q12" i="8"/>
  <c r="AA12" i="8"/>
  <c r="K33" i="8"/>
  <c r="N46" i="8"/>
  <c r="Y12" i="8"/>
  <c r="P46" i="8"/>
  <c r="I12" i="8"/>
  <c r="R46" i="8"/>
  <c r="N12" i="8"/>
  <c r="I33" i="8"/>
  <c r="U33" i="8"/>
  <c r="P33" i="8"/>
  <c r="R37" i="8"/>
  <c r="I37" i="8"/>
  <c r="V37" i="8"/>
  <c r="S37" i="8"/>
  <c r="X46" i="8"/>
  <c r="J46" i="8"/>
  <c r="V46" i="8"/>
  <c r="AC26" i="8"/>
  <c r="X26" i="8"/>
  <c r="Q26" i="8"/>
  <c r="K34" i="8"/>
  <c r="AA34" i="8"/>
  <c r="R34" i="8"/>
  <c r="Y23" i="8"/>
  <c r="R12" i="8"/>
  <c r="S12" i="8"/>
  <c r="J23" i="8"/>
  <c r="N33" i="8"/>
  <c r="X33" i="8"/>
  <c r="R33" i="8"/>
  <c r="K37" i="8"/>
  <c r="AA37" i="8"/>
  <c r="Q37" i="8"/>
  <c r="Y46" i="8"/>
  <c r="W46" i="8"/>
  <c r="Z26" i="8"/>
  <c r="K26" i="8"/>
  <c r="R26" i="8"/>
  <c r="X34" i="8"/>
  <c r="S34" i="8"/>
  <c r="V23" i="8"/>
  <c r="U12" i="8"/>
  <c r="O12" i="8"/>
  <c r="V12" i="8"/>
  <c r="Q23" i="8"/>
  <c r="P23" i="8"/>
  <c r="J45" i="8"/>
  <c r="S45" i="8"/>
  <c r="J33" i="8"/>
  <c r="Y33" i="8"/>
  <c r="Y37" i="8"/>
  <c r="U46" i="8"/>
  <c r="Z46" i="8"/>
  <c r="Q46" i="8"/>
  <c r="S46" i="8"/>
  <c r="U26" i="8"/>
  <c r="N26" i="8"/>
  <c r="AA26" i="8"/>
  <c r="P26" i="8"/>
  <c r="AC34" i="8"/>
  <c r="V34" i="8"/>
  <c r="X23" i="8"/>
  <c r="E12" i="8"/>
  <c r="J12" i="8"/>
  <c r="K12" i="8"/>
  <c r="X12" i="8"/>
  <c r="N23" i="8"/>
  <c r="AC33" i="8"/>
  <c r="V33" i="8"/>
  <c r="Q33" i="8"/>
  <c r="W37" i="8"/>
  <c r="AC37" i="8"/>
  <c r="K46" i="8"/>
  <c r="I46" i="8"/>
  <c r="E46" i="8"/>
  <c r="L26" i="8"/>
  <c r="J34" i="8"/>
  <c r="Z34" i="8"/>
  <c r="AA23" i="8"/>
  <c r="K23" i="8"/>
  <c r="L12" i="8"/>
  <c r="O23" i="8"/>
  <c r="O45" i="8"/>
  <c r="L45" i="8"/>
  <c r="L33" i="8"/>
  <c r="Z33" i="8"/>
  <c r="AA33" i="8"/>
  <c r="N37" i="8"/>
  <c r="O37" i="8"/>
  <c r="Z37" i="8"/>
  <c r="AA46" i="8"/>
  <c r="AC46" i="8"/>
  <c r="O46" i="8"/>
  <c r="E26" i="8"/>
  <c r="W26" i="8"/>
  <c r="L34" i="8"/>
  <c r="E34" i="8"/>
  <c r="E23" i="8"/>
  <c r="AC23" i="8"/>
  <c r="Z45" i="8"/>
  <c r="AC45" i="8"/>
  <c r="E45" i="8"/>
  <c r="P45" i="8"/>
  <c r="E33" i="8"/>
  <c r="O33" i="8"/>
  <c r="L37" i="8"/>
  <c r="J37" i="8"/>
  <c r="L46" i="8"/>
  <c r="W34" i="8"/>
  <c r="N34" i="8"/>
  <c r="U23" i="8"/>
  <c r="R23" i="8"/>
  <c r="I23" i="8"/>
  <c r="AC12" i="8"/>
  <c r="W12" i="8"/>
  <c r="Q45" i="8"/>
  <c r="R45" i="8"/>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F2D2F3FB-B03F-4310-A46A-CAFD9D15CFB8}" keepAlive="1" name="Query - 14082020 - QuODA Dummy data 2018" description="Connection to the '14082020 - QuODA Dummy data 2018' query in the workbook." type="5" refreshedVersion="6" background="1" saveData="1">
    <dbPr connection="Provider=Microsoft.Mashup.OleDb.1;Data Source=$Workbook$;Location=&quot;14082020 - QuODA Dummy data 2018&quot;;Extended Properties=&quot;&quot;" command="SELECT * FROM [14082020 - QuODA Dummy data 2018]"/>
  </connection>
</connections>
</file>

<file path=xl/sharedStrings.xml><?xml version="1.0" encoding="utf-8"?>
<sst xmlns="http://schemas.openxmlformats.org/spreadsheetml/2006/main" count="1647" uniqueCount="327">
  <si>
    <t>Introduction</t>
  </si>
  <si>
    <t xml:space="preserve">This spreadsheet provides the data underpinning the 2021 Quality of Official Development Assistance (QuODA) index. It contains the values  ('raw scores') of the indicators and underpinnig measures; as well as the standardised variables ('z-scores') which are used when aggregating indicators into the four dimensions (Prioritisation, Ownership, Transpareny &amp; Untying and Evaluation); as well as into the overall score and related rankings. 
The "Rank View" tab provides a traffic-light-coded summary of scores; and the value of all 17 indicators for each agency. 
The QuODA web-tool presents some (non percentage) indicators on a scale of 1-100, and these calcs are contained in the four Dimention tabs
Detailed descriptions of the calculations and sources are contained in the methology. Many QuODA calculations use code to extract data (especially Stata), and this code is availible on request, please email csantos@cgdev.org . </t>
  </si>
  <si>
    <t>Contents</t>
  </si>
  <si>
    <t>Description</t>
  </si>
  <si>
    <t>Indicator List</t>
  </si>
  <si>
    <t>List of indicators by theme, with descriptions and year of data used</t>
  </si>
  <si>
    <t>Rank View</t>
  </si>
  <si>
    <t>Providers ordered by overall rank; listed alongside their overall z-score, ranks by theme, and raw scores by indicator</t>
  </si>
  <si>
    <t>Z-Scores</t>
  </si>
  <si>
    <t>Provider overall z-scores &amp; ranks, z-scores &amp; ranks by theme, and z-scores by indicator; missing data count</t>
  </si>
  <si>
    <t>Prioritisation</t>
  </si>
  <si>
    <t>Provider raw scores &amp; z-scores for the Prioritisation theme</t>
  </si>
  <si>
    <t>Ownership</t>
  </si>
  <si>
    <t>Provider raw scores &amp; z-scores for the Ownership theme</t>
  </si>
  <si>
    <t>Transparency &amp; Untying</t>
  </si>
  <si>
    <t>Provider raw scores &amp; z-scores for the Transparency &amp; Untying theme</t>
  </si>
  <si>
    <t>Evaluation</t>
  </si>
  <si>
    <t>Provider raw scores &amp; z-scores for the Evaluation theme</t>
  </si>
  <si>
    <t>Hard-Coded Changes</t>
  </si>
  <si>
    <t>List of hard-coded changes by indicator</t>
  </si>
  <si>
    <t>Theme</t>
  </si>
  <si>
    <t>Indicator</t>
  </si>
  <si>
    <t>Data Year</t>
  </si>
  <si>
    <t>Very short description</t>
  </si>
  <si>
    <t>Short Description</t>
  </si>
  <si>
    <t>Long description</t>
  </si>
  <si>
    <t>P1</t>
  </si>
  <si>
    <t xml:space="preserve">ODA spent in partner countries </t>
  </si>
  <si>
    <t>Share of gross ODA allocated as country programmable aid plus humanitarian and food assistance</t>
  </si>
  <si>
    <t xml:space="preserve">Share of ODA allocated as adjusted country programmable aid. Adjusted CPA excludes funding that does not flow to partner countries (e.g. donor administrative costs and imputed student costs, and interest received), but keeps in humanitarian and food aid, both of which likely represent transfers reaching partner countries. </t>
  </si>
  <si>
    <t>P2</t>
  </si>
  <si>
    <t>Poverty focus</t>
  </si>
  <si>
    <t>Weighted share of ODA allocated to the poorest countries</t>
  </si>
  <si>
    <t xml:space="preserve">Weighted bilateral finance contributions to each recipient using the inverse of the income level of the recipient country.
</t>
  </si>
  <si>
    <t>P3</t>
  </si>
  <si>
    <t>2019/2018 (for CPR)</t>
  </si>
  <si>
    <t>Contributions to under-aided countries</t>
  </si>
  <si>
    <t>Score measuring the extent to which each provider moves the global distribution of aid towards or away from an optimal allocation</t>
  </si>
  <si>
    <t>Score which captures the extent to which each provider moves the global distribution of CPA towards or away from an optimal allocation. It rewards resources directed towards under-aided “orphans” – those countries neglected by the global system whose actual receipts are lower than the ideal – and penalises resources directed towards over-aided “darlings” – those countries whose actual receipts exceed the ideal.
The “optimal” aid allocation used is based on the World Bank’s International Development Association (IDA) model, which determines allocations through a combination of recipient needs (population size &amp; GNI per capita) and governance quality (World Bank’s Country Performance Ratings).</t>
  </si>
  <si>
    <t>P4</t>
  </si>
  <si>
    <t>Core support to multilaterals</t>
  </si>
  <si>
    <t>Share of total country ODA allocated as core support to multilateral agencies</t>
  </si>
  <si>
    <t>Share of total gross ODA allocated as core support to multilateral agencies</t>
  </si>
  <si>
    <t>P5</t>
  </si>
  <si>
    <t>Supporting fragile states and  global public goods</t>
  </si>
  <si>
    <t>ODA share to selected global public goods; and fragility focus</t>
  </si>
  <si>
    <t xml:space="preserve">Average of two sub-indicators on a) Fragility focus - ODA weighted by recipients OECD state of fragility score and b) Share of total ODA gross disbursements allocated to GPG-relevant purpose codes, channels and policy markers (which for bilateral providers includes their imputed GPG-spend via core contributions to the multilateral system) and </t>
  </si>
  <si>
    <t>O1</t>
  </si>
  <si>
    <t>Alignment at objectives level</t>
  </si>
  <si>
    <t>Share of development interventions and evaluations that draw objectives and plans from partner frameworks</t>
  </si>
  <si>
    <t xml:space="preserve">Average of two sub-indicators measuring: 
a) Percentage of donors’ new interventions that draw their objectives and development focus from recipient country-owned results frameworks; 
b) Percentage of new interventions that plan a final (ex post) evaluation funded by the government, or jointly by the government and the provider. </t>
  </si>
  <si>
    <t>O2</t>
  </si>
  <si>
    <t>Use of country financial systems</t>
  </si>
  <si>
    <t>Share of ODA recorded in partner country budgets and use of public financial management systems</t>
  </si>
  <si>
    <t>Average of two sub-indicators measuring: 
a) Percentage of development cooperation funding scheduled for disbursement by development partners that is recorded in the annual budgets approved by the legislature of a given country; 
b)  Measures the share of development cooperation funding that is disbursed to the government using the partner country’s own financial management and procurement systems</t>
  </si>
  <si>
    <t>O3</t>
  </si>
  <si>
    <t>Reliability and predictability</t>
  </si>
  <si>
    <t>Share of ODA that is reliable (received as planned) and predictable using forward spending plans</t>
  </si>
  <si>
    <t xml:space="preserve">Average of two sub-indicators measuring: 
a) Measures the share of funding disbursed to the recipient government within the fiscal year for which it was scheduled by the donor; 
b) Average proportion of development cooperation funding covered by indicative forward expenditure or implementation plans at the country level, for one, two and three years ahead. </t>
  </si>
  <si>
    <t>O4</t>
  </si>
  <si>
    <t>2017/2017 (for CPA)</t>
  </si>
  <si>
    <t>Partner Feedback</t>
  </si>
  <si>
    <t xml:space="preserve">Share of donors’ CPA covered by GPEDC respondents </t>
  </si>
  <si>
    <t>Share of donor aid (CPA) where recipients responded to GPEDC questionarie.</t>
  </si>
  <si>
    <t>T1</t>
  </si>
  <si>
    <t>Spend reported in IATI</t>
  </si>
  <si>
    <t>Share of total project-level ODA and OOF disbursements reported to the CRS which are also published to IATI</t>
  </si>
  <si>
    <t>Value of ODA and OOF disbursement and expenditure transactions that are published to IATI, divided by total gross disbursements of ODA and OOF reported the CRS.  This calculates the proportion of disbursed ODA flows that have been published to the IATI standard.</t>
  </si>
  <si>
    <t>T2</t>
  </si>
  <si>
    <t>Comprehensiveness of data (CRS)</t>
  </si>
  <si>
    <t xml:space="preserve">Composite of three measures of reporting detail in CRS. </t>
  </si>
  <si>
    <t xml:space="preserve">Indicator measures the average of the z-scores three sub-indicators that capture: a) average share of “title” and “description” fields filled in for CRS; b) natural log of the character count of long description fields in the CRS; c)  the share of projets for which the channel fields are completed in the CRS. </t>
  </si>
  <si>
    <t>T3</t>
  </si>
  <si>
    <t>2020-2021</t>
  </si>
  <si>
    <t>Timeliness (CRS and IATI)</t>
  </si>
  <si>
    <t xml:space="preserve">Measure of the timeliness of donor reporting to the CRS and the timeliness and frequency of IATI reporting for the lead development agency. </t>
  </si>
  <si>
    <t xml:space="preserve">Indicator measures the average of the z-scores of two sub-indicators: 1) codes whether providers reported to the CRS by the deadline and if not, how long after; 2) is the sum of the frequency of provider reporting to IATI and the sum of the timeliness of provider reporting to IATI, both of which are measured on a scale of 0-4. For IATI, when providers report through multiple ministries, we capture scores for the lead agency, only. </t>
  </si>
  <si>
    <t>T4</t>
  </si>
  <si>
    <t>Untied aid (official)</t>
  </si>
  <si>
    <t>Share of ODA reported as being “untied” from provider procurement</t>
  </si>
  <si>
    <t>Measured as "untied" aid plus half the value of aid marked as being "partially tied" divided by the sum of ODA reported as being "tied", "partially tied" and "untied" in the OECD's CRS.</t>
  </si>
  <si>
    <t>T5</t>
  </si>
  <si>
    <t>2017-2018</t>
  </si>
  <si>
    <t>Untied aid (contracts)</t>
  </si>
  <si>
    <t>Share of countries development contracts awarded to contractors in the provider country less providers' market share</t>
  </si>
  <si>
    <t xml:space="preserve">Share of contract value for contracts awarded to contractors in the provider country, minus the share of global contracts awarded to consultants from the provider country. </t>
  </si>
  <si>
    <t>L1</t>
  </si>
  <si>
    <t>Various</t>
  </si>
  <si>
    <t>Evaluation systems</t>
  </si>
  <si>
    <t>Composite measure of the quality of providers’ evaluation systems from OECD Peer reviews and MOPAN assessments</t>
  </si>
  <si>
    <t>Measured as the average of four sub-indicators that capture: 1. the presence of an evaluation policy with defined roles and responsibilities; 2. a dedicated evaluation plan and budget; 3. independent and impartial evaluation system; 4. sufficient expertise and systems to ensure quality. Data for this indicator is taken from the OECD Peer Reviews and MOPAN assessments.</t>
  </si>
  <si>
    <t>L2</t>
  </si>
  <si>
    <t>Institutional learning systems</t>
  </si>
  <si>
    <t>Composite measure of the quality of providers’ learning systems from OECD Peer reviews and MOPAN assessments</t>
  </si>
  <si>
    <t>Measured as the average of three sub-indicators that capture: 1. the presence and quality of programme management and accountability systems; 2. the presence and quality of knowlege manage systems; 3. the implementation of recommendations from prior OECD Peer Reviews or MOPAN assessments. Data for this indicator is taken from the OECD Peer Reviews and MOPAN assessments.</t>
  </si>
  <si>
    <t>L3</t>
  </si>
  <si>
    <t>Results-based management systems</t>
  </si>
  <si>
    <t>Composite measure of the quality of results-based management systems from OECD Peer reviews and MOPAN assessments</t>
  </si>
  <si>
    <t>Measured as the average of two sub-indicators that capture: 1. results oriented policies and strategies that include expected results based on a sound logic; 2. use of results information to inform planning, decision-making, programming and learning. Data for this indicator is taken from the OECD Peer Reviews and MOPAN assessments.</t>
  </si>
  <si>
    <t>Rank by Theme</t>
  </si>
  <si>
    <t>Prioritisation Raw Scores</t>
  </si>
  <si>
    <t>Ownership Raw Scores</t>
  </si>
  <si>
    <t>Transparency &amp; Untying Raw Scores</t>
  </si>
  <si>
    <t>Evaluation Raw Scores</t>
  </si>
  <si>
    <t>Rank</t>
  </si>
  <si>
    <t>Agency</t>
  </si>
  <si>
    <t>Overall Score</t>
  </si>
  <si>
    <t>Bilateral Rank</t>
  </si>
  <si>
    <t>Multilateral Rank</t>
  </si>
  <si>
    <t>Transparency &amp; untying</t>
  </si>
  <si>
    <t>P5a</t>
  </si>
  <si>
    <t>P5b</t>
  </si>
  <si>
    <t>O1a</t>
  </si>
  <si>
    <t>O1b</t>
  </si>
  <si>
    <t>O2a</t>
  </si>
  <si>
    <t>O2b</t>
  </si>
  <si>
    <t>O3a</t>
  </si>
  <si>
    <t>O3b</t>
  </si>
  <si>
    <t>T2a</t>
  </si>
  <si>
    <t>T2b</t>
  </si>
  <si>
    <t>T2c</t>
  </si>
  <si>
    <t>T3a</t>
  </si>
  <si>
    <t>T3b</t>
  </si>
  <si>
    <t>E1</t>
  </si>
  <si>
    <t>E2</t>
  </si>
  <si>
    <t>E3</t>
  </si>
  <si>
    <t>Provider Code</t>
  </si>
  <si>
    <t>Provider Name</t>
  </si>
  <si>
    <t>Bilateral [1] / Multilateral [0]</t>
  </si>
  <si>
    <t>AFDF</t>
  </si>
  <si>
    <t>African Development Fund</t>
  </si>
  <si>
    <t>African Development Fund [AfDF]</t>
  </si>
  <si>
    <t>AFESD</t>
  </si>
  <si>
    <t>Arab Fund (AFESD)</t>
  </si>
  <si>
    <t>ASDB</t>
  </si>
  <si>
    <t>Asian Development Bank</t>
  </si>
  <si>
    <t>Asian Development Bank [AsDB]</t>
  </si>
  <si>
    <t>AUS</t>
  </si>
  <si>
    <t>Australia</t>
  </si>
  <si>
    <t>AUT</t>
  </si>
  <si>
    <t>Austria</t>
  </si>
  <si>
    <t>BEL</t>
  </si>
  <si>
    <t>Belgium</t>
  </si>
  <si>
    <t>CAN</t>
  </si>
  <si>
    <t>Canada</t>
  </si>
  <si>
    <t>CIF</t>
  </si>
  <si>
    <t>Climate Investment Funds</t>
  </si>
  <si>
    <t>Climate Investment Funds [CIF]</t>
  </si>
  <si>
    <t>CZE</t>
  </si>
  <si>
    <t>Czechia</t>
  </si>
  <si>
    <t>DNK</t>
  </si>
  <si>
    <t>Denmark</t>
  </si>
  <si>
    <t>EUI</t>
  </si>
  <si>
    <t>EU Institutions</t>
  </si>
  <si>
    <t>FIN</t>
  </si>
  <si>
    <t>Finland</t>
  </si>
  <si>
    <t>FAO</t>
  </si>
  <si>
    <t>Food and Agriculture Organisation</t>
  </si>
  <si>
    <t>FRA</t>
  </si>
  <si>
    <t>France</t>
  </si>
  <si>
    <t>DEU</t>
  </si>
  <si>
    <t>Germany</t>
  </si>
  <si>
    <t>GAVI</t>
  </si>
  <si>
    <t>Global Alliance for Vaccines and Immunization</t>
  </si>
  <si>
    <t>Global Alliance for Vaccines and Immunization [GAVI]</t>
  </si>
  <si>
    <t>GEF</t>
  </si>
  <si>
    <t>Global Environment Facility</t>
  </si>
  <si>
    <t>Global Environment Facility [GEF]</t>
  </si>
  <si>
    <t>GLF</t>
  </si>
  <si>
    <t>Global Fund</t>
  </si>
  <si>
    <t>GRC</t>
  </si>
  <si>
    <t>Greece</t>
  </si>
  <si>
    <t>GCF</t>
  </si>
  <si>
    <t>Green Climate Fund</t>
  </si>
  <si>
    <t>Green Climate Fund [GCF]</t>
  </si>
  <si>
    <t>HUN</t>
  </si>
  <si>
    <t>Hungary</t>
  </si>
  <si>
    <t>ISL</t>
  </si>
  <si>
    <t>Iceland</t>
  </si>
  <si>
    <t>IFAD</t>
  </si>
  <si>
    <t>IMF</t>
  </si>
  <si>
    <t>IMF (Concessional Trust Funds)</t>
  </si>
  <si>
    <t>IADB</t>
  </si>
  <si>
    <t>Inter-American Development Bank</t>
  </si>
  <si>
    <t>Inter-American Development Bank [IDB]</t>
  </si>
  <si>
    <t>IDA</t>
  </si>
  <si>
    <t>International Development Association</t>
  </si>
  <si>
    <t>International Development Association [IDA]</t>
  </si>
  <si>
    <t>ILO</t>
  </si>
  <si>
    <t>International Labour Organisation</t>
  </si>
  <si>
    <t>IRL</t>
  </si>
  <si>
    <t>Ireland</t>
  </si>
  <si>
    <t>ISDB</t>
  </si>
  <si>
    <t>Islamic Development Bank</t>
  </si>
  <si>
    <t>Islamic Development Bank [IsDB]</t>
  </si>
  <si>
    <t>ITA</t>
  </si>
  <si>
    <t>Italy</t>
  </si>
  <si>
    <t>JPN</t>
  </si>
  <si>
    <t>Japan</t>
  </si>
  <si>
    <t>KOR</t>
  </si>
  <si>
    <t>Korea</t>
  </si>
  <si>
    <t>LUX</t>
  </si>
  <si>
    <t>Luxembourg</t>
  </si>
  <si>
    <t>NLD</t>
  </si>
  <si>
    <t>Netherlands</t>
  </si>
  <si>
    <t>NZL</t>
  </si>
  <si>
    <t>New Zealand</t>
  </si>
  <si>
    <t>NOR</t>
  </si>
  <si>
    <t>Norway</t>
  </si>
  <si>
    <t>OFID</t>
  </si>
  <si>
    <t>OPEC Fund for International Development</t>
  </si>
  <si>
    <t>OPEC Fund for International Development [OPEC Fund]</t>
  </si>
  <si>
    <t>POL</t>
  </si>
  <si>
    <t>Poland</t>
  </si>
  <si>
    <t>PRT</t>
  </si>
  <si>
    <t>Portugal</t>
  </si>
  <si>
    <t>SVK</t>
  </si>
  <si>
    <t>Slovakia</t>
  </si>
  <si>
    <t>SVN</t>
  </si>
  <si>
    <t>Slovenia</t>
  </si>
  <si>
    <t>ESP</t>
  </si>
  <si>
    <t>Spain</t>
  </si>
  <si>
    <t>SWE</t>
  </si>
  <si>
    <t>Sweden</t>
  </si>
  <si>
    <t>CHE</t>
  </si>
  <si>
    <t>Switzerland</t>
  </si>
  <si>
    <t>UNDP</t>
  </si>
  <si>
    <t>UNICEF</t>
  </si>
  <si>
    <t>GBR</t>
  </si>
  <si>
    <t>United Kingdom</t>
  </si>
  <si>
    <t>USA</t>
  </si>
  <si>
    <t>United States</t>
  </si>
  <si>
    <t>WHO</t>
  </si>
  <si>
    <t>World Health Organisation</t>
  </si>
  <si>
    <t>World Health Organisation [WHO]</t>
  </si>
  <si>
    <t>Transparency and Untying</t>
  </si>
  <si>
    <t>AfDF</t>
  </si>
  <si>
    <t>AsDB</t>
  </si>
  <si>
    <t>IDB</t>
  </si>
  <si>
    <t>IsDB</t>
  </si>
  <si>
    <t>Raw score</t>
  </si>
  <si>
    <t>z-scores</t>
  </si>
  <si>
    <t>Overall results</t>
  </si>
  <si>
    <t>Min-max website values</t>
  </si>
  <si>
    <t>Average Prioritisation z-score</t>
  </si>
  <si>
    <t>Prioritisation score</t>
  </si>
  <si>
    <t>Prioritisation min-max score (for website)</t>
  </si>
  <si>
    <t>Provider</t>
  </si>
  <si>
    <t>P5a (fragility)</t>
  </si>
  <si>
    <t>P5b (GPGs)</t>
  </si>
  <si>
    <t>P5 Average</t>
  </si>
  <si>
    <t>P5 z-score</t>
  </si>
  <si>
    <t xml:space="preserve">Note: Data on the website presents min-max scaled values for continuous variables (i.e. P2, P3, P5 and P5a) and the overall dimension score. Given that continuous values do not have a defined minimum and maximum, our top and bottom values are the equivalent of 0.25 of a standard deviation above or below the top or bottom z-score values from our sample.  This assumes that no provider has the perfect or absolute worst performance. Other prioritisation indicators (P1, P4, P5b) are presented on the website using raw values, which are already measured on a scale of 0-100. </t>
  </si>
  <si>
    <t>NA</t>
  </si>
  <si>
    <t>Mean</t>
  </si>
  <si>
    <t>Std</t>
  </si>
  <si>
    <t>Min</t>
  </si>
  <si>
    <t>Max</t>
  </si>
  <si>
    <t>Min - 0.25 Stdev</t>
  </si>
  <si>
    <t>Max + 0.25 Stdev</t>
  </si>
  <si>
    <t>Perfect score (raw)</t>
  </si>
  <si>
    <t>Worst score (raw)</t>
  </si>
  <si>
    <t>Raw Scores</t>
  </si>
  <si>
    <t>O1 z-score</t>
  </si>
  <si>
    <t>O2 z-score</t>
  </si>
  <si>
    <t>O3 z-score</t>
  </si>
  <si>
    <t>O4 z-score</t>
  </si>
  <si>
    <t>Average Ownership z-score</t>
  </si>
  <si>
    <t>Ownership score</t>
  </si>
  <si>
    <t>Ownership min-max score (for website)</t>
  </si>
  <si>
    <t>z-score</t>
  </si>
  <si>
    <t>Average transparency z-score</t>
  </si>
  <si>
    <t>Transparency and untying score</t>
  </si>
  <si>
    <t>Transparency and Untying min-max score (for website)</t>
  </si>
  <si>
    <t>RANK</t>
  </si>
  <si>
    <t>Sub-indicator</t>
  </si>
  <si>
    <t>T2 - zscore</t>
  </si>
  <si>
    <t>T3 (z-score)</t>
  </si>
  <si>
    <t>Note: Scoring for each indicator is on a scale from 0-4. For Multilaterals, scores are taken from MOPAN reviews, which use a four-part rating system: Highly unsatisfactory (0 - 1), Unsatisfactory (1.01 - 2), Satisfactory (2.01 - 3), Highly Satisfactory (3.01 - 4). For bilaterals, scores are coded from OECD Peer Reviews by CGD staff.  Countries are awaded using the following method: 0 = Element is not present; 1 = Element is present, but not implemented/implemented in zero cases; 2 = Element is partially  implemented/implemented in some cases; 3 = Element is substantially implemented/implemented in the majority of cases; 4 = Element us fully implemented/implemented in all cases.  For more information, please see the QuODA Methodology Note</t>
  </si>
  <si>
    <t>Min-max values for website</t>
  </si>
  <si>
    <t>Donor</t>
  </si>
  <si>
    <t>E1 Overall Score</t>
  </si>
  <si>
    <t>E1a</t>
  </si>
  <si>
    <t>E1b</t>
  </si>
  <si>
    <t>E1c</t>
  </si>
  <si>
    <t>E1d</t>
  </si>
  <si>
    <t>E2 Overall Score</t>
  </si>
  <si>
    <t>E2a</t>
  </si>
  <si>
    <t>E2b</t>
  </si>
  <si>
    <t>E2c</t>
  </si>
  <si>
    <t>E3 Overall Score</t>
  </si>
  <si>
    <t>E3a</t>
  </si>
  <si>
    <t>E3b</t>
  </si>
  <si>
    <t>Average evaluation z-score</t>
  </si>
  <si>
    <t>Evaluation score</t>
  </si>
  <si>
    <t>Evaluation min-max score (for website)</t>
  </si>
  <si>
    <t>N/A</t>
  </si>
  <si>
    <t>Overall score</t>
  </si>
  <si>
    <t>Dimension average</t>
  </si>
  <si>
    <t>Average</t>
  </si>
  <si>
    <t>P average</t>
  </si>
  <si>
    <t>P Rank</t>
  </si>
  <si>
    <t>O average</t>
  </si>
  <si>
    <t>O Rank</t>
  </si>
  <si>
    <t>T average</t>
  </si>
  <si>
    <t>T rank</t>
  </si>
  <si>
    <t>E average</t>
  </si>
  <si>
    <t>E rank</t>
  </si>
  <si>
    <t>Missing indicator count</t>
  </si>
  <si>
    <t>Av</t>
  </si>
  <si>
    <t>STDV</t>
  </si>
  <si>
    <t>L average</t>
  </si>
  <si>
    <t>In some cases, it was necessary to manually adjust the data. This sheet records where this has been undertaken</t>
  </si>
  <si>
    <t>Hard-coded changes</t>
  </si>
  <si>
    <t>None</t>
  </si>
  <si>
    <t>NA's are used for providers without scores on GPEDC; CIF, GCF and Poland do not have results on any GPEDC indicator</t>
  </si>
  <si>
    <t xml:space="preserve">Slovakia receives a 0 on this indicator as a score provided by a single respondent. The zero value equates to an extremely high z-score which has a disproportionate weight on Slovakia's score. As a result, we assign an "NA" for Slovakia's performance for this measure. </t>
  </si>
  <si>
    <t>NA's are used for providers without scores on GPEDC</t>
  </si>
  <si>
    <t>Coverage ratios are capped at 100% for providers who have reported more ODA and OOF to IATI than to the OECD. For 2019 this includes: IFAD (107%) and UNDP (320%).</t>
  </si>
  <si>
    <t>T3a: The OECD reports that the CRS data for the IMF is downloaded directly from the IMF website. We award the IMF a score of "3" on the assumption that the IMF can't report late to the OECD if the data is downloadable.</t>
  </si>
  <si>
    <t>Asian Development Bank and Inter-American Development Bank are assigned the equivalent to the lowest value recorded for DAC providers due to evidence that it ties procurement to member countries. IsDB given mean percentage as 'sometimes' bidding is restricted to member countries.</t>
  </si>
  <si>
    <t xml:space="preserve">EU Institutions do not have data on the value of contracts awarded to domestic suppliers as it is not a country, we instead calculate the value of contracts for the EU Institutions as the sum of contracts won by EU member countries. </t>
  </si>
  <si>
    <t>Netherlands, Norway and Slovakia did not report contracts data to the OECD in 2017-2018. They are awarded the equivalent of the worst score as a penalty.</t>
  </si>
  <si>
    <t>Ireland reports not allocating contracts in 2017-2018 and is awarded a "no score".</t>
  </si>
  <si>
    <t xml:space="preserve">Note: Data on the website presents min-max scaled values for variables O1-O3 (O4 presented as raw scores as already on a scale of 0-100), which are calculated as the average of two z-scores, and the overall dimension score. Seeing as the raw values for the ownership indicators are calculated based on actual values on a defined scale (min = 0, max = 100), we calculate the min-max transformation using min and max values equivalent to the z-score that would be reached if an agency scored two zeros (min) or two perfect scores (max). For the dimension score, the min-max transformation is calculated with a top and bottom value equivalent to 0.25 + or - the highest and lowest standard deviations, respectively. This is done for consistency across the dimensions. Sub-indicators presented in the agency "lightbox" on the website are raw values. </t>
  </si>
  <si>
    <t xml:space="preserve">Note: Data on the website presents min-max scaled values for continuous variables (i.e. T2 and T2b) and the overall dimension score. Given that continuous values do not have a defined minimum and maximum, our top and bottom values are the equivalent of 0.25 of a standard deviation (for T2b, for which a zero score already occurs in the data, we use the z-score equivalent of this bottom value for scaling).  This assumes that no provider has the perfect or absolute worst performance. For T3, we calculate the min-max based on the z-score equivalent of the top and bottom values. Other transparency and untying indicators (T1, T2a, T2c, T3a, T3b, T4, T5) are presented on the website using raw values, which are already presented on a scale of 0-100. </t>
  </si>
  <si>
    <t xml:space="preserve">Note: Min-max values based on the z-score equivalent of the max and min possible raw value, per indicator (i.e. 4 and 0). On the website, all sub-indicators are presented as raw values (out of a max score of 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</si>
</sst>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0"/>
    <numFmt numFmtId="166" formatCode="_-* #,##0_-;\-* #,##0_-;_-* &quot;-&quot;??_-;_-@_-"/>
    <numFmt numFmtId="167" formatCode="0.000"/>
    <numFmt numFmtId="168" formatCode="0.000000"/>
  </numFmts>
  <fonts count="15" x14ac:knownFonts="1">
    <font>
      <sz val="11"/>
      <color theme="1"/>
      <name val="Calibri"/>
      <family val="2"/>
      <scheme val="minor"/>
    </font>
    <font>
      <b/>
      <sz val="11"/>
      <color theme="1"/>
      <name val="Calibri"/>
      <family val="2"/>
      <scheme val="minor"/>
    </font>
    <font>
      <sz val="10"/>
      <color theme="1"/>
      <name val="Arial"/>
      <family val="2"/>
    </font>
    <font>
      <sz val="10"/>
      <color rgb="FF000000"/>
      <name val="Arial"/>
      <family val="2"/>
    </font>
    <font>
      <b/>
      <sz val="10"/>
      <color theme="1"/>
      <name val="Arial"/>
      <family val="2"/>
    </font>
    <font>
      <b/>
      <sz val="10"/>
      <color rgb="FF000000"/>
      <name val="Arial"/>
      <family val="2"/>
    </font>
    <font>
      <sz val="11"/>
      <name val="Calibri"/>
      <family val="2"/>
    </font>
    <font>
      <sz val="11"/>
      <color theme="1"/>
      <name val="Calibri"/>
      <family val="2"/>
      <scheme val="minor"/>
    </font>
    <font>
      <b/>
      <sz val="11"/>
      <color rgb="FFFA7D00"/>
      <name val="Calibri"/>
      <family val="2"/>
      <scheme val="minor"/>
    </font>
    <font>
      <sz val="11"/>
      <color rgb="FF000000"/>
      <name val="Calibri"/>
      <family val="2"/>
      <scheme val="minor"/>
    </font>
    <font>
      <sz val="11"/>
      <color rgb="FF000000"/>
      <name val="Calibri"/>
      <family val="2"/>
    </font>
    <font>
      <sz val="10"/>
      <name val="Arial"/>
      <family val="2"/>
    </font>
    <font>
      <u/>
      <sz val="11"/>
      <color theme="10"/>
      <name val="Calibri"/>
      <family val="2"/>
      <scheme val="minor"/>
    </font>
    <font>
      <sz val="8"/>
      <name val="Calibri"/>
      <family val="2"/>
      <scheme val="minor"/>
    </font>
    <font>
      <b/>
      <sz val="11"/>
      <name val="Calibri"/>
      <family val="2"/>
      <scheme val="minor"/>
    </font>
  </fonts>
  <fills count="23">
    <fill>
      <patternFill patternType="none"/>
    </fill>
    <fill>
      <patternFill patternType="gray125"/>
    </fill>
    <fill>
      <patternFill patternType="solid">
        <fgColor rgb="FFE1E1FF"/>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theme="0"/>
        <bgColor indexed="64"/>
      </patternFill>
    </fill>
    <fill>
      <patternFill patternType="solid">
        <fgColor theme="7"/>
        <bgColor indexed="64"/>
      </patternFill>
    </fill>
    <fill>
      <patternFill patternType="solid">
        <fgColor rgb="FFF2F2F2"/>
      </patternFill>
    </fill>
    <fill>
      <patternFill patternType="solid">
        <fgColor rgb="FFF86F71"/>
        <bgColor rgb="FF000000"/>
      </patternFill>
    </fill>
    <fill>
      <patternFill patternType="solid">
        <fgColor theme="6" tint="0.59999389629810485"/>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rgb="FFFFC000"/>
        <bgColor indexed="64"/>
      </patternFill>
    </fill>
    <fill>
      <patternFill patternType="solid">
        <fgColor theme="7" tint="0.59999389629810485"/>
        <bgColor indexed="64"/>
      </patternFill>
    </fill>
    <fill>
      <patternFill patternType="solid">
        <fgColor rgb="FFD5D5FF"/>
        <bgColor indexed="64"/>
      </patternFill>
    </fill>
    <fill>
      <patternFill patternType="solid">
        <fgColor theme="8" tint="0.59999389629810485"/>
        <bgColor indexed="64"/>
      </patternFill>
    </fill>
    <fill>
      <patternFill patternType="solid">
        <fgColor rgb="FF63BE7B"/>
        <bgColor indexed="64"/>
      </patternFill>
    </fill>
    <fill>
      <patternFill patternType="solid">
        <fgColor rgb="FFF8696B"/>
        <bgColor indexed="64"/>
      </patternFill>
    </fill>
    <fill>
      <patternFill patternType="solid">
        <fgColor theme="0" tint="-4.9989318521683403E-2"/>
        <bgColor indexed="64"/>
      </patternFill>
    </fill>
  </fills>
  <borders count="5">
    <border>
      <left/>
      <right/>
      <top/>
      <bottom/>
      <diagonal/>
    </border>
    <border>
      <left style="thin">
        <color rgb="FF7F7F7F"/>
      </left>
      <right style="thin">
        <color rgb="FF7F7F7F"/>
      </right>
      <top style="thin">
        <color rgb="FF7F7F7F"/>
      </top>
      <bottom style="thin">
        <color rgb="FF7F7F7F"/>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9">
    <xf numFmtId="0" fontId="0" fillId="0" borderId="0"/>
    <xf numFmtId="0" fontId="3" fillId="0" borderId="0"/>
    <xf numFmtId="0" fontId="6" fillId="0" borderId="0"/>
    <xf numFmtId="43" fontId="7" fillId="0" borderId="0" applyFont="0" applyFill="0" applyBorder="0" applyAlignment="0" applyProtection="0"/>
    <xf numFmtId="0" fontId="8" fillId="11" borderId="1" applyNumberFormat="0" applyAlignment="0" applyProtection="0"/>
    <xf numFmtId="0" fontId="7" fillId="0" borderId="0"/>
    <xf numFmtId="9" fontId="7" fillId="0" borderId="0" applyFont="0" applyFill="0" applyBorder="0" applyAlignment="0" applyProtection="0"/>
    <xf numFmtId="0" fontId="11" fillId="0" borderId="0"/>
    <xf numFmtId="0" fontId="12" fillId="0" borderId="0" applyNumberFormat="0" applyFill="0" applyBorder="0" applyAlignment="0" applyProtection="0"/>
  </cellStyleXfs>
  <cellXfs count="244">
    <xf numFmtId="0" fontId="0" fillId="0" borderId="0" xfId="0"/>
    <xf numFmtId="164" fontId="0" fillId="0" borderId="0" xfId="0" applyNumberFormat="1"/>
    <xf numFmtId="2" fontId="0" fillId="0" borderId="0" xfId="0" applyNumberFormat="1"/>
    <xf numFmtId="0" fontId="0" fillId="0" borderId="0" xfId="0" applyAlignment="1">
      <alignment vertical="center"/>
    </xf>
    <xf numFmtId="0" fontId="1" fillId="0" borderId="0" xfId="0" applyFont="1"/>
    <xf numFmtId="0" fontId="1" fillId="0" borderId="0" xfId="0" applyFont="1" applyAlignment="1">
      <alignment vertical="center"/>
    </xf>
    <xf numFmtId="0" fontId="1" fillId="2" borderId="0" xfId="0" applyFont="1" applyFill="1" applyAlignment="1">
      <alignment vertical="center"/>
    </xf>
    <xf numFmtId="9" fontId="0" fillId="0" borderId="0" xfId="0" applyNumberFormat="1"/>
    <xf numFmtId="9" fontId="0" fillId="2" borderId="0" xfId="0" applyNumberFormat="1" applyFill="1" applyAlignment="1">
      <alignment vertical="center"/>
    </xf>
    <xf numFmtId="2" fontId="0" fillId="2" borderId="0" xfId="0" applyNumberFormat="1" applyFill="1" applyAlignment="1">
      <alignment vertical="center"/>
    </xf>
    <xf numFmtId="0" fontId="1" fillId="2" borderId="0" xfId="0" applyFont="1" applyFill="1" applyAlignment="1">
      <alignment horizontal="center" vertical="center" wrapText="1"/>
    </xf>
    <xf numFmtId="2" fontId="0" fillId="0" borderId="0" xfId="0" applyNumberFormat="1" applyFont="1"/>
    <xf numFmtId="0" fontId="0" fillId="0" borderId="0" xfId="0" applyFont="1"/>
    <xf numFmtId="0" fontId="1" fillId="6" borderId="0" xfId="0" applyFont="1" applyFill="1" applyAlignment="1">
      <alignment horizontal="center" vertical="center" wrapText="1"/>
    </xf>
    <xf numFmtId="0" fontId="1" fillId="7" borderId="0" xfId="0" applyFont="1" applyFill="1" applyAlignment="1">
      <alignment horizontal="center" vertical="center" wrapText="1"/>
    </xf>
    <xf numFmtId="0" fontId="1" fillId="4" borderId="0" xfId="0" applyFont="1" applyFill="1" applyAlignment="1">
      <alignment horizontal="center" vertical="center" wrapText="1"/>
    </xf>
    <xf numFmtId="0" fontId="1" fillId="6" borderId="0" xfId="0" applyFont="1" applyFill="1"/>
    <xf numFmtId="2" fontId="4" fillId="4" borderId="0" xfId="0" applyNumberFormat="1" applyFont="1" applyFill="1"/>
    <xf numFmtId="0" fontId="3" fillId="0" borderId="0" xfId="1"/>
    <xf numFmtId="165" fontId="3" fillId="0" borderId="0" xfId="1" applyNumberFormat="1"/>
    <xf numFmtId="164" fontId="3" fillId="0" borderId="0" xfId="1" applyNumberFormat="1"/>
    <xf numFmtId="2" fontId="2" fillId="0" borderId="0" xfId="1" applyNumberFormat="1" applyFont="1"/>
    <xf numFmtId="2" fontId="3" fillId="0" borderId="0" xfId="1" applyNumberFormat="1"/>
    <xf numFmtId="164" fontId="6" fillId="0" borderId="0" xfId="2" applyNumberFormat="1"/>
    <xf numFmtId="0" fontId="1" fillId="7" borderId="0" xfId="0" applyFont="1" applyFill="1"/>
    <xf numFmtId="0" fontId="3" fillId="0" borderId="0" xfId="1" applyAlignment="1">
      <alignment horizontal="left" vertical="center"/>
    </xf>
    <xf numFmtId="165" fontId="3" fillId="0" borderId="0" xfId="1" applyNumberFormat="1" applyAlignment="1">
      <alignment horizontal="left" vertical="center"/>
    </xf>
    <xf numFmtId="0" fontId="3" fillId="9" borderId="0" xfId="1" applyFill="1"/>
    <xf numFmtId="2" fontId="6" fillId="0" borderId="0" xfId="2" applyNumberFormat="1"/>
    <xf numFmtId="0" fontId="6" fillId="0" borderId="0" xfId="2"/>
    <xf numFmtId="0" fontId="4" fillId="7" borderId="0" xfId="1" applyFont="1" applyFill="1"/>
    <xf numFmtId="2" fontId="4" fillId="7" borderId="0" xfId="1" applyNumberFormat="1" applyFont="1" applyFill="1"/>
    <xf numFmtId="1" fontId="0" fillId="0" borderId="0" xfId="0" applyNumberFormat="1"/>
    <xf numFmtId="2" fontId="1" fillId="0" borderId="0" xfId="0" applyNumberFormat="1" applyFont="1"/>
    <xf numFmtId="0" fontId="1" fillId="5" borderId="0" xfId="0" applyFont="1" applyFill="1" applyAlignment="1">
      <alignment horizontal="center" vertical="center"/>
    </xf>
    <xf numFmtId="0" fontId="4" fillId="0" borderId="0" xfId="0" applyFont="1"/>
    <xf numFmtId="0" fontId="2" fillId="0" borderId="0" xfId="0" applyFont="1"/>
    <xf numFmtId="2" fontId="2" fillId="0" borderId="0" xfId="0" applyNumberFormat="1" applyFont="1"/>
    <xf numFmtId="0" fontId="3" fillId="0" borderId="0" xfId="0" applyFont="1"/>
    <xf numFmtId="1" fontId="3" fillId="0" borderId="0" xfId="0" applyNumberFormat="1" applyFont="1"/>
    <xf numFmtId="164" fontId="3" fillId="0" borderId="0" xfId="0" applyNumberFormat="1" applyFont="1"/>
    <xf numFmtId="9" fontId="2" fillId="0" borderId="0" xfId="0" applyNumberFormat="1" applyFont="1"/>
    <xf numFmtId="9" fontId="3" fillId="0" borderId="0" xfId="0" applyNumberFormat="1" applyFont="1"/>
    <xf numFmtId="0" fontId="0" fillId="0" borderId="0" xfId="0" applyFill="1"/>
    <xf numFmtId="2" fontId="0" fillId="5" borderId="0" xfId="0" applyNumberFormat="1" applyFill="1"/>
    <xf numFmtId="0" fontId="0" fillId="10" borderId="0" xfId="0" applyFill="1"/>
    <xf numFmtId="2" fontId="0" fillId="10" borderId="0" xfId="0" applyNumberFormat="1" applyFill="1"/>
    <xf numFmtId="0" fontId="2" fillId="5" borderId="0" xfId="0" applyFont="1" applyFill="1"/>
    <xf numFmtId="2" fontId="3" fillId="5" borderId="0" xfId="0" applyNumberFormat="1" applyFont="1" applyFill="1"/>
    <xf numFmtId="0" fontId="2" fillId="0" borderId="0" xfId="0" applyFont="1" applyFill="1" applyAlignment="1">
      <alignment horizontal="center"/>
    </xf>
    <xf numFmtId="0" fontId="2" fillId="0" borderId="0" xfId="0" applyFont="1" applyFill="1"/>
    <xf numFmtId="2" fontId="3" fillId="0" borderId="0" xfId="0" applyNumberFormat="1" applyFont="1" applyFill="1"/>
    <xf numFmtId="2" fontId="0" fillId="0" borderId="0" xfId="0" applyNumberFormat="1" applyFill="1"/>
    <xf numFmtId="165" fontId="3" fillId="0" borderId="0" xfId="1" applyNumberFormat="1" applyFill="1"/>
    <xf numFmtId="0" fontId="3" fillId="0" borderId="0" xfId="1" applyFill="1"/>
    <xf numFmtId="43" fontId="7" fillId="0" borderId="0" xfId="3" applyFont="1"/>
    <xf numFmtId="0" fontId="0" fillId="0" borderId="0" xfId="0" applyAlignment="1">
      <alignment horizontal="center"/>
    </xf>
    <xf numFmtId="2" fontId="5" fillId="0" borderId="0" xfId="0" applyNumberFormat="1" applyFont="1" applyFill="1"/>
    <xf numFmtId="0" fontId="0" fillId="9" borderId="0" xfId="0" applyFill="1" applyAlignment="1">
      <alignment horizontal="center"/>
    </xf>
    <xf numFmtId="0" fontId="1" fillId="9" borderId="0" xfId="0" applyFont="1" applyFill="1" applyAlignment="1">
      <alignment horizontal="center"/>
    </xf>
    <xf numFmtId="43" fontId="0" fillId="9" borderId="0" xfId="3" applyFont="1" applyFill="1" applyAlignment="1">
      <alignment horizontal="center"/>
    </xf>
    <xf numFmtId="166" fontId="0" fillId="9" borderId="0" xfId="3" applyNumberFormat="1" applyFont="1" applyFill="1" applyAlignment="1">
      <alignment horizontal="center"/>
    </xf>
    <xf numFmtId="0" fontId="0" fillId="9" borderId="0" xfId="0" applyFill="1"/>
    <xf numFmtId="0" fontId="0" fillId="0" borderId="2" xfId="0" applyBorder="1"/>
    <xf numFmtId="0" fontId="7" fillId="0" borderId="0" xfId="5"/>
    <xf numFmtId="0" fontId="2" fillId="0" borderId="0" xfId="5" applyFont="1"/>
    <xf numFmtId="0" fontId="7" fillId="0" borderId="0" xfId="5" applyAlignment="1">
      <alignment horizontal="left"/>
    </xf>
    <xf numFmtId="1" fontId="5" fillId="0" borderId="0" xfId="0" applyNumberFormat="1" applyFont="1"/>
    <xf numFmtId="0" fontId="0" fillId="0" borderId="0" xfId="0" applyFill="1" applyAlignment="1">
      <alignment vertical="center"/>
    </xf>
    <xf numFmtId="0" fontId="1" fillId="0" borderId="0" xfId="0" applyFont="1" applyAlignment="1">
      <alignment vertical="top"/>
    </xf>
    <xf numFmtId="0" fontId="1" fillId="0" borderId="0" xfId="0" applyFont="1" applyAlignment="1">
      <alignment vertical="top" wrapText="1"/>
    </xf>
    <xf numFmtId="0" fontId="0" fillId="0" borderId="0" xfId="0" applyAlignment="1">
      <alignment vertical="top"/>
    </xf>
    <xf numFmtId="0" fontId="0" fillId="0" borderId="0" xfId="0" applyAlignment="1">
      <alignment vertical="top" wrapText="1"/>
    </xf>
    <xf numFmtId="0" fontId="0" fillId="0" borderId="2" xfId="0" applyBorder="1" applyAlignment="1">
      <alignment vertical="top"/>
    </xf>
    <xf numFmtId="0" fontId="0" fillId="0" borderId="2" xfId="0" applyBorder="1" applyAlignment="1">
      <alignment vertical="top" wrapText="1"/>
    </xf>
    <xf numFmtId="0" fontId="9" fillId="0" borderId="0" xfId="0" applyFont="1" applyAlignment="1">
      <alignment vertical="top" wrapText="1"/>
    </xf>
    <xf numFmtId="0" fontId="9" fillId="0" borderId="2" xfId="0" applyFont="1" applyBorder="1" applyAlignment="1">
      <alignment vertical="top" wrapText="1"/>
    </xf>
    <xf numFmtId="0" fontId="0" fillId="0" borderId="0" xfId="5" applyFont="1"/>
    <xf numFmtId="0" fontId="0" fillId="0" borderId="0" xfId="0" applyAlignment="1">
      <alignment horizontal="left" vertical="top"/>
    </xf>
    <xf numFmtId="0" fontId="0" fillId="0" borderId="0" xfId="0" applyAlignment="1">
      <alignment horizontal="left" vertical="top" wrapText="1"/>
    </xf>
    <xf numFmtId="0" fontId="0" fillId="0" borderId="2" xfId="0" applyBorder="1" applyAlignment="1">
      <alignment horizontal="left" vertical="top"/>
    </xf>
    <xf numFmtId="0" fontId="0" fillId="0" borderId="0" xfId="0" applyAlignment="1">
      <alignment wrapText="1"/>
    </xf>
    <xf numFmtId="43" fontId="0" fillId="0" borderId="0" xfId="3" applyFont="1" applyAlignment="1">
      <alignment horizontal="left"/>
    </xf>
    <xf numFmtId="2" fontId="0" fillId="6" borderId="0" xfId="0" applyNumberFormat="1" applyFill="1"/>
    <xf numFmtId="9" fontId="10" fillId="12" borderId="0" xfId="0" applyNumberFormat="1" applyFont="1" applyFill="1" applyBorder="1" applyAlignment="1">
      <alignment wrapText="1"/>
    </xf>
    <xf numFmtId="164" fontId="6" fillId="0" borderId="0" xfId="2" applyNumberFormat="1" applyFont="1"/>
    <xf numFmtId="9" fontId="0" fillId="13" borderId="0" xfId="0" applyNumberFormat="1" applyFill="1" applyAlignment="1">
      <alignment vertical="center"/>
    </xf>
    <xf numFmtId="2" fontId="0" fillId="13" borderId="0" xfId="0" applyNumberFormat="1" applyFill="1"/>
    <xf numFmtId="165" fontId="0" fillId="0" borderId="0" xfId="0" applyNumberFormat="1"/>
    <xf numFmtId="0" fontId="9" fillId="0" borderId="0" xfId="0" applyFont="1" applyFill="1" applyAlignment="1">
      <alignment vertical="top" wrapText="1"/>
    </xf>
    <xf numFmtId="0" fontId="0" fillId="0" borderId="0" xfId="0" applyFill="1" applyAlignment="1">
      <alignment vertical="top" wrapText="1"/>
    </xf>
    <xf numFmtId="0" fontId="9" fillId="0" borderId="2" xfId="0" applyFont="1" applyFill="1" applyBorder="1" applyAlignment="1">
      <alignment vertical="top" wrapText="1"/>
    </xf>
    <xf numFmtId="0" fontId="0" fillId="0" borderId="0" xfId="0" applyFill="1" applyAlignment="1">
      <alignment wrapText="1"/>
    </xf>
    <xf numFmtId="2" fontId="0" fillId="0" borderId="0" xfId="0" applyNumberFormat="1" applyFill="1" applyAlignment="1">
      <alignment vertical="center"/>
    </xf>
    <xf numFmtId="2" fontId="0" fillId="2" borderId="0" xfId="0" applyNumberFormat="1" applyFill="1"/>
    <xf numFmtId="2" fontId="0" fillId="0" borderId="0" xfId="0" applyNumberFormat="1" applyFill="1" applyAlignment="1">
      <alignment vertical="center" wrapText="1"/>
    </xf>
    <xf numFmtId="2" fontId="0" fillId="0" borderId="0" xfId="0" applyNumberFormat="1" applyFont="1" applyFill="1"/>
    <xf numFmtId="0" fontId="0" fillId="0" borderId="0" xfId="0" applyFill="1" applyAlignment="1">
      <alignment vertical="center" wrapText="1"/>
    </xf>
    <xf numFmtId="0" fontId="0" fillId="0" borderId="0" xfId="0" applyFill="1" applyAlignment="1">
      <alignment horizontal="center" wrapText="1"/>
    </xf>
    <xf numFmtId="0" fontId="0" fillId="0" borderId="0" xfId="0" applyFill="1" applyAlignment="1"/>
    <xf numFmtId="2" fontId="0" fillId="2" borderId="0" xfId="0" applyNumberFormat="1" applyFill="1" applyAlignment="1">
      <alignment vertical="center" wrapText="1"/>
    </xf>
    <xf numFmtId="9" fontId="0" fillId="2" borderId="0" xfId="0" applyNumberFormat="1" applyFill="1" applyAlignment="1">
      <alignment vertical="center" wrapText="1"/>
    </xf>
    <xf numFmtId="2" fontId="0" fillId="7" borderId="0" xfId="0" applyNumberFormat="1" applyFill="1"/>
    <xf numFmtId="164" fontId="0" fillId="5" borderId="0" xfId="0" applyNumberFormat="1" applyFill="1"/>
    <xf numFmtId="2" fontId="5" fillId="3" borderId="0" xfId="1" applyNumberFormat="1" applyFont="1" applyFill="1" applyAlignment="1"/>
    <xf numFmtId="2" fontId="3" fillId="14" borderId="0" xfId="1" applyNumberFormat="1" applyFill="1"/>
    <xf numFmtId="0" fontId="3" fillId="14" borderId="0" xfId="1" applyFill="1"/>
    <xf numFmtId="2" fontId="3" fillId="4" borderId="0" xfId="1" applyNumberFormat="1" applyFill="1"/>
    <xf numFmtId="2" fontId="5" fillId="14" borderId="0" xfId="1" applyNumberFormat="1" applyFont="1" applyFill="1" applyAlignment="1">
      <alignment horizontal="center" vertical="center" wrapText="1"/>
    </xf>
    <xf numFmtId="2" fontId="5" fillId="4" borderId="0" xfId="1" applyNumberFormat="1" applyFont="1" applyFill="1" applyAlignment="1">
      <alignment horizontal="center" vertical="center" wrapText="1"/>
    </xf>
    <xf numFmtId="2" fontId="1" fillId="2" borderId="0" xfId="0" applyNumberFormat="1" applyFont="1" applyFill="1" applyAlignment="1">
      <alignment horizontal="center"/>
    </xf>
    <xf numFmtId="2" fontId="1" fillId="2" borderId="0" xfId="0" applyNumberFormat="1" applyFont="1" applyFill="1" applyAlignment="1">
      <alignment vertical="center"/>
    </xf>
    <xf numFmtId="0" fontId="3" fillId="0" borderId="0" xfId="1" applyAlignment="1"/>
    <xf numFmtId="0" fontId="4" fillId="0" borderId="0" xfId="1" applyFont="1" applyAlignment="1"/>
    <xf numFmtId="2" fontId="6" fillId="0" borderId="0" xfId="2" applyNumberFormat="1" applyFont="1"/>
    <xf numFmtId="9" fontId="0" fillId="0" borderId="0" xfId="6" applyFont="1"/>
    <xf numFmtId="9" fontId="0" fillId="0" borderId="0" xfId="6" applyNumberFormat="1" applyFont="1"/>
    <xf numFmtId="167" fontId="0" fillId="0" borderId="0" xfId="0" applyNumberFormat="1"/>
    <xf numFmtId="168" fontId="0" fillId="0" borderId="0" xfId="0" applyNumberFormat="1"/>
    <xf numFmtId="168" fontId="0" fillId="0" borderId="0" xfId="0" applyNumberFormat="1" applyFill="1"/>
    <xf numFmtId="2" fontId="2" fillId="0" borderId="0" xfId="1" applyNumberFormat="1" applyFont="1" applyBorder="1"/>
    <xf numFmtId="2" fontId="1" fillId="10" borderId="0" xfId="0" applyNumberFormat="1" applyFont="1" applyFill="1"/>
    <xf numFmtId="9" fontId="1" fillId="0" borderId="0" xfId="0" applyNumberFormat="1" applyFont="1"/>
    <xf numFmtId="2" fontId="5" fillId="0" borderId="0" xfId="1" applyNumberFormat="1" applyFont="1"/>
    <xf numFmtId="0" fontId="5" fillId="0" borderId="0" xfId="1" applyFont="1"/>
    <xf numFmtId="2" fontId="4" fillId="0" borderId="0" xfId="1" applyNumberFormat="1" applyFont="1" applyBorder="1"/>
    <xf numFmtId="2" fontId="5" fillId="0" borderId="0" xfId="0" applyNumberFormat="1" applyFont="1" applyFill="1" applyAlignment="1">
      <alignment horizontal="left"/>
    </xf>
    <xf numFmtId="0" fontId="1" fillId="0" borderId="0" xfId="0" applyFont="1" applyAlignment="1">
      <alignment horizontal="center"/>
    </xf>
    <xf numFmtId="0" fontId="0" fillId="0" borderId="0" xfId="0" applyFill="1" applyAlignment="1">
      <alignment horizontal="center" vertical="center"/>
    </xf>
    <xf numFmtId="0" fontId="0" fillId="0" borderId="0" xfId="0" applyFill="1" applyAlignment="1">
      <alignment horizontal="center"/>
    </xf>
    <xf numFmtId="0" fontId="5" fillId="15" borderId="0" xfId="1" applyFont="1" applyFill="1" applyAlignment="1">
      <alignment horizontal="center" vertical="center" wrapText="1"/>
    </xf>
    <xf numFmtId="9" fontId="1" fillId="16" borderId="0" xfId="0" applyNumberFormat="1" applyFont="1" applyFill="1"/>
    <xf numFmtId="9" fontId="0" fillId="16" borderId="0" xfId="0" applyNumberFormat="1" applyFill="1"/>
    <xf numFmtId="2" fontId="1" fillId="16" borderId="0" xfId="0" applyNumberFormat="1" applyFont="1" applyFill="1"/>
    <xf numFmtId="2" fontId="0" fillId="16" borderId="0" xfId="0" applyNumberFormat="1" applyFill="1"/>
    <xf numFmtId="0" fontId="1" fillId="16" borderId="0" xfId="0" applyFont="1" applyFill="1"/>
    <xf numFmtId="0" fontId="0" fillId="16" borderId="0" xfId="0" applyFill="1"/>
    <xf numFmtId="2" fontId="3" fillId="15" borderId="0" xfId="1" applyNumberFormat="1" applyFill="1"/>
    <xf numFmtId="2" fontId="3" fillId="17" borderId="0" xfId="1" applyNumberFormat="1" applyFill="1"/>
    <xf numFmtId="2" fontId="0" fillId="18" borderId="0" xfId="0" applyNumberFormat="1" applyFill="1"/>
    <xf numFmtId="2" fontId="0" fillId="19" borderId="0" xfId="0" applyNumberFormat="1" applyFill="1"/>
    <xf numFmtId="0" fontId="12" fillId="0" borderId="0" xfId="8"/>
    <xf numFmtId="0" fontId="1" fillId="18" borderId="0" xfId="0" applyFont="1" applyFill="1" applyAlignment="1">
      <alignment horizontal="center" vertical="center"/>
    </xf>
    <xf numFmtId="1" fontId="0" fillId="16" borderId="0" xfId="0" applyNumberFormat="1" applyFill="1"/>
    <xf numFmtId="1" fontId="0" fillId="20" borderId="0" xfId="0" applyNumberFormat="1" applyFill="1"/>
    <xf numFmtId="1" fontId="0" fillId="21" borderId="0" xfId="0" applyNumberFormat="1" applyFill="1"/>
    <xf numFmtId="0" fontId="0" fillId="17" borderId="0" xfId="0" applyFill="1" applyAlignment="1">
      <alignment vertical="center"/>
    </xf>
    <xf numFmtId="2" fontId="0" fillId="17" borderId="0" xfId="0" applyNumberFormat="1" applyFill="1"/>
    <xf numFmtId="0" fontId="4" fillId="0" borderId="0" xfId="1" applyFont="1" applyBorder="1" applyAlignment="1">
      <alignment horizontal="center" vertical="center" wrapText="1"/>
    </xf>
    <xf numFmtId="0" fontId="2" fillId="0" borderId="0" xfId="1" applyFont="1" applyBorder="1" applyAlignment="1">
      <alignment horizontal="center" vertical="center"/>
    </xf>
    <xf numFmtId="2" fontId="2" fillId="0" borderId="0" xfId="1" applyNumberFormat="1" applyFont="1" applyAlignment="1">
      <alignment horizontal="center" vertical="center"/>
    </xf>
    <xf numFmtId="165" fontId="3" fillId="0" borderId="0" xfId="1" applyNumberFormat="1" applyFill="1" applyAlignment="1">
      <alignment vertical="center" wrapText="1"/>
    </xf>
    <xf numFmtId="0" fontId="1" fillId="15" borderId="0" xfId="0" applyFont="1" applyFill="1" applyAlignment="1">
      <alignment horizontal="center" vertical="center"/>
    </xf>
    <xf numFmtId="2" fontId="0" fillId="15" borderId="0" xfId="0" applyNumberFormat="1" applyFill="1"/>
    <xf numFmtId="0" fontId="1" fillId="4" borderId="0" xfId="0" applyFont="1" applyFill="1" applyAlignment="1">
      <alignment horizontal="center"/>
    </xf>
    <xf numFmtId="0" fontId="1" fillId="2" borderId="0" xfId="0" applyFont="1" applyFill="1" applyAlignment="1">
      <alignment horizontal="center"/>
    </xf>
    <xf numFmtId="0" fontId="1" fillId="6" borderId="0" xfId="0" applyFont="1" applyFill="1" applyAlignment="1">
      <alignment horizontal="center"/>
    </xf>
    <xf numFmtId="0" fontId="4" fillId="7" borderId="0" xfId="1" applyFont="1" applyFill="1" applyAlignment="1">
      <alignment horizontal="center"/>
    </xf>
    <xf numFmtId="0" fontId="0" fillId="2" borderId="0" xfId="0" applyFill="1" applyAlignment="1">
      <alignment horizontal="center"/>
    </xf>
    <xf numFmtId="9" fontId="0" fillId="2" borderId="0" xfId="0" applyNumberFormat="1" applyFill="1" applyAlignment="1">
      <alignment horizontal="center"/>
    </xf>
    <xf numFmtId="0" fontId="2" fillId="0" borderId="0" xfId="0" applyFont="1" applyAlignment="1">
      <alignment horizontal="center"/>
    </xf>
    <xf numFmtId="0" fontId="5" fillId="3" borderId="0" xfId="1" applyFont="1" applyFill="1" applyAlignment="1">
      <alignment horizontal="center"/>
    </xf>
    <xf numFmtId="0" fontId="0" fillId="0" borderId="0" xfId="0" applyAlignment="1">
      <alignment horizontal="left" vertical="center"/>
    </xf>
    <xf numFmtId="0" fontId="14" fillId="11" borderId="4" xfId="4" applyFont="1" applyBorder="1"/>
    <xf numFmtId="0" fontId="0" fillId="0" borderId="4" xfId="0" applyBorder="1" applyAlignment="1">
      <alignment horizontal="center"/>
    </xf>
    <xf numFmtId="164" fontId="0" fillId="0" borderId="4" xfId="0" applyNumberFormat="1" applyBorder="1"/>
    <xf numFmtId="0" fontId="1" fillId="22" borderId="4" xfId="0" applyFont="1" applyFill="1" applyBorder="1" applyAlignment="1">
      <alignment horizontal="center" textRotation="180" wrapText="1"/>
    </xf>
    <xf numFmtId="43" fontId="0" fillId="0" borderId="4" xfId="3" applyFont="1" applyBorder="1"/>
    <xf numFmtId="0" fontId="0" fillId="0" borderId="4" xfId="3" applyNumberFormat="1" applyFont="1" applyBorder="1" applyAlignment="1">
      <alignment horizontal="center"/>
    </xf>
    <xf numFmtId="0" fontId="1" fillId="22" borderId="4" xfId="0" applyFont="1" applyFill="1" applyBorder="1" applyAlignment="1">
      <alignment horizontal="center" textRotation="180"/>
    </xf>
    <xf numFmtId="166" fontId="0" fillId="0" borderId="4" xfId="3" applyNumberFormat="1" applyFont="1" applyBorder="1" applyAlignment="1">
      <alignment horizontal="center"/>
    </xf>
    <xf numFmtId="43" fontId="0" fillId="0" borderId="4" xfId="3" applyFont="1" applyBorder="1" applyAlignment="1">
      <alignment horizontal="center"/>
    </xf>
    <xf numFmtId="2" fontId="4" fillId="4" borderId="4" xfId="0" applyNumberFormat="1" applyFont="1" applyFill="1" applyBorder="1" applyAlignment="1">
      <alignment horizontal="center"/>
    </xf>
    <xf numFmtId="0" fontId="1" fillId="22" borderId="4" xfId="0" applyFont="1" applyFill="1" applyBorder="1" applyAlignment="1">
      <alignment horizontal="center"/>
    </xf>
    <xf numFmtId="0" fontId="1" fillId="2" borderId="4" xfId="0" applyFont="1" applyFill="1" applyBorder="1" applyAlignment="1">
      <alignment horizontal="center"/>
    </xf>
    <xf numFmtId="0" fontId="1" fillId="6" borderId="4" xfId="0" applyFont="1" applyFill="1" applyBorder="1" applyAlignment="1">
      <alignment horizontal="center"/>
    </xf>
    <xf numFmtId="0" fontId="1" fillId="7" borderId="4" xfId="0" applyFont="1" applyFill="1" applyBorder="1" applyAlignment="1">
      <alignment horizontal="center"/>
    </xf>
    <xf numFmtId="2" fontId="5" fillId="9" borderId="0" xfId="0" applyNumberFormat="1" applyFont="1" applyFill="1" applyAlignment="1">
      <alignment horizontal="center"/>
    </xf>
    <xf numFmtId="0" fontId="5" fillId="0" borderId="0" xfId="1" applyFont="1" applyAlignment="1"/>
    <xf numFmtId="2" fontId="4" fillId="0" borderId="0" xfId="0" applyNumberFormat="1" applyFont="1" applyFill="1"/>
    <xf numFmtId="0" fontId="0" fillId="0" borderId="0" xfId="0" applyAlignment="1">
      <alignment horizontal="left" vertical="top" wrapText="1"/>
    </xf>
    <xf numFmtId="0" fontId="0" fillId="2" borderId="0" xfId="0" applyFill="1" applyAlignment="1">
      <alignment horizontal="center" vertical="center"/>
    </xf>
    <xf numFmtId="0" fontId="0" fillId="3" borderId="2" xfId="0" applyFill="1" applyBorder="1" applyAlignment="1">
      <alignment horizontal="center" vertical="center"/>
    </xf>
    <xf numFmtId="0" fontId="0" fillId="3" borderId="0" xfId="0" applyFill="1" applyAlignment="1">
      <alignment horizontal="center" vertical="center"/>
    </xf>
    <xf numFmtId="0" fontId="0" fillId="3" borderId="3" xfId="0" applyFill="1" applyBorder="1" applyAlignment="1">
      <alignment horizontal="center" vertical="center"/>
    </xf>
    <xf numFmtId="0" fontId="0" fillId="7" borderId="2" xfId="0" applyFill="1" applyBorder="1" applyAlignment="1">
      <alignment horizontal="center" vertical="center" wrapText="1"/>
    </xf>
    <xf numFmtId="0" fontId="0" fillId="7" borderId="0" xfId="0" applyFill="1" applyAlignment="1">
      <alignment horizontal="center" vertical="center" wrapText="1"/>
    </xf>
    <xf numFmtId="0" fontId="0" fillId="4" borderId="2" xfId="0" applyFill="1" applyBorder="1" applyAlignment="1">
      <alignment horizontal="center" vertical="center"/>
    </xf>
    <xf numFmtId="0" fontId="0" fillId="4" borderId="0" xfId="0" applyFill="1" applyAlignment="1">
      <alignment horizontal="center" vertical="center"/>
    </xf>
    <xf numFmtId="0" fontId="1" fillId="4" borderId="0" xfId="0" applyFont="1" applyFill="1" applyAlignment="1">
      <alignment horizontal="center"/>
    </xf>
    <xf numFmtId="0" fontId="1" fillId="5" borderId="0" xfId="0" applyFont="1" applyFill="1" applyAlignment="1">
      <alignment horizontal="center"/>
    </xf>
    <xf numFmtId="0" fontId="1" fillId="5" borderId="0" xfId="0" applyFont="1" applyFill="1" applyAlignment="1">
      <alignment horizontal="center" vertical="center" wrapText="1"/>
    </xf>
    <xf numFmtId="0" fontId="1" fillId="2" borderId="0" xfId="0" applyFont="1" applyFill="1" applyAlignment="1">
      <alignment horizontal="center"/>
    </xf>
    <xf numFmtId="0" fontId="1" fillId="6" borderId="0" xfId="0" applyFont="1" applyFill="1" applyAlignment="1">
      <alignment horizontal="center"/>
    </xf>
    <xf numFmtId="0" fontId="1" fillId="7" borderId="0" xfId="0" applyFont="1" applyFill="1" applyAlignment="1">
      <alignment horizontal="center"/>
    </xf>
    <xf numFmtId="0" fontId="1" fillId="22" borderId="4" xfId="0" applyFont="1" applyFill="1" applyBorder="1" applyAlignment="1">
      <alignment horizontal="center"/>
    </xf>
    <xf numFmtId="0" fontId="1" fillId="2" borderId="4" xfId="0" applyFont="1" applyFill="1" applyBorder="1" applyAlignment="1">
      <alignment horizontal="center"/>
    </xf>
    <xf numFmtId="0" fontId="1" fillId="6" borderId="4" xfId="0" applyFont="1" applyFill="1" applyBorder="1" applyAlignment="1">
      <alignment horizontal="center"/>
    </xf>
    <xf numFmtId="0" fontId="1" fillId="7" borderId="4" xfId="0" applyFont="1" applyFill="1" applyBorder="1" applyAlignment="1">
      <alignment horizontal="center"/>
    </xf>
    <xf numFmtId="0" fontId="1" fillId="4" borderId="4" xfId="0" applyFont="1" applyFill="1" applyBorder="1" applyAlignment="1">
      <alignment horizontal="center"/>
    </xf>
    <xf numFmtId="2" fontId="4" fillId="7" borderId="0" xfId="1" applyNumberFormat="1" applyFont="1" applyFill="1" applyAlignment="1">
      <alignment horizontal="center"/>
    </xf>
    <xf numFmtId="164" fontId="5" fillId="7" borderId="0" xfId="1" applyNumberFormat="1" applyFont="1" applyFill="1" applyAlignment="1">
      <alignment horizontal="center" vertical="center"/>
    </xf>
    <xf numFmtId="0" fontId="4" fillId="7" borderId="0" xfId="1" applyFont="1" applyFill="1" applyAlignment="1">
      <alignment horizontal="center"/>
    </xf>
    <xf numFmtId="0" fontId="4" fillId="7" borderId="0" xfId="1" applyFont="1" applyFill="1" applyAlignment="1">
      <alignment horizontal="center" vertical="center"/>
    </xf>
    <xf numFmtId="2" fontId="1" fillId="18" borderId="0" xfId="0" applyNumberFormat="1" applyFont="1" applyFill="1" applyAlignment="1">
      <alignment horizontal="center" vertical="center"/>
    </xf>
    <xf numFmtId="0" fontId="0" fillId="5" borderId="0" xfId="0" applyFill="1" applyAlignment="1">
      <alignment horizontal="left" vertical="center" wrapText="1"/>
    </xf>
    <xf numFmtId="0" fontId="1" fillId="18" borderId="0" xfId="0" applyFont="1" applyFill="1" applyAlignment="1">
      <alignment horizontal="center" vertical="center" wrapText="1"/>
    </xf>
    <xf numFmtId="0" fontId="0" fillId="2" borderId="0" xfId="0" applyFill="1" applyAlignment="1">
      <alignment horizontal="center"/>
    </xf>
    <xf numFmtId="9" fontId="0" fillId="2" borderId="0" xfId="0" applyNumberFormat="1" applyFill="1" applyAlignment="1">
      <alignment horizontal="center"/>
    </xf>
    <xf numFmtId="2" fontId="0" fillId="5" borderId="0" xfId="0" applyNumberFormat="1" applyFill="1" applyAlignment="1">
      <alignment horizontal="center" vertical="center" wrapText="1"/>
    </xf>
    <xf numFmtId="2" fontId="1" fillId="7" borderId="0" xfId="0" applyNumberFormat="1" applyFont="1" applyFill="1" applyAlignment="1">
      <alignment horizontal="center" vertical="center" wrapText="1"/>
    </xf>
    <xf numFmtId="2" fontId="0" fillId="2" borderId="0" xfId="0" applyNumberFormat="1" applyFill="1" applyAlignment="1">
      <alignment horizontal="center"/>
    </xf>
    <xf numFmtId="9" fontId="1" fillId="3" borderId="0" xfId="0" applyNumberFormat="1" applyFont="1" applyFill="1" applyAlignment="1">
      <alignment horizontal="center"/>
    </xf>
    <xf numFmtId="2" fontId="1" fillId="2" borderId="0" xfId="0" applyNumberFormat="1" applyFont="1" applyFill="1" applyAlignment="1">
      <alignment horizontal="center" vertical="center" wrapText="1"/>
    </xf>
    <xf numFmtId="0" fontId="0" fillId="5" borderId="0" xfId="0" applyFill="1" applyAlignment="1">
      <alignment horizontal="center" vertical="center"/>
    </xf>
    <xf numFmtId="0" fontId="0" fillId="0" borderId="0" xfId="0" applyAlignment="1">
      <alignment horizontal="center" vertical="center" wrapText="1"/>
    </xf>
    <xf numFmtId="0" fontId="1" fillId="19" borderId="0" xfId="0" applyFont="1" applyFill="1" applyAlignment="1">
      <alignment horizontal="center" vertical="center" wrapText="1"/>
    </xf>
    <xf numFmtId="0" fontId="0" fillId="0" borderId="0" xfId="0" applyAlignment="1">
      <alignment horizontal="center" vertical="center"/>
    </xf>
    <xf numFmtId="2" fontId="1" fillId="6" borderId="0" xfId="0" applyNumberFormat="1" applyFont="1" applyFill="1" applyAlignment="1">
      <alignment horizontal="center" vertical="center" wrapText="1"/>
    </xf>
    <xf numFmtId="0" fontId="1" fillId="3" borderId="0" xfId="0" applyFont="1" applyFill="1" applyAlignment="1">
      <alignment horizontal="center" vertical="center"/>
    </xf>
    <xf numFmtId="0" fontId="1" fillId="4" borderId="0" xfId="0" applyFont="1" applyFill="1" applyAlignment="1">
      <alignment horizontal="center" vertical="center"/>
    </xf>
    <xf numFmtId="0" fontId="1" fillId="19" borderId="0" xfId="0" applyFont="1" applyFill="1" applyAlignment="1">
      <alignment horizontal="center" vertical="center"/>
    </xf>
    <xf numFmtId="164" fontId="3" fillId="0" borderId="0" xfId="0" applyNumberFormat="1" applyFont="1" applyAlignment="1">
      <alignment horizontal="center" vertical="center"/>
    </xf>
    <xf numFmtId="165" fontId="5" fillId="17" borderId="0" xfId="1" applyNumberFormat="1" applyFont="1" applyFill="1" applyAlignment="1">
      <alignment horizontal="center" wrapText="1"/>
    </xf>
    <xf numFmtId="0" fontId="1" fillId="17" borderId="0" xfId="0" applyFont="1" applyFill="1" applyAlignment="1">
      <alignment horizontal="center" vertical="center"/>
    </xf>
    <xf numFmtId="0" fontId="5" fillId="8" borderId="0" xfId="0" applyFont="1" applyFill="1" applyAlignment="1">
      <alignment horizontal="center" vertical="center"/>
    </xf>
    <xf numFmtId="2" fontId="5" fillId="4" borderId="0" xfId="0" applyNumberFormat="1" applyFont="1" applyFill="1" applyAlignment="1">
      <alignment horizontal="center" vertical="center"/>
    </xf>
    <xf numFmtId="2" fontId="4" fillId="7" borderId="0" xfId="0" applyNumberFormat="1" applyFont="1" applyFill="1" applyAlignment="1">
      <alignment horizontal="center" vertical="center"/>
    </xf>
    <xf numFmtId="2" fontId="5" fillId="5" borderId="0" xfId="0" applyNumberFormat="1" applyFont="1" applyFill="1" applyAlignment="1">
      <alignment horizontal="center" vertical="center" wrapText="1"/>
    </xf>
    <xf numFmtId="2" fontId="5" fillId="7" borderId="0" xfId="0" applyNumberFormat="1" applyFont="1" applyFill="1" applyAlignment="1">
      <alignment horizontal="center" vertical="center" wrapText="1"/>
    </xf>
    <xf numFmtId="0" fontId="2" fillId="0" borderId="0" xfId="0" applyFont="1" applyAlignment="1">
      <alignment horizontal="center"/>
    </xf>
    <xf numFmtId="0" fontId="2" fillId="0" borderId="0" xfId="0" applyFont="1" applyAlignment="1">
      <alignment horizontal="center" vertical="center"/>
    </xf>
    <xf numFmtId="2" fontId="2" fillId="0" borderId="0" xfId="0" applyNumberFormat="1" applyFont="1" applyAlignment="1">
      <alignment horizontal="center"/>
    </xf>
    <xf numFmtId="0" fontId="0" fillId="5" borderId="0" xfId="0" applyFill="1" applyAlignment="1">
      <alignment horizontal="center" vertical="center" wrapText="1"/>
    </xf>
    <xf numFmtId="0" fontId="5" fillId="3" borderId="0" xfId="1" applyFont="1" applyFill="1" applyAlignment="1">
      <alignment horizontal="center"/>
    </xf>
    <xf numFmtId="2" fontId="5" fillId="4" borderId="0" xfId="1" applyNumberFormat="1" applyFont="1" applyFill="1" applyAlignment="1">
      <alignment horizontal="center"/>
    </xf>
    <xf numFmtId="2" fontId="5" fillId="7" borderId="0" xfId="1" applyNumberFormat="1" applyFont="1" applyFill="1" applyAlignment="1">
      <alignment horizontal="center"/>
    </xf>
    <xf numFmtId="0" fontId="3" fillId="5" borderId="0" xfId="1" applyFill="1" applyAlignment="1">
      <alignment horizontal="left" vertical="center" wrapText="1"/>
    </xf>
    <xf numFmtId="0" fontId="1" fillId="15" borderId="0" xfId="0" applyFont="1" applyFill="1" applyAlignment="1">
      <alignment horizontal="center"/>
    </xf>
    <xf numFmtId="0" fontId="0" fillId="3" borderId="0" xfId="0" applyFill="1" applyBorder="1" applyAlignment="1">
      <alignment horizontal="center" vertical="center"/>
    </xf>
    <xf numFmtId="0" fontId="0" fillId="0" borderId="2" xfId="0" applyBorder="1" applyAlignment="1">
      <alignment horizontal="left" vertical="center"/>
    </xf>
    <xf numFmtId="0" fontId="0" fillId="0" borderId="0" xfId="0" applyBorder="1" applyAlignment="1">
      <alignment horizontal="left" vertical="center"/>
    </xf>
    <xf numFmtId="0" fontId="0" fillId="0" borderId="0" xfId="0" applyAlignment="1">
      <alignment horizontal="left" vertical="center"/>
    </xf>
    <xf numFmtId="0" fontId="0" fillId="0" borderId="3" xfId="0" applyBorder="1" applyAlignment="1">
      <alignment horizontal="left" vertical="center"/>
    </xf>
  </cellXfs>
  <cellStyles count="9">
    <cellStyle name="Calculation" xfId="4" builtinId="22"/>
    <cellStyle name="Comma" xfId="3" builtinId="3"/>
    <cellStyle name="Hyperlink" xfId="8" builtinId="8"/>
    <cellStyle name="Normal" xfId="0" builtinId="0"/>
    <cellStyle name="Normal 2" xfId="1" xr:uid="{E4F4405D-0A9E-456E-AA91-D78309EDA152}"/>
    <cellStyle name="Normal 2 2" xfId="2" xr:uid="{854EE0F6-A0B1-4029-9467-02E8AB8E1F2C}"/>
    <cellStyle name="Normal 3" xfId="5" xr:uid="{0E414D5C-4804-457B-A806-28713DA7F0FD}"/>
    <cellStyle name="Normal 4" xfId="7" xr:uid="{948F2919-BBFA-4A92-9223-EAED95ECBBBC}"/>
    <cellStyle name="Percent" xfId="6" builtinId="5"/>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E1E1FF"/>
      <color rgb="FFF8696B"/>
      <color rgb="FF63BE7B"/>
      <color rgb="FFF05930"/>
      <color rgb="FF3CB679"/>
      <color rgb="FF38AA71"/>
      <color rgb="FF339966"/>
      <color rgb="FF4CB480"/>
      <color rgb="FFD5D5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onnections" Target="connection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1FC17-E4A1-4852-84EA-49D10E6F38BC}">
  <dimension ref="A1:F12"/>
  <sheetViews>
    <sheetView topLeftCell="A4" workbookViewId="0">
      <selection activeCell="A3" sqref="A3"/>
    </sheetView>
  </sheetViews>
  <sheetFormatPr defaultRowHeight="14.5" x14ac:dyDescent="0.35"/>
  <cols>
    <col min="1" max="1" width="21.81640625" customWidth="1"/>
    <col min="2" max="2" width="98.54296875" bestFit="1" customWidth="1"/>
  </cols>
  <sheetData>
    <row r="1" spans="1:6" x14ac:dyDescent="0.35">
      <c r="A1" s="4" t="s">
        <v>0</v>
      </c>
    </row>
    <row r="2" spans="1:6" ht="185.25" customHeight="1" x14ac:dyDescent="0.35">
      <c r="A2" s="180" t="s">
        <v>1</v>
      </c>
      <c r="B2" s="180"/>
      <c r="C2" s="72"/>
      <c r="D2" s="72"/>
      <c r="E2" s="72"/>
      <c r="F2" s="72"/>
    </row>
    <row r="4" spans="1:6" x14ac:dyDescent="0.35">
      <c r="A4" s="4" t="s">
        <v>2</v>
      </c>
      <c r="B4" s="4" t="s">
        <v>3</v>
      </c>
    </row>
    <row r="5" spans="1:6" x14ac:dyDescent="0.35">
      <c r="A5" s="141" t="s">
        <v>4</v>
      </c>
      <c r="B5" t="s">
        <v>5</v>
      </c>
    </row>
    <row r="6" spans="1:6" x14ac:dyDescent="0.35">
      <c r="A6" s="141" t="s">
        <v>6</v>
      </c>
      <c r="B6" t="s">
        <v>7</v>
      </c>
    </row>
    <row r="7" spans="1:6" x14ac:dyDescent="0.35">
      <c r="A7" s="141" t="s">
        <v>8</v>
      </c>
      <c r="B7" t="s">
        <v>9</v>
      </c>
    </row>
    <row r="8" spans="1:6" x14ac:dyDescent="0.35">
      <c r="A8" s="141" t="s">
        <v>10</v>
      </c>
      <c r="B8" t="s">
        <v>11</v>
      </c>
    </row>
    <row r="9" spans="1:6" x14ac:dyDescent="0.35">
      <c r="A9" s="141" t="s">
        <v>12</v>
      </c>
      <c r="B9" t="s">
        <v>13</v>
      </c>
    </row>
    <row r="10" spans="1:6" x14ac:dyDescent="0.35">
      <c r="A10" s="141" t="s">
        <v>14</v>
      </c>
      <c r="B10" t="s">
        <v>15</v>
      </c>
    </row>
    <row r="11" spans="1:6" x14ac:dyDescent="0.35">
      <c r="A11" s="141" t="s">
        <v>16</v>
      </c>
      <c r="B11" t="s">
        <v>17</v>
      </c>
    </row>
    <row r="12" spans="1:6" x14ac:dyDescent="0.35">
      <c r="A12" s="141" t="s">
        <v>18</v>
      </c>
      <c r="B12" t="s">
        <v>19</v>
      </c>
    </row>
  </sheetData>
  <mergeCells count="1">
    <mergeCell ref="A2:B2"/>
  </mergeCells>
  <hyperlinks>
    <hyperlink ref="A5" location="'Indicator List'!A1" display="Indicator List" xr:uid="{46AC7AB9-8D41-4CD4-8932-AC43FA782E45}"/>
    <hyperlink ref="A6" location="'Rank view'!A1" display="Rank View" xr:uid="{DA15E996-C13C-451A-81CF-2DA73954CDE8}"/>
    <hyperlink ref="A7" location="'z-scores'!A1" display="Z-Scores" xr:uid="{B3C9C538-76A7-466F-A18E-98FC2C2793AC}"/>
    <hyperlink ref="A8" location="Prioritisation!A1" display="Prioritisation" xr:uid="{67FE3E9E-CA93-4FF3-B77B-9C1B72A7894A}"/>
    <hyperlink ref="A9" location="Ownership!A1" display="Ownership" xr:uid="{BF8E4C2A-F3C5-4E60-8C86-E05A9F0610F7}"/>
    <hyperlink ref="A10" location="'Transparency and Untying'!A1" display="Transparency &amp; Untying" xr:uid="{BBBB6294-690F-488B-82A8-E2BC85C6D385}"/>
    <hyperlink ref="A11" location="Evaluation!A1" display="Evaluation" xr:uid="{067E1A74-496D-464B-B8BA-2043F7B10F4F}"/>
    <hyperlink ref="A12" location="'Hard-coded changes'!A1" display="Hard-coded Changes" xr:uid="{24E534FB-1E60-43AB-8A22-D0D16B2B0BF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DA8455-D7F7-4E91-84C9-CB410A058326}">
  <dimension ref="A1:C23"/>
  <sheetViews>
    <sheetView zoomScale="75" zoomScaleNormal="75" workbookViewId="0"/>
  </sheetViews>
  <sheetFormatPr defaultRowHeight="14.5" x14ac:dyDescent="0.35"/>
  <cols>
    <col min="1" max="1" width="14.453125" style="3" customWidth="1"/>
    <col min="2" max="2" width="8.81640625" style="71"/>
    <col min="3" max="3" width="8.81640625" customWidth="1"/>
  </cols>
  <sheetData>
    <row r="1" spans="1:3" x14ac:dyDescent="0.35">
      <c r="A1" s="3" t="s">
        <v>312</v>
      </c>
    </row>
    <row r="3" spans="1:3" x14ac:dyDescent="0.35">
      <c r="A3" s="5" t="s">
        <v>20</v>
      </c>
      <c r="B3" s="69" t="s">
        <v>21</v>
      </c>
      <c r="C3" s="4" t="s">
        <v>313</v>
      </c>
    </row>
    <row r="4" spans="1:3" x14ac:dyDescent="0.35">
      <c r="A4" s="181" t="s">
        <v>10</v>
      </c>
      <c r="B4" s="71" t="s">
        <v>26</v>
      </c>
      <c r="C4" t="s">
        <v>314</v>
      </c>
    </row>
    <row r="5" spans="1:3" x14ac:dyDescent="0.35">
      <c r="A5" s="181"/>
      <c r="B5" s="71" t="s">
        <v>30</v>
      </c>
      <c r="C5" t="s">
        <v>314</v>
      </c>
    </row>
    <row r="6" spans="1:3" x14ac:dyDescent="0.35">
      <c r="A6" s="181"/>
      <c r="B6" s="71" t="s">
        <v>34</v>
      </c>
      <c r="C6" t="s">
        <v>314</v>
      </c>
    </row>
    <row r="7" spans="1:3" x14ac:dyDescent="0.35">
      <c r="A7" s="181"/>
      <c r="B7" s="71" t="s">
        <v>39</v>
      </c>
      <c r="C7" t="s">
        <v>314</v>
      </c>
    </row>
    <row r="8" spans="1:3" x14ac:dyDescent="0.35">
      <c r="A8" s="181"/>
      <c r="B8" s="71" t="s">
        <v>43</v>
      </c>
      <c r="C8" t="s">
        <v>314</v>
      </c>
    </row>
    <row r="9" spans="1:3" x14ac:dyDescent="0.35">
      <c r="A9" s="182" t="s">
        <v>12</v>
      </c>
      <c r="B9" s="240" t="s">
        <v>47</v>
      </c>
      <c r="C9" t="s">
        <v>315</v>
      </c>
    </row>
    <row r="10" spans="1:3" x14ac:dyDescent="0.35">
      <c r="A10" s="239"/>
      <c r="B10" s="241"/>
      <c r="C10" t="s">
        <v>316</v>
      </c>
    </row>
    <row r="11" spans="1:3" x14ac:dyDescent="0.35">
      <c r="A11" s="183"/>
      <c r="B11" s="71" t="s">
        <v>51</v>
      </c>
      <c r="C11" t="s">
        <v>317</v>
      </c>
    </row>
    <row r="12" spans="1:3" x14ac:dyDescent="0.35">
      <c r="A12" s="183"/>
      <c r="B12" s="71" t="s">
        <v>55</v>
      </c>
      <c r="C12" t="s">
        <v>317</v>
      </c>
    </row>
    <row r="13" spans="1:3" x14ac:dyDescent="0.35">
      <c r="A13" s="183"/>
      <c r="B13" s="71" t="s">
        <v>59</v>
      </c>
      <c r="C13" t="s">
        <v>317</v>
      </c>
    </row>
    <row r="14" spans="1:3" x14ac:dyDescent="0.35">
      <c r="A14" s="185" t="s">
        <v>14</v>
      </c>
      <c r="B14" s="73" t="s">
        <v>64</v>
      </c>
      <c r="C14" t="s">
        <v>318</v>
      </c>
    </row>
    <row r="15" spans="1:3" x14ac:dyDescent="0.35">
      <c r="A15" s="186"/>
      <c r="B15" s="162" t="s">
        <v>68</v>
      </c>
      <c r="C15" t="s">
        <v>314</v>
      </c>
    </row>
    <row r="16" spans="1:3" x14ac:dyDescent="0.35">
      <c r="A16" s="186"/>
      <c r="B16" s="71" t="s">
        <v>72</v>
      </c>
      <c r="C16" t="s">
        <v>319</v>
      </c>
    </row>
    <row r="17" spans="1:3" x14ac:dyDescent="0.35">
      <c r="A17" s="186"/>
      <c r="B17" s="71" t="s">
        <v>77</v>
      </c>
      <c r="C17" t="s">
        <v>320</v>
      </c>
    </row>
    <row r="18" spans="1:3" x14ac:dyDescent="0.35">
      <c r="A18" s="186"/>
      <c r="B18" s="242" t="s">
        <v>81</v>
      </c>
      <c r="C18" t="s">
        <v>321</v>
      </c>
    </row>
    <row r="19" spans="1:3" x14ac:dyDescent="0.35">
      <c r="A19" s="186"/>
      <c r="B19" s="242"/>
      <c r="C19" t="s">
        <v>322</v>
      </c>
    </row>
    <row r="20" spans="1:3" x14ac:dyDescent="0.35">
      <c r="A20" s="186"/>
      <c r="B20" s="243"/>
      <c r="C20" t="s">
        <v>323</v>
      </c>
    </row>
    <row r="21" spans="1:3" x14ac:dyDescent="0.35">
      <c r="A21" s="187" t="s">
        <v>16</v>
      </c>
      <c r="B21" s="73" t="s">
        <v>86</v>
      </c>
      <c r="C21" t="s">
        <v>314</v>
      </c>
    </row>
    <row r="22" spans="1:3" x14ac:dyDescent="0.35">
      <c r="A22" s="188"/>
      <c r="B22" s="71" t="s">
        <v>91</v>
      </c>
      <c r="C22" t="s">
        <v>314</v>
      </c>
    </row>
    <row r="23" spans="1:3" x14ac:dyDescent="0.35">
      <c r="A23" s="188"/>
      <c r="B23" s="71" t="s">
        <v>95</v>
      </c>
      <c r="C23" t="s">
        <v>314</v>
      </c>
    </row>
  </sheetData>
  <mergeCells count="6">
    <mergeCell ref="A4:A8"/>
    <mergeCell ref="A9:A13"/>
    <mergeCell ref="A14:A20"/>
    <mergeCell ref="A21:A23"/>
    <mergeCell ref="B9:B10"/>
    <mergeCell ref="B18:B2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B30AFA-A11A-44D1-82D2-38F643E35D9C}">
  <dimension ref="A1:G18"/>
  <sheetViews>
    <sheetView zoomScale="72" zoomScaleNormal="72" workbookViewId="0">
      <selection activeCell="C4" sqref="C4"/>
    </sheetView>
  </sheetViews>
  <sheetFormatPr defaultRowHeight="14.5" x14ac:dyDescent="0.35"/>
  <cols>
    <col min="1" max="1" width="14.453125" style="3" customWidth="1"/>
    <col min="2" max="2" width="8.81640625" style="71"/>
    <col min="3" max="3" width="12.1796875" style="71" customWidth="1"/>
    <col min="4" max="4" width="38.81640625" style="71" customWidth="1"/>
    <col min="5" max="5" width="80.1796875" style="71" customWidth="1"/>
    <col min="6" max="6" width="199" style="72" customWidth="1"/>
    <col min="7" max="7" width="55" style="71" customWidth="1"/>
  </cols>
  <sheetData>
    <row r="1" spans="1:7" x14ac:dyDescent="0.35">
      <c r="A1" s="5" t="s">
        <v>20</v>
      </c>
      <c r="B1" s="69" t="s">
        <v>21</v>
      </c>
      <c r="C1" s="69" t="s">
        <v>22</v>
      </c>
      <c r="D1" s="69" t="s">
        <v>23</v>
      </c>
      <c r="E1" s="69" t="s">
        <v>24</v>
      </c>
      <c r="F1" s="70" t="s">
        <v>25</v>
      </c>
      <c r="G1" s="70"/>
    </row>
    <row r="2" spans="1:7" ht="29" x14ac:dyDescent="0.35">
      <c r="A2" s="181" t="s">
        <v>10</v>
      </c>
      <c r="B2" s="71" t="s">
        <v>26</v>
      </c>
      <c r="C2" s="78">
        <v>2019</v>
      </c>
      <c r="D2" s="72" t="s">
        <v>27</v>
      </c>
      <c r="E2" s="89" t="s">
        <v>28</v>
      </c>
      <c r="F2" s="75" t="s">
        <v>29</v>
      </c>
      <c r="G2" s="72"/>
    </row>
    <row r="3" spans="1:7" ht="29" x14ac:dyDescent="0.35">
      <c r="A3" s="181"/>
      <c r="B3" s="71" t="s">
        <v>30</v>
      </c>
      <c r="C3" s="78">
        <v>2019</v>
      </c>
      <c r="D3" s="90" t="s">
        <v>31</v>
      </c>
      <c r="E3" s="90" t="s">
        <v>32</v>
      </c>
      <c r="F3" s="89" t="s">
        <v>33</v>
      </c>
      <c r="G3" s="72"/>
    </row>
    <row r="4" spans="1:7" ht="58" x14ac:dyDescent="0.35">
      <c r="A4" s="181"/>
      <c r="B4" s="71" t="s">
        <v>34</v>
      </c>
      <c r="C4" s="79" t="s">
        <v>35</v>
      </c>
      <c r="D4" s="72" t="s">
        <v>36</v>
      </c>
      <c r="E4" s="72" t="s">
        <v>37</v>
      </c>
      <c r="F4" s="75" t="s">
        <v>38</v>
      </c>
      <c r="G4" s="72"/>
    </row>
    <row r="5" spans="1:7" x14ac:dyDescent="0.35">
      <c r="A5" s="181"/>
      <c r="B5" s="71" t="s">
        <v>39</v>
      </c>
      <c r="C5" s="78">
        <v>2019</v>
      </c>
      <c r="D5" s="72" t="s">
        <v>40</v>
      </c>
      <c r="E5" s="72" t="s">
        <v>41</v>
      </c>
      <c r="F5" s="75" t="s">
        <v>42</v>
      </c>
      <c r="G5" s="72"/>
    </row>
    <row r="6" spans="1:7" ht="29" x14ac:dyDescent="0.35">
      <c r="A6" s="181"/>
      <c r="B6" s="71" t="s">
        <v>43</v>
      </c>
      <c r="C6" s="78">
        <v>2019</v>
      </c>
      <c r="D6" s="72" t="s">
        <v>44</v>
      </c>
      <c r="E6" s="72" t="s">
        <v>45</v>
      </c>
      <c r="F6" s="75" t="s">
        <v>46</v>
      </c>
      <c r="G6" s="90"/>
    </row>
    <row r="7" spans="1:7" s="63" customFormat="1" ht="43.5" x14ac:dyDescent="0.35">
      <c r="A7" s="182" t="s">
        <v>12</v>
      </c>
      <c r="B7" s="73" t="s">
        <v>47</v>
      </c>
      <c r="C7" s="78">
        <v>2017</v>
      </c>
      <c r="D7" s="72" t="s">
        <v>48</v>
      </c>
      <c r="E7" s="72" t="s">
        <v>49</v>
      </c>
      <c r="F7" s="81" t="s">
        <v>50</v>
      </c>
      <c r="G7" s="74"/>
    </row>
    <row r="8" spans="1:7" ht="43.5" x14ac:dyDescent="0.35">
      <c r="A8" s="183"/>
      <c r="B8" s="71" t="s">
        <v>51</v>
      </c>
      <c r="C8" s="78">
        <v>2017</v>
      </c>
      <c r="D8" s="72" t="s">
        <v>52</v>
      </c>
      <c r="E8" s="72" t="s">
        <v>53</v>
      </c>
      <c r="F8" s="81" t="s">
        <v>54</v>
      </c>
      <c r="G8" s="72"/>
    </row>
    <row r="9" spans="1:7" ht="43.5" x14ac:dyDescent="0.35">
      <c r="A9" s="183"/>
      <c r="B9" s="71" t="s">
        <v>55</v>
      </c>
      <c r="C9" s="78">
        <v>2017</v>
      </c>
      <c r="D9" s="72" t="s">
        <v>56</v>
      </c>
      <c r="E9" s="72" t="s">
        <v>57</v>
      </c>
      <c r="F9" s="81" t="s">
        <v>58</v>
      </c>
      <c r="G9" s="72"/>
    </row>
    <row r="10" spans="1:7" ht="29" x14ac:dyDescent="0.35">
      <c r="A10" s="184"/>
      <c r="B10" s="71" t="s">
        <v>59</v>
      </c>
      <c r="C10" s="79" t="s">
        <v>60</v>
      </c>
      <c r="D10" s="72" t="s">
        <v>61</v>
      </c>
      <c r="E10" s="76" t="s">
        <v>62</v>
      </c>
      <c r="F10" s="76" t="s">
        <v>63</v>
      </c>
      <c r="G10" s="72"/>
    </row>
    <row r="11" spans="1:7" s="63" customFormat="1" ht="29" x14ac:dyDescent="0.35">
      <c r="A11" s="185" t="s">
        <v>14</v>
      </c>
      <c r="B11" s="73" t="s">
        <v>64</v>
      </c>
      <c r="C11" s="80">
        <v>2019</v>
      </c>
      <c r="D11" s="74" t="s">
        <v>65</v>
      </c>
      <c r="E11" s="74" t="s">
        <v>66</v>
      </c>
      <c r="F11" s="91" t="s">
        <v>67</v>
      </c>
      <c r="G11" s="74"/>
    </row>
    <row r="12" spans="1:7" ht="29" x14ac:dyDescent="0.35">
      <c r="A12" s="186"/>
      <c r="B12" s="71" t="s">
        <v>68</v>
      </c>
      <c r="C12" s="78">
        <v>2019</v>
      </c>
      <c r="D12" s="72" t="s">
        <v>69</v>
      </c>
      <c r="E12" s="75" t="s">
        <v>70</v>
      </c>
      <c r="F12" s="75" t="s">
        <v>71</v>
      </c>
      <c r="G12" s="72"/>
    </row>
    <row r="13" spans="1:7" ht="29" x14ac:dyDescent="0.35">
      <c r="A13" s="186"/>
      <c r="B13" s="71" t="s">
        <v>72</v>
      </c>
      <c r="C13" s="78" t="s">
        <v>73</v>
      </c>
      <c r="D13" s="72" t="s">
        <v>74</v>
      </c>
      <c r="E13" s="72" t="s">
        <v>75</v>
      </c>
      <c r="F13" s="75" t="s">
        <v>76</v>
      </c>
      <c r="G13" s="72"/>
    </row>
    <row r="14" spans="1:7" x14ac:dyDescent="0.35">
      <c r="A14" s="186"/>
      <c r="B14" s="71" t="s">
        <v>77</v>
      </c>
      <c r="C14" s="78">
        <v>2019</v>
      </c>
      <c r="D14" s="72" t="s">
        <v>78</v>
      </c>
      <c r="E14" s="75" t="s">
        <v>79</v>
      </c>
      <c r="F14" s="75" t="s">
        <v>80</v>
      </c>
      <c r="G14" s="72"/>
    </row>
    <row r="15" spans="1:7" ht="29" x14ac:dyDescent="0.35">
      <c r="A15" s="186"/>
      <c r="B15" s="71" t="s">
        <v>81</v>
      </c>
      <c r="C15" s="78" t="s">
        <v>82</v>
      </c>
      <c r="D15" s="72" t="s">
        <v>83</v>
      </c>
      <c r="E15" s="75" t="s">
        <v>84</v>
      </c>
      <c r="F15" s="75" t="s">
        <v>85</v>
      </c>
      <c r="G15" s="72"/>
    </row>
    <row r="16" spans="1:7" s="63" customFormat="1" ht="29" x14ac:dyDescent="0.35">
      <c r="A16" s="187" t="s">
        <v>16</v>
      </c>
      <c r="B16" s="73" t="s">
        <v>86</v>
      </c>
      <c r="C16" s="80" t="s">
        <v>87</v>
      </c>
      <c r="D16" s="74" t="s">
        <v>88</v>
      </c>
      <c r="E16" s="76" t="s">
        <v>89</v>
      </c>
      <c r="F16" s="76" t="s">
        <v>90</v>
      </c>
      <c r="G16" s="74"/>
    </row>
    <row r="17" spans="1:7" ht="29" x14ac:dyDescent="0.35">
      <c r="A17" s="188"/>
      <c r="B17" s="71" t="s">
        <v>91</v>
      </c>
      <c r="C17" s="80" t="s">
        <v>87</v>
      </c>
      <c r="D17" s="72" t="s">
        <v>92</v>
      </c>
      <c r="E17" s="75" t="s">
        <v>93</v>
      </c>
      <c r="F17" s="76" t="s">
        <v>94</v>
      </c>
      <c r="G17" s="72"/>
    </row>
    <row r="18" spans="1:7" ht="29" x14ac:dyDescent="0.35">
      <c r="A18" s="188"/>
      <c r="B18" s="71" t="s">
        <v>95</v>
      </c>
      <c r="C18" s="80" t="s">
        <v>87</v>
      </c>
      <c r="D18" s="72" t="s">
        <v>96</v>
      </c>
      <c r="E18" s="75" t="s">
        <v>97</v>
      </c>
      <c r="F18" s="76" t="s">
        <v>98</v>
      </c>
      <c r="G18" s="72"/>
    </row>
  </sheetData>
  <mergeCells count="4">
    <mergeCell ref="A2:A6"/>
    <mergeCell ref="A7:A10"/>
    <mergeCell ref="A11:A15"/>
    <mergeCell ref="A16:A18"/>
  </mergeCells>
  <pageMargins left="0.7" right="0.7" top="0.75" bottom="0.75" header="0.3" footer="0.3"/>
  <pageSetup paperSize="9"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50C3C1-140D-4D1A-B833-DAE06B8556A3}">
  <dimension ref="B1:CE101"/>
  <sheetViews>
    <sheetView topLeftCell="B1" zoomScale="77" zoomScaleNormal="77" workbookViewId="0">
      <pane xSplit="2" ySplit="3" topLeftCell="D4" activePane="bottomRight" state="frozen"/>
      <selection pane="topRight" activeCell="F1" sqref="F1"/>
      <selection pane="bottomLeft" activeCell="B3" sqref="B3"/>
      <selection pane="bottomRight" activeCell="H27" sqref="H27"/>
    </sheetView>
  </sheetViews>
  <sheetFormatPr defaultRowHeight="14.5" outlineLevelCol="1" x14ac:dyDescent="0.35"/>
  <cols>
    <col min="2" max="2" width="6.81640625" customWidth="1"/>
    <col min="3" max="3" width="47.453125" bestFit="1" customWidth="1"/>
    <col min="4" max="4" width="3" style="62" customWidth="1"/>
    <col min="5" max="7" width="6.81640625" customWidth="1"/>
    <col min="8" max="8" width="4.453125" style="62" customWidth="1"/>
    <col min="9" max="12" width="6.81640625" style="56" customWidth="1"/>
    <col min="13" max="13" width="6.81640625" style="58" customWidth="1"/>
    <col min="14" max="19" width="6.81640625" style="56" customWidth="1"/>
    <col min="20" max="20" width="2" style="58" customWidth="1"/>
    <col min="21" max="27" width="6.81640625" style="56" customWidth="1"/>
    <col min="28" max="28" width="2" style="58" customWidth="1"/>
    <col min="29" max="36" width="6.81640625" style="56" customWidth="1"/>
    <col min="37" max="37" width="2" style="58" customWidth="1"/>
    <col min="38" max="40" width="6.81640625" style="56" customWidth="1"/>
    <col min="42" max="42" width="8.7265625" hidden="1" customWidth="1" outlineLevel="1"/>
    <col min="43" max="46" width="8.7265625" style="43" hidden="1" customWidth="1" outlineLevel="1"/>
    <col min="47" max="47" width="8.7265625" hidden="1" customWidth="1" outlineLevel="1"/>
    <col min="48" max="48" width="29.1796875" hidden="1" customWidth="1" outlineLevel="1"/>
    <col min="49" max="82" width="8.7265625" hidden="1" customWidth="1" outlineLevel="1"/>
    <col min="83" max="83" width="8.7265625" collapsed="1"/>
  </cols>
  <sheetData>
    <row r="1" spans="2:82" x14ac:dyDescent="0.35">
      <c r="B1" s="62"/>
      <c r="C1" s="62"/>
      <c r="E1" s="62"/>
      <c r="F1" s="62"/>
      <c r="G1" s="62"/>
      <c r="I1" s="58"/>
      <c r="J1" s="58"/>
      <c r="K1" s="58"/>
      <c r="L1" s="58"/>
      <c r="N1" s="58"/>
      <c r="O1" s="58"/>
      <c r="P1" s="58"/>
      <c r="Q1" s="58"/>
      <c r="R1" s="58"/>
      <c r="S1" s="58"/>
      <c r="U1" s="58"/>
      <c r="V1" s="58"/>
      <c r="W1" s="58"/>
      <c r="X1" s="58"/>
      <c r="Y1" s="58"/>
      <c r="Z1" s="58"/>
      <c r="AA1" s="58"/>
      <c r="AC1" s="58"/>
      <c r="AD1" s="58"/>
      <c r="AE1" s="58"/>
      <c r="AF1" s="58"/>
      <c r="AG1" s="58"/>
      <c r="AH1" s="58"/>
      <c r="AI1" s="58"/>
      <c r="AJ1" s="58"/>
      <c r="AL1" s="58"/>
      <c r="AM1" s="58"/>
      <c r="AN1" s="58"/>
      <c r="AO1" s="62"/>
    </row>
    <row r="2" spans="2:82" x14ac:dyDescent="0.35">
      <c r="B2" s="62"/>
      <c r="C2" s="62"/>
      <c r="E2" s="62"/>
      <c r="F2" s="62"/>
      <c r="G2" s="62"/>
      <c r="I2" s="195" t="s">
        <v>99</v>
      </c>
      <c r="J2" s="195"/>
      <c r="K2" s="195"/>
      <c r="L2" s="195"/>
      <c r="N2" s="196" t="s">
        <v>100</v>
      </c>
      <c r="O2" s="196"/>
      <c r="P2" s="196"/>
      <c r="Q2" s="196"/>
      <c r="R2" s="196"/>
      <c r="S2" s="196"/>
      <c r="U2" s="197" t="s">
        <v>101</v>
      </c>
      <c r="V2" s="197"/>
      <c r="W2" s="197"/>
      <c r="X2" s="197"/>
      <c r="Y2" s="197"/>
      <c r="Z2" s="197"/>
      <c r="AA2" s="197"/>
      <c r="AC2" s="198" t="s">
        <v>102</v>
      </c>
      <c r="AD2" s="198"/>
      <c r="AE2" s="198"/>
      <c r="AF2" s="198"/>
      <c r="AG2" s="198"/>
      <c r="AH2" s="198"/>
      <c r="AI2" s="198"/>
      <c r="AJ2" s="198"/>
      <c r="AL2" s="199" t="s">
        <v>103</v>
      </c>
      <c r="AM2" s="199"/>
      <c r="AN2" s="199"/>
      <c r="AO2" s="58"/>
      <c r="AP2" s="56"/>
      <c r="AQ2" s="129"/>
      <c r="AR2" s="129"/>
      <c r="AS2" s="129"/>
      <c r="AT2" s="129"/>
      <c r="AV2" s="4"/>
      <c r="AW2" s="190" t="str">
        <f>'Z-Scores'!C1</f>
        <v>Overall score</v>
      </c>
      <c r="AX2" s="190">
        <f>'Z-Scores'!D1</f>
        <v>0</v>
      </c>
      <c r="AY2" s="191" t="str">
        <f>'Z-Scores'!E1</f>
        <v>Dimension average</v>
      </c>
      <c r="AZ2" s="191">
        <f>'Z-Scores'!F1</f>
        <v>0</v>
      </c>
      <c r="BA2" s="191">
        <f>'Z-Scores'!G1</f>
        <v>0</v>
      </c>
      <c r="BB2" s="191">
        <f>'Z-Scores'!H1</f>
        <v>0</v>
      </c>
      <c r="BC2" s="191">
        <f>'Z-Scores'!I1</f>
        <v>0</v>
      </c>
      <c r="BD2" s="191">
        <f>'Z-Scores'!J1</f>
        <v>0</v>
      </c>
      <c r="BE2" s="191">
        <f>'Z-Scores'!K1</f>
        <v>0</v>
      </c>
      <c r="BF2" s="191">
        <f>'Z-Scores'!L1</f>
        <v>0</v>
      </c>
      <c r="BG2" s="192" t="str">
        <f>'Z-Scores'!M1</f>
        <v>Prioritisation</v>
      </c>
      <c r="BH2" s="192">
        <f>'Z-Scores'!N1</f>
        <v>0</v>
      </c>
      <c r="BI2" s="192"/>
      <c r="BJ2" s="192">
        <f>'Z-Scores'!O1</f>
        <v>0</v>
      </c>
      <c r="BK2" s="192">
        <f>'Z-Scores'!P1</f>
        <v>0</v>
      </c>
      <c r="BL2" s="192">
        <f>'Z-Scores'!Q1</f>
        <v>0</v>
      </c>
      <c r="BM2" s="193" t="str">
        <f>'Z-Scores'!R1</f>
        <v>Ownership</v>
      </c>
      <c r="BN2" s="193">
        <f>'Z-Scores'!S1</f>
        <v>0</v>
      </c>
      <c r="BO2" s="193">
        <f>'Z-Scores'!T1</f>
        <v>0</v>
      </c>
      <c r="BP2" s="193">
        <f>'Z-Scores'!U1</f>
        <v>0</v>
      </c>
      <c r="BQ2" s="193" t="e">
        <f>'Z-Scores'!#REF!</f>
        <v>#REF!</v>
      </c>
      <c r="BR2" s="193" t="e">
        <f>'Z-Scores'!#REF!</f>
        <v>#REF!</v>
      </c>
      <c r="BS2" s="156"/>
      <c r="BT2" s="194" t="str">
        <f>'Z-Scores'!V1</f>
        <v>Transparency and Untying</v>
      </c>
      <c r="BU2" s="194"/>
      <c r="BV2" s="194"/>
      <c r="BW2" s="194"/>
      <c r="BX2" s="194">
        <f>'Z-Scores'!X1</f>
        <v>0</v>
      </c>
      <c r="BY2" s="194"/>
      <c r="BZ2" s="194">
        <f>'Z-Scores'!Y1</f>
        <v>0</v>
      </c>
      <c r="CA2" s="194">
        <f>'Z-Scores'!Z1</f>
        <v>0</v>
      </c>
      <c r="CB2" s="189" t="str">
        <f>'Z-Scores'!AA1</f>
        <v>Evaluation</v>
      </c>
      <c r="CC2" s="189">
        <f>'Z-Scores'!AB1</f>
        <v>0</v>
      </c>
      <c r="CD2" s="189">
        <f>'Z-Scores'!AC1</f>
        <v>0</v>
      </c>
    </row>
    <row r="3" spans="2:82" ht="72" customHeight="1" x14ac:dyDescent="0.35">
      <c r="B3" s="173" t="s">
        <v>104</v>
      </c>
      <c r="C3" s="163" t="s">
        <v>105</v>
      </c>
      <c r="E3" s="166" t="s">
        <v>106</v>
      </c>
      <c r="F3" s="166" t="s">
        <v>107</v>
      </c>
      <c r="G3" s="166" t="s">
        <v>108</v>
      </c>
      <c r="I3" s="169" t="s">
        <v>10</v>
      </c>
      <c r="J3" s="169" t="s">
        <v>12</v>
      </c>
      <c r="K3" s="166" t="s">
        <v>109</v>
      </c>
      <c r="L3" s="169" t="s">
        <v>16</v>
      </c>
      <c r="N3" s="174" t="s">
        <v>26</v>
      </c>
      <c r="O3" s="174" t="s">
        <v>30</v>
      </c>
      <c r="P3" s="174" t="s">
        <v>34</v>
      </c>
      <c r="Q3" s="174" t="s">
        <v>39</v>
      </c>
      <c r="R3" s="174" t="s">
        <v>110</v>
      </c>
      <c r="S3" s="174" t="s">
        <v>111</v>
      </c>
      <c r="T3" s="59"/>
      <c r="U3" s="175" t="s">
        <v>112</v>
      </c>
      <c r="V3" s="175" t="s">
        <v>113</v>
      </c>
      <c r="W3" s="175" t="s">
        <v>114</v>
      </c>
      <c r="X3" s="175" t="s">
        <v>115</v>
      </c>
      <c r="Y3" s="175" t="s">
        <v>116</v>
      </c>
      <c r="Z3" s="175" t="s">
        <v>117</v>
      </c>
      <c r="AA3" s="175" t="s">
        <v>59</v>
      </c>
      <c r="AB3" s="59"/>
      <c r="AC3" s="176" t="s">
        <v>64</v>
      </c>
      <c r="AD3" s="176" t="s">
        <v>118</v>
      </c>
      <c r="AE3" s="176" t="s">
        <v>119</v>
      </c>
      <c r="AF3" s="176" t="s">
        <v>120</v>
      </c>
      <c r="AG3" s="176" t="s">
        <v>121</v>
      </c>
      <c r="AH3" s="176" t="s">
        <v>122</v>
      </c>
      <c r="AI3" s="176" t="s">
        <v>77</v>
      </c>
      <c r="AJ3" s="176" t="s">
        <v>81</v>
      </c>
      <c r="AK3" s="59"/>
      <c r="AL3" s="172" t="s">
        <v>123</v>
      </c>
      <c r="AM3" s="172" t="s">
        <v>124</v>
      </c>
      <c r="AN3" s="172" t="s">
        <v>125</v>
      </c>
      <c r="AO3" s="177"/>
      <c r="AP3" s="126" t="s">
        <v>126</v>
      </c>
      <c r="AQ3" s="57" t="s">
        <v>127</v>
      </c>
      <c r="AR3" s="57" t="s">
        <v>128</v>
      </c>
      <c r="AS3" s="57" t="s">
        <v>107</v>
      </c>
      <c r="AT3" s="57" t="s">
        <v>108</v>
      </c>
      <c r="AU3" s="127" t="s">
        <v>104</v>
      </c>
      <c r="AV3" s="5"/>
      <c r="AW3" s="34" t="str">
        <f>'Z-Scores'!C2</f>
        <v>Average</v>
      </c>
      <c r="AX3" s="34" t="str">
        <f>'Z-Scores'!D2</f>
        <v>Rank</v>
      </c>
      <c r="AY3" s="10" t="str">
        <f>'Z-Scores'!E2</f>
        <v>P average</v>
      </c>
      <c r="AZ3" s="10" t="str">
        <f>'Z-Scores'!F2</f>
        <v>P Rank</v>
      </c>
      <c r="BA3" s="13" t="str">
        <f>'Z-Scores'!G2</f>
        <v>O average</v>
      </c>
      <c r="BB3" s="13" t="str">
        <f>'Z-Scores'!H2</f>
        <v>O Rank</v>
      </c>
      <c r="BC3" s="14" t="str">
        <f>'Z-Scores'!I2</f>
        <v>T average</v>
      </c>
      <c r="BD3" s="14" t="str">
        <f>'Z-Scores'!J2</f>
        <v>T rank</v>
      </c>
      <c r="BE3" s="15" t="str">
        <f>'Z-Scores'!K2</f>
        <v>E average</v>
      </c>
      <c r="BF3" s="15" t="str">
        <f>'Z-Scores'!L2</f>
        <v>E rank</v>
      </c>
      <c r="BG3" s="6" t="str">
        <f>'Z-Scores'!M2</f>
        <v>P1</v>
      </c>
      <c r="BH3" s="6" t="s">
        <v>30</v>
      </c>
      <c r="BI3" s="6" t="s">
        <v>34</v>
      </c>
      <c r="BJ3" s="6" t="s">
        <v>39</v>
      </c>
      <c r="BK3" s="6" t="s">
        <v>110</v>
      </c>
      <c r="BL3" s="6" t="s">
        <v>111</v>
      </c>
      <c r="BM3" s="83" t="str">
        <f>'Raw Scores'!J3</f>
        <v>O1a</v>
      </c>
      <c r="BN3" s="83" t="str">
        <f>'Raw Scores'!K3</f>
        <v>O1b</v>
      </c>
      <c r="BO3" s="83" t="str">
        <f>'Raw Scores'!L3</f>
        <v>O2a</v>
      </c>
      <c r="BP3" s="83" t="str">
        <f>'Raw Scores'!M3</f>
        <v>O2b</v>
      </c>
      <c r="BQ3" s="83" t="str">
        <f>'Raw Scores'!N3</f>
        <v>O3a</v>
      </c>
      <c r="BR3" s="83" t="str">
        <f>'Raw Scores'!O3</f>
        <v>O3b</v>
      </c>
      <c r="BS3" s="83" t="str">
        <f>'Raw Scores'!P3</f>
        <v>O4</v>
      </c>
      <c r="BT3" s="24" t="str">
        <f>'Z-Scores'!V2</f>
        <v>T1</v>
      </c>
      <c r="BU3" s="24" t="s">
        <v>118</v>
      </c>
      <c r="BV3" s="24" t="s">
        <v>119</v>
      </c>
      <c r="BW3" s="24" t="s">
        <v>120</v>
      </c>
      <c r="BX3" s="24" t="s">
        <v>121</v>
      </c>
      <c r="BY3" s="24" t="s">
        <v>122</v>
      </c>
      <c r="BZ3" s="24" t="str">
        <f>'Z-Scores'!Y2</f>
        <v>T4</v>
      </c>
      <c r="CA3" s="24" t="str">
        <f>'Z-Scores'!Z2</f>
        <v>T5</v>
      </c>
      <c r="CB3" s="17" t="str">
        <f>'Z-Scores'!AA2</f>
        <v>E1</v>
      </c>
      <c r="CC3" s="17" t="str">
        <f>'Z-Scores'!AB2</f>
        <v>E2</v>
      </c>
      <c r="CD3" s="17" t="str">
        <f>'Z-Scores'!AC2</f>
        <v>E3</v>
      </c>
    </row>
    <row r="4" spans="2:82" x14ac:dyDescent="0.35">
      <c r="B4" s="164">
        <v>1</v>
      </c>
      <c r="C4" s="165" t="str">
        <f t="shared" ref="C4:C35" si="0">VLOOKUP($B4, $AU$4:$CC$52, 2, FALSE)</f>
        <v>IFAD</v>
      </c>
      <c r="E4" s="167">
        <f t="shared" ref="E4:E35" si="1">VLOOKUP($C4, $AV$4:$CD$52, 2, FALSE)</f>
        <v>1.4667978242168129</v>
      </c>
      <c r="F4" s="168" t="str">
        <f>INDEX($AS$4:$AS$52,MATCH(C4,$AV$4:$AV$52,0))</f>
        <v>NA</v>
      </c>
      <c r="G4" s="168">
        <f>INDEX($AT$4:$AT$52,MATCH(C4,$AV$4:$AV$52,0))</f>
        <v>1</v>
      </c>
      <c r="I4" s="170">
        <f t="shared" ref="I4:I35" si="2">VLOOKUP($C4, $AV$4:$CD$52, 5, FALSE)</f>
        <v>7</v>
      </c>
      <c r="J4" s="170">
        <f t="shared" ref="J4:J35" si="3">VLOOKUP($C4, $AV$4:$CD$52, 7, FALSE)</f>
        <v>4</v>
      </c>
      <c r="K4" s="170">
        <f t="shared" ref="K4:K35" si="4">VLOOKUP($C4, $AV$4:$CD$52, 9, FALSE)</f>
        <v>1</v>
      </c>
      <c r="L4" s="170">
        <f t="shared" ref="L4:L35" si="5">VLOOKUP($C4, $AV$4:$CD$52, 11, FALSE)</f>
        <v>4</v>
      </c>
      <c r="M4" s="61"/>
      <c r="N4" s="171">
        <f t="shared" ref="N4:N35" si="6">VLOOKUP($C4, $AV$4:$CD$52, 12, FALSE)</f>
        <v>0.99028259515762329</v>
      </c>
      <c r="O4" s="171">
        <f t="shared" ref="O4:O35" si="7">VLOOKUP($C4, $AV$4:$CD$52, 13, FALSE)</f>
        <v>0.87050945619330378</v>
      </c>
      <c r="P4" s="171">
        <f t="shared" ref="P4:P35" si="8">VLOOKUP($C4, $AV$4:$CD$52, 14, FALSE)</f>
        <v>1.2173468247056007E-2</v>
      </c>
      <c r="Q4" s="171" t="str">
        <f t="shared" ref="Q4:Q35" si="9">VLOOKUP($C4, $AV$4:$CD$52, 15, FALSE)</f>
        <v>NA</v>
      </c>
      <c r="R4" s="171">
        <f t="shared" ref="R4:R35" si="10">VLOOKUP($C4, $AV$4:$CD$52, 16, FALSE)</f>
        <v>1.6363598218083553</v>
      </c>
      <c r="S4" s="171">
        <f t="shared" ref="S4:S35" si="11">VLOOKUP($C4, $AV$4:$CD$52, 17, FALSE)</f>
        <v>0</v>
      </c>
      <c r="T4" s="60"/>
      <c r="U4" s="171">
        <f t="shared" ref="U4:U35" si="12">VLOOKUP($C4, $AV$4:$CD$52, 18, FALSE)</f>
        <v>0.92600000000000005</v>
      </c>
      <c r="V4" s="171">
        <f t="shared" ref="V4:V35" si="13">VLOOKUP($C4, $AV$4:$CD$52, 19, FALSE)</f>
        <v>0.94400000000000006</v>
      </c>
      <c r="W4" s="171">
        <f t="shared" ref="W4:W35" si="14">VLOOKUP($C4, $AV$4:$CD$52, 20, FALSE)</f>
        <v>0.66100000000000003</v>
      </c>
      <c r="X4" s="171">
        <f t="shared" ref="X4:X35" si="15">VLOOKUP($C4, $AV$4:$CD$52, 21, FALSE)</f>
        <v>0.80500000000000005</v>
      </c>
      <c r="Y4" s="171">
        <f t="shared" ref="Y4:Y35" si="16">VLOOKUP($C4, $AV$4:$CD$52, 22, FALSE)</f>
        <v>0.67700000000000005</v>
      </c>
      <c r="Z4" s="171">
        <f t="shared" ref="Z4:Z35" si="17">VLOOKUP($C4, $AV$4:$CD$52, 23, FALSE)</f>
        <v>0.80100000000000005</v>
      </c>
      <c r="AA4" s="171">
        <f t="shared" ref="AA4:AA35" si="18">VLOOKUP($C4, $AV$4:$CD$52, 24, FALSE)</f>
        <v>0.64129626750946045</v>
      </c>
      <c r="AB4" s="60"/>
      <c r="AC4" s="171">
        <f t="shared" ref="AC4:AC35" si="19">VLOOKUP($C4, $AV$4:$CD$52, 25, FALSE)</f>
        <v>1</v>
      </c>
      <c r="AD4" s="171">
        <f t="shared" ref="AD4:AD35" si="20">VLOOKUP($C4, $AV$4:$CD$52, 26, FALSE)</f>
        <v>1</v>
      </c>
      <c r="AE4" s="171">
        <f t="shared" ref="AE4:AE35" si="21">VLOOKUP($C4, $AV$4:$CD$52, 27, FALSE)</f>
        <v>2.7356493473052979</v>
      </c>
      <c r="AF4" s="171">
        <f t="shared" ref="AF4:AF35" si="22">VLOOKUP($C4, $AV$4:$CD$52, 28, FALSE)</f>
        <v>1</v>
      </c>
      <c r="AG4" s="171">
        <f t="shared" ref="AG4:AG35" si="23">VLOOKUP($C4, $AV$4:$CD$52, 29, FALSE)</f>
        <v>3</v>
      </c>
      <c r="AH4" s="171">
        <f t="shared" ref="AH4:AH35" si="24">VLOOKUP($C4, $AV$4:$CD$52, 30, FALSE)</f>
        <v>8</v>
      </c>
      <c r="AI4" s="171">
        <f t="shared" ref="AI4:AI35" si="25">VLOOKUP($C4, $AV$4:$CD$52, 31, FALSE)</f>
        <v>1</v>
      </c>
      <c r="AJ4" s="171" t="str">
        <f t="shared" ref="AJ4:AJ35" si="26">VLOOKUP($C4, $AV$4:$CD$52, 32, FALSE)</f>
        <v>NA</v>
      </c>
      <c r="AK4" s="60"/>
      <c r="AL4" s="171">
        <f t="shared" ref="AL4:AL35" si="27">VLOOKUP($C4, $AV$4:$CD$52, 33, FALSE)</f>
        <v>3.9</v>
      </c>
      <c r="AM4" s="171">
        <f t="shared" ref="AM4:AM35" si="28">VLOOKUP($C4, $AV$4:$CD$52, 34, FALSE)</f>
        <v>3.1111111111111112</v>
      </c>
      <c r="AN4" s="171">
        <f t="shared" ref="AN4:AN35" si="29">VLOOKUP($C4, $AV$4:$CD$52, 35, FALSE)</f>
        <v>2.8571428571428572</v>
      </c>
      <c r="AO4" s="60"/>
      <c r="AP4" s="82" t="s">
        <v>129</v>
      </c>
      <c r="AQ4" t="s">
        <v>130</v>
      </c>
      <c r="AR4" s="56">
        <v>0</v>
      </c>
      <c r="AS4" s="56" t="str">
        <f>IF($AR4=1,(COUNTIFS($AR$4:$AR$52,1,$AU$4:$AU$52,"&lt;"&amp;AU4)+1),"NA")</f>
        <v>NA</v>
      </c>
      <c r="AT4" s="56">
        <f>IF($AR4=0,(COUNTIFS($AR$4:$AR$52,0,$AU$4:$AU$52,"&lt;"&amp;AU4)+1),"NA")</f>
        <v>2</v>
      </c>
      <c r="AU4">
        <f>AX4</f>
        <v>2</v>
      </c>
      <c r="AV4" t="s">
        <v>131</v>
      </c>
      <c r="AW4" s="33">
        <f>'Z-Scores'!C3</f>
        <v>1.2496284936183333</v>
      </c>
      <c r="AX4" s="4">
        <f>'Z-Scores'!D3</f>
        <v>2</v>
      </c>
      <c r="AY4" s="11">
        <f>'Z-Scores'!E3</f>
        <v>1.9500184537767682</v>
      </c>
      <c r="AZ4" s="12">
        <f>'Z-Scores'!F3</f>
        <v>2</v>
      </c>
      <c r="BA4" s="11">
        <f>'Z-Scores'!G3</f>
        <v>1.4290072376681291</v>
      </c>
      <c r="BB4" s="12">
        <f>'Z-Scores'!H3</f>
        <v>2</v>
      </c>
      <c r="BC4" s="11">
        <f>'Z-Scores'!I3</f>
        <v>1.2992497036691717</v>
      </c>
      <c r="BD4" s="12">
        <f>'Z-Scores'!J3</f>
        <v>7</v>
      </c>
      <c r="BE4" s="11">
        <f>'Z-Scores'!K3</f>
        <v>0.32023857935926436</v>
      </c>
      <c r="BF4" s="12">
        <f>'Z-Scores'!L3</f>
        <v>19</v>
      </c>
      <c r="BG4" s="2">
        <f>'Raw Scores'!D4</f>
        <v>0.99954330921173096</v>
      </c>
      <c r="BH4" s="2">
        <f>'Raw Scores'!E4</f>
        <v>1.031769382649145</v>
      </c>
      <c r="BI4" s="2">
        <f>'Raw Scores'!F4</f>
        <v>1.8639210611581802E-2</v>
      </c>
      <c r="BJ4" s="2" t="str">
        <f>'Raw Scores'!G4</f>
        <v>NA</v>
      </c>
      <c r="BK4" s="2">
        <f>'Raw Scores'!H4</f>
        <v>1.8911608062844607</v>
      </c>
      <c r="BL4" s="2">
        <f>'Raw Scores'!I4</f>
        <v>8.6694022094941769E-3</v>
      </c>
      <c r="BM4" s="2">
        <f>'Raw Scores'!J4</f>
        <v>0.96499999999999997</v>
      </c>
      <c r="BN4" s="2">
        <f>'Raw Scores'!K4</f>
        <v>0.73899999999999999</v>
      </c>
      <c r="BO4" s="2">
        <f>'Raw Scores'!L4</f>
        <v>0.72199999999999998</v>
      </c>
      <c r="BP4" s="2">
        <f>'Raw Scores'!M4</f>
        <v>0.52500000000000002</v>
      </c>
      <c r="BQ4" s="2">
        <f>'Raw Scores'!N4</f>
        <v>0.92800000000000005</v>
      </c>
      <c r="BR4" s="2">
        <f>'Raw Scores'!O4</f>
        <v>0.73599999999999999</v>
      </c>
      <c r="BS4" s="2">
        <f>'Raw Scores'!P4</f>
        <v>0.66114234924316406</v>
      </c>
      <c r="BT4" s="2">
        <f>VLOOKUP(AV4,'Transparency and Untying'!C$7:D$55,2,FALSE)</f>
        <v>0.67210515107867885</v>
      </c>
      <c r="BU4" s="2">
        <f>'Raw Scores'!R4</f>
        <v>1</v>
      </c>
      <c r="BV4" s="2">
        <f>'Raw Scores'!S4</f>
        <v>4.2034978866577148</v>
      </c>
      <c r="BW4" s="2">
        <f>'Raw Scores'!T4</f>
        <v>1</v>
      </c>
      <c r="BX4" s="2">
        <f>'Raw Scores'!U4</f>
        <v>2</v>
      </c>
      <c r="BY4" s="2">
        <f>'Raw Scores'!V4</f>
        <v>8</v>
      </c>
      <c r="BZ4" s="2">
        <f>'Raw Scores'!W4</f>
        <v>1</v>
      </c>
      <c r="CA4" s="2" t="str">
        <f>'Raw Scores'!X4</f>
        <v>NA</v>
      </c>
      <c r="CB4" s="2">
        <f>'Raw Scores'!Y4</f>
        <v>3.3666666666666663</v>
      </c>
      <c r="CC4" s="2">
        <f>'Raw Scores'!Z4</f>
        <v>2.5555555555555554</v>
      </c>
      <c r="CD4" s="2">
        <f>'Raw Scores'!AA4</f>
        <v>2.5476190476190474</v>
      </c>
    </row>
    <row r="5" spans="2:82" x14ac:dyDescent="0.35">
      <c r="B5" s="164">
        <f>B4+1</f>
        <v>2</v>
      </c>
      <c r="C5" s="165" t="str">
        <f t="shared" si="0"/>
        <v>African Development Fund [AfDF]</v>
      </c>
      <c r="E5" s="167">
        <f t="shared" si="1"/>
        <v>1.2496284936183333</v>
      </c>
      <c r="F5" s="168" t="str">
        <f t="shared" ref="F5:F52" si="30">INDEX($AS$4:$AS$52,MATCH(C5,$AV$4:$AV$52,0))</f>
        <v>NA</v>
      </c>
      <c r="G5" s="168">
        <f t="shared" ref="G5:G52" si="31">INDEX($AT$4:$AT$52,MATCH(C5,$AV$4:$AV$52,0))</f>
        <v>2</v>
      </c>
      <c r="I5" s="170">
        <f t="shared" si="2"/>
        <v>2</v>
      </c>
      <c r="J5" s="170">
        <f t="shared" si="3"/>
        <v>2</v>
      </c>
      <c r="K5" s="170">
        <f t="shared" si="4"/>
        <v>7</v>
      </c>
      <c r="L5" s="170">
        <f t="shared" si="5"/>
        <v>19</v>
      </c>
      <c r="M5" s="61"/>
      <c r="N5" s="171">
        <f t="shared" si="6"/>
        <v>0.99954330921173096</v>
      </c>
      <c r="O5" s="171">
        <f t="shared" si="7"/>
        <v>1.031769382649145</v>
      </c>
      <c r="P5" s="171">
        <f t="shared" si="8"/>
        <v>1.8639210611581802E-2</v>
      </c>
      <c r="Q5" s="171" t="str">
        <f t="shared" si="9"/>
        <v>NA</v>
      </c>
      <c r="R5" s="171">
        <f t="shared" si="10"/>
        <v>1.8911608062844607</v>
      </c>
      <c r="S5" s="171">
        <f t="shared" si="11"/>
        <v>8.6694022094941769E-3</v>
      </c>
      <c r="T5" s="60"/>
      <c r="U5" s="171">
        <f t="shared" si="12"/>
        <v>0.96499999999999997</v>
      </c>
      <c r="V5" s="171">
        <f t="shared" si="13"/>
        <v>0.73899999999999999</v>
      </c>
      <c r="W5" s="171">
        <f t="shared" si="14"/>
        <v>0.72199999999999998</v>
      </c>
      <c r="X5" s="171">
        <f t="shared" si="15"/>
        <v>0.52500000000000002</v>
      </c>
      <c r="Y5" s="171">
        <f t="shared" si="16"/>
        <v>0.92800000000000005</v>
      </c>
      <c r="Z5" s="171">
        <f t="shared" si="17"/>
        <v>0.73599999999999999</v>
      </c>
      <c r="AA5" s="171">
        <f t="shared" si="18"/>
        <v>0.66114234924316406</v>
      </c>
      <c r="AB5" s="60"/>
      <c r="AC5" s="171">
        <f t="shared" si="19"/>
        <v>0.67210515107867885</v>
      </c>
      <c r="AD5" s="171">
        <f t="shared" si="20"/>
        <v>1</v>
      </c>
      <c r="AE5" s="171">
        <f t="shared" si="21"/>
        <v>4.2034978866577148</v>
      </c>
      <c r="AF5" s="171">
        <f t="shared" si="22"/>
        <v>1</v>
      </c>
      <c r="AG5" s="171">
        <f t="shared" si="23"/>
        <v>2</v>
      </c>
      <c r="AH5" s="171">
        <f t="shared" si="24"/>
        <v>8</v>
      </c>
      <c r="AI5" s="171">
        <f t="shared" si="25"/>
        <v>1</v>
      </c>
      <c r="AJ5" s="171" t="str">
        <f t="shared" si="26"/>
        <v>NA</v>
      </c>
      <c r="AK5" s="60"/>
      <c r="AL5" s="171">
        <f t="shared" si="27"/>
        <v>3.3666666666666663</v>
      </c>
      <c r="AM5" s="171">
        <f t="shared" si="28"/>
        <v>2.5555555555555554</v>
      </c>
      <c r="AN5" s="171">
        <f t="shared" si="29"/>
        <v>2.5476190476190474</v>
      </c>
      <c r="AO5" s="60"/>
      <c r="AP5" s="82" t="s">
        <v>132</v>
      </c>
      <c r="AQ5" t="s">
        <v>133</v>
      </c>
      <c r="AR5" s="56">
        <v>0</v>
      </c>
      <c r="AS5" s="56" t="str">
        <f t="shared" ref="AS5:AS35" si="32">IF($AR5=1,(COUNTIFS($AR$4:$AR$52,1,$AU$4:$AU$52,"&lt;"&amp;AU5)+1),"NA")</f>
        <v>NA</v>
      </c>
      <c r="AT5" s="56">
        <f t="shared" ref="AT5:AT35" si="33">IF($AR5=0,(COUNTIFS($AR$4:$AR$52,0,$AU$4:$AU$52,"&lt;"&amp;AU5)+1),"NA")</f>
        <v>17</v>
      </c>
      <c r="AU5">
        <f t="shared" ref="AU5:AU52" si="34">AX5</f>
        <v>39</v>
      </c>
      <c r="AV5" s="77" t="s">
        <v>133</v>
      </c>
      <c r="AW5" s="33">
        <f>'Z-Scores'!C4</f>
        <v>-0.45049604895129985</v>
      </c>
      <c r="AX5" s="4">
        <f>'Z-Scores'!D4</f>
        <v>39</v>
      </c>
      <c r="AY5" s="11">
        <f>'Z-Scores'!E4</f>
        <v>-0.63580529371977745</v>
      </c>
      <c r="AZ5" s="12">
        <f>'Z-Scores'!F4</f>
        <v>36</v>
      </c>
      <c r="BA5" s="11">
        <f>'Z-Scores'!G4</f>
        <v>-0.28625791167911702</v>
      </c>
      <c r="BB5" s="12">
        <f>'Z-Scores'!H4</f>
        <v>33</v>
      </c>
      <c r="BC5" s="11">
        <f>'Z-Scores'!I4</f>
        <v>-0.42942494145500498</v>
      </c>
      <c r="BD5" s="12">
        <f>'Z-Scores'!J4</f>
        <v>32</v>
      </c>
      <c r="BE5" s="11" t="str">
        <f>'Z-Scores'!K4</f>
        <v>NA</v>
      </c>
      <c r="BF5" s="12" t="str">
        <f>'Z-Scores'!L4</f>
        <v>NA</v>
      </c>
      <c r="BG5" s="2">
        <f>'Raw Scores'!D5</f>
        <v>1</v>
      </c>
      <c r="BH5" s="2">
        <f>'Raw Scores'!E5</f>
        <v>0.30980067275231704</v>
      </c>
      <c r="BI5" s="2">
        <f>'Raw Scores'!F5</f>
        <v>-8.0317240208387375E-3</v>
      </c>
      <c r="BJ5" s="2" t="str">
        <f>'Raw Scores'!G5</f>
        <v>NA</v>
      </c>
      <c r="BK5" s="2">
        <f>'Raw Scores'!H5</f>
        <v>1.0343771405168809</v>
      </c>
      <c r="BL5" s="2">
        <f>'Raw Scores'!I5</f>
        <v>0.11696068271691971</v>
      </c>
      <c r="BM5" s="2">
        <f>'Raw Scores'!J5</f>
        <v>1</v>
      </c>
      <c r="BN5" s="2">
        <f>'Raw Scores'!K5</f>
        <v>0.33300000000000002</v>
      </c>
      <c r="BO5" s="2">
        <f>'Raw Scores'!L5</f>
        <v>1</v>
      </c>
      <c r="BP5" s="2">
        <f>'Raw Scores'!M5</f>
        <v>0</v>
      </c>
      <c r="BQ5" s="2">
        <f>'Raw Scores'!N5</f>
        <v>1</v>
      </c>
      <c r="BR5" s="2">
        <f>'Raw Scores'!O5</f>
        <v>5.3999999999999999E-2</v>
      </c>
      <c r="BS5" s="2">
        <f>'Raw Scores'!P5</f>
        <v>0.29978615045547485</v>
      </c>
      <c r="BT5" s="2">
        <f>VLOOKUP(AV5,'Transparency and Untying'!C$7:D$55,2,FALSE)</f>
        <v>0</v>
      </c>
      <c r="BU5" s="2">
        <f>'Raw Scores'!R5</f>
        <v>1</v>
      </c>
      <c r="BV5" s="2">
        <f>'Raw Scores'!S5</f>
        <v>5.1442499160766602</v>
      </c>
      <c r="BW5" s="2">
        <f>'Raw Scores'!T5</f>
        <v>1</v>
      </c>
      <c r="BX5" s="2">
        <f>'Raw Scores'!U5</f>
        <v>2</v>
      </c>
      <c r="BY5" s="2">
        <f>'Raw Scores'!V5</f>
        <v>0</v>
      </c>
      <c r="BZ5" s="2">
        <f>'Raw Scores'!W5</f>
        <v>1</v>
      </c>
      <c r="CA5" s="2" t="str">
        <f>'Raw Scores'!X5</f>
        <v>NA</v>
      </c>
      <c r="CB5" s="2" t="str">
        <f>'Raw Scores'!Y5</f>
        <v>NA</v>
      </c>
      <c r="CC5" s="2" t="str">
        <f>'Raw Scores'!Z5</f>
        <v>NA</v>
      </c>
      <c r="CD5" s="2" t="str">
        <f>'Raw Scores'!AA5</f>
        <v>NA</v>
      </c>
    </row>
    <row r="6" spans="2:82" x14ac:dyDescent="0.35">
      <c r="B6" s="164">
        <f t="shared" ref="B6:B52" si="35">B5+1</f>
        <v>3</v>
      </c>
      <c r="C6" s="165" t="str">
        <f t="shared" si="0"/>
        <v>International Development Association [IDA]</v>
      </c>
      <c r="E6" s="167">
        <f t="shared" si="1"/>
        <v>1.0742434585656935</v>
      </c>
      <c r="F6" s="168" t="str">
        <f t="shared" si="30"/>
        <v>NA</v>
      </c>
      <c r="G6" s="168">
        <f t="shared" si="31"/>
        <v>3</v>
      </c>
      <c r="I6" s="170">
        <f t="shared" si="2"/>
        <v>4</v>
      </c>
      <c r="J6" s="170">
        <f t="shared" si="3"/>
        <v>8</v>
      </c>
      <c r="K6" s="170">
        <f t="shared" si="4"/>
        <v>8</v>
      </c>
      <c r="L6" s="170">
        <f t="shared" si="5"/>
        <v>12</v>
      </c>
      <c r="M6" s="61"/>
      <c r="N6" s="171">
        <f t="shared" si="6"/>
        <v>0.96146899461746216</v>
      </c>
      <c r="O6" s="171">
        <f t="shared" si="7"/>
        <v>0.80884170546210044</v>
      </c>
      <c r="P6" s="171">
        <f t="shared" si="8"/>
        <v>2.1878734230995178E-2</v>
      </c>
      <c r="Q6" s="171" t="str">
        <f t="shared" si="9"/>
        <v>NA</v>
      </c>
      <c r="R6" s="171">
        <f t="shared" si="10"/>
        <v>1.8120349183154758</v>
      </c>
      <c r="S6" s="171">
        <f t="shared" si="11"/>
        <v>7.3492420687747681E-2</v>
      </c>
      <c r="T6" s="60"/>
      <c r="U6" s="171">
        <f t="shared" si="12"/>
        <v>0.82200000000000006</v>
      </c>
      <c r="V6" s="171">
        <f t="shared" si="13"/>
        <v>0.54</v>
      </c>
      <c r="W6" s="171">
        <f t="shared" si="14"/>
        <v>0.71699999999999997</v>
      </c>
      <c r="X6" s="171">
        <f t="shared" si="15"/>
        <v>0.48199999999999998</v>
      </c>
      <c r="Y6" s="171">
        <f t="shared" si="16"/>
        <v>0.84099999999999997</v>
      </c>
      <c r="Z6" s="171">
        <f t="shared" si="17"/>
        <v>0.80900000000000005</v>
      </c>
      <c r="AA6" s="171">
        <f t="shared" si="18"/>
        <v>0.71138077974319458</v>
      </c>
      <c r="AB6" s="60"/>
      <c r="AC6" s="171">
        <f t="shared" si="19"/>
        <v>0.98908332869383775</v>
      </c>
      <c r="AD6" s="171">
        <f t="shared" si="20"/>
        <v>1</v>
      </c>
      <c r="AE6" s="171">
        <f t="shared" si="21"/>
        <v>3.7385482788085938</v>
      </c>
      <c r="AF6" s="171">
        <f t="shared" si="22"/>
        <v>1</v>
      </c>
      <c r="AG6" s="171">
        <f t="shared" si="23"/>
        <v>1</v>
      </c>
      <c r="AH6" s="171">
        <f t="shared" si="24"/>
        <v>8</v>
      </c>
      <c r="AI6" s="171">
        <f t="shared" si="25"/>
        <v>1</v>
      </c>
      <c r="AJ6" s="171" t="str">
        <f t="shared" si="26"/>
        <v>NA</v>
      </c>
      <c r="AK6" s="60"/>
      <c r="AL6" s="171">
        <f t="shared" si="27"/>
        <v>3.5833333333333299</v>
      </c>
      <c r="AM6" s="171">
        <f t="shared" si="28"/>
        <v>3.2777777777777781</v>
      </c>
      <c r="AN6" s="171">
        <f t="shared" si="29"/>
        <v>2</v>
      </c>
      <c r="AO6" s="60"/>
      <c r="AP6" s="82" t="s">
        <v>134</v>
      </c>
      <c r="AQ6" t="s">
        <v>135</v>
      </c>
      <c r="AR6" s="56">
        <v>0</v>
      </c>
      <c r="AS6" s="56" t="str">
        <f t="shared" si="32"/>
        <v>NA</v>
      </c>
      <c r="AT6" s="56">
        <f t="shared" si="33"/>
        <v>8</v>
      </c>
      <c r="AU6">
        <f t="shared" si="34"/>
        <v>12</v>
      </c>
      <c r="AV6" t="s">
        <v>136</v>
      </c>
      <c r="AW6" s="33">
        <f>'Z-Scores'!C5</f>
        <v>0.57278401647953292</v>
      </c>
      <c r="AX6" s="4">
        <f>'Z-Scores'!D5</f>
        <v>12</v>
      </c>
      <c r="AY6" s="11">
        <f>'Z-Scores'!E5</f>
        <v>1.2531666509171104</v>
      </c>
      <c r="AZ6" s="12">
        <f>'Z-Scores'!F5</f>
        <v>8</v>
      </c>
      <c r="BA6" s="11">
        <f>'Z-Scores'!G5</f>
        <v>1.646383906406113</v>
      </c>
      <c r="BB6" s="12">
        <f>'Z-Scores'!H5</f>
        <v>1</v>
      </c>
      <c r="BC6" s="11">
        <f>'Z-Scores'!I5</f>
        <v>-0.88132641528638267</v>
      </c>
      <c r="BD6" s="12">
        <f>'Z-Scores'!J5</f>
        <v>38</v>
      </c>
      <c r="BE6" s="11">
        <f>'Z-Scores'!K5</f>
        <v>0.27291192388129065</v>
      </c>
      <c r="BF6" s="12">
        <f>'Z-Scores'!L5</f>
        <v>22</v>
      </c>
      <c r="BG6" s="2">
        <f>'Raw Scores'!D6</f>
        <v>0.99999994039535522</v>
      </c>
      <c r="BH6" s="2">
        <f>'Raw Scores'!E6</f>
        <v>0.47618427153429366</v>
      </c>
      <c r="BI6" s="2">
        <f>'Raw Scores'!F6</f>
        <v>3.0229028314352036E-2</v>
      </c>
      <c r="BJ6" s="2" t="str">
        <f>'Raw Scores'!G6</f>
        <v>NA</v>
      </c>
      <c r="BK6" s="2">
        <f>'Raw Scores'!H6</f>
        <v>1.4066303417130257</v>
      </c>
      <c r="BL6" s="2">
        <f>'Raw Scores'!I6</f>
        <v>4.7708210175362795E-2</v>
      </c>
      <c r="BM6" s="2">
        <f>'Raw Scores'!J6</f>
        <v>0.89700000000000002</v>
      </c>
      <c r="BN6" s="2">
        <f>'Raw Scores'!K6</f>
        <v>0.73699999999999999</v>
      </c>
      <c r="BO6" s="2">
        <f>'Raw Scores'!L6</f>
        <v>0.93500000000000005</v>
      </c>
      <c r="BP6" s="2">
        <f>'Raw Scores'!M6</f>
        <v>0.92200000000000004</v>
      </c>
      <c r="BQ6" s="2">
        <f>'Raw Scores'!N6</f>
        <v>0.83699999999999997</v>
      </c>
      <c r="BR6" s="2">
        <f>'Raw Scores'!O6</f>
        <v>0.89200000000000002</v>
      </c>
      <c r="BS6" s="2">
        <f>'Raw Scores'!P6</f>
        <v>0.56229114532470703</v>
      </c>
      <c r="BT6" s="2">
        <f>VLOOKUP(AV6,'Transparency and Untying'!C$7:D$55,2,FALSE)</f>
        <v>0.14900609061749409</v>
      </c>
      <c r="BU6" s="2">
        <f>'Raw Scores'!R6</f>
        <v>0.99994659423828125</v>
      </c>
      <c r="BV6" s="2">
        <f>'Raw Scores'!S6</f>
        <v>6.165553092956543</v>
      </c>
      <c r="BW6" s="2">
        <f>'Raw Scores'!T6</f>
        <v>1</v>
      </c>
      <c r="BX6" s="2">
        <f>'Raw Scores'!U6</f>
        <v>2</v>
      </c>
      <c r="BY6" s="2">
        <f>'Raw Scores'!V6</f>
        <v>8</v>
      </c>
      <c r="BZ6" s="2">
        <f>'Raw Scores'!W6</f>
        <v>0.4821209334074521</v>
      </c>
      <c r="CA6" s="2" t="str">
        <f>'Raw Scores'!X6</f>
        <v>NA</v>
      </c>
      <c r="CB6" s="2">
        <f>'Raw Scores'!Y6</f>
        <v>2.9666666666666668</v>
      </c>
      <c r="CC6" s="2">
        <f>'Raw Scores'!Z6</f>
        <v>2.7777777777777781</v>
      </c>
      <c r="CD6" s="2">
        <f>'Raw Scores'!AA6</f>
        <v>2.666666666666667</v>
      </c>
    </row>
    <row r="7" spans="2:82" x14ac:dyDescent="0.35">
      <c r="B7" s="164">
        <f t="shared" si="35"/>
        <v>4</v>
      </c>
      <c r="C7" s="165" t="str">
        <f t="shared" si="0"/>
        <v>Global Fund</v>
      </c>
      <c r="E7" s="167">
        <f t="shared" si="1"/>
        <v>0.89730357291576257</v>
      </c>
      <c r="F7" s="168" t="str">
        <f t="shared" si="30"/>
        <v>NA</v>
      </c>
      <c r="G7" s="168">
        <f t="shared" si="31"/>
        <v>4</v>
      </c>
      <c r="I7" s="170">
        <f t="shared" si="2"/>
        <v>1</v>
      </c>
      <c r="J7" s="170">
        <f t="shared" si="3"/>
        <v>6</v>
      </c>
      <c r="K7" s="170">
        <f t="shared" si="4"/>
        <v>31</v>
      </c>
      <c r="L7" s="170">
        <f t="shared" si="5"/>
        <v>26</v>
      </c>
      <c r="M7" s="61"/>
      <c r="N7" s="171">
        <f t="shared" si="6"/>
        <v>0.99611681699752808</v>
      </c>
      <c r="O7" s="171">
        <f t="shared" si="7"/>
        <v>0.90085596822700609</v>
      </c>
      <c r="P7" s="171">
        <f t="shared" si="8"/>
        <v>8.9507075026631355E-3</v>
      </c>
      <c r="Q7" s="171" t="str">
        <f t="shared" si="9"/>
        <v>NA</v>
      </c>
      <c r="R7" s="171">
        <f t="shared" si="10"/>
        <v>1.7386537123047674</v>
      </c>
      <c r="S7" s="171">
        <f t="shared" si="11"/>
        <v>0.98423972124483716</v>
      </c>
      <c r="T7" s="60"/>
      <c r="U7" s="171">
        <f t="shared" si="12"/>
        <v>1</v>
      </c>
      <c r="V7" s="171">
        <f t="shared" si="13"/>
        <v>1</v>
      </c>
      <c r="W7" s="171">
        <f t="shared" si="14"/>
        <v>0.80200000000000005</v>
      </c>
      <c r="X7" s="171">
        <f t="shared" si="15"/>
        <v>0.77100000000000002</v>
      </c>
      <c r="Y7" s="171">
        <f t="shared" si="16"/>
        <v>0.96</v>
      </c>
      <c r="Z7" s="171">
        <f t="shared" si="17"/>
        <v>0.67400000000000004</v>
      </c>
      <c r="AA7" s="171">
        <f t="shared" si="18"/>
        <v>0.27869021892547607</v>
      </c>
      <c r="AB7" s="60"/>
      <c r="AC7" s="171">
        <f t="shared" si="19"/>
        <v>0.99611682264386414</v>
      </c>
      <c r="AD7" s="171">
        <f t="shared" si="20"/>
        <v>0.66666668653488159</v>
      </c>
      <c r="AE7" s="171">
        <f t="shared" si="21"/>
        <v>0</v>
      </c>
      <c r="AF7" s="171">
        <f t="shared" si="22"/>
        <v>0.98683440685272217</v>
      </c>
      <c r="AG7" s="171">
        <f t="shared" si="23"/>
        <v>1</v>
      </c>
      <c r="AH7" s="171">
        <f t="shared" si="24"/>
        <v>8</v>
      </c>
      <c r="AI7" s="171">
        <f t="shared" si="25"/>
        <v>1</v>
      </c>
      <c r="AJ7" s="171" t="str">
        <f t="shared" si="26"/>
        <v>NA</v>
      </c>
      <c r="AK7" s="60"/>
      <c r="AL7" s="171">
        <f t="shared" si="27"/>
        <v>3.3833333333333337</v>
      </c>
      <c r="AM7" s="171">
        <f t="shared" si="28"/>
        <v>1.85</v>
      </c>
      <c r="AN7" s="171">
        <f t="shared" si="29"/>
        <v>2.6904761904761907</v>
      </c>
      <c r="AO7" s="60"/>
      <c r="AP7" s="82" t="s">
        <v>137</v>
      </c>
      <c r="AQ7" t="s">
        <v>138</v>
      </c>
      <c r="AR7" s="56">
        <v>1</v>
      </c>
      <c r="AS7" s="56">
        <f t="shared" si="32"/>
        <v>11</v>
      </c>
      <c r="AT7" s="56" t="str">
        <f t="shared" si="33"/>
        <v>NA</v>
      </c>
      <c r="AU7">
        <f t="shared" si="34"/>
        <v>21</v>
      </c>
      <c r="AV7" s="65" t="s">
        <v>138</v>
      </c>
      <c r="AW7" s="33">
        <f>'Z-Scores'!C6</f>
        <v>0.18232698851417714</v>
      </c>
      <c r="AX7" s="4">
        <f>'Z-Scores'!D6</f>
        <v>21</v>
      </c>
      <c r="AY7" s="11">
        <f>'Z-Scores'!E6</f>
        <v>-0.85627174540636419</v>
      </c>
      <c r="AZ7" s="12">
        <f>'Z-Scores'!F6</f>
        <v>42</v>
      </c>
      <c r="BA7" s="11">
        <f>'Z-Scores'!G6</f>
        <v>0.90658341244332696</v>
      </c>
      <c r="BB7" s="12">
        <f>'Z-Scores'!H6</f>
        <v>11</v>
      </c>
      <c r="BC7" s="11">
        <f>'Z-Scores'!I6</f>
        <v>-0.29588692073900957</v>
      </c>
      <c r="BD7" s="12">
        <f>'Z-Scores'!J6</f>
        <v>29</v>
      </c>
      <c r="BE7" s="11">
        <f>'Z-Scores'!K6</f>
        <v>0.97488320775875537</v>
      </c>
      <c r="BF7" s="12">
        <f>'Z-Scores'!L6</f>
        <v>6</v>
      </c>
      <c r="BG7" s="2">
        <f>'Raw Scores'!D7</f>
        <v>0.78066551685333252</v>
      </c>
      <c r="BH7" s="2">
        <f>'Raw Scores'!E7</f>
        <v>0.48360235722368472</v>
      </c>
      <c r="BI7" s="2">
        <f>'Raw Scores'!F7</f>
        <v>-1.3167359866201878E-2</v>
      </c>
      <c r="BJ7" s="2">
        <f>'Raw Scores'!G7</f>
        <v>0.22785688936710358</v>
      </c>
      <c r="BK7" s="2">
        <f>'Raw Scores'!H7</f>
        <v>1.3981427834455289</v>
      </c>
      <c r="BL7" s="2">
        <f>'Raw Scores'!I7</f>
        <v>0.20516837374004521</v>
      </c>
      <c r="BM7" s="2">
        <f>'Raw Scores'!J7</f>
        <v>0.83000000000000007</v>
      </c>
      <c r="BN7" s="2">
        <f>'Raw Scores'!K7</f>
        <v>0.42399999999999999</v>
      </c>
      <c r="BO7" s="2">
        <f>'Raw Scores'!L7</f>
        <v>0.78700000000000003</v>
      </c>
      <c r="BP7" s="2">
        <f>'Raw Scores'!M7</f>
        <v>0.40799999999999997</v>
      </c>
      <c r="BQ7" s="2">
        <f>'Raw Scores'!N7</f>
        <v>0.97099999999999997</v>
      </c>
      <c r="BR7" s="2">
        <f>'Raw Scores'!O7</f>
        <v>0.67900000000000005</v>
      </c>
      <c r="BS7" s="2">
        <f>'Raw Scores'!P7</f>
        <v>0.6660875678062439</v>
      </c>
      <c r="BT7" s="2">
        <f>VLOOKUP(AV7,'Transparency and Untying'!C$7:D$55,2,FALSE)</f>
        <v>0.51080083431105616</v>
      </c>
      <c r="BU7" s="2">
        <f>'Raw Scores'!R7</f>
        <v>0.98801267147064209</v>
      </c>
      <c r="BV7" s="2">
        <f>'Raw Scores'!S7</f>
        <v>6.421837329864502</v>
      </c>
      <c r="BW7" s="2">
        <f>'Raw Scores'!T7</f>
        <v>0.99973595142364502</v>
      </c>
      <c r="BX7" s="2">
        <f>'Raw Scores'!U7</f>
        <v>2</v>
      </c>
      <c r="BY7" s="2">
        <f>'Raw Scores'!V7</f>
        <v>1</v>
      </c>
      <c r="BZ7" s="2">
        <f>'Raw Scores'!W7</f>
        <v>0.90673973640633154</v>
      </c>
      <c r="CA7" s="2">
        <f>'Raw Scores'!X7</f>
        <v>7.7414512224294518E-2</v>
      </c>
      <c r="CB7" s="2">
        <f>'Raw Scores'!Y7</f>
        <v>3.75</v>
      </c>
      <c r="CC7" s="2">
        <f>'Raw Scores'!Z7</f>
        <v>2.6666666666666665</v>
      </c>
      <c r="CD7" s="2">
        <f>'Raw Scores'!AA7</f>
        <v>3.5</v>
      </c>
    </row>
    <row r="8" spans="2:82" x14ac:dyDescent="0.35">
      <c r="B8" s="164">
        <f t="shared" si="35"/>
        <v>5</v>
      </c>
      <c r="C8" s="165" t="str">
        <f t="shared" si="0"/>
        <v>Global Alliance for Vaccines and Immunization [GAVI]</v>
      </c>
      <c r="E8" s="167">
        <f t="shared" si="1"/>
        <v>0.85318384533532465</v>
      </c>
      <c r="F8" s="168" t="str">
        <f t="shared" si="30"/>
        <v>NA</v>
      </c>
      <c r="G8" s="168">
        <f t="shared" si="31"/>
        <v>5</v>
      </c>
      <c r="I8" s="170">
        <f t="shared" si="2"/>
        <v>3</v>
      </c>
      <c r="J8" s="170">
        <f t="shared" si="3"/>
        <v>19</v>
      </c>
      <c r="K8" s="170">
        <f t="shared" si="4"/>
        <v>4</v>
      </c>
      <c r="L8" s="170">
        <f t="shared" si="5"/>
        <v>31</v>
      </c>
      <c r="M8" s="61"/>
      <c r="N8" s="171">
        <f t="shared" si="6"/>
        <v>0.79299634695053101</v>
      </c>
      <c r="O8" s="171">
        <f t="shared" si="7"/>
        <v>0.91724107043251024</v>
      </c>
      <c r="P8" s="171">
        <f t="shared" si="8"/>
        <v>2.3325538262724876E-2</v>
      </c>
      <c r="Q8" s="171" t="str">
        <f t="shared" si="9"/>
        <v>NA</v>
      </c>
      <c r="R8" s="171">
        <f t="shared" si="10"/>
        <v>2.0961524375833278</v>
      </c>
      <c r="S8" s="171">
        <f t="shared" si="11"/>
        <v>0.20215874153813898</v>
      </c>
      <c r="T8" s="60"/>
      <c r="U8" s="171">
        <f t="shared" si="12"/>
        <v>1</v>
      </c>
      <c r="V8" s="171">
        <f t="shared" si="13"/>
        <v>1</v>
      </c>
      <c r="W8" s="171">
        <f t="shared" si="14"/>
        <v>0.621</v>
      </c>
      <c r="X8" s="171">
        <f t="shared" si="15"/>
        <v>0.28499999999999998</v>
      </c>
      <c r="Y8" s="171">
        <f t="shared" si="16"/>
        <v>0.60099999999999998</v>
      </c>
      <c r="Z8" s="171">
        <f t="shared" si="17"/>
        <v>0.47299999999999998</v>
      </c>
      <c r="AA8" s="171">
        <f t="shared" si="18"/>
        <v>0.42790994048118591</v>
      </c>
      <c r="AB8" s="60"/>
      <c r="AC8" s="171">
        <f t="shared" si="19"/>
        <v>0.83681875779438475</v>
      </c>
      <c r="AD8" s="171">
        <f t="shared" si="20"/>
        <v>1</v>
      </c>
      <c r="AE8" s="171">
        <f t="shared" si="21"/>
        <v>4.4940214157104492</v>
      </c>
      <c r="AF8" s="171">
        <f t="shared" si="22"/>
        <v>0.95481193065643311</v>
      </c>
      <c r="AG8" s="171">
        <f t="shared" si="23"/>
        <v>2</v>
      </c>
      <c r="AH8" s="171">
        <f t="shared" si="24"/>
        <v>8</v>
      </c>
      <c r="AI8" s="171">
        <f t="shared" si="25"/>
        <v>1</v>
      </c>
      <c r="AJ8" s="171" t="str">
        <f t="shared" si="26"/>
        <v>NA</v>
      </c>
      <c r="AK8" s="60"/>
      <c r="AL8" s="171">
        <f t="shared" si="27"/>
        <v>2.2166666666666668</v>
      </c>
      <c r="AM8" s="171">
        <f t="shared" si="28"/>
        <v>2</v>
      </c>
      <c r="AN8" s="171">
        <f t="shared" si="29"/>
        <v>3.0952380952380953</v>
      </c>
      <c r="AO8" s="60"/>
      <c r="AP8" s="82" t="s">
        <v>139</v>
      </c>
      <c r="AQ8" t="s">
        <v>140</v>
      </c>
      <c r="AR8" s="56">
        <v>1</v>
      </c>
      <c r="AS8" s="56">
        <f t="shared" si="32"/>
        <v>23</v>
      </c>
      <c r="AT8" s="56" t="str">
        <f t="shared" si="33"/>
        <v>NA</v>
      </c>
      <c r="AU8">
        <f t="shared" si="34"/>
        <v>41</v>
      </c>
      <c r="AV8" s="65" t="s">
        <v>140</v>
      </c>
      <c r="AW8" s="33">
        <f>'Z-Scores'!C7</f>
        <v>-0.55515176159160606</v>
      </c>
      <c r="AX8" s="4">
        <f>'Z-Scores'!D7</f>
        <v>41</v>
      </c>
      <c r="AY8" s="11">
        <f>'Z-Scores'!E7</f>
        <v>-9.9257942797302615E-2</v>
      </c>
      <c r="AZ8" s="12">
        <f>'Z-Scores'!F7</f>
        <v>23</v>
      </c>
      <c r="BA8" s="11">
        <f>'Z-Scores'!G7</f>
        <v>7.9214047309779795E-2</v>
      </c>
      <c r="BB8" s="12">
        <f>'Z-Scores'!H7</f>
        <v>26</v>
      </c>
      <c r="BC8" s="11">
        <f>'Z-Scores'!I7</f>
        <v>-1.2674900018865638</v>
      </c>
      <c r="BD8" s="12">
        <f>'Z-Scores'!J7</f>
        <v>45</v>
      </c>
      <c r="BE8" s="11">
        <f>'Z-Scores'!K7</f>
        <v>-0.93307314899233773</v>
      </c>
      <c r="BF8" s="12">
        <f>'Z-Scores'!L7</f>
        <v>37</v>
      </c>
      <c r="BG8" s="2">
        <f>'Raw Scores'!D8</f>
        <v>0.28323554992675781</v>
      </c>
      <c r="BH8" s="2">
        <f>'Raw Scores'!E8</f>
        <v>0.52156087546245544</v>
      </c>
      <c r="BI8" s="2">
        <f>'Raw Scores'!F8</f>
        <v>1.3142475858330727E-2</v>
      </c>
      <c r="BJ8" s="2">
        <f>'Raw Scores'!G8</f>
        <v>0.63333785533905029</v>
      </c>
      <c r="BK8" s="2">
        <f>'Raw Scores'!H8</f>
        <v>0.79682364918903659</v>
      </c>
      <c r="BL8" s="2">
        <f>'Raw Scores'!I8</f>
        <v>0.29036184200587933</v>
      </c>
      <c r="BM8" s="2">
        <f>'Raw Scores'!J8</f>
        <v>0.5</v>
      </c>
      <c r="BN8" s="2">
        <f>'Raw Scores'!K8</f>
        <v>0.35699999999999998</v>
      </c>
      <c r="BO8" s="2">
        <f>'Raw Scores'!L8</f>
        <v>0.496</v>
      </c>
      <c r="BP8" s="2">
        <f>'Raw Scores'!M8</f>
        <v>0.78</v>
      </c>
      <c r="BQ8" s="2">
        <f>'Raw Scores'!N8</f>
        <v>0.875</v>
      </c>
      <c r="BR8" s="2">
        <f>'Raw Scores'!O8</f>
        <v>0.79300000000000004</v>
      </c>
      <c r="BS8" s="2">
        <f>'Raw Scores'!P8</f>
        <v>0.51716864109039307</v>
      </c>
      <c r="BT8" s="2">
        <f>VLOOKUP(AV8,'Transparency and Untying'!C$7:D$55,2,FALSE)</f>
        <v>0</v>
      </c>
      <c r="BU8" s="2">
        <f>'Raw Scores'!R8</f>
        <v>0.98831582069396973</v>
      </c>
      <c r="BV8" s="2">
        <f>'Raw Scores'!S8</f>
        <v>5.411252498626709</v>
      </c>
      <c r="BW8" s="2">
        <f>'Raw Scores'!T8</f>
        <v>0.99867880344390869</v>
      </c>
      <c r="BX8" s="2">
        <f>'Raw Scores'!U8</f>
        <v>3</v>
      </c>
      <c r="BY8" s="2">
        <f>'Raw Scores'!V8</f>
        <v>0</v>
      </c>
      <c r="BZ8" s="2">
        <f>'Raw Scores'!W8</f>
        <v>0.61294583383807477</v>
      </c>
      <c r="CA8" s="2">
        <f>'Raw Scores'!X8</f>
        <v>0.12727495908831876</v>
      </c>
      <c r="CB8" s="2">
        <f>'Raw Scores'!Y8</f>
        <v>2</v>
      </c>
      <c r="CC8" s="2">
        <f>'Raw Scores'!Z8</f>
        <v>2.3684210526315788</v>
      </c>
      <c r="CD8" s="2">
        <f>'Raw Scores'!AA8</f>
        <v>1.5</v>
      </c>
    </row>
    <row r="9" spans="2:82" x14ac:dyDescent="0.35">
      <c r="B9" s="164">
        <f t="shared" si="35"/>
        <v>6</v>
      </c>
      <c r="C9" s="165" t="str">
        <f t="shared" si="0"/>
        <v>Sweden</v>
      </c>
      <c r="E9" s="167">
        <f t="shared" si="1"/>
        <v>0.74367367883350921</v>
      </c>
      <c r="F9" s="168">
        <f t="shared" si="30"/>
        <v>1</v>
      </c>
      <c r="G9" s="168" t="str">
        <f t="shared" si="31"/>
        <v>NA</v>
      </c>
      <c r="I9" s="170">
        <f t="shared" si="2"/>
        <v>18</v>
      </c>
      <c r="J9" s="170">
        <f t="shared" si="3"/>
        <v>23</v>
      </c>
      <c r="K9" s="170">
        <f t="shared" si="4"/>
        <v>6</v>
      </c>
      <c r="L9" s="170">
        <f t="shared" si="5"/>
        <v>1</v>
      </c>
      <c r="M9" s="61"/>
      <c r="N9" s="171">
        <f t="shared" si="6"/>
        <v>0.58033215999603271</v>
      </c>
      <c r="O9" s="171">
        <f t="shared" si="7"/>
        <v>0.80778419520834177</v>
      </c>
      <c r="P9" s="171">
        <f t="shared" si="8"/>
        <v>-2.6848868001252413E-3</v>
      </c>
      <c r="Q9" s="171">
        <f t="shared" si="9"/>
        <v>0.32899612188339233</v>
      </c>
      <c r="R9" s="171">
        <f t="shared" si="10"/>
        <v>2.1867661348065894</v>
      </c>
      <c r="S9" s="171">
        <f t="shared" si="11"/>
        <v>0.27278469914442743</v>
      </c>
      <c r="T9" s="60"/>
      <c r="U9" s="171">
        <f t="shared" si="12"/>
        <v>0.65200000000000002</v>
      </c>
      <c r="V9" s="171">
        <f t="shared" si="13"/>
        <v>0.35699999999999998</v>
      </c>
      <c r="W9" s="171">
        <f t="shared" si="14"/>
        <v>0.59199999999999997</v>
      </c>
      <c r="X9" s="171">
        <f t="shared" si="15"/>
        <v>0.65500000000000003</v>
      </c>
      <c r="Y9" s="171">
        <f t="shared" si="16"/>
        <v>0.95500000000000007</v>
      </c>
      <c r="Z9" s="171">
        <f t="shared" si="17"/>
        <v>0.58599999999999997</v>
      </c>
      <c r="AA9" s="171">
        <f t="shared" si="18"/>
        <v>0.49132192134857178</v>
      </c>
      <c r="AB9" s="60"/>
      <c r="AC9" s="171">
        <f t="shared" si="19"/>
        <v>0.94472729757033036</v>
      </c>
      <c r="AD9" s="171">
        <f t="shared" si="20"/>
        <v>0.99923211336135864</v>
      </c>
      <c r="AE9" s="171">
        <f t="shared" si="21"/>
        <v>6.7990212440490723</v>
      </c>
      <c r="AF9" s="171">
        <f t="shared" si="22"/>
        <v>0.99920010566711426</v>
      </c>
      <c r="AG9" s="171">
        <f t="shared" si="23"/>
        <v>3</v>
      </c>
      <c r="AH9" s="171">
        <f t="shared" si="24"/>
        <v>7</v>
      </c>
      <c r="AI9" s="171">
        <f t="shared" si="25"/>
        <v>0.86983603979633417</v>
      </c>
      <c r="AJ9" s="171">
        <f t="shared" si="26"/>
        <v>0.14678392440436694</v>
      </c>
      <c r="AK9" s="60"/>
      <c r="AL9" s="171">
        <f t="shared" si="27"/>
        <v>3.75</v>
      </c>
      <c r="AM9" s="171">
        <f t="shared" si="28"/>
        <v>2.8571428571428572</v>
      </c>
      <c r="AN9" s="171">
        <f t="shared" si="29"/>
        <v>4</v>
      </c>
      <c r="AO9" s="60"/>
      <c r="AP9" s="82" t="s">
        <v>141</v>
      </c>
      <c r="AQ9" t="s">
        <v>142</v>
      </c>
      <c r="AR9" s="56">
        <v>1</v>
      </c>
      <c r="AS9" s="56">
        <f t="shared" si="32"/>
        <v>5</v>
      </c>
      <c r="AT9" s="56" t="str">
        <f t="shared" si="33"/>
        <v>NA</v>
      </c>
      <c r="AU9">
        <f>AX9</f>
        <v>13</v>
      </c>
      <c r="AV9" s="65" t="s">
        <v>142</v>
      </c>
      <c r="AW9" s="33">
        <f>'Z-Scores'!C8</f>
        <v>0.50192952413439107</v>
      </c>
      <c r="AX9" s="4">
        <f>'Z-Scores'!D8</f>
        <v>13</v>
      </c>
      <c r="AY9" s="11">
        <f>'Z-Scores'!E8</f>
        <v>0.82518424591297901</v>
      </c>
      <c r="AZ9" s="12">
        <f>'Z-Scores'!F8</f>
        <v>10</v>
      </c>
      <c r="BA9" s="11">
        <f>'Z-Scores'!G8</f>
        <v>0.21809322372227663</v>
      </c>
      <c r="BB9" s="12">
        <f>'Z-Scores'!H8</f>
        <v>21</v>
      </c>
      <c r="BC9" s="11">
        <f>'Z-Scores'!I8</f>
        <v>0.48979281925487539</v>
      </c>
      <c r="BD9" s="12">
        <f>'Z-Scores'!J8</f>
        <v>16</v>
      </c>
      <c r="BE9" s="11">
        <f>'Z-Scores'!K8</f>
        <v>0.47464780764743342</v>
      </c>
      <c r="BF9" s="12">
        <f>'Z-Scores'!L8</f>
        <v>16</v>
      </c>
      <c r="BG9" s="2">
        <f>'Raw Scores'!D9</f>
        <v>0.33221325278282166</v>
      </c>
      <c r="BH9" s="2">
        <f>'Raw Scores'!E9</f>
        <v>1.0983292609031139</v>
      </c>
      <c r="BI9" s="2">
        <f>'Raw Scores'!F9</f>
        <v>1.1227721348404884E-2</v>
      </c>
      <c r="BJ9" s="2">
        <f>'Raw Scores'!G9</f>
        <v>0.48250594735145569</v>
      </c>
      <c r="BK9" s="2">
        <f>'Raw Scores'!H9</f>
        <v>1.9872519013813417</v>
      </c>
      <c r="BL9" s="2">
        <f>'Raw Scores'!I9</f>
        <v>0.21332535874222033</v>
      </c>
      <c r="BM9" s="2">
        <f>'Raw Scores'!J9</f>
        <v>0.4</v>
      </c>
      <c r="BN9" s="2">
        <f>'Raw Scores'!K9</f>
        <v>0.75</v>
      </c>
      <c r="BO9" s="2">
        <f>'Raw Scores'!L9</f>
        <v>0.627</v>
      </c>
      <c r="BP9" s="2">
        <f>'Raw Scores'!M9</f>
        <v>0.29899999999999999</v>
      </c>
      <c r="BQ9" s="2">
        <f>'Raw Scores'!N9</f>
        <v>0.996</v>
      </c>
      <c r="BR9" s="2">
        <f>'Raw Scores'!O9</f>
        <v>0.39700000000000002</v>
      </c>
      <c r="BS9" s="2">
        <f>'Raw Scores'!P9</f>
        <v>0.70329993963241577</v>
      </c>
      <c r="BT9" s="2">
        <f>VLOOKUP(AV9,'Transparency and Untying'!C$7:D$55,2,FALSE)</f>
        <v>0.45084471296313833</v>
      </c>
      <c r="BU9" s="2">
        <f>'Raw Scores'!R9</f>
        <v>0.85058873891830444</v>
      </c>
      <c r="BV9" s="2">
        <f>'Raw Scores'!S9</f>
        <v>6.4995250701904297</v>
      </c>
      <c r="BW9" s="2">
        <f>'Raw Scores'!T9</f>
        <v>1</v>
      </c>
      <c r="BX9" s="2">
        <f>'Raw Scores'!U9</f>
        <v>1</v>
      </c>
      <c r="BY9" s="2">
        <f>'Raw Scores'!V9</f>
        <v>8</v>
      </c>
      <c r="BZ9" s="2">
        <f>'Raw Scores'!W9</f>
        <v>0.91673699921738683</v>
      </c>
      <c r="CA9" s="2">
        <f>'Raw Scores'!X9</f>
        <v>0.83002021327981124</v>
      </c>
      <c r="CB9" s="2">
        <f>'Raw Scores'!Y9</f>
        <v>3.5</v>
      </c>
      <c r="CC9" s="2">
        <f>'Raw Scores'!Z9</f>
        <v>3.1568627450980391</v>
      </c>
      <c r="CD9" s="2">
        <f>'Raw Scores'!AA9</f>
        <v>2</v>
      </c>
    </row>
    <row r="10" spans="2:82" x14ac:dyDescent="0.35">
      <c r="B10" s="164">
        <f t="shared" si="35"/>
        <v>7</v>
      </c>
      <c r="C10" s="165" t="str">
        <f t="shared" si="0"/>
        <v>UNDP</v>
      </c>
      <c r="E10" s="167">
        <f t="shared" si="1"/>
        <v>0.68136845670902002</v>
      </c>
      <c r="F10" s="168" t="str">
        <f t="shared" si="30"/>
        <v>NA</v>
      </c>
      <c r="G10" s="168">
        <f t="shared" si="31"/>
        <v>6</v>
      </c>
      <c r="I10" s="170">
        <f t="shared" si="2"/>
        <v>5</v>
      </c>
      <c r="J10" s="170">
        <f t="shared" si="3"/>
        <v>24</v>
      </c>
      <c r="K10" s="170">
        <f t="shared" si="4"/>
        <v>13</v>
      </c>
      <c r="L10" s="170">
        <f t="shared" si="5"/>
        <v>20</v>
      </c>
      <c r="M10" s="61"/>
      <c r="N10" s="171">
        <f t="shared" si="6"/>
        <v>0.88060504198074341</v>
      </c>
      <c r="O10" s="171">
        <f t="shared" si="7"/>
        <v>1.0878562879188394</v>
      </c>
      <c r="P10" s="171">
        <f t="shared" si="8"/>
        <v>3.1982669606804848E-3</v>
      </c>
      <c r="Q10" s="171" t="str">
        <f t="shared" si="9"/>
        <v>NA</v>
      </c>
      <c r="R10" s="171">
        <f t="shared" si="10"/>
        <v>2.0579078425121224</v>
      </c>
      <c r="S10" s="171">
        <f t="shared" si="11"/>
        <v>0.18162388748481045</v>
      </c>
      <c r="T10" s="60"/>
      <c r="U10" s="171">
        <f t="shared" si="12"/>
        <v>0.93700000000000006</v>
      </c>
      <c r="V10" s="171">
        <f t="shared" si="13"/>
        <v>0.82000000000000006</v>
      </c>
      <c r="W10" s="171">
        <f t="shared" si="14"/>
        <v>0.249</v>
      </c>
      <c r="X10" s="171">
        <f t="shared" si="15"/>
        <v>0.11700000000000001</v>
      </c>
      <c r="Y10" s="171">
        <f t="shared" si="16"/>
        <v>0.81300000000000006</v>
      </c>
      <c r="Z10" s="171">
        <f t="shared" si="17"/>
        <v>0.45800000000000002</v>
      </c>
      <c r="AA10" s="171">
        <f t="shared" si="18"/>
        <v>0.56947875022888184</v>
      </c>
      <c r="AB10" s="60"/>
      <c r="AC10" s="171">
        <f t="shared" si="19"/>
        <v>1</v>
      </c>
      <c r="AD10" s="171">
        <f t="shared" si="20"/>
        <v>1</v>
      </c>
      <c r="AE10" s="171">
        <f t="shared" si="21"/>
        <v>5.0709228515625</v>
      </c>
      <c r="AF10" s="171">
        <f t="shared" si="22"/>
        <v>0</v>
      </c>
      <c r="AG10" s="171">
        <f t="shared" si="23"/>
        <v>2</v>
      </c>
      <c r="AH10" s="171">
        <f t="shared" si="24"/>
        <v>8</v>
      </c>
      <c r="AI10" s="171">
        <f t="shared" si="25"/>
        <v>1</v>
      </c>
      <c r="AJ10" s="171" t="str">
        <f t="shared" si="26"/>
        <v>NA</v>
      </c>
      <c r="AK10" s="60"/>
      <c r="AL10" s="171">
        <f t="shared" si="27"/>
        <v>2.9166666666666665</v>
      </c>
      <c r="AM10" s="171">
        <f t="shared" si="28"/>
        <v>2.3333333333333335</v>
      </c>
      <c r="AN10" s="171">
        <f t="shared" si="29"/>
        <v>3.3809523809523809</v>
      </c>
      <c r="AO10" s="60"/>
      <c r="AP10" s="82" t="s">
        <v>143</v>
      </c>
      <c r="AQ10" t="s">
        <v>144</v>
      </c>
      <c r="AR10" s="56">
        <v>1</v>
      </c>
      <c r="AS10" s="56">
        <f t="shared" si="32"/>
        <v>4</v>
      </c>
      <c r="AT10" s="56" t="str">
        <f t="shared" si="33"/>
        <v>NA</v>
      </c>
      <c r="AU10">
        <f t="shared" si="34"/>
        <v>10</v>
      </c>
      <c r="AV10" s="65" t="s">
        <v>144</v>
      </c>
      <c r="AW10" s="33">
        <f>'Z-Scores'!C9</f>
        <v>0.60387571709182752</v>
      </c>
      <c r="AX10" s="4">
        <f>'Z-Scores'!D9</f>
        <v>10</v>
      </c>
      <c r="AY10" s="11">
        <f>'Z-Scores'!E9</f>
        <v>-0.25155483424376812</v>
      </c>
      <c r="AZ10" s="12">
        <f>'Z-Scores'!F9</f>
        <v>30</v>
      </c>
      <c r="BA10" s="11">
        <f>'Z-Scores'!G9</f>
        <v>0.67102538382183641</v>
      </c>
      <c r="BB10" s="12">
        <f>'Z-Scores'!H9</f>
        <v>13</v>
      </c>
      <c r="BC10" s="11">
        <f>'Z-Scores'!I9</f>
        <v>1.6136438575194558</v>
      </c>
      <c r="BD10" s="12">
        <f>'Z-Scores'!J9</f>
        <v>3</v>
      </c>
      <c r="BE10" s="11">
        <f>'Z-Scores'!K9</f>
        <v>0.38238846126978615</v>
      </c>
      <c r="BF10" s="12">
        <f>'Z-Scores'!L9</f>
        <v>18</v>
      </c>
      <c r="BG10" s="2">
        <f>'Raw Scores'!D10</f>
        <v>0.44715747237205505</v>
      </c>
      <c r="BH10" s="2">
        <f>'Raw Scores'!E10</f>
        <v>0.6637843432674515</v>
      </c>
      <c r="BI10" s="2">
        <f>'Raw Scores'!F10</f>
        <v>-2.1265097893774509E-3</v>
      </c>
      <c r="BJ10" s="2">
        <f>'Raw Scores'!G10</f>
        <v>0.31528586149215698</v>
      </c>
      <c r="BK10" s="2">
        <f>'Raw Scores'!H10</f>
        <v>1.9847468880581687</v>
      </c>
      <c r="BL10" s="2">
        <f>'Raw Scores'!I10</f>
        <v>0.29446024966733564</v>
      </c>
      <c r="BM10" s="2">
        <f>'Raw Scores'!J10</f>
        <v>0.73299999999999998</v>
      </c>
      <c r="BN10" s="2">
        <f>'Raw Scores'!K10</f>
        <v>0.5</v>
      </c>
      <c r="BO10" s="2">
        <f>'Raw Scores'!L10</f>
        <v>0.66400000000000003</v>
      </c>
      <c r="BP10" s="2">
        <f>'Raw Scores'!M10</f>
        <v>0.754</v>
      </c>
      <c r="BQ10" s="2">
        <f>'Raw Scores'!N10</f>
        <v>0.82200000000000006</v>
      </c>
      <c r="BR10" s="2">
        <f>'Raw Scores'!O10</f>
        <v>0.68900000000000006</v>
      </c>
      <c r="BS10" s="2">
        <f>'Raw Scores'!P10</f>
        <v>0.60278016328811646</v>
      </c>
      <c r="BT10" s="2">
        <f>VLOOKUP(AV10,'Transparency and Untying'!C$7:D$55,2,FALSE)</f>
        <v>0.9342114208492277</v>
      </c>
      <c r="BU10" s="2">
        <f>'Raw Scores'!R10</f>
        <v>0.999564528465271</v>
      </c>
      <c r="BV10" s="2">
        <f>'Raw Scores'!S10</f>
        <v>7.746243953704834</v>
      </c>
      <c r="BW10" s="2">
        <f>'Raw Scores'!T10</f>
        <v>0.99884587526321411</v>
      </c>
      <c r="BX10" s="2">
        <f>'Raw Scores'!U10</f>
        <v>2</v>
      </c>
      <c r="BY10" s="2">
        <f>'Raw Scores'!V10</f>
        <v>8</v>
      </c>
      <c r="BZ10" s="2">
        <f>'Raw Scores'!W10</f>
        <v>0.99203362200290734</v>
      </c>
      <c r="CA10" s="2">
        <f>'Raw Scores'!X10</f>
        <v>0.38013831494411232</v>
      </c>
      <c r="CB10" s="2">
        <f>'Raw Scores'!Y10</f>
        <v>3.25</v>
      </c>
      <c r="CC10" s="2">
        <f>'Raw Scores'!Z10</f>
        <v>2.8333333333333335</v>
      </c>
      <c r="CD10" s="2">
        <f>'Raw Scores'!AA10</f>
        <v>2.5</v>
      </c>
    </row>
    <row r="11" spans="2:82" x14ac:dyDescent="0.35">
      <c r="B11" s="164">
        <f t="shared" si="35"/>
        <v>8</v>
      </c>
      <c r="C11" s="165" t="str">
        <f t="shared" si="0"/>
        <v>Finland</v>
      </c>
      <c r="E11" s="167">
        <f t="shared" si="1"/>
        <v>0.6328991683783618</v>
      </c>
      <c r="F11" s="168">
        <f t="shared" si="30"/>
        <v>2</v>
      </c>
      <c r="G11" s="168" t="str">
        <f t="shared" si="31"/>
        <v>NA</v>
      </c>
      <c r="I11" s="170">
        <f t="shared" si="2"/>
        <v>16</v>
      </c>
      <c r="J11" s="170">
        <f t="shared" si="3"/>
        <v>15</v>
      </c>
      <c r="K11" s="170">
        <f t="shared" si="4"/>
        <v>10</v>
      </c>
      <c r="L11" s="170">
        <f t="shared" si="5"/>
        <v>7</v>
      </c>
      <c r="M11" s="61"/>
      <c r="N11" s="171">
        <f t="shared" si="6"/>
        <v>0.42813706398010254</v>
      </c>
      <c r="O11" s="171">
        <f t="shared" si="7"/>
        <v>0.80322423712368618</v>
      </c>
      <c r="P11" s="171">
        <f t="shared" si="8"/>
        <v>2.2490262053906918E-3</v>
      </c>
      <c r="Q11" s="171">
        <f t="shared" si="9"/>
        <v>0.47536343336105347</v>
      </c>
      <c r="R11" s="171">
        <f t="shared" si="10"/>
        <v>1.9940338365399839</v>
      </c>
      <c r="S11" s="171">
        <f t="shared" si="11"/>
        <v>0.23846164220451807</v>
      </c>
      <c r="T11" s="60"/>
      <c r="U11" s="171">
        <f t="shared" si="12"/>
        <v>1</v>
      </c>
      <c r="V11" s="171">
        <f t="shared" si="13"/>
        <v>0.625</v>
      </c>
      <c r="W11" s="171">
        <f t="shared" si="14"/>
        <v>0.68800000000000006</v>
      </c>
      <c r="X11" s="171">
        <f t="shared" si="15"/>
        <v>0.81400000000000006</v>
      </c>
      <c r="Y11" s="171">
        <f t="shared" si="16"/>
        <v>0.76500000000000001</v>
      </c>
      <c r="Z11" s="171">
        <f t="shared" si="17"/>
        <v>9.4E-2</v>
      </c>
      <c r="AA11" s="171">
        <f t="shared" si="18"/>
        <v>0.51486951112747192</v>
      </c>
      <c r="AB11" s="60"/>
      <c r="AC11" s="171">
        <f t="shared" si="19"/>
        <v>0.59717678490464188</v>
      </c>
      <c r="AD11" s="171">
        <f t="shared" si="20"/>
        <v>0.99223870038986206</v>
      </c>
      <c r="AE11" s="171">
        <f t="shared" si="21"/>
        <v>6.9845800399780273</v>
      </c>
      <c r="AF11" s="171">
        <f t="shared" si="22"/>
        <v>0.99907398223876953</v>
      </c>
      <c r="AG11" s="171">
        <f t="shared" si="23"/>
        <v>3</v>
      </c>
      <c r="AH11" s="171">
        <f t="shared" si="24"/>
        <v>7</v>
      </c>
      <c r="AI11" s="171">
        <f t="shared" si="25"/>
        <v>0.89917207537211175</v>
      </c>
      <c r="AJ11" s="171">
        <f t="shared" si="26"/>
        <v>7.5999677338156046E-2</v>
      </c>
      <c r="AK11" s="60"/>
      <c r="AL11" s="171">
        <f t="shared" si="27"/>
        <v>3.5</v>
      </c>
      <c r="AM11" s="171">
        <f t="shared" si="28"/>
        <v>2.7179487179487176</v>
      </c>
      <c r="AN11" s="171">
        <f t="shared" si="29"/>
        <v>3.5</v>
      </c>
      <c r="AO11" s="60"/>
      <c r="AP11" s="82" t="s">
        <v>145</v>
      </c>
      <c r="AQ11" t="s">
        <v>146</v>
      </c>
      <c r="AR11" s="56">
        <v>0</v>
      </c>
      <c r="AS11" s="56" t="str">
        <f t="shared" si="32"/>
        <v>NA</v>
      </c>
      <c r="AT11" s="56">
        <f t="shared" si="33"/>
        <v>11</v>
      </c>
      <c r="AU11">
        <f t="shared" si="34"/>
        <v>24</v>
      </c>
      <c r="AV11" t="s">
        <v>147</v>
      </c>
      <c r="AW11" s="33">
        <f>'Z-Scores'!C10</f>
        <v>1.5938034272742874E-2</v>
      </c>
      <c r="AX11" s="4">
        <f>'Z-Scores'!D10</f>
        <v>24</v>
      </c>
      <c r="AY11" s="11">
        <f>'Z-Scores'!E10</f>
        <v>-0.31635996925580157</v>
      </c>
      <c r="AZ11" s="12">
        <f>'Z-Scores'!F10</f>
        <v>31</v>
      </c>
      <c r="BA11" s="11" t="str">
        <f>'Z-Scores'!G10</f>
        <v>NA</v>
      </c>
      <c r="BB11" s="12" t="str">
        <f>'Z-Scores'!H10</f>
        <v>NA</v>
      </c>
      <c r="BC11" s="11">
        <f>'Z-Scores'!I10</f>
        <v>0.34823603780128731</v>
      </c>
      <c r="BD11" s="12">
        <f>'Z-Scores'!J10</f>
        <v>18</v>
      </c>
      <c r="BE11" s="11" t="str">
        <f>'Z-Scores'!K10</f>
        <v>NA</v>
      </c>
      <c r="BF11" s="12" t="str">
        <f>'Z-Scores'!L10</f>
        <v>NA</v>
      </c>
      <c r="BG11" s="2">
        <f>'Raw Scores'!D11</f>
        <v>1</v>
      </c>
      <c r="BH11" s="2">
        <f>'Raw Scores'!E11</f>
        <v>0.43416629725834355</v>
      </c>
      <c r="BI11" s="2">
        <f>'Raw Scores'!F11</f>
        <v>-1.4894668944180012E-2</v>
      </c>
      <c r="BJ11" s="2" t="str">
        <f>'Raw Scores'!G11</f>
        <v>NA</v>
      </c>
      <c r="BK11" s="2">
        <f>'Raw Scores'!H11</f>
        <v>0.97194653566111811</v>
      </c>
      <c r="BL11" s="2">
        <f>'Raw Scores'!I11</f>
        <v>0.39817722680974998</v>
      </c>
      <c r="BM11" s="2" t="str">
        <f>'Raw Scores'!J11</f>
        <v>NA</v>
      </c>
      <c r="BN11" s="2" t="str">
        <f>'Raw Scores'!K11</f>
        <v>NA</v>
      </c>
      <c r="BO11" s="2" t="str">
        <f>'Raw Scores'!L11</f>
        <v>NA</v>
      </c>
      <c r="BP11" s="2" t="str">
        <f>'Raw Scores'!M11</f>
        <v>NA</v>
      </c>
      <c r="BQ11" s="2" t="str">
        <f>'Raw Scores'!N11</f>
        <v>NA</v>
      </c>
      <c r="BR11" s="2" t="str">
        <f>'Raw Scores'!O11</f>
        <v>NA</v>
      </c>
      <c r="BS11" s="2" t="str">
        <f>'Raw Scores'!P11</f>
        <v>NA</v>
      </c>
      <c r="BT11" s="2">
        <f>VLOOKUP(AV11,'Transparency and Untying'!C$7:D$55,2,FALSE)</f>
        <v>0</v>
      </c>
      <c r="BU11" s="2">
        <f>'Raw Scores'!R11</f>
        <v>1</v>
      </c>
      <c r="BV11" s="2">
        <f>'Raw Scores'!S11</f>
        <v>6.0435142517089844</v>
      </c>
      <c r="BW11" s="2">
        <f>'Raw Scores'!T11</f>
        <v>1</v>
      </c>
      <c r="BX11" s="2">
        <f>'Raw Scores'!U11</f>
        <v>3</v>
      </c>
      <c r="BY11" s="2">
        <f>'Raw Scores'!V11</f>
        <v>0</v>
      </c>
      <c r="BZ11" s="2">
        <f>'Raw Scores'!W11</f>
        <v>1</v>
      </c>
      <c r="CA11" s="2" t="str">
        <f>'Raw Scores'!X11</f>
        <v>NA</v>
      </c>
      <c r="CB11" s="2" t="str">
        <f>'Raw Scores'!Y11</f>
        <v>NA</v>
      </c>
      <c r="CC11" s="2" t="str">
        <f>'Raw Scores'!Z11</f>
        <v>NA</v>
      </c>
      <c r="CD11" s="2" t="str">
        <f>'Raw Scores'!AA11</f>
        <v>NA</v>
      </c>
    </row>
    <row r="12" spans="2:82" x14ac:dyDescent="0.35">
      <c r="B12" s="164">
        <f t="shared" si="35"/>
        <v>9</v>
      </c>
      <c r="C12" s="165" t="str">
        <f t="shared" si="0"/>
        <v>Denmark</v>
      </c>
      <c r="E12" s="167">
        <f t="shared" si="1"/>
        <v>0.60425153949878663</v>
      </c>
      <c r="F12" s="168">
        <f t="shared" si="30"/>
        <v>3</v>
      </c>
      <c r="G12" s="168" t="str">
        <f t="shared" si="31"/>
        <v>NA</v>
      </c>
      <c r="I12" s="170">
        <f t="shared" si="2"/>
        <v>13</v>
      </c>
      <c r="J12" s="170">
        <f t="shared" si="3"/>
        <v>22</v>
      </c>
      <c r="K12" s="170">
        <f t="shared" si="4"/>
        <v>11</v>
      </c>
      <c r="L12" s="170">
        <f t="shared" si="5"/>
        <v>9</v>
      </c>
      <c r="M12" s="61"/>
      <c r="N12" s="171">
        <f t="shared" si="6"/>
        <v>0.59112346172332764</v>
      </c>
      <c r="O12" s="171">
        <f t="shared" si="7"/>
        <v>0.83148222785712278</v>
      </c>
      <c r="P12" s="171">
        <f t="shared" si="8"/>
        <v>8.9254565536975861E-3</v>
      </c>
      <c r="Q12" s="171">
        <f t="shared" si="9"/>
        <v>0.30142617225646973</v>
      </c>
      <c r="R12" s="171">
        <f t="shared" si="10"/>
        <v>2.467642828980388</v>
      </c>
      <c r="S12" s="171">
        <f t="shared" si="11"/>
        <v>0.19933027652682936</v>
      </c>
      <c r="T12" s="60"/>
      <c r="U12" s="171">
        <f t="shared" si="12"/>
        <v>0.8</v>
      </c>
      <c r="V12" s="171">
        <f t="shared" si="13"/>
        <v>0.28599999999999998</v>
      </c>
      <c r="W12" s="171">
        <f t="shared" si="14"/>
        <v>0.40899999999999997</v>
      </c>
      <c r="X12" s="171">
        <f t="shared" si="15"/>
        <v>0.92200000000000004</v>
      </c>
      <c r="Y12" s="171">
        <f t="shared" si="16"/>
        <v>0.82500000000000007</v>
      </c>
      <c r="Z12" s="171">
        <f t="shared" si="17"/>
        <v>0.56700000000000006</v>
      </c>
      <c r="AA12" s="171">
        <f t="shared" si="18"/>
        <v>0.51696348190307617</v>
      </c>
      <c r="AB12" s="60"/>
      <c r="AC12" s="171">
        <f t="shared" si="19"/>
        <v>0.93188054524806052</v>
      </c>
      <c r="AD12" s="171">
        <f t="shared" si="20"/>
        <v>0.95540982484817505</v>
      </c>
      <c r="AE12" s="171">
        <f t="shared" si="21"/>
        <v>3.7223775386810303</v>
      </c>
      <c r="AF12" s="171">
        <f t="shared" si="22"/>
        <v>0.99946999549865723</v>
      </c>
      <c r="AG12" s="171">
        <f t="shared" si="23"/>
        <v>2</v>
      </c>
      <c r="AH12" s="171">
        <f t="shared" si="24"/>
        <v>8</v>
      </c>
      <c r="AI12" s="171">
        <f t="shared" si="25"/>
        <v>0.90718247804244678</v>
      </c>
      <c r="AJ12" s="171">
        <f t="shared" si="26"/>
        <v>0.40389029525618703</v>
      </c>
      <c r="AK12" s="60"/>
      <c r="AL12" s="171">
        <f t="shared" si="27"/>
        <v>3.75</v>
      </c>
      <c r="AM12" s="171">
        <f t="shared" si="28"/>
        <v>3.0256410256410255</v>
      </c>
      <c r="AN12" s="171">
        <f t="shared" si="29"/>
        <v>2.5</v>
      </c>
      <c r="AO12" s="60"/>
      <c r="AP12" s="82" t="s">
        <v>148</v>
      </c>
      <c r="AQ12" t="s">
        <v>149</v>
      </c>
      <c r="AR12" s="56">
        <v>1</v>
      </c>
      <c r="AS12" s="56">
        <f t="shared" si="32"/>
        <v>24</v>
      </c>
      <c r="AT12" s="56" t="str">
        <f t="shared" si="33"/>
        <v>NA</v>
      </c>
      <c r="AU12">
        <f t="shared" si="34"/>
        <v>44</v>
      </c>
      <c r="AV12" s="65" t="s">
        <v>149</v>
      </c>
      <c r="AW12" s="33">
        <f>'Z-Scores'!C11</f>
        <v>-0.9679861232000686</v>
      </c>
      <c r="AX12" s="4">
        <f>'Z-Scores'!D11</f>
        <v>44</v>
      </c>
      <c r="AY12" s="11">
        <f>'Z-Scores'!E11</f>
        <v>-0.51883795758050399</v>
      </c>
      <c r="AZ12" s="12">
        <f>'Z-Scores'!F11</f>
        <v>33</v>
      </c>
      <c r="BA12" s="11">
        <f>'Z-Scores'!G11</f>
        <v>-1.6728997781002355</v>
      </c>
      <c r="BB12" s="12">
        <f>'Z-Scores'!H11</f>
        <v>44</v>
      </c>
      <c r="BC12" s="11">
        <f>'Z-Scores'!I11</f>
        <v>-0.87237184388397782</v>
      </c>
      <c r="BD12" s="12">
        <f>'Z-Scores'!J11</f>
        <v>37</v>
      </c>
      <c r="BE12" s="11">
        <f>'Z-Scores'!K11</f>
        <v>-0.8078349132355569</v>
      </c>
      <c r="BF12" s="12">
        <f>'Z-Scores'!L11</f>
        <v>36</v>
      </c>
      <c r="BG12" s="2">
        <f>'Raw Scores'!D12</f>
        <v>0.60533547401428223</v>
      </c>
      <c r="BH12" s="2">
        <f>'Raw Scores'!E12</f>
        <v>0.44422405890327354</v>
      </c>
      <c r="BI12" s="2">
        <f>'Raw Scores'!F12</f>
        <v>-3.2743832562118769E-3</v>
      </c>
      <c r="BJ12" s="2">
        <f>'Raw Scores'!G12</f>
        <v>0.69000643491744995</v>
      </c>
      <c r="BK12" s="2">
        <f>'Raw Scores'!H12</f>
        <v>0.20724596388504324</v>
      </c>
      <c r="BL12" s="2">
        <f>'Raw Scores'!I12</f>
        <v>0.16692521368952121</v>
      </c>
      <c r="BM12" s="2">
        <f>'Raw Scores'!J12</f>
        <v>0.72199999999999998</v>
      </c>
      <c r="BN12" s="2">
        <f>'Raw Scores'!K12</f>
        <v>0.125</v>
      </c>
      <c r="BO12" s="2" t="str">
        <f>'Raw Scores'!L12</f>
        <v>NA</v>
      </c>
      <c r="BP12" s="2">
        <f>'Raw Scores'!M12</f>
        <v>8.0000000000000002E-3</v>
      </c>
      <c r="BQ12" s="2">
        <f>'Raw Scores'!N12</f>
        <v>0.88700000000000001</v>
      </c>
      <c r="BR12" s="2">
        <f>'Raw Scores'!O12</f>
        <v>0</v>
      </c>
      <c r="BS12" s="2">
        <f>'Raw Scores'!P12</f>
        <v>0.40219810605049133</v>
      </c>
      <c r="BT12" s="2">
        <f>VLOOKUP(AV12,'Transparency and Untying'!C$7:D$55,2,FALSE)</f>
        <v>0</v>
      </c>
      <c r="BU12" s="2">
        <f>'Raw Scores'!R12</f>
        <v>0.99907666444778442</v>
      </c>
      <c r="BV12" s="2">
        <f>'Raw Scores'!S12</f>
        <v>6.0077881813049316</v>
      </c>
      <c r="BW12" s="2">
        <f>'Raw Scores'!T12</f>
        <v>1</v>
      </c>
      <c r="BX12" s="2">
        <f>'Raw Scores'!U12</f>
        <v>2</v>
      </c>
      <c r="BY12" s="2">
        <f>'Raw Scores'!V12</f>
        <v>0</v>
      </c>
      <c r="BZ12" s="2">
        <f>'Raw Scores'!W12</f>
        <v>0.76714163716523509</v>
      </c>
      <c r="CA12" s="2">
        <f>'Raw Scores'!X12</f>
        <v>0.44844327557303643</v>
      </c>
      <c r="CB12" s="2">
        <f>'Raw Scores'!Y12</f>
        <v>2.5</v>
      </c>
      <c r="CC12" s="2">
        <f>'Raw Scores'!Z12</f>
        <v>2.5</v>
      </c>
      <c r="CD12" s="2">
        <f>'Raw Scores'!AA12</f>
        <v>1</v>
      </c>
    </row>
    <row r="13" spans="2:82" x14ac:dyDescent="0.35">
      <c r="B13" s="164">
        <f>B12+1</f>
        <v>10</v>
      </c>
      <c r="C13" s="165" t="str">
        <f t="shared" si="0"/>
        <v>Canada</v>
      </c>
      <c r="E13" s="167">
        <f t="shared" si="1"/>
        <v>0.60387571709182752</v>
      </c>
      <c r="F13" s="168">
        <f t="shared" si="30"/>
        <v>4</v>
      </c>
      <c r="G13" s="168" t="str">
        <f t="shared" si="31"/>
        <v>NA</v>
      </c>
      <c r="I13" s="170">
        <f t="shared" si="2"/>
        <v>30</v>
      </c>
      <c r="J13" s="170">
        <f t="shared" si="3"/>
        <v>13</v>
      </c>
      <c r="K13" s="170">
        <f t="shared" si="4"/>
        <v>3</v>
      </c>
      <c r="L13" s="170">
        <f t="shared" si="5"/>
        <v>18</v>
      </c>
      <c r="M13" s="61"/>
      <c r="N13" s="171">
        <f t="shared" si="6"/>
        <v>0.44715747237205505</v>
      </c>
      <c r="O13" s="171">
        <f t="shared" si="7"/>
        <v>0.6637843432674515</v>
      </c>
      <c r="P13" s="171">
        <f t="shared" si="8"/>
        <v>-2.1265097893774509E-3</v>
      </c>
      <c r="Q13" s="171">
        <f t="shared" si="9"/>
        <v>0.31528586149215698</v>
      </c>
      <c r="R13" s="171">
        <f t="shared" si="10"/>
        <v>1.9847468880581687</v>
      </c>
      <c r="S13" s="171">
        <f t="shared" si="11"/>
        <v>0.29446024966733564</v>
      </c>
      <c r="T13" s="60"/>
      <c r="U13" s="171">
        <f t="shared" si="12"/>
        <v>0.73299999999999998</v>
      </c>
      <c r="V13" s="171">
        <f t="shared" si="13"/>
        <v>0.5</v>
      </c>
      <c r="W13" s="171">
        <f t="shared" si="14"/>
        <v>0.66400000000000003</v>
      </c>
      <c r="X13" s="171">
        <f t="shared" si="15"/>
        <v>0.754</v>
      </c>
      <c r="Y13" s="171">
        <f t="shared" si="16"/>
        <v>0.82200000000000006</v>
      </c>
      <c r="Z13" s="171">
        <f t="shared" si="17"/>
        <v>0.68900000000000006</v>
      </c>
      <c r="AA13" s="171">
        <f t="shared" si="18"/>
        <v>0.60278016328811646</v>
      </c>
      <c r="AB13" s="60"/>
      <c r="AC13" s="171">
        <f t="shared" si="19"/>
        <v>0.9342114208492277</v>
      </c>
      <c r="AD13" s="171">
        <f t="shared" si="20"/>
        <v>0.999564528465271</v>
      </c>
      <c r="AE13" s="171">
        <f t="shared" si="21"/>
        <v>7.746243953704834</v>
      </c>
      <c r="AF13" s="171">
        <f t="shared" si="22"/>
        <v>0.99884587526321411</v>
      </c>
      <c r="AG13" s="171">
        <f t="shared" si="23"/>
        <v>2</v>
      </c>
      <c r="AH13" s="171">
        <f t="shared" si="24"/>
        <v>8</v>
      </c>
      <c r="AI13" s="171">
        <f t="shared" si="25"/>
        <v>0.99203362200290734</v>
      </c>
      <c r="AJ13" s="171">
        <f t="shared" si="26"/>
        <v>0.38013831494411232</v>
      </c>
      <c r="AK13" s="60"/>
      <c r="AL13" s="171">
        <f t="shared" si="27"/>
        <v>3.25</v>
      </c>
      <c r="AM13" s="171">
        <f t="shared" si="28"/>
        <v>2.8333333333333335</v>
      </c>
      <c r="AN13" s="171">
        <f t="shared" si="29"/>
        <v>2.5</v>
      </c>
      <c r="AO13" s="60"/>
      <c r="AP13" s="82" t="s">
        <v>150</v>
      </c>
      <c r="AQ13" t="s">
        <v>151</v>
      </c>
      <c r="AR13" s="56">
        <v>1</v>
      </c>
      <c r="AS13" s="56">
        <f t="shared" si="32"/>
        <v>3</v>
      </c>
      <c r="AT13" s="56" t="str">
        <f t="shared" si="33"/>
        <v>NA</v>
      </c>
      <c r="AU13">
        <f t="shared" si="34"/>
        <v>9</v>
      </c>
      <c r="AV13" s="65" t="s">
        <v>151</v>
      </c>
      <c r="AW13" s="33">
        <f>'Z-Scores'!C12</f>
        <v>0.60425153949878663</v>
      </c>
      <c r="AX13" s="4">
        <f>'Z-Scores'!D12</f>
        <v>9</v>
      </c>
      <c r="AY13" s="11">
        <f>'Z-Scores'!E12</f>
        <v>0.60477023545679742</v>
      </c>
      <c r="AZ13" s="12">
        <f>'Z-Scores'!F12</f>
        <v>13</v>
      </c>
      <c r="BA13" s="11">
        <f>'Z-Scores'!G12</f>
        <v>0.19208853713051494</v>
      </c>
      <c r="BB13" s="12">
        <f>'Z-Scores'!H12</f>
        <v>22</v>
      </c>
      <c r="BC13" s="11">
        <f>'Z-Scores'!I12</f>
        <v>0.87400212006603184</v>
      </c>
      <c r="BD13" s="12">
        <f>'Z-Scores'!J12</f>
        <v>11</v>
      </c>
      <c r="BE13" s="11">
        <f>'Z-Scores'!K12</f>
        <v>0.74614526534180192</v>
      </c>
      <c r="BF13" s="12">
        <f>'Z-Scores'!L12</f>
        <v>9</v>
      </c>
      <c r="BG13" s="2">
        <f>'Raw Scores'!D13</f>
        <v>0.59112346172332764</v>
      </c>
      <c r="BH13" s="2">
        <f>'Raw Scores'!E13</f>
        <v>0.83148222785712278</v>
      </c>
      <c r="BI13" s="2">
        <f>'Raw Scores'!F13</f>
        <v>8.9254565536975861E-3</v>
      </c>
      <c r="BJ13" s="2">
        <f>'Raw Scores'!G13</f>
        <v>0.30142617225646973</v>
      </c>
      <c r="BK13" s="2">
        <f>'Raw Scores'!H13</f>
        <v>2.467642828980388</v>
      </c>
      <c r="BL13" s="2">
        <f>'Raw Scores'!I13</f>
        <v>0.19933027652682936</v>
      </c>
      <c r="BM13" s="2">
        <f>'Raw Scores'!J13</f>
        <v>0.8</v>
      </c>
      <c r="BN13" s="2">
        <f>'Raw Scores'!K13</f>
        <v>0.28599999999999998</v>
      </c>
      <c r="BO13" s="2">
        <f>'Raw Scores'!L13</f>
        <v>0.40899999999999997</v>
      </c>
      <c r="BP13" s="2">
        <f>'Raw Scores'!M13</f>
        <v>0.92200000000000004</v>
      </c>
      <c r="BQ13" s="2">
        <f>'Raw Scores'!N13</f>
        <v>0.82500000000000007</v>
      </c>
      <c r="BR13" s="2">
        <f>'Raw Scores'!O13</f>
        <v>0.56700000000000006</v>
      </c>
      <c r="BS13" s="2">
        <f>'Raw Scores'!P13</f>
        <v>0.51696348190307617</v>
      </c>
      <c r="BT13" s="2">
        <f>VLOOKUP(AV13,'Transparency and Untying'!C$7:D$55,2,FALSE)</f>
        <v>0.93188054524806052</v>
      </c>
      <c r="BU13" s="2">
        <f>'Raw Scores'!R13</f>
        <v>0.95540982484817505</v>
      </c>
      <c r="BV13" s="2">
        <f>'Raw Scores'!S13</f>
        <v>3.7223775386810303</v>
      </c>
      <c r="BW13" s="2">
        <f>'Raw Scores'!T13</f>
        <v>0.99946999549865723</v>
      </c>
      <c r="BX13" s="2">
        <f>'Raw Scores'!U13</f>
        <v>2</v>
      </c>
      <c r="BY13" s="2">
        <f>'Raw Scores'!V13</f>
        <v>8</v>
      </c>
      <c r="BZ13" s="2">
        <f>'Raw Scores'!W13</f>
        <v>0.90718247804244678</v>
      </c>
      <c r="CA13" s="2">
        <f>'Raw Scores'!X13</f>
        <v>0.40389029525618703</v>
      </c>
      <c r="CB13" s="2">
        <f>'Raw Scores'!Y13</f>
        <v>3.75</v>
      </c>
      <c r="CC13" s="2">
        <f>'Raw Scores'!Z13</f>
        <v>3.0256410256410255</v>
      </c>
      <c r="CD13" s="2">
        <f>'Raw Scores'!AA13</f>
        <v>2.5</v>
      </c>
    </row>
    <row r="14" spans="2:82" x14ac:dyDescent="0.35">
      <c r="B14" s="164">
        <f t="shared" si="35"/>
        <v>11</v>
      </c>
      <c r="C14" s="165" t="str">
        <f t="shared" si="0"/>
        <v>World Health Organisation [WHO]</v>
      </c>
      <c r="E14" s="167">
        <f t="shared" si="1"/>
        <v>0.59480838263912428</v>
      </c>
      <c r="F14" s="168" t="str">
        <f t="shared" si="30"/>
        <v>NA</v>
      </c>
      <c r="G14" s="168">
        <f t="shared" si="31"/>
        <v>7</v>
      </c>
      <c r="I14" s="170">
        <f t="shared" si="2"/>
        <v>15</v>
      </c>
      <c r="J14" s="170">
        <f t="shared" si="3"/>
        <v>35</v>
      </c>
      <c r="K14" s="170">
        <f t="shared" si="4"/>
        <v>2</v>
      </c>
      <c r="L14" s="170">
        <f t="shared" si="5"/>
        <v>14</v>
      </c>
      <c r="M14" s="61"/>
      <c r="N14" s="171">
        <f t="shared" si="6"/>
        <v>0.53005701303482056</v>
      </c>
      <c r="O14" s="171">
        <f t="shared" si="7"/>
        <v>0.48118574006730341</v>
      </c>
      <c r="P14" s="171">
        <f t="shared" si="8"/>
        <v>-6.289290264248848E-3</v>
      </c>
      <c r="Q14" s="171" t="str">
        <f t="shared" si="9"/>
        <v>NA</v>
      </c>
      <c r="R14" s="171">
        <f t="shared" si="10"/>
        <v>1.525888720146213</v>
      </c>
      <c r="S14" s="171">
        <f t="shared" si="11"/>
        <v>1</v>
      </c>
      <c r="T14" s="60"/>
      <c r="U14" s="171">
        <f t="shared" si="12"/>
        <v>1</v>
      </c>
      <c r="V14" s="171">
        <f t="shared" si="13"/>
        <v>0.88700000000000001</v>
      </c>
      <c r="W14" s="171">
        <f t="shared" si="14"/>
        <v>0.124</v>
      </c>
      <c r="X14" s="171">
        <f t="shared" si="15"/>
        <v>0.30299999999999999</v>
      </c>
      <c r="Y14" s="171">
        <f t="shared" si="16"/>
        <v>0.76100000000000001</v>
      </c>
      <c r="Z14" s="171">
        <f t="shared" si="17"/>
        <v>0.5</v>
      </c>
      <c r="AA14" s="171">
        <f t="shared" si="18"/>
        <v>0.19395959377288818</v>
      </c>
      <c r="AB14" s="60"/>
      <c r="AC14" s="171">
        <f t="shared" si="19"/>
        <v>0.83291470227567943</v>
      </c>
      <c r="AD14" s="171">
        <f t="shared" si="20"/>
        <v>1</v>
      </c>
      <c r="AE14" s="171">
        <f t="shared" si="21"/>
        <v>3.7000339031219482</v>
      </c>
      <c r="AF14" s="171">
        <f t="shared" si="22"/>
        <v>1</v>
      </c>
      <c r="AG14" s="171">
        <f t="shared" si="23"/>
        <v>3</v>
      </c>
      <c r="AH14" s="171">
        <f t="shared" si="24"/>
        <v>6</v>
      </c>
      <c r="AI14" s="171">
        <f t="shared" si="25"/>
        <v>1</v>
      </c>
      <c r="AJ14" s="171" t="str">
        <f t="shared" si="26"/>
        <v>NA</v>
      </c>
      <c r="AK14" s="60"/>
      <c r="AL14" s="171">
        <f t="shared" si="27"/>
        <v>3.15</v>
      </c>
      <c r="AM14" s="171">
        <f t="shared" si="28"/>
        <v>3.1999999999999997</v>
      </c>
      <c r="AN14" s="171">
        <f t="shared" si="29"/>
        <v>2.5238095238095237</v>
      </c>
      <c r="AO14" s="60"/>
      <c r="AP14" s="82" t="s">
        <v>152</v>
      </c>
      <c r="AQ14" t="s">
        <v>153</v>
      </c>
      <c r="AR14" s="56">
        <v>0</v>
      </c>
      <c r="AS14" s="56" t="str">
        <f t="shared" si="32"/>
        <v>NA</v>
      </c>
      <c r="AT14" s="56">
        <f t="shared" si="33"/>
        <v>9</v>
      </c>
      <c r="AU14">
        <f t="shared" si="34"/>
        <v>14</v>
      </c>
      <c r="AV14" s="77" t="s">
        <v>153</v>
      </c>
      <c r="AW14" s="33">
        <f>'Z-Scores'!C13</f>
        <v>0.47434131644304367</v>
      </c>
      <c r="AX14" s="4">
        <f>'Z-Scores'!D13</f>
        <v>14</v>
      </c>
      <c r="AY14" s="11">
        <f>'Z-Scores'!E13</f>
        <v>-0.61702661422426497</v>
      </c>
      <c r="AZ14" s="12">
        <f>'Z-Scores'!F13</f>
        <v>35</v>
      </c>
      <c r="BA14" s="11">
        <f>'Z-Scores'!G13</f>
        <v>-4.1301720555536242E-2</v>
      </c>
      <c r="BB14" s="12">
        <f>'Z-Scores'!H13</f>
        <v>30</v>
      </c>
      <c r="BC14" s="11">
        <f>'Z-Scores'!I13</f>
        <v>1.3839246753911707</v>
      </c>
      <c r="BD14" s="12">
        <f>'Z-Scores'!J13</f>
        <v>5</v>
      </c>
      <c r="BE14" s="11">
        <f>'Z-Scores'!K13</f>
        <v>1.1717689251608052</v>
      </c>
      <c r="BF14" s="12">
        <f>'Z-Scores'!L13</f>
        <v>3</v>
      </c>
      <c r="BG14" s="2">
        <f>'Raw Scores'!D14</f>
        <v>0.70230221748352051</v>
      </c>
      <c r="BH14" s="2">
        <f>'Raw Scores'!E14</f>
        <v>0.53270433943305306</v>
      </c>
      <c r="BI14" s="2">
        <f>'Raw Scores'!F14</f>
        <v>-7.3853530921041965E-3</v>
      </c>
      <c r="BJ14" s="2" t="str">
        <f>'Raw Scores'!G14</f>
        <v>NA</v>
      </c>
      <c r="BK14" s="2">
        <f>'Raw Scores'!H14</f>
        <v>1.2046360835388441</v>
      </c>
      <c r="BL14" s="2">
        <f>'Raw Scores'!I14</f>
        <v>0.1683806157229451</v>
      </c>
      <c r="BM14" s="2">
        <f>'Raw Scores'!J14</f>
        <v>0.83699999999999997</v>
      </c>
      <c r="BN14" s="2">
        <f>'Raw Scores'!K14</f>
        <v>0.44700000000000001</v>
      </c>
      <c r="BO14" s="2">
        <f>'Raw Scores'!L14</f>
        <v>0.4</v>
      </c>
      <c r="BP14" s="2">
        <f>'Raw Scores'!M14</f>
        <v>0.52500000000000002</v>
      </c>
      <c r="BQ14" s="2">
        <f>'Raw Scores'!N14</f>
        <v>0.71199999999999997</v>
      </c>
      <c r="BR14" s="2">
        <f>'Raw Scores'!O14</f>
        <v>0.67900000000000005</v>
      </c>
      <c r="BS14" s="2">
        <f>'Raw Scores'!P14</f>
        <v>0.47380432486534119</v>
      </c>
      <c r="BT14" s="2">
        <f>VLOOKUP(AV14,'Transparency and Untying'!C$7:D$55,2,FALSE)</f>
        <v>0.59608844635387959</v>
      </c>
      <c r="BU14" s="2">
        <f>'Raw Scores'!R14</f>
        <v>0.93786072731018066</v>
      </c>
      <c r="BV14" s="2">
        <f>'Raw Scores'!S14</f>
        <v>5.2061805725097656</v>
      </c>
      <c r="BW14" s="2">
        <f>'Raw Scores'!T14</f>
        <v>0.99035000801086426</v>
      </c>
      <c r="BX14" s="2">
        <f>'Raw Scores'!U14</f>
        <v>3</v>
      </c>
      <c r="BY14" s="2">
        <f>'Raw Scores'!V14</f>
        <v>8</v>
      </c>
      <c r="BZ14" s="2">
        <f>'Raw Scores'!W14</f>
        <v>0.80129515287197473</v>
      </c>
      <c r="CA14" s="2">
        <f>'Raw Scores'!X14</f>
        <v>0.80864393999572348</v>
      </c>
      <c r="CB14" s="2">
        <f>'Raw Scores'!Y14</f>
        <v>3.75</v>
      </c>
      <c r="CC14" s="2">
        <f>'Raw Scores'!Z14</f>
        <v>3.0476190476190474</v>
      </c>
      <c r="CD14" s="2">
        <f>'Raw Scores'!AA14</f>
        <v>3.5</v>
      </c>
    </row>
    <row r="15" spans="2:82" x14ac:dyDescent="0.35">
      <c r="B15" s="164">
        <f t="shared" si="35"/>
        <v>12</v>
      </c>
      <c r="C15" s="165" t="str">
        <f t="shared" si="0"/>
        <v>Asian Development Bank [AsDB]</v>
      </c>
      <c r="E15" s="167">
        <f t="shared" si="1"/>
        <v>0.57278401647953292</v>
      </c>
      <c r="F15" s="168" t="str">
        <f t="shared" si="30"/>
        <v>NA</v>
      </c>
      <c r="G15" s="168">
        <f t="shared" si="31"/>
        <v>8</v>
      </c>
      <c r="I15" s="170">
        <f t="shared" si="2"/>
        <v>8</v>
      </c>
      <c r="J15" s="170">
        <f t="shared" si="3"/>
        <v>1</v>
      </c>
      <c r="K15" s="170">
        <f t="shared" si="4"/>
        <v>38</v>
      </c>
      <c r="L15" s="170">
        <f t="shared" si="5"/>
        <v>22</v>
      </c>
      <c r="M15" s="61"/>
      <c r="N15" s="171">
        <f t="shared" si="6"/>
        <v>0.99999994039535522</v>
      </c>
      <c r="O15" s="171">
        <f t="shared" si="7"/>
        <v>0.47618427153429366</v>
      </c>
      <c r="P15" s="171">
        <f t="shared" si="8"/>
        <v>3.0229028314352036E-2</v>
      </c>
      <c r="Q15" s="171" t="str">
        <f t="shared" si="9"/>
        <v>NA</v>
      </c>
      <c r="R15" s="171">
        <f t="shared" si="10"/>
        <v>1.4066303417130257</v>
      </c>
      <c r="S15" s="171">
        <f t="shared" si="11"/>
        <v>4.7708210175362795E-2</v>
      </c>
      <c r="T15" s="60"/>
      <c r="U15" s="171">
        <f t="shared" si="12"/>
        <v>0.89700000000000002</v>
      </c>
      <c r="V15" s="171">
        <f t="shared" si="13"/>
        <v>0.73699999999999999</v>
      </c>
      <c r="W15" s="171">
        <f t="shared" si="14"/>
        <v>0.93500000000000005</v>
      </c>
      <c r="X15" s="171">
        <f t="shared" si="15"/>
        <v>0.92200000000000004</v>
      </c>
      <c r="Y15" s="171">
        <f t="shared" si="16"/>
        <v>0.83699999999999997</v>
      </c>
      <c r="Z15" s="171">
        <f t="shared" si="17"/>
        <v>0.89200000000000002</v>
      </c>
      <c r="AA15" s="171">
        <f t="shared" si="18"/>
        <v>0.56229114532470703</v>
      </c>
      <c r="AB15" s="60"/>
      <c r="AC15" s="171">
        <f t="shared" si="19"/>
        <v>0.14900609061749409</v>
      </c>
      <c r="AD15" s="171">
        <f t="shared" si="20"/>
        <v>0.99994659423828125</v>
      </c>
      <c r="AE15" s="171">
        <f t="shared" si="21"/>
        <v>6.165553092956543</v>
      </c>
      <c r="AF15" s="171">
        <f t="shared" si="22"/>
        <v>1</v>
      </c>
      <c r="AG15" s="171">
        <f t="shared" si="23"/>
        <v>2</v>
      </c>
      <c r="AH15" s="171">
        <f t="shared" si="24"/>
        <v>8</v>
      </c>
      <c r="AI15" s="171">
        <f t="shared" si="25"/>
        <v>0.4821209334074521</v>
      </c>
      <c r="AJ15" s="171" t="str">
        <f t="shared" si="26"/>
        <v>NA</v>
      </c>
      <c r="AK15" s="60"/>
      <c r="AL15" s="171">
        <f t="shared" si="27"/>
        <v>2.9666666666666668</v>
      </c>
      <c r="AM15" s="171">
        <f t="shared" si="28"/>
        <v>2.7777777777777781</v>
      </c>
      <c r="AN15" s="171">
        <f t="shared" si="29"/>
        <v>2.666666666666667</v>
      </c>
      <c r="AO15" s="60"/>
      <c r="AP15" s="82" t="s">
        <v>154</v>
      </c>
      <c r="AQ15" t="s">
        <v>155</v>
      </c>
      <c r="AR15" s="56">
        <v>1</v>
      </c>
      <c r="AS15" s="56">
        <f t="shared" si="32"/>
        <v>2</v>
      </c>
      <c r="AT15" s="56" t="str">
        <f t="shared" si="33"/>
        <v>NA</v>
      </c>
      <c r="AU15">
        <f t="shared" si="34"/>
        <v>8</v>
      </c>
      <c r="AV15" s="65" t="s">
        <v>155</v>
      </c>
      <c r="AW15" s="33">
        <f>'Z-Scores'!C14</f>
        <v>0.6328991683783618</v>
      </c>
      <c r="AX15" s="4">
        <f>'Z-Scores'!D14</f>
        <v>8</v>
      </c>
      <c r="AY15" s="11">
        <f>'Z-Scores'!E14</f>
        <v>0.29111658375193633</v>
      </c>
      <c r="AZ15" s="12">
        <f>'Z-Scores'!F14</f>
        <v>16</v>
      </c>
      <c r="BA15" s="11">
        <f>'Z-Scores'!G14</f>
        <v>0.44273217882644689</v>
      </c>
      <c r="BB15" s="12">
        <f>'Z-Scores'!H14</f>
        <v>15</v>
      </c>
      <c r="BC15" s="11">
        <f>'Z-Scores'!I14</f>
        <v>0.92854454631392713</v>
      </c>
      <c r="BD15" s="12">
        <f>'Z-Scores'!J14</f>
        <v>10</v>
      </c>
      <c r="BE15" s="11">
        <f>'Z-Scores'!K14</f>
        <v>0.8692033646211369</v>
      </c>
      <c r="BF15" s="12">
        <f>'Z-Scores'!L14</f>
        <v>7</v>
      </c>
      <c r="BG15" s="2">
        <f>'Raw Scores'!D15</f>
        <v>0.42813706398010254</v>
      </c>
      <c r="BH15" s="2">
        <f>'Raw Scores'!E15</f>
        <v>0.80322423712368618</v>
      </c>
      <c r="BI15" s="2">
        <f>'Raw Scores'!F15</f>
        <v>2.2490262053906918E-3</v>
      </c>
      <c r="BJ15" s="2">
        <f>'Raw Scores'!G15</f>
        <v>0.47536343336105347</v>
      </c>
      <c r="BK15" s="2">
        <f>'Raw Scores'!H15</f>
        <v>1.9940338365399839</v>
      </c>
      <c r="BL15" s="2">
        <f>'Raw Scores'!I15</f>
        <v>0.23846164220451807</v>
      </c>
      <c r="BM15" s="2">
        <f>'Raw Scores'!J15</f>
        <v>1</v>
      </c>
      <c r="BN15" s="2">
        <f>'Raw Scores'!K15</f>
        <v>0.625</v>
      </c>
      <c r="BO15" s="2">
        <f>'Raw Scores'!L15</f>
        <v>0.68800000000000006</v>
      </c>
      <c r="BP15" s="2">
        <f>'Raw Scores'!M15</f>
        <v>0.81400000000000006</v>
      </c>
      <c r="BQ15" s="2">
        <f>'Raw Scores'!N15</f>
        <v>0.76500000000000001</v>
      </c>
      <c r="BR15" s="2">
        <f>'Raw Scores'!O15</f>
        <v>9.4E-2</v>
      </c>
      <c r="BS15" s="2">
        <f>'Raw Scores'!P15</f>
        <v>0.51486951112747192</v>
      </c>
      <c r="BT15" s="2">
        <f>VLOOKUP(AV15,'Transparency and Untying'!C$7:D$55,2,FALSE)</f>
        <v>0.59717678490464188</v>
      </c>
      <c r="BU15" s="2">
        <f>'Raw Scores'!R15</f>
        <v>0.99223870038986206</v>
      </c>
      <c r="BV15" s="2">
        <f>'Raw Scores'!S15</f>
        <v>6.9845800399780273</v>
      </c>
      <c r="BW15" s="2">
        <f>'Raw Scores'!T15</f>
        <v>0.99907398223876953</v>
      </c>
      <c r="BX15" s="2">
        <f>'Raw Scores'!U15</f>
        <v>3</v>
      </c>
      <c r="BY15" s="2">
        <f>'Raw Scores'!V15</f>
        <v>7</v>
      </c>
      <c r="BZ15" s="2">
        <f>'Raw Scores'!W15</f>
        <v>0.89917207537211175</v>
      </c>
      <c r="CA15" s="2">
        <f>'Raw Scores'!X15</f>
        <v>7.5999677338156046E-2</v>
      </c>
      <c r="CB15" s="2">
        <f>'Raw Scores'!Y15</f>
        <v>3.5</v>
      </c>
      <c r="CC15" s="2">
        <f>'Raw Scores'!Z15</f>
        <v>2.7179487179487176</v>
      </c>
      <c r="CD15" s="2">
        <f>'Raw Scores'!AA15</f>
        <v>3.5</v>
      </c>
    </row>
    <row r="16" spans="2:82" x14ac:dyDescent="0.35">
      <c r="B16" s="164">
        <f>B15+1</f>
        <v>13</v>
      </c>
      <c r="C16" s="165" t="str">
        <f t="shared" si="0"/>
        <v>Belgium</v>
      </c>
      <c r="E16" s="167">
        <f t="shared" si="1"/>
        <v>0.50192952413439107</v>
      </c>
      <c r="F16" s="168">
        <f t="shared" si="30"/>
        <v>5</v>
      </c>
      <c r="G16" s="168" t="str">
        <f t="shared" si="31"/>
        <v>NA</v>
      </c>
      <c r="I16" s="170">
        <f t="shared" si="2"/>
        <v>10</v>
      </c>
      <c r="J16" s="170">
        <f t="shared" si="3"/>
        <v>21</v>
      </c>
      <c r="K16" s="170">
        <f t="shared" si="4"/>
        <v>16</v>
      </c>
      <c r="L16" s="170">
        <f t="shared" si="5"/>
        <v>16</v>
      </c>
      <c r="M16" s="61"/>
      <c r="N16" s="171">
        <f t="shared" si="6"/>
        <v>0.33221325278282166</v>
      </c>
      <c r="O16" s="171">
        <f t="shared" si="7"/>
        <v>1.0983292609031139</v>
      </c>
      <c r="P16" s="171">
        <f t="shared" si="8"/>
        <v>1.1227721348404884E-2</v>
      </c>
      <c r="Q16" s="171">
        <f t="shared" si="9"/>
        <v>0.48250594735145569</v>
      </c>
      <c r="R16" s="171">
        <f t="shared" si="10"/>
        <v>1.9872519013813417</v>
      </c>
      <c r="S16" s="171">
        <f t="shared" si="11"/>
        <v>0.21332535874222033</v>
      </c>
      <c r="T16" s="60"/>
      <c r="U16" s="171">
        <f t="shared" si="12"/>
        <v>0.4</v>
      </c>
      <c r="V16" s="171">
        <f t="shared" si="13"/>
        <v>0.75</v>
      </c>
      <c r="W16" s="171">
        <f t="shared" si="14"/>
        <v>0.627</v>
      </c>
      <c r="X16" s="171">
        <f t="shared" si="15"/>
        <v>0.29899999999999999</v>
      </c>
      <c r="Y16" s="171">
        <f t="shared" si="16"/>
        <v>0.996</v>
      </c>
      <c r="Z16" s="171">
        <f t="shared" si="17"/>
        <v>0.39700000000000002</v>
      </c>
      <c r="AA16" s="171">
        <f t="shared" si="18"/>
        <v>0.70329993963241577</v>
      </c>
      <c r="AB16" s="60"/>
      <c r="AC16" s="171">
        <f t="shared" si="19"/>
        <v>0.45084471296313833</v>
      </c>
      <c r="AD16" s="171">
        <f t="shared" si="20"/>
        <v>0.85058873891830444</v>
      </c>
      <c r="AE16" s="171">
        <f t="shared" si="21"/>
        <v>6.4995250701904297</v>
      </c>
      <c r="AF16" s="171">
        <f t="shared" si="22"/>
        <v>1</v>
      </c>
      <c r="AG16" s="171">
        <f t="shared" si="23"/>
        <v>1</v>
      </c>
      <c r="AH16" s="171">
        <f t="shared" si="24"/>
        <v>8</v>
      </c>
      <c r="AI16" s="171">
        <f t="shared" si="25"/>
        <v>0.91673699921738683</v>
      </c>
      <c r="AJ16" s="171">
        <f t="shared" si="26"/>
        <v>0.83002021327981124</v>
      </c>
      <c r="AK16" s="60"/>
      <c r="AL16" s="171">
        <f t="shared" si="27"/>
        <v>3.5</v>
      </c>
      <c r="AM16" s="171">
        <f t="shared" si="28"/>
        <v>3.1568627450980391</v>
      </c>
      <c r="AN16" s="171">
        <f t="shared" si="29"/>
        <v>2</v>
      </c>
      <c r="AO16" s="60"/>
      <c r="AP16" s="82" t="s">
        <v>156</v>
      </c>
      <c r="AQ16" t="s">
        <v>157</v>
      </c>
      <c r="AR16" s="56">
        <v>0</v>
      </c>
      <c r="AS16" s="56" t="str">
        <f t="shared" si="32"/>
        <v>NA</v>
      </c>
      <c r="AT16" s="56">
        <f t="shared" si="33"/>
        <v>18</v>
      </c>
      <c r="AU16">
        <f t="shared" si="34"/>
        <v>40</v>
      </c>
      <c r="AV16" s="77" t="s">
        <v>157</v>
      </c>
      <c r="AW16" s="33">
        <f>'Z-Scores'!C15</f>
        <v>-0.54325901540114641</v>
      </c>
      <c r="AX16" s="4">
        <f>'Z-Scores'!D15</f>
        <v>40</v>
      </c>
      <c r="AY16" s="11">
        <f>'Z-Scores'!E15</f>
        <v>-1.0617538614233093</v>
      </c>
      <c r="AZ16" s="12">
        <f>'Z-Scores'!F15</f>
        <v>44</v>
      </c>
      <c r="BA16" s="11">
        <f>'Z-Scores'!G15</f>
        <v>-1.3548575412431498</v>
      </c>
      <c r="BB16" s="12">
        <f>'Z-Scores'!H15</f>
        <v>43</v>
      </c>
      <c r="BC16" s="11">
        <f>'Z-Scores'!I15</f>
        <v>0.14663423245201029</v>
      </c>
      <c r="BD16" s="12">
        <f>'Z-Scores'!J15</f>
        <v>22</v>
      </c>
      <c r="BE16" s="11">
        <f>'Z-Scores'!K15</f>
        <v>9.6941108609862853E-2</v>
      </c>
      <c r="BF16" s="12">
        <f>'Z-Scores'!L15</f>
        <v>25</v>
      </c>
      <c r="BG16" s="2">
        <f>'Raw Scores'!D16</f>
        <v>0.40163609385490417</v>
      </c>
      <c r="BH16" s="2">
        <f>'Raw Scores'!E16</f>
        <v>0.43948081695657493</v>
      </c>
      <c r="BI16" s="2">
        <f>'Raw Scores'!F16</f>
        <v>-5.4919631220400333E-3</v>
      </c>
      <c r="BJ16" s="2" t="str">
        <f>'Raw Scores'!G16</f>
        <v>NA</v>
      </c>
      <c r="BK16" s="2">
        <f>'Raw Scores'!H16</f>
        <v>1.2605625599780979</v>
      </c>
      <c r="BL16" s="2">
        <f>'Raw Scores'!I16</f>
        <v>0.29014821004315283</v>
      </c>
      <c r="BM16" s="2">
        <f>'Raw Scores'!J16</f>
        <v>0.97899999999999998</v>
      </c>
      <c r="BN16" s="2">
        <f>'Raw Scores'!K16</f>
        <v>0.57100000000000006</v>
      </c>
      <c r="BO16" s="2">
        <f>'Raw Scores'!L16</f>
        <v>3.6999999999999998E-2</v>
      </c>
      <c r="BP16" s="2">
        <f>'Raw Scores'!M16</f>
        <v>0.128</v>
      </c>
      <c r="BQ16" s="2">
        <f>'Raw Scores'!N16</f>
        <v>0.65200000000000002</v>
      </c>
      <c r="BR16" s="2">
        <f>'Raw Scores'!O16</f>
        <v>0.46600000000000003</v>
      </c>
      <c r="BS16" s="2">
        <f>'Raw Scores'!P16</f>
        <v>7.5986817479133606E-2</v>
      </c>
      <c r="BT16" s="2">
        <f>VLOOKUP(AV16,'Transparency and Untying'!C$7:D$55,2,FALSE)</f>
        <v>7.0426075702945623E-2</v>
      </c>
      <c r="BU16" s="2">
        <f>'Raw Scores'!R16</f>
        <v>1</v>
      </c>
      <c r="BV16" s="2">
        <f>'Raw Scores'!S16</f>
        <v>5.2399444580078125</v>
      </c>
      <c r="BW16" s="2">
        <f>'Raw Scores'!T16</f>
        <v>1</v>
      </c>
      <c r="BX16" s="2">
        <f>'Raw Scores'!U16</f>
        <v>2</v>
      </c>
      <c r="BY16" s="2">
        <f>'Raw Scores'!V16</f>
        <v>4</v>
      </c>
      <c r="BZ16" s="2">
        <f>'Raw Scores'!W16</f>
        <v>1</v>
      </c>
      <c r="CA16" s="2" t="str">
        <f>'Raw Scores'!X16</f>
        <v>NA</v>
      </c>
      <c r="CB16" s="2">
        <f>'Raw Scores'!Y16</f>
        <v>2.9</v>
      </c>
      <c r="CC16" s="2">
        <f>'Raw Scores'!Z16</f>
        <v>2.9444444444444446</v>
      </c>
      <c r="CD16" s="2">
        <f>'Raw Scores'!AA16</f>
        <v>2.1190476190476191</v>
      </c>
    </row>
    <row r="17" spans="2:82" x14ac:dyDescent="0.35">
      <c r="B17" s="164">
        <f t="shared" si="35"/>
        <v>14</v>
      </c>
      <c r="C17" s="165" t="str">
        <f t="shared" si="0"/>
        <v>EU Institutions</v>
      </c>
      <c r="E17" s="167">
        <f t="shared" si="1"/>
        <v>0.47434131644304367</v>
      </c>
      <c r="F17" s="168" t="str">
        <f t="shared" si="30"/>
        <v>NA</v>
      </c>
      <c r="G17" s="168">
        <f t="shared" si="31"/>
        <v>9</v>
      </c>
      <c r="I17" s="170">
        <f t="shared" si="2"/>
        <v>35</v>
      </c>
      <c r="J17" s="170">
        <f t="shared" si="3"/>
        <v>30</v>
      </c>
      <c r="K17" s="170">
        <f t="shared" si="4"/>
        <v>5</v>
      </c>
      <c r="L17" s="170">
        <f t="shared" si="5"/>
        <v>3</v>
      </c>
      <c r="M17" s="61"/>
      <c r="N17" s="171">
        <f t="shared" si="6"/>
        <v>0.70230221748352051</v>
      </c>
      <c r="O17" s="171">
        <f t="shared" si="7"/>
        <v>0.53270433943305306</v>
      </c>
      <c r="P17" s="171">
        <f t="shared" si="8"/>
        <v>-7.3853530921041965E-3</v>
      </c>
      <c r="Q17" s="171" t="str">
        <f t="shared" si="9"/>
        <v>NA</v>
      </c>
      <c r="R17" s="171">
        <f t="shared" si="10"/>
        <v>1.2046360835388441</v>
      </c>
      <c r="S17" s="171">
        <f t="shared" si="11"/>
        <v>0.1683806157229451</v>
      </c>
      <c r="T17" s="60"/>
      <c r="U17" s="171">
        <f t="shared" si="12"/>
        <v>0.83699999999999997</v>
      </c>
      <c r="V17" s="171">
        <f t="shared" si="13"/>
        <v>0.44700000000000001</v>
      </c>
      <c r="W17" s="171">
        <f t="shared" si="14"/>
        <v>0.4</v>
      </c>
      <c r="X17" s="171">
        <f t="shared" si="15"/>
        <v>0.52500000000000002</v>
      </c>
      <c r="Y17" s="171">
        <f t="shared" si="16"/>
        <v>0.71199999999999997</v>
      </c>
      <c r="Z17" s="171">
        <f t="shared" si="17"/>
        <v>0.67900000000000005</v>
      </c>
      <c r="AA17" s="171">
        <f t="shared" si="18"/>
        <v>0.47380432486534119</v>
      </c>
      <c r="AB17" s="60"/>
      <c r="AC17" s="171">
        <f t="shared" si="19"/>
        <v>0.59608844635387959</v>
      </c>
      <c r="AD17" s="171">
        <f t="shared" si="20"/>
        <v>0.93786072731018066</v>
      </c>
      <c r="AE17" s="171">
        <f t="shared" si="21"/>
        <v>5.2061805725097656</v>
      </c>
      <c r="AF17" s="171">
        <f t="shared" si="22"/>
        <v>0.99035000801086426</v>
      </c>
      <c r="AG17" s="171">
        <f t="shared" si="23"/>
        <v>3</v>
      </c>
      <c r="AH17" s="171">
        <f t="shared" si="24"/>
        <v>8</v>
      </c>
      <c r="AI17" s="171">
        <f t="shared" si="25"/>
        <v>0.80129515287197473</v>
      </c>
      <c r="AJ17" s="171">
        <f t="shared" si="26"/>
        <v>0.80864393999572348</v>
      </c>
      <c r="AK17" s="60"/>
      <c r="AL17" s="171">
        <f t="shared" si="27"/>
        <v>3.75</v>
      </c>
      <c r="AM17" s="171">
        <f t="shared" si="28"/>
        <v>3.0476190476190474</v>
      </c>
      <c r="AN17" s="171">
        <f t="shared" si="29"/>
        <v>3.5</v>
      </c>
      <c r="AO17" s="60"/>
      <c r="AP17" s="82" t="s">
        <v>158</v>
      </c>
      <c r="AQ17" t="s">
        <v>159</v>
      </c>
      <c r="AR17" s="56">
        <v>1</v>
      </c>
      <c r="AS17" s="56">
        <f t="shared" si="32"/>
        <v>20</v>
      </c>
      <c r="AT17" s="56" t="str">
        <f t="shared" si="33"/>
        <v>NA</v>
      </c>
      <c r="AU17">
        <f t="shared" si="34"/>
        <v>33</v>
      </c>
      <c r="AV17" s="65" t="s">
        <v>159</v>
      </c>
      <c r="AW17" s="33">
        <f>'Z-Scores'!C16</f>
        <v>-0.24140822592170741</v>
      </c>
      <c r="AX17" s="4">
        <f>'Z-Scores'!D16</f>
        <v>33</v>
      </c>
      <c r="AY17" s="11">
        <f>'Z-Scores'!E16</f>
        <v>-0.80655883165574394</v>
      </c>
      <c r="AZ17" s="12">
        <f>'Z-Scores'!F16</f>
        <v>39</v>
      </c>
      <c r="BA17" s="11">
        <f>'Z-Scores'!G16</f>
        <v>0.33414977320299094</v>
      </c>
      <c r="BB17" s="12">
        <f>'Z-Scores'!H16</f>
        <v>17</v>
      </c>
      <c r="BC17" s="11">
        <f>'Z-Scores'!I16</f>
        <v>0.23894132969289164</v>
      </c>
      <c r="BD17" s="12">
        <f>'Z-Scores'!J16</f>
        <v>20</v>
      </c>
      <c r="BE17" s="11">
        <f>'Z-Scores'!K16</f>
        <v>-0.73216517492696831</v>
      </c>
      <c r="BF17" s="12">
        <f>'Z-Scores'!L16</f>
        <v>35</v>
      </c>
      <c r="BG17" s="2">
        <f>'Raw Scores'!D17</f>
        <v>0.6384129524230957</v>
      </c>
      <c r="BH17" s="2">
        <f>'Raw Scores'!E17</f>
        <v>0.47317807819113078</v>
      </c>
      <c r="BI17" s="2">
        <f>'Raw Scores'!F17</f>
        <v>-7.3418710380792618E-3</v>
      </c>
      <c r="BJ17" s="2">
        <f>'Raw Scores'!G17</f>
        <v>0.33579209446907043</v>
      </c>
      <c r="BK17" s="2">
        <f>'Raw Scores'!H17</f>
        <v>0.9520172115841774</v>
      </c>
      <c r="BL17" s="2">
        <f>'Raw Scores'!I17</f>
        <v>0.26567511437732599</v>
      </c>
      <c r="BM17" s="2">
        <f>'Raw Scores'!J17</f>
        <v>0.86799999999999999</v>
      </c>
      <c r="BN17" s="2">
        <f>'Raw Scores'!K17</f>
        <v>0.51500000000000001</v>
      </c>
      <c r="BO17" s="2">
        <f>'Raw Scores'!L17</f>
        <v>0.33100000000000002</v>
      </c>
      <c r="BP17" s="2">
        <f>'Raw Scores'!M17</f>
        <v>0.57500000000000007</v>
      </c>
      <c r="BQ17" s="2">
        <f>'Raw Scores'!N17</f>
        <v>0.95200000000000007</v>
      </c>
      <c r="BR17" s="2">
        <f>'Raw Scores'!O17</f>
        <v>0.81500000000000006</v>
      </c>
      <c r="BS17" s="2">
        <f>'Raw Scores'!P17</f>
        <v>0.37093916535377502</v>
      </c>
      <c r="BT17" s="2">
        <f>VLOOKUP(AV17,'Transparency and Untying'!C$7:D$55,2,FALSE)</f>
        <v>0.16525667856343448</v>
      </c>
      <c r="BU17" s="2">
        <f>'Raw Scores'!R17</f>
        <v>0.99134260416030884</v>
      </c>
      <c r="BV17" s="2">
        <f>'Raw Scores'!S17</f>
        <v>5.5957026481628418</v>
      </c>
      <c r="BW17" s="2">
        <f>'Raw Scores'!T17</f>
        <v>0.99953645467758179</v>
      </c>
      <c r="BX17" s="2">
        <f>'Raw Scores'!U17</f>
        <v>2</v>
      </c>
      <c r="BY17" s="2">
        <f>'Raw Scores'!V17</f>
        <v>7</v>
      </c>
      <c r="BZ17" s="2">
        <f>'Raw Scores'!W17</f>
        <v>0.87347924599170013</v>
      </c>
      <c r="CA17" s="2">
        <f>'Raw Scores'!X17</f>
        <v>0.49125380950415964</v>
      </c>
      <c r="CB17" s="2">
        <f>'Raw Scores'!Y17</f>
        <v>3</v>
      </c>
      <c r="CC17" s="2">
        <f>'Raw Scores'!Z17</f>
        <v>1.3333333333333333</v>
      </c>
      <c r="CD17" s="2">
        <f>'Raw Scores'!AA17</f>
        <v>2</v>
      </c>
    </row>
    <row r="18" spans="2:82" x14ac:dyDescent="0.35">
      <c r="B18" s="164">
        <f t="shared" si="35"/>
        <v>15</v>
      </c>
      <c r="C18" s="165" t="str">
        <f t="shared" si="0"/>
        <v>UNICEF</v>
      </c>
      <c r="E18" s="167">
        <f t="shared" si="1"/>
        <v>0.42971662494044754</v>
      </c>
      <c r="F18" s="168" t="str">
        <f t="shared" si="30"/>
        <v>NA</v>
      </c>
      <c r="G18" s="168">
        <f t="shared" si="31"/>
        <v>10</v>
      </c>
      <c r="I18" s="170">
        <f t="shared" si="2"/>
        <v>9</v>
      </c>
      <c r="J18" s="170">
        <f t="shared" si="3"/>
        <v>16</v>
      </c>
      <c r="K18" s="170">
        <f t="shared" si="4"/>
        <v>19</v>
      </c>
      <c r="L18" s="170">
        <f t="shared" si="5"/>
        <v>27</v>
      </c>
      <c r="M18" s="61"/>
      <c r="N18" s="171">
        <f t="shared" si="6"/>
        <v>0.64423203468322754</v>
      </c>
      <c r="O18" s="171">
        <f t="shared" si="7"/>
        <v>0.92693504541239236</v>
      </c>
      <c r="P18" s="171">
        <f t="shared" si="8"/>
        <v>1.473637018352747E-2</v>
      </c>
      <c r="Q18" s="171" t="str">
        <f t="shared" si="9"/>
        <v>NA</v>
      </c>
      <c r="R18" s="171">
        <f t="shared" si="10"/>
        <v>2.0137166352574241</v>
      </c>
      <c r="S18" s="171">
        <f t="shared" si="11"/>
        <v>4.4804177137520447E-2</v>
      </c>
      <c r="T18" s="60"/>
      <c r="U18" s="171">
        <f t="shared" si="12"/>
        <v>0.73099999999999998</v>
      </c>
      <c r="V18" s="171">
        <f t="shared" si="13"/>
        <v>0.84399999999999997</v>
      </c>
      <c r="W18" s="171">
        <f t="shared" si="14"/>
        <v>0.45200000000000001</v>
      </c>
      <c r="X18" s="171">
        <f t="shared" si="15"/>
        <v>0.29099999999999998</v>
      </c>
      <c r="Y18" s="171">
        <f t="shared" si="16"/>
        <v>0.89900000000000002</v>
      </c>
      <c r="Z18" s="171">
        <f t="shared" si="17"/>
        <v>0.59499999999999997</v>
      </c>
      <c r="AA18" s="171">
        <f t="shared" si="18"/>
        <v>0.51724141836166382</v>
      </c>
      <c r="AB18" s="60"/>
      <c r="AC18" s="171">
        <f t="shared" si="19"/>
        <v>1</v>
      </c>
      <c r="AD18" s="171">
        <f t="shared" si="20"/>
        <v>0.66666668653488159</v>
      </c>
      <c r="AE18" s="171">
        <f t="shared" si="21"/>
        <v>0</v>
      </c>
      <c r="AF18" s="171">
        <f t="shared" si="22"/>
        <v>1</v>
      </c>
      <c r="AG18" s="171">
        <f t="shared" si="23"/>
        <v>2</v>
      </c>
      <c r="AH18" s="171">
        <f t="shared" si="24"/>
        <v>8</v>
      </c>
      <c r="AI18" s="171">
        <f t="shared" si="25"/>
        <v>1</v>
      </c>
      <c r="AJ18" s="171" t="str">
        <f t="shared" si="26"/>
        <v>NA</v>
      </c>
      <c r="AK18" s="60"/>
      <c r="AL18" s="171">
        <f t="shared" si="27"/>
        <v>3.5166666666666671</v>
      </c>
      <c r="AM18" s="171">
        <f t="shared" si="28"/>
        <v>2.1333333333333333</v>
      </c>
      <c r="AN18" s="171">
        <f t="shared" si="29"/>
        <v>2.1428571428571428</v>
      </c>
      <c r="AO18" s="60"/>
      <c r="AP18" s="82" t="s">
        <v>160</v>
      </c>
      <c r="AQ18" t="s">
        <v>161</v>
      </c>
      <c r="AR18" s="56">
        <v>1</v>
      </c>
      <c r="AS18" s="56">
        <f t="shared" si="32"/>
        <v>16</v>
      </c>
      <c r="AT18" s="56" t="str">
        <f t="shared" si="33"/>
        <v>NA</v>
      </c>
      <c r="AU18">
        <f t="shared" si="34"/>
        <v>28</v>
      </c>
      <c r="AV18" s="65" t="s">
        <v>161</v>
      </c>
      <c r="AW18" s="33">
        <f>'Z-Scores'!C17</f>
        <v>-7.5935619194119147E-2</v>
      </c>
      <c r="AX18" s="4">
        <f>'Z-Scores'!D17</f>
        <v>28</v>
      </c>
      <c r="AY18" s="11">
        <f>'Z-Scores'!E17</f>
        <v>-1.243481141246201</v>
      </c>
      <c r="AZ18" s="12">
        <f>'Z-Scores'!F17</f>
        <v>47</v>
      </c>
      <c r="BA18" s="11">
        <f>'Z-Scores'!G17</f>
        <v>5.037140148191703E-2</v>
      </c>
      <c r="BB18" s="12">
        <f>'Z-Scores'!H17</f>
        <v>27</v>
      </c>
      <c r="BC18" s="11">
        <f>'Z-Scores'!I17</f>
        <v>0.70634838152494617</v>
      </c>
      <c r="BD18" s="12">
        <f>'Z-Scores'!J17</f>
        <v>14</v>
      </c>
      <c r="BE18" s="11">
        <f>'Z-Scores'!K17</f>
        <v>0.18301888146286127</v>
      </c>
      <c r="BF18" s="12">
        <f>'Z-Scores'!L17</f>
        <v>23</v>
      </c>
      <c r="BG18" s="2">
        <f>'Raw Scores'!D18</f>
        <v>0.5308946967124939</v>
      </c>
      <c r="BH18" s="2">
        <f>'Raw Scores'!E18</f>
        <v>0.50300019627623271</v>
      </c>
      <c r="BI18" s="2">
        <f>'Raw Scores'!F18</f>
        <v>-1.4421525411307812E-2</v>
      </c>
      <c r="BJ18" s="2">
        <f>'Raw Scores'!G18</f>
        <v>0.20879165828227997</v>
      </c>
      <c r="BK18" s="2">
        <f>'Raw Scores'!H18</f>
        <v>1.3243350758176291</v>
      </c>
      <c r="BL18" s="2">
        <f>'Raw Scores'!I18</f>
        <v>0.25992333263482637</v>
      </c>
      <c r="BM18" s="2">
        <f>'Raw Scores'!J18</f>
        <v>0.92400000000000004</v>
      </c>
      <c r="BN18" s="2">
        <f>'Raw Scores'!K18</f>
        <v>0.49</v>
      </c>
      <c r="BO18" s="2">
        <f>'Raw Scores'!L18</f>
        <v>0.52700000000000002</v>
      </c>
      <c r="BP18" s="2">
        <f>'Raw Scores'!M18</f>
        <v>0.34899999999999998</v>
      </c>
      <c r="BQ18" s="2">
        <f>'Raw Scores'!N18</f>
        <v>0.91100000000000003</v>
      </c>
      <c r="BR18" s="2">
        <f>'Raw Scores'!O18</f>
        <v>0.751</v>
      </c>
      <c r="BS18" s="2">
        <f>'Raw Scores'!P18</f>
        <v>0.25192746520042419</v>
      </c>
      <c r="BT18" s="2">
        <f>VLOOKUP(AV18,'Transparency and Untying'!C$7:D$55,2,FALSE)</f>
        <v>0.229087858682061</v>
      </c>
      <c r="BU18" s="2">
        <f>'Raw Scores'!R18</f>
        <v>0.99556559324264526</v>
      </c>
      <c r="BV18" s="2">
        <f>'Raw Scores'!S18</f>
        <v>5.1731753349304199</v>
      </c>
      <c r="BW18" s="2">
        <f>'Raw Scores'!T18</f>
        <v>0.99098038673400879</v>
      </c>
      <c r="BX18" s="2">
        <f>'Raw Scores'!U18</f>
        <v>2</v>
      </c>
      <c r="BY18" s="2">
        <f>'Raw Scores'!V18</f>
        <v>8</v>
      </c>
      <c r="BZ18" s="2">
        <f>'Raw Scores'!W18</f>
        <v>0.83620531432781542</v>
      </c>
      <c r="CA18" s="2">
        <f>'Raw Scores'!X18</f>
        <v>0.8401680531502117</v>
      </c>
      <c r="CB18" s="2">
        <f>'Raw Scores'!Y18</f>
        <v>3.5</v>
      </c>
      <c r="CC18" s="2">
        <f>'Raw Scores'!Z18</f>
        <v>2.5925925925925926</v>
      </c>
      <c r="CD18" s="2">
        <f>'Raw Scores'!AA18</f>
        <v>2</v>
      </c>
    </row>
    <row r="19" spans="2:82" x14ac:dyDescent="0.35">
      <c r="B19" s="164">
        <f t="shared" si="35"/>
        <v>16</v>
      </c>
      <c r="C19" s="165" t="str">
        <f t="shared" si="0"/>
        <v>United Kingdom</v>
      </c>
      <c r="E19" s="167">
        <f t="shared" si="1"/>
        <v>0.4127457060737455</v>
      </c>
      <c r="F19" s="168">
        <f t="shared" si="30"/>
        <v>6</v>
      </c>
      <c r="G19" s="168" t="str">
        <f t="shared" si="31"/>
        <v>NA</v>
      </c>
      <c r="I19" s="170">
        <f t="shared" si="2"/>
        <v>12</v>
      </c>
      <c r="J19" s="170">
        <f t="shared" si="3"/>
        <v>37</v>
      </c>
      <c r="K19" s="170">
        <f t="shared" si="4"/>
        <v>12</v>
      </c>
      <c r="L19" s="170">
        <f t="shared" si="5"/>
        <v>10</v>
      </c>
      <c r="M19" s="61"/>
      <c r="N19" s="171">
        <f t="shared" si="6"/>
        <v>0.53184294700622559</v>
      </c>
      <c r="O19" s="171">
        <f t="shared" si="7"/>
        <v>0.7759549952154714</v>
      </c>
      <c r="P19" s="171">
        <f t="shared" si="8"/>
        <v>1.3242636807262897E-2</v>
      </c>
      <c r="Q19" s="171">
        <f t="shared" si="9"/>
        <v>0.32233673334121704</v>
      </c>
      <c r="R19" s="171">
        <f t="shared" si="10"/>
        <v>2.2277601152406987</v>
      </c>
      <c r="S19" s="171">
        <f t="shared" si="11"/>
        <v>0.28690489960270721</v>
      </c>
      <c r="T19" s="60"/>
      <c r="U19" s="171">
        <f t="shared" si="12"/>
        <v>0.69100000000000006</v>
      </c>
      <c r="V19" s="171">
        <f t="shared" si="13"/>
        <v>0.375</v>
      </c>
      <c r="W19" s="171">
        <f t="shared" si="14"/>
        <v>0.39900000000000002</v>
      </c>
      <c r="X19" s="171">
        <f t="shared" si="15"/>
        <v>0.26300000000000001</v>
      </c>
      <c r="Y19" s="171">
        <f t="shared" si="16"/>
        <v>0.97299999999999998</v>
      </c>
      <c r="Z19" s="171">
        <f t="shared" si="17"/>
        <v>0.31</v>
      </c>
      <c r="AA19" s="171">
        <f t="shared" si="18"/>
        <v>0.47605040669441223</v>
      </c>
      <c r="AB19" s="60"/>
      <c r="AC19" s="171">
        <f t="shared" si="19"/>
        <v>0.73648342307596371</v>
      </c>
      <c r="AD19" s="171">
        <f t="shared" si="20"/>
        <v>0.99323827028274536</v>
      </c>
      <c r="AE19" s="171">
        <f t="shared" si="21"/>
        <v>5.8776874542236328</v>
      </c>
      <c r="AF19" s="171">
        <f t="shared" si="22"/>
        <v>0.98297697305679321</v>
      </c>
      <c r="AG19" s="171">
        <f t="shared" si="23"/>
        <v>2</v>
      </c>
      <c r="AH19" s="171">
        <f t="shared" si="24"/>
        <v>8</v>
      </c>
      <c r="AI19" s="171">
        <f t="shared" si="25"/>
        <v>0.94834704458609553</v>
      </c>
      <c r="AJ19" s="171">
        <f t="shared" si="26"/>
        <v>0.17727861739863626</v>
      </c>
      <c r="AK19" s="60"/>
      <c r="AL19" s="171">
        <f t="shared" si="27"/>
        <v>3.5</v>
      </c>
      <c r="AM19" s="171">
        <f t="shared" si="28"/>
        <v>2.875</v>
      </c>
      <c r="AN19" s="171">
        <f t="shared" si="29"/>
        <v>3</v>
      </c>
      <c r="AO19" s="60"/>
      <c r="AP19" s="82" t="s">
        <v>162</v>
      </c>
      <c r="AQ19" t="s">
        <v>163</v>
      </c>
      <c r="AR19" s="56">
        <v>0</v>
      </c>
      <c r="AS19" s="56" t="str">
        <f t="shared" si="32"/>
        <v>NA</v>
      </c>
      <c r="AT19" s="56">
        <f t="shared" si="33"/>
        <v>5</v>
      </c>
      <c r="AU19">
        <f t="shared" si="34"/>
        <v>5</v>
      </c>
      <c r="AV19" t="s">
        <v>164</v>
      </c>
      <c r="AW19" s="33">
        <f>'Z-Scores'!C18</f>
        <v>0.85318384533532465</v>
      </c>
      <c r="AX19" s="4">
        <f>'Z-Scores'!D18</f>
        <v>5</v>
      </c>
      <c r="AY19" s="11">
        <f>'Z-Scores'!E18</f>
        <v>1.9320752840192985</v>
      </c>
      <c r="AZ19" s="12">
        <f>'Z-Scores'!F18</f>
        <v>3</v>
      </c>
      <c r="BA19" s="11">
        <f>'Z-Scores'!G18</f>
        <v>0.31332138913622221</v>
      </c>
      <c r="BB19" s="12">
        <f>'Z-Scores'!H18</f>
        <v>19</v>
      </c>
      <c r="BC19" s="11">
        <f>'Z-Scores'!I18</f>
        <v>1.5154107733297386</v>
      </c>
      <c r="BD19" s="12">
        <f>'Z-Scores'!J18</f>
        <v>4</v>
      </c>
      <c r="BE19" s="11">
        <f>'Z-Scores'!K18</f>
        <v>-0.34807206514396044</v>
      </c>
      <c r="BF19" s="12">
        <f>'Z-Scores'!L18</f>
        <v>31</v>
      </c>
      <c r="BG19" s="2">
        <f>'Raw Scores'!D19</f>
        <v>0.79299634695053101</v>
      </c>
      <c r="BH19" s="2">
        <f>'Raw Scores'!E19</f>
        <v>0.91724107043251024</v>
      </c>
      <c r="BI19" s="2">
        <f>'Raw Scores'!F19</f>
        <v>2.3325538262724876E-2</v>
      </c>
      <c r="BJ19" s="2" t="str">
        <f>'Raw Scores'!G19</f>
        <v>NA</v>
      </c>
      <c r="BK19" s="2">
        <f>'Raw Scores'!H19</f>
        <v>2.0961524375833278</v>
      </c>
      <c r="BL19" s="2">
        <f>'Raw Scores'!I19</f>
        <v>0.20215874153813898</v>
      </c>
      <c r="BM19" s="2">
        <f>'Raw Scores'!J19</f>
        <v>1</v>
      </c>
      <c r="BN19" s="2">
        <f>'Raw Scores'!K19</f>
        <v>1</v>
      </c>
      <c r="BO19" s="2">
        <f>'Raw Scores'!L19</f>
        <v>0.621</v>
      </c>
      <c r="BP19" s="2">
        <f>'Raw Scores'!M19</f>
        <v>0.28499999999999998</v>
      </c>
      <c r="BQ19" s="2">
        <f>'Raw Scores'!N19</f>
        <v>0.60099999999999998</v>
      </c>
      <c r="BR19" s="2">
        <f>'Raw Scores'!O19</f>
        <v>0.47299999999999998</v>
      </c>
      <c r="BS19" s="2">
        <f>'Raw Scores'!P19</f>
        <v>0.42790994048118591</v>
      </c>
      <c r="BT19" s="2">
        <f>VLOOKUP(AV19,'Transparency and Untying'!C$7:D$55,2,FALSE)</f>
        <v>0.83681875779438475</v>
      </c>
      <c r="BU19" s="2">
        <f>'Raw Scores'!R19</f>
        <v>1</v>
      </c>
      <c r="BV19" s="2">
        <f>'Raw Scores'!S19</f>
        <v>4.4940214157104492</v>
      </c>
      <c r="BW19" s="2">
        <f>'Raw Scores'!T19</f>
        <v>0.95481193065643311</v>
      </c>
      <c r="BX19" s="2">
        <f>'Raw Scores'!U19</f>
        <v>2</v>
      </c>
      <c r="BY19" s="2">
        <f>'Raw Scores'!V19</f>
        <v>8</v>
      </c>
      <c r="BZ19" s="2">
        <f>'Raw Scores'!W19</f>
        <v>1</v>
      </c>
      <c r="CA19" s="2" t="str">
        <f>'Raw Scores'!X19</f>
        <v>NA</v>
      </c>
      <c r="CB19" s="2">
        <f>'Raw Scores'!Y19</f>
        <v>2.2166666666666668</v>
      </c>
      <c r="CC19" s="2">
        <f>'Raw Scores'!Z19</f>
        <v>2</v>
      </c>
      <c r="CD19" s="2">
        <f>'Raw Scores'!AA19</f>
        <v>3.0952380952380953</v>
      </c>
    </row>
    <row r="20" spans="2:82" x14ac:dyDescent="0.35">
      <c r="B20" s="164">
        <f t="shared" si="35"/>
        <v>17</v>
      </c>
      <c r="C20" s="165" t="str">
        <f t="shared" si="0"/>
        <v>Ireland</v>
      </c>
      <c r="E20" s="167">
        <f t="shared" si="1"/>
        <v>0.36408545656829605</v>
      </c>
      <c r="F20" s="168">
        <f t="shared" si="30"/>
        <v>7</v>
      </c>
      <c r="G20" s="168" t="str">
        <f t="shared" si="31"/>
        <v>NA</v>
      </c>
      <c r="I20" s="170">
        <f t="shared" si="2"/>
        <v>6</v>
      </c>
      <c r="J20" s="170">
        <f t="shared" si="3"/>
        <v>12</v>
      </c>
      <c r="K20" s="170">
        <f t="shared" si="4"/>
        <v>33</v>
      </c>
      <c r="L20" s="170">
        <f t="shared" si="5"/>
        <v>28</v>
      </c>
      <c r="M20" s="61"/>
      <c r="N20" s="171">
        <f t="shared" si="6"/>
        <v>0.48794367909431458</v>
      </c>
      <c r="O20" s="171">
        <f t="shared" si="7"/>
        <v>1.0953814539548432</v>
      </c>
      <c r="P20" s="171">
        <f t="shared" si="8"/>
        <v>2.2854024544358253E-2</v>
      </c>
      <c r="Q20" s="171">
        <f t="shared" si="9"/>
        <v>0.41623780131340027</v>
      </c>
      <c r="R20" s="171">
        <f t="shared" si="10"/>
        <v>2.0681054692384464</v>
      </c>
      <c r="S20" s="171">
        <f t="shared" si="11"/>
        <v>0.17036774273518826</v>
      </c>
      <c r="T20" s="60"/>
      <c r="U20" s="171">
        <f t="shared" si="12"/>
        <v>0.64100000000000001</v>
      </c>
      <c r="V20" s="171">
        <f t="shared" si="13"/>
        <v>0.57600000000000007</v>
      </c>
      <c r="W20" s="171">
        <f t="shared" si="14"/>
        <v>0.78100000000000003</v>
      </c>
      <c r="X20" s="171">
        <f t="shared" si="15"/>
        <v>0.629</v>
      </c>
      <c r="Y20" s="171">
        <f t="shared" si="16"/>
        <v>0.94600000000000006</v>
      </c>
      <c r="Z20" s="171">
        <f t="shared" si="17"/>
        <v>0.25800000000000001</v>
      </c>
      <c r="AA20" s="171">
        <f t="shared" si="18"/>
        <v>0.82311737537384033</v>
      </c>
      <c r="AB20" s="60"/>
      <c r="AC20" s="171">
        <f t="shared" si="19"/>
        <v>0.12290776470090622</v>
      </c>
      <c r="AD20" s="171">
        <f t="shared" si="20"/>
        <v>1</v>
      </c>
      <c r="AE20" s="171">
        <f t="shared" si="21"/>
        <v>4.7480978965759277</v>
      </c>
      <c r="AF20" s="171">
        <f t="shared" si="22"/>
        <v>0.99796789884567261</v>
      </c>
      <c r="AG20" s="171">
        <f t="shared" si="23"/>
        <v>2</v>
      </c>
      <c r="AH20" s="171">
        <f t="shared" si="24"/>
        <v>1</v>
      </c>
      <c r="AI20" s="171">
        <f t="shared" si="25"/>
        <v>0.93076347670226212</v>
      </c>
      <c r="AJ20" s="171" t="str">
        <f t="shared" si="26"/>
        <v>NA</v>
      </c>
      <c r="AK20" s="60"/>
      <c r="AL20" s="171">
        <f t="shared" si="27"/>
        <v>3.25</v>
      </c>
      <c r="AM20" s="171">
        <f t="shared" si="28"/>
        <v>2.5238095238095237</v>
      </c>
      <c r="AN20" s="171">
        <f t="shared" si="29"/>
        <v>1.5</v>
      </c>
      <c r="AO20" s="60"/>
      <c r="AP20" s="82" t="s">
        <v>165</v>
      </c>
      <c r="AQ20" t="s">
        <v>166</v>
      </c>
      <c r="AR20" s="56">
        <v>0</v>
      </c>
      <c r="AS20" s="56" t="str">
        <f t="shared" si="32"/>
        <v>NA</v>
      </c>
      <c r="AT20" s="56">
        <f t="shared" si="33"/>
        <v>19</v>
      </c>
      <c r="AU20">
        <f t="shared" si="34"/>
        <v>42</v>
      </c>
      <c r="AV20" t="s">
        <v>167</v>
      </c>
      <c r="AW20" s="33">
        <f>'Z-Scores'!C19</f>
        <v>-0.65663880075233072</v>
      </c>
      <c r="AX20" s="4">
        <f>'Z-Scores'!D19</f>
        <v>42</v>
      </c>
      <c r="AY20" s="2">
        <f>'Z-Scores'!E19</f>
        <v>-2.4121948830313648E-2</v>
      </c>
      <c r="AZ20">
        <f>'Z-Scores'!F19</f>
        <v>21</v>
      </c>
      <c r="BA20" s="2">
        <f>'Z-Scores'!G19</f>
        <v>-1.8344831900887222</v>
      </c>
      <c r="BB20">
        <f>'Z-Scores'!H19</f>
        <v>45</v>
      </c>
      <c r="BC20" s="2">
        <f>'Z-Scores'!I19</f>
        <v>-0.91030838170024164</v>
      </c>
      <c r="BD20">
        <f>'Z-Scores'!J19</f>
        <v>40</v>
      </c>
      <c r="BE20" s="2">
        <f>'Z-Scores'!K19</f>
        <v>0.14235831760995446</v>
      </c>
      <c r="BF20">
        <f>'Z-Scores'!L19</f>
        <v>24</v>
      </c>
      <c r="BG20" s="2">
        <f>'Raw Scores'!D20</f>
        <v>0.76375603675842285</v>
      </c>
      <c r="BH20" s="2">
        <f>'Raw Scores'!E20</f>
        <v>0.46329713298746356</v>
      </c>
      <c r="BI20" s="2">
        <f>'Raw Scores'!F20</f>
        <v>-6.5336744301021099E-3</v>
      </c>
      <c r="BJ20" s="2" t="str">
        <f>'Raw Scores'!G20</f>
        <v>NA</v>
      </c>
      <c r="BK20" s="2">
        <f>'Raw Scores'!H20</f>
        <v>0.78831406075255472</v>
      </c>
      <c r="BL20" s="2">
        <f>'Raw Scores'!I20</f>
        <v>0.70612347002351461</v>
      </c>
      <c r="BM20" s="2">
        <f>'Raw Scores'!J20</f>
        <v>1</v>
      </c>
      <c r="BN20" s="2">
        <f>'Raw Scores'!K20</f>
        <v>0</v>
      </c>
      <c r="BO20" s="2">
        <f>'Raw Scores'!L20</f>
        <v>1</v>
      </c>
      <c r="BP20" s="2">
        <f>'Raw Scores'!M20</f>
        <v>0</v>
      </c>
      <c r="BQ20" s="2">
        <f>'Raw Scores'!N20</f>
        <v>0</v>
      </c>
      <c r="BR20" s="2">
        <f>'Raw Scores'!O20</f>
        <v>0.5</v>
      </c>
      <c r="BS20" s="2">
        <f>'Raw Scores'!P20</f>
        <v>0.19638095796108246</v>
      </c>
      <c r="BT20" s="2">
        <f>VLOOKUP(AV20,'Transparency and Untying'!C$7:D$55,2,FALSE)</f>
        <v>0</v>
      </c>
      <c r="BU20" s="2">
        <f>'Raw Scores'!R20</f>
        <v>0.91651570796966553</v>
      </c>
      <c r="BV20" s="2">
        <f>'Raw Scores'!S20</f>
        <v>3.2467269897460938</v>
      </c>
      <c r="BW20" s="2">
        <f>'Raw Scores'!T20</f>
        <v>1</v>
      </c>
      <c r="BX20" s="2">
        <f>'Raw Scores'!U20</f>
        <v>2</v>
      </c>
      <c r="BY20" s="2">
        <f>'Raw Scores'!V20</f>
        <v>0</v>
      </c>
      <c r="BZ20" s="2">
        <f>'Raw Scores'!W20</f>
        <v>1</v>
      </c>
      <c r="CA20" s="2" t="str">
        <f>'Raw Scores'!X20</f>
        <v>NA</v>
      </c>
      <c r="CB20" s="2">
        <f>'Raw Scores'!Y20</f>
        <v>3.65</v>
      </c>
      <c r="CC20" s="2">
        <f>'Raw Scores'!Z20</f>
        <v>2.6944444444444446</v>
      </c>
      <c r="CD20" s="2">
        <f>'Raw Scores'!AA20</f>
        <v>1.5833333333333335</v>
      </c>
    </row>
    <row r="21" spans="2:82" x14ac:dyDescent="0.35">
      <c r="B21" s="164">
        <f t="shared" si="35"/>
        <v>18</v>
      </c>
      <c r="C21" s="165" t="str">
        <f t="shared" si="0"/>
        <v>Korea</v>
      </c>
      <c r="E21" s="167">
        <f t="shared" si="1"/>
        <v>0.3166655723572</v>
      </c>
      <c r="F21" s="168">
        <f t="shared" si="30"/>
        <v>8</v>
      </c>
      <c r="G21" s="168" t="str">
        <f t="shared" si="31"/>
        <v>NA</v>
      </c>
      <c r="I21" s="170">
        <f t="shared" si="2"/>
        <v>20</v>
      </c>
      <c r="J21" s="170">
        <f t="shared" si="3"/>
        <v>3</v>
      </c>
      <c r="K21" s="170">
        <f t="shared" si="4"/>
        <v>41</v>
      </c>
      <c r="L21" s="170">
        <f t="shared" si="5"/>
        <v>8</v>
      </c>
      <c r="M21" s="61"/>
      <c r="N21" s="171">
        <f t="shared" si="6"/>
        <v>0.90040439367294312</v>
      </c>
      <c r="O21" s="171">
        <f t="shared" si="7"/>
        <v>0.52314479460147822</v>
      </c>
      <c r="P21" s="171">
        <f t="shared" si="8"/>
        <v>6.5260999836027622E-3</v>
      </c>
      <c r="Q21" s="171">
        <f t="shared" si="9"/>
        <v>0.22855699062347412</v>
      </c>
      <c r="R21" s="171">
        <f t="shared" si="10"/>
        <v>1.2518810870333255</v>
      </c>
      <c r="S21" s="171">
        <f t="shared" si="11"/>
        <v>0.23797753181752376</v>
      </c>
      <c r="T21" s="60"/>
      <c r="U21" s="171">
        <f t="shared" si="12"/>
        <v>0.874</v>
      </c>
      <c r="V21" s="171">
        <f t="shared" si="13"/>
        <v>0.59599999999999997</v>
      </c>
      <c r="W21" s="171">
        <f t="shared" si="14"/>
        <v>0.71899999999999997</v>
      </c>
      <c r="X21" s="171">
        <f t="shared" si="15"/>
        <v>0.86099999999999999</v>
      </c>
      <c r="Y21" s="171">
        <f t="shared" si="16"/>
        <v>0.93100000000000005</v>
      </c>
      <c r="Z21" s="171">
        <f t="shared" si="17"/>
        <v>0.71799999999999997</v>
      </c>
      <c r="AA21" s="171">
        <f t="shared" si="18"/>
        <v>0.67853313684463501</v>
      </c>
      <c r="AB21" s="60"/>
      <c r="AC21" s="171">
        <f t="shared" si="19"/>
        <v>7.0414886474607072E-2</v>
      </c>
      <c r="AD21" s="171">
        <f t="shared" si="20"/>
        <v>0.99606150388717651</v>
      </c>
      <c r="AE21" s="171">
        <f t="shared" si="21"/>
        <v>5.1480021476745605</v>
      </c>
      <c r="AF21" s="171">
        <f t="shared" si="22"/>
        <v>0.98041099309921265</v>
      </c>
      <c r="AG21" s="171">
        <f t="shared" si="23"/>
        <v>2</v>
      </c>
      <c r="AH21" s="171">
        <f t="shared" si="24"/>
        <v>2</v>
      </c>
      <c r="AI21" s="171">
        <f t="shared" si="25"/>
        <v>0.54951145220443742</v>
      </c>
      <c r="AJ21" s="171">
        <f t="shared" si="26"/>
        <v>0.71868392486293775</v>
      </c>
      <c r="AK21" s="60"/>
      <c r="AL21" s="171">
        <f t="shared" si="27"/>
        <v>3</v>
      </c>
      <c r="AM21" s="171">
        <f t="shared" si="28"/>
        <v>3.1388888888888888</v>
      </c>
      <c r="AN21" s="171">
        <f t="shared" si="29"/>
        <v>3.5</v>
      </c>
      <c r="AO21" s="60"/>
      <c r="AP21" s="82" t="s">
        <v>168</v>
      </c>
      <c r="AQ21" t="s">
        <v>169</v>
      </c>
      <c r="AR21" s="56">
        <v>0</v>
      </c>
      <c r="AS21" s="56" t="str">
        <f t="shared" si="32"/>
        <v>NA</v>
      </c>
      <c r="AT21" s="56">
        <f t="shared" si="33"/>
        <v>4</v>
      </c>
      <c r="AU21">
        <f t="shared" si="34"/>
        <v>4</v>
      </c>
      <c r="AV21" t="s">
        <v>169</v>
      </c>
      <c r="AW21" s="33">
        <f>'Z-Scores'!C20</f>
        <v>0.89730357291576257</v>
      </c>
      <c r="AX21" s="4">
        <f>'Z-Scores'!D20</f>
        <v>4</v>
      </c>
      <c r="AY21" s="2">
        <f>'Z-Scores'!E20</f>
        <v>2.6613625585383183</v>
      </c>
      <c r="AZ21">
        <f>'Z-Scores'!F20</f>
        <v>1</v>
      </c>
      <c r="BA21" s="2">
        <f>'Z-Scores'!G20</f>
        <v>1.2723770141568878</v>
      </c>
      <c r="BB21">
        <f>'Z-Scores'!H20</f>
        <v>6</v>
      </c>
      <c r="BC21" s="2">
        <f>'Z-Scores'!I20</f>
        <v>-0.36810804609049996</v>
      </c>
      <c r="BD21">
        <f>'Z-Scores'!J20</f>
        <v>31</v>
      </c>
      <c r="BE21" s="2">
        <f>'Z-Scores'!K20</f>
        <v>2.3582765058343943E-2</v>
      </c>
      <c r="BF21">
        <f>'Z-Scores'!L20</f>
        <v>26</v>
      </c>
      <c r="BG21" s="2">
        <f>'Raw Scores'!D21</f>
        <v>0.99611681699752808</v>
      </c>
      <c r="BH21" s="2">
        <f>'Raw Scores'!E21</f>
        <v>0.90085596822700609</v>
      </c>
      <c r="BI21" s="2">
        <f>'Raw Scores'!F21</f>
        <v>8.9507075026631355E-3</v>
      </c>
      <c r="BJ21" s="2" t="str">
        <f>'Raw Scores'!G21</f>
        <v>NA</v>
      </c>
      <c r="BK21" s="2">
        <f>'Raw Scores'!H21</f>
        <v>1.7386537123047674</v>
      </c>
      <c r="BL21" s="2">
        <f>'Raw Scores'!I21</f>
        <v>0.98423972124483716</v>
      </c>
      <c r="BM21" s="2">
        <f>'Raw Scores'!J21</f>
        <v>1</v>
      </c>
      <c r="BN21" s="2">
        <f>'Raw Scores'!K21</f>
        <v>1</v>
      </c>
      <c r="BO21" s="2">
        <f>'Raw Scores'!L21</f>
        <v>0.80200000000000005</v>
      </c>
      <c r="BP21" s="2">
        <f>'Raw Scores'!M21</f>
        <v>0.77100000000000002</v>
      </c>
      <c r="BQ21" s="2">
        <f>'Raw Scores'!N21</f>
        <v>0.96</v>
      </c>
      <c r="BR21" s="2">
        <f>'Raw Scores'!O21</f>
        <v>0.67400000000000004</v>
      </c>
      <c r="BS21" s="2">
        <f>'Raw Scores'!P21</f>
        <v>0.27869021892547607</v>
      </c>
      <c r="BT21" s="2">
        <f>VLOOKUP(AV21,'Transparency and Untying'!C$7:D$55,2,FALSE)</f>
        <v>0.99611682264386414</v>
      </c>
      <c r="BU21" s="2">
        <f>'Raw Scores'!R21</f>
        <v>0.66666668653488159</v>
      </c>
      <c r="BV21" s="2">
        <f>'Raw Scores'!S21</f>
        <v>0</v>
      </c>
      <c r="BW21" s="2">
        <f>'Raw Scores'!T21</f>
        <v>0.98683440685272217</v>
      </c>
      <c r="BX21" s="2">
        <f>'Raw Scores'!U21</f>
        <v>1</v>
      </c>
      <c r="BY21" s="2">
        <f>'Raw Scores'!V21</f>
        <v>8</v>
      </c>
      <c r="BZ21" s="2">
        <f>'Raw Scores'!W21</f>
        <v>1</v>
      </c>
      <c r="CA21" s="2" t="str">
        <f>'Raw Scores'!X21</f>
        <v>NA</v>
      </c>
      <c r="CB21" s="2">
        <f>'Raw Scores'!Y21</f>
        <v>3.3833333333333337</v>
      </c>
      <c r="CC21" s="2">
        <f>'Raw Scores'!Z21</f>
        <v>1.85</v>
      </c>
      <c r="CD21" s="2">
        <f>'Raw Scores'!AA21</f>
        <v>2.6904761904761907</v>
      </c>
    </row>
    <row r="22" spans="2:82" x14ac:dyDescent="0.35">
      <c r="B22" s="164">
        <f t="shared" si="35"/>
        <v>19</v>
      </c>
      <c r="C22" s="165" t="str">
        <f t="shared" si="0"/>
        <v>Netherlands</v>
      </c>
      <c r="E22" s="167">
        <f t="shared" si="1"/>
        <v>0.25925533880319596</v>
      </c>
      <c r="F22" s="168">
        <f t="shared" si="30"/>
        <v>9</v>
      </c>
      <c r="G22" s="168" t="str">
        <f t="shared" si="31"/>
        <v>NA</v>
      </c>
      <c r="I22" s="170">
        <f t="shared" si="2"/>
        <v>17</v>
      </c>
      <c r="J22" s="170">
        <f t="shared" si="3"/>
        <v>34</v>
      </c>
      <c r="K22" s="170">
        <f t="shared" si="4"/>
        <v>23</v>
      </c>
      <c r="L22" s="170">
        <f t="shared" si="5"/>
        <v>5</v>
      </c>
      <c r="M22" s="61"/>
      <c r="N22" s="171">
        <f t="shared" si="6"/>
        <v>0.32987141609191895</v>
      </c>
      <c r="O22" s="171">
        <f t="shared" si="7"/>
        <v>0.90500662162617118</v>
      </c>
      <c r="P22" s="171">
        <f t="shared" si="8"/>
        <v>6.5167751163244247E-3</v>
      </c>
      <c r="Q22" s="171">
        <f t="shared" si="9"/>
        <v>0.35177737474441528</v>
      </c>
      <c r="R22" s="171">
        <f t="shared" si="10"/>
        <v>2.2342113551694638</v>
      </c>
      <c r="S22" s="171">
        <f t="shared" si="11"/>
        <v>0.21580451564068617</v>
      </c>
      <c r="T22" s="60"/>
      <c r="U22" s="171">
        <f t="shared" si="12"/>
        <v>0.63800000000000001</v>
      </c>
      <c r="V22" s="171">
        <f t="shared" si="13"/>
        <v>0.54500000000000004</v>
      </c>
      <c r="W22" s="171">
        <f t="shared" si="14"/>
        <v>0.373</v>
      </c>
      <c r="X22" s="171">
        <f t="shared" si="15"/>
        <v>0.46800000000000003</v>
      </c>
      <c r="Y22" s="171">
        <f t="shared" si="16"/>
        <v>0.97599999999999998</v>
      </c>
      <c r="Z22" s="171">
        <f t="shared" si="17"/>
        <v>0.51</v>
      </c>
      <c r="AA22" s="171">
        <f t="shared" si="18"/>
        <v>0.34691864252090454</v>
      </c>
      <c r="AB22" s="60"/>
      <c r="AC22" s="171">
        <f t="shared" si="19"/>
        <v>0.30867188063644807</v>
      </c>
      <c r="AD22" s="171">
        <f t="shared" si="20"/>
        <v>1</v>
      </c>
      <c r="AE22" s="171">
        <f t="shared" si="21"/>
        <v>5.5184054374694824</v>
      </c>
      <c r="AF22" s="171">
        <f t="shared" si="22"/>
        <v>0.97704958915710449</v>
      </c>
      <c r="AG22" s="171">
        <f t="shared" si="23"/>
        <v>2</v>
      </c>
      <c r="AH22" s="171">
        <f t="shared" si="24"/>
        <v>8</v>
      </c>
      <c r="AI22" s="171">
        <f t="shared" si="25"/>
        <v>0.96200049610700356</v>
      </c>
      <c r="AJ22" s="171">
        <f t="shared" si="26"/>
        <v>0</v>
      </c>
      <c r="AK22" s="60"/>
      <c r="AL22" s="171">
        <f t="shared" si="27"/>
        <v>3.75</v>
      </c>
      <c r="AM22" s="171">
        <f t="shared" si="28"/>
        <v>2.7301587301587298</v>
      </c>
      <c r="AN22" s="171">
        <f t="shared" si="29"/>
        <v>3.5</v>
      </c>
      <c r="AO22" s="60"/>
      <c r="AP22" s="82" t="s">
        <v>170</v>
      </c>
      <c r="AQ22" t="s">
        <v>171</v>
      </c>
      <c r="AR22" s="56">
        <v>1</v>
      </c>
      <c r="AS22" s="56">
        <f t="shared" si="32"/>
        <v>29</v>
      </c>
      <c r="AT22" s="56" t="str">
        <f t="shared" si="33"/>
        <v>NA</v>
      </c>
      <c r="AU22">
        <f t="shared" si="34"/>
        <v>49</v>
      </c>
      <c r="AV22" s="65" t="s">
        <v>171</v>
      </c>
      <c r="AW22" s="33">
        <f>'Z-Scores'!C21</f>
        <v>-2.0648758805707317</v>
      </c>
      <c r="AX22" s="4">
        <f>'Z-Scores'!D21</f>
        <v>49</v>
      </c>
      <c r="AY22" s="2">
        <f>'Z-Scores'!E21</f>
        <v>-2.2544820583563161</v>
      </c>
      <c r="AZ22">
        <f>'Z-Scores'!F21</f>
        <v>49</v>
      </c>
      <c r="BA22" s="2">
        <f>'Z-Scores'!G21</f>
        <v>-1.135237058556068</v>
      </c>
      <c r="BB22">
        <f>'Z-Scores'!H21</f>
        <v>41</v>
      </c>
      <c r="BC22" s="2">
        <f>'Z-Scores'!I21</f>
        <v>-1.0964306616809125</v>
      </c>
      <c r="BD22">
        <f>'Z-Scores'!J21</f>
        <v>43</v>
      </c>
      <c r="BE22" s="2">
        <f>'Z-Scores'!K21</f>
        <v>-3.7733537436896305</v>
      </c>
      <c r="BF22">
        <f>'Z-Scores'!L21</f>
        <v>42</v>
      </c>
      <c r="BG22" s="2">
        <f>'Raw Scores'!D22</f>
        <v>5.7770032435655594E-2</v>
      </c>
      <c r="BH22" s="2">
        <f>'Raw Scores'!E22</f>
        <v>0.11704292619833723</v>
      </c>
      <c r="BI22" s="2">
        <f>'Raw Scores'!F22</f>
        <v>-1.2090021744370461E-2</v>
      </c>
      <c r="BJ22" s="2">
        <f>'Raw Scores'!G22</f>
        <v>0.61181813478469849</v>
      </c>
      <c r="BK22" s="2">
        <f>'Raw Scores'!H22</f>
        <v>0.2599443079741377</v>
      </c>
      <c r="BL22" s="2">
        <f>'Raw Scores'!I22</f>
        <v>0.11562776344569246</v>
      </c>
      <c r="BM22" s="2" t="str">
        <f>'Raw Scores'!J22</f>
        <v>NA</v>
      </c>
      <c r="BN22" s="2" t="str">
        <f>'Raw Scores'!K22</f>
        <v>NA</v>
      </c>
      <c r="BO22" s="2" t="str">
        <f>'Raw Scores'!L22</f>
        <v>NA</v>
      </c>
      <c r="BP22" s="2">
        <f>'Raw Scores'!M22</f>
        <v>1</v>
      </c>
      <c r="BQ22" s="2" t="str">
        <f>'Raw Scores'!N22</f>
        <v>NA</v>
      </c>
      <c r="BR22" s="2">
        <f>'Raw Scores'!O22</f>
        <v>0</v>
      </c>
      <c r="BS22" s="2">
        <f>'Raw Scores'!P22</f>
        <v>4.4736612588167191E-2</v>
      </c>
      <c r="BT22" s="2">
        <f>VLOOKUP(AV22,'Transparency and Untying'!C$7:D$55,2,FALSE)</f>
        <v>0</v>
      </c>
      <c r="BU22" s="2">
        <f>'Raw Scores'!R22</f>
        <v>0.99056601524353027</v>
      </c>
      <c r="BV22" s="2">
        <f>'Raw Scores'!S22</f>
        <v>5.3607163429260254</v>
      </c>
      <c r="BW22" s="2">
        <f>'Raw Scores'!T22</f>
        <v>1</v>
      </c>
      <c r="BX22" s="2">
        <f>'Raw Scores'!U22</f>
        <v>3</v>
      </c>
      <c r="BY22" s="2">
        <f>'Raw Scores'!V22</f>
        <v>0</v>
      </c>
      <c r="BZ22" s="2">
        <f>'Raw Scores'!W22</f>
        <v>0.73819012086660063</v>
      </c>
      <c r="CA22" s="2">
        <f>'Raw Scores'!X22</f>
        <v>0</v>
      </c>
      <c r="CB22" s="2">
        <f>'Raw Scores'!Y22</f>
        <v>0</v>
      </c>
      <c r="CC22" s="2">
        <f>'Raw Scores'!Z22</f>
        <v>0.12121212121212122</v>
      </c>
      <c r="CD22" s="2">
        <f>'Raw Scores'!AA22</f>
        <v>0</v>
      </c>
    </row>
    <row r="23" spans="2:82" x14ac:dyDescent="0.35">
      <c r="B23" s="164">
        <f t="shared" si="35"/>
        <v>20</v>
      </c>
      <c r="C23" s="165" t="str">
        <f t="shared" si="0"/>
        <v>Iceland</v>
      </c>
      <c r="E23" s="167">
        <f t="shared" si="1"/>
        <v>0.22056803292253621</v>
      </c>
      <c r="F23" s="168">
        <f t="shared" si="30"/>
        <v>10</v>
      </c>
      <c r="G23" s="168" t="str">
        <f t="shared" si="31"/>
        <v>NA</v>
      </c>
      <c r="I23" s="170">
        <f t="shared" si="2"/>
        <v>11</v>
      </c>
      <c r="J23" s="170">
        <f t="shared" si="3"/>
        <v>5</v>
      </c>
      <c r="K23" s="170">
        <f t="shared" si="4"/>
        <v>35</v>
      </c>
      <c r="L23" s="170">
        <f t="shared" si="5"/>
        <v>33</v>
      </c>
      <c r="M23" s="61"/>
      <c r="N23" s="171">
        <f t="shared" si="6"/>
        <v>0.49292969703674316</v>
      </c>
      <c r="O23" s="171">
        <f t="shared" si="7"/>
        <v>1.409277756793017</v>
      </c>
      <c r="P23" s="171">
        <f t="shared" si="8"/>
        <v>6.2301619909703732E-3</v>
      </c>
      <c r="Q23" s="171">
        <f t="shared" si="9"/>
        <v>0.16395311057567596</v>
      </c>
      <c r="R23" s="171">
        <f t="shared" si="10"/>
        <v>1.9075240605452564</v>
      </c>
      <c r="S23" s="171">
        <f t="shared" si="11"/>
        <v>0.23428916365046376</v>
      </c>
      <c r="T23" s="60"/>
      <c r="U23" s="171">
        <f t="shared" si="12"/>
        <v>1</v>
      </c>
      <c r="V23" s="171">
        <f t="shared" si="13"/>
        <v>0.33300000000000002</v>
      </c>
      <c r="W23" s="171" t="str">
        <f t="shared" si="14"/>
        <v>NA</v>
      </c>
      <c r="X23" s="171">
        <f t="shared" si="15"/>
        <v>0.90500000000000003</v>
      </c>
      <c r="Y23" s="171">
        <f t="shared" si="16"/>
        <v>0.70699999999999996</v>
      </c>
      <c r="Z23" s="171">
        <f t="shared" si="17"/>
        <v>1</v>
      </c>
      <c r="AA23" s="171">
        <f t="shared" si="18"/>
        <v>0.60312330722808838</v>
      </c>
      <c r="AB23" s="60"/>
      <c r="AC23" s="171">
        <f t="shared" si="19"/>
        <v>0</v>
      </c>
      <c r="AD23" s="171">
        <f t="shared" si="20"/>
        <v>1</v>
      </c>
      <c r="AE23" s="171">
        <f t="shared" si="21"/>
        <v>6.5551729202270508</v>
      </c>
      <c r="AF23" s="171">
        <f t="shared" si="22"/>
        <v>1</v>
      </c>
      <c r="AG23" s="171">
        <f t="shared" si="23"/>
        <v>2</v>
      </c>
      <c r="AH23" s="171">
        <f t="shared" si="24"/>
        <v>0</v>
      </c>
      <c r="AI23" s="171">
        <f t="shared" si="25"/>
        <v>0.65694082776571838</v>
      </c>
      <c r="AJ23" s="171">
        <f t="shared" si="26"/>
        <v>0.85</v>
      </c>
      <c r="AK23" s="60"/>
      <c r="AL23" s="171">
        <f t="shared" si="27"/>
        <v>2.75</v>
      </c>
      <c r="AM23" s="171">
        <f t="shared" si="28"/>
        <v>1</v>
      </c>
      <c r="AN23" s="171">
        <f t="shared" si="29"/>
        <v>3</v>
      </c>
      <c r="AO23" s="60"/>
      <c r="AP23" s="82" t="s">
        <v>172</v>
      </c>
      <c r="AQ23" t="s">
        <v>173</v>
      </c>
      <c r="AR23" s="56">
        <v>0</v>
      </c>
      <c r="AS23" s="56" t="str">
        <f t="shared" si="32"/>
        <v>NA</v>
      </c>
      <c r="AT23" s="56">
        <f t="shared" si="33"/>
        <v>16</v>
      </c>
      <c r="AU23">
        <f t="shared" si="34"/>
        <v>38</v>
      </c>
      <c r="AV23" t="s">
        <v>174</v>
      </c>
      <c r="AW23" s="33">
        <f>'Z-Scores'!C22</f>
        <v>-0.37449697370986451</v>
      </c>
      <c r="AX23" s="4">
        <f>'Z-Scores'!D22</f>
        <v>38</v>
      </c>
      <c r="AY23" s="11">
        <f>'Z-Scores'!E22</f>
        <v>-0.54942109874126632</v>
      </c>
      <c r="AZ23" s="12">
        <f>'Z-Scores'!F22</f>
        <v>34</v>
      </c>
      <c r="BA23" s="11">
        <f>'Z-Scores'!G22</f>
        <v>2.9036944967660249E-2</v>
      </c>
      <c r="BB23" s="12">
        <f>'Z-Scores'!H22</f>
        <v>28</v>
      </c>
      <c r="BC23" s="11">
        <f>'Z-Scores'!I22</f>
        <v>-0.60310676735598756</v>
      </c>
      <c r="BD23" s="12">
        <f>'Z-Scores'!J22</f>
        <v>36</v>
      </c>
      <c r="BE23" s="11" t="str">
        <f>'Z-Scores'!K22</f>
        <v>NA</v>
      </c>
      <c r="BF23" s="12" t="str">
        <f>'Z-Scores'!L22</f>
        <v>NA</v>
      </c>
      <c r="BG23" s="2">
        <f>'Raw Scores'!D23</f>
        <v>0.96241778135299683</v>
      </c>
      <c r="BH23" s="2">
        <f>'Raw Scores'!E23</f>
        <v>0.40241762796904368</v>
      </c>
      <c r="BI23" s="2">
        <f>'Raw Scores'!F23</f>
        <v>-8.0886492505669594E-3</v>
      </c>
      <c r="BJ23" s="2" t="str">
        <f>'Raw Scores'!G23</f>
        <v>NA</v>
      </c>
      <c r="BK23" s="2">
        <f>'Raw Scores'!H23</f>
        <v>0.42075920097613562</v>
      </c>
      <c r="BL23" s="2">
        <f>'Raw Scores'!I23</f>
        <v>0.32878302584184349</v>
      </c>
      <c r="BM23" s="2">
        <f>'Raw Scores'!J23</f>
        <v>1</v>
      </c>
      <c r="BN23" s="2" t="str">
        <f>'Raw Scores'!K23</f>
        <v>NA</v>
      </c>
      <c r="BO23" s="2" t="str">
        <f>'Raw Scores'!L23</f>
        <v>NA</v>
      </c>
      <c r="BP23" s="2" t="str">
        <f>'Raw Scores'!M23</f>
        <v>NA</v>
      </c>
      <c r="BQ23" s="2" t="str">
        <f>'Raw Scores'!N23</f>
        <v>NA</v>
      </c>
      <c r="BR23" s="2" t="str">
        <f>'Raw Scores'!O23</f>
        <v>NA</v>
      </c>
      <c r="BS23" s="2">
        <f>'Raw Scores'!P23</f>
        <v>0.12972669303417206</v>
      </c>
      <c r="BT23" s="2">
        <f>VLOOKUP(AV23,'Transparency and Untying'!C$7:D$55,2,FALSE)</f>
        <v>0</v>
      </c>
      <c r="BU23" s="2">
        <f>'Raw Scores'!R23</f>
        <v>1</v>
      </c>
      <c r="BV23" s="2">
        <f>'Raw Scores'!S23</f>
        <v>3.9022159576416016</v>
      </c>
      <c r="BW23" s="2">
        <f>'Raw Scores'!T23</f>
        <v>1</v>
      </c>
      <c r="BX23" s="2">
        <f>'Raw Scores'!U23</f>
        <v>2</v>
      </c>
      <c r="BY23" s="2">
        <f>'Raw Scores'!V23</f>
        <v>0</v>
      </c>
      <c r="BZ23" s="2">
        <f>'Raw Scores'!W23</f>
        <v>1</v>
      </c>
      <c r="CA23" s="2" t="str">
        <f>'Raw Scores'!X23</f>
        <v>NA</v>
      </c>
      <c r="CB23" s="2" t="str">
        <f>'Raw Scores'!Y23</f>
        <v>NA</v>
      </c>
      <c r="CC23" s="2" t="str">
        <f>'Raw Scores'!Z23</f>
        <v>NA</v>
      </c>
      <c r="CD23" s="2" t="str">
        <f>'Raw Scores'!AA23</f>
        <v>NA</v>
      </c>
    </row>
    <row r="24" spans="2:82" x14ac:dyDescent="0.35">
      <c r="B24" s="164">
        <f t="shared" si="35"/>
        <v>21</v>
      </c>
      <c r="C24" s="165" t="str">
        <f t="shared" si="0"/>
        <v>Australia</v>
      </c>
      <c r="E24" s="167">
        <f t="shared" si="1"/>
        <v>0.18232698851417714</v>
      </c>
      <c r="F24" s="168">
        <f t="shared" si="30"/>
        <v>11</v>
      </c>
      <c r="G24" s="168" t="str">
        <f t="shared" si="31"/>
        <v>NA</v>
      </c>
      <c r="I24" s="170">
        <f t="shared" si="2"/>
        <v>42</v>
      </c>
      <c r="J24" s="170">
        <f t="shared" si="3"/>
        <v>11</v>
      </c>
      <c r="K24" s="170">
        <f t="shared" si="4"/>
        <v>29</v>
      </c>
      <c r="L24" s="170">
        <f t="shared" si="5"/>
        <v>6</v>
      </c>
      <c r="M24" s="61"/>
      <c r="N24" s="171">
        <f t="shared" si="6"/>
        <v>0.78066551685333252</v>
      </c>
      <c r="O24" s="171">
        <f t="shared" si="7"/>
        <v>0.48360235722368472</v>
      </c>
      <c r="P24" s="171">
        <f t="shared" si="8"/>
        <v>-1.3167359866201878E-2</v>
      </c>
      <c r="Q24" s="171">
        <f t="shared" si="9"/>
        <v>0.22785688936710358</v>
      </c>
      <c r="R24" s="171">
        <f t="shared" si="10"/>
        <v>1.3981427834455289</v>
      </c>
      <c r="S24" s="171">
        <f t="shared" si="11"/>
        <v>0.20516837374004521</v>
      </c>
      <c r="T24" s="60"/>
      <c r="U24" s="171">
        <f t="shared" si="12"/>
        <v>0.83000000000000007</v>
      </c>
      <c r="V24" s="171">
        <f t="shared" si="13"/>
        <v>0.42399999999999999</v>
      </c>
      <c r="W24" s="171">
        <f t="shared" si="14"/>
        <v>0.78700000000000003</v>
      </c>
      <c r="X24" s="171">
        <f t="shared" si="15"/>
        <v>0.40799999999999997</v>
      </c>
      <c r="Y24" s="171">
        <f t="shared" si="16"/>
        <v>0.97099999999999997</v>
      </c>
      <c r="Z24" s="171">
        <f t="shared" si="17"/>
        <v>0.67900000000000005</v>
      </c>
      <c r="AA24" s="171">
        <f t="shared" si="18"/>
        <v>0.6660875678062439</v>
      </c>
      <c r="AB24" s="60"/>
      <c r="AC24" s="171">
        <f t="shared" si="19"/>
        <v>0.51080083431105616</v>
      </c>
      <c r="AD24" s="171">
        <f t="shared" si="20"/>
        <v>0.98801267147064209</v>
      </c>
      <c r="AE24" s="171">
        <f t="shared" si="21"/>
        <v>6.421837329864502</v>
      </c>
      <c r="AF24" s="171">
        <f t="shared" si="22"/>
        <v>0.99973595142364502</v>
      </c>
      <c r="AG24" s="171">
        <f t="shared" si="23"/>
        <v>2</v>
      </c>
      <c r="AH24" s="171">
        <f t="shared" si="24"/>
        <v>1</v>
      </c>
      <c r="AI24" s="171">
        <f t="shared" si="25"/>
        <v>0.90673973640633154</v>
      </c>
      <c r="AJ24" s="171">
        <f t="shared" si="26"/>
        <v>7.7414512224294518E-2</v>
      </c>
      <c r="AK24" s="60"/>
      <c r="AL24" s="171">
        <f t="shared" si="27"/>
        <v>3.75</v>
      </c>
      <c r="AM24" s="171">
        <f t="shared" si="28"/>
        <v>2.6666666666666665</v>
      </c>
      <c r="AN24" s="171">
        <f t="shared" si="29"/>
        <v>3.5</v>
      </c>
      <c r="AO24" s="60"/>
      <c r="AP24" s="82" t="s">
        <v>175</v>
      </c>
      <c r="AQ24" t="s">
        <v>176</v>
      </c>
      <c r="AR24" s="56">
        <v>1</v>
      </c>
      <c r="AS24" s="56">
        <f t="shared" si="32"/>
        <v>26</v>
      </c>
      <c r="AT24" s="56" t="str">
        <f t="shared" si="33"/>
        <v>NA</v>
      </c>
      <c r="AU24">
        <f t="shared" si="34"/>
        <v>46</v>
      </c>
      <c r="AV24" s="65" t="s">
        <v>176</v>
      </c>
      <c r="AW24" s="33">
        <f>'Z-Scores'!C23</f>
        <v>-1.2969253345523963</v>
      </c>
      <c r="AX24" s="4">
        <f>'Z-Scores'!D23</f>
        <v>46</v>
      </c>
      <c r="AY24" s="11">
        <f>'Z-Scores'!E23</f>
        <v>-0.20612455269773947</v>
      </c>
      <c r="AZ24" s="12">
        <f>'Z-Scores'!F23</f>
        <v>28</v>
      </c>
      <c r="BA24" s="11">
        <f>'Z-Scores'!G23</f>
        <v>-2.0973537984568846</v>
      </c>
      <c r="BB24" s="12">
        <f>'Z-Scores'!H23</f>
        <v>46</v>
      </c>
      <c r="BC24" s="11">
        <f>'Z-Scores'!I23</f>
        <v>-1.5872976525025648</v>
      </c>
      <c r="BD24" s="12">
        <f>'Z-Scores'!J23</f>
        <v>48</v>
      </c>
      <c r="BE24" s="11" t="str">
        <f>'Z-Scores'!K23</f>
        <v>NA</v>
      </c>
      <c r="BF24" s="12" t="str">
        <f>'Z-Scores'!L23</f>
        <v>NA</v>
      </c>
      <c r="BG24" s="2">
        <f>'Raw Scores'!D24</f>
        <v>0.92331302165985107</v>
      </c>
      <c r="BH24" s="2">
        <f>'Raw Scores'!E24</f>
        <v>0.46668828685051267</v>
      </c>
      <c r="BI24" s="2">
        <f>'Raw Scores'!F24</f>
        <v>-5.7516894303262234E-3</v>
      </c>
      <c r="BJ24" s="2">
        <f>'Raw Scores'!G24</f>
        <v>0.49006599187850952</v>
      </c>
      <c r="BK24" s="2">
        <f>'Raw Scores'!H24</f>
        <v>0.93121316028366152</v>
      </c>
      <c r="BL24" s="2">
        <f>'Raw Scores'!I24</f>
        <v>0.13944158050179542</v>
      </c>
      <c r="BM24" s="2" t="str">
        <f>'Raw Scores'!J24</f>
        <v>NA</v>
      </c>
      <c r="BN24" s="2" t="str">
        <f>'Raw Scores'!K24</f>
        <v>NA</v>
      </c>
      <c r="BO24" s="2" t="str">
        <f>'Raw Scores'!L24</f>
        <v>NA</v>
      </c>
      <c r="BP24" s="2" t="str">
        <f>'Raw Scores'!M24</f>
        <v>NA</v>
      </c>
      <c r="BQ24" s="2" t="str">
        <f>'Raw Scores'!N24</f>
        <v>NA</v>
      </c>
      <c r="BR24" s="2" t="str">
        <f>'Raw Scores'!O24</f>
        <v>NA</v>
      </c>
      <c r="BS24" s="2">
        <f>'Raw Scores'!P24</f>
        <v>0.12952961027622223</v>
      </c>
      <c r="BT24" s="2">
        <f>VLOOKUP(AV24,'Transparency and Untying'!C$7:D$55,2,FALSE)</f>
        <v>0</v>
      </c>
      <c r="BU24" s="2">
        <f>'Raw Scores'!R24</f>
        <v>1</v>
      </c>
      <c r="BV24" s="2">
        <f>'Raw Scores'!S24</f>
        <v>4.9994106292724609</v>
      </c>
      <c r="BW24" s="2">
        <f>'Raw Scores'!T24</f>
        <v>0.9999845027923584</v>
      </c>
      <c r="BX24" s="2">
        <f>'Raw Scores'!U24</f>
        <v>3</v>
      </c>
      <c r="BY24" s="2">
        <f>'Raw Scores'!V24</f>
        <v>0</v>
      </c>
      <c r="BZ24" s="2">
        <f>'Raw Scores'!W24</f>
        <v>0.4821209334074521</v>
      </c>
      <c r="CA24" s="2">
        <f>'Raw Scores'!X24</f>
        <v>0.16666666666666663</v>
      </c>
      <c r="CB24" s="2" t="str">
        <f>'Raw Scores'!Y24</f>
        <v>NA</v>
      </c>
      <c r="CC24" s="2" t="str">
        <f>'Raw Scores'!Z24</f>
        <v>NA</v>
      </c>
      <c r="CD24" s="2" t="str">
        <f>'Raw Scores'!AA24</f>
        <v>NA</v>
      </c>
    </row>
    <row r="25" spans="2:82" x14ac:dyDescent="0.35">
      <c r="B25" s="164">
        <f t="shared" si="35"/>
        <v>22</v>
      </c>
      <c r="C25" s="165" t="str">
        <f t="shared" si="0"/>
        <v>Luxembourg</v>
      </c>
      <c r="E25" s="167">
        <f t="shared" si="1"/>
        <v>0.12859751067784692</v>
      </c>
      <c r="F25" s="168">
        <f t="shared" si="30"/>
        <v>12</v>
      </c>
      <c r="G25" s="168" t="str">
        <f t="shared" si="31"/>
        <v>NA</v>
      </c>
      <c r="I25" s="170">
        <f t="shared" si="2"/>
        <v>27</v>
      </c>
      <c r="J25" s="170">
        <f t="shared" si="3"/>
        <v>18</v>
      </c>
      <c r="K25" s="170">
        <f t="shared" si="4"/>
        <v>27</v>
      </c>
      <c r="L25" s="170">
        <f t="shared" si="5"/>
        <v>13</v>
      </c>
      <c r="M25" s="61"/>
      <c r="N25" s="171">
        <f t="shared" si="6"/>
        <v>0.7385069727897644</v>
      </c>
      <c r="O25" s="171">
        <f t="shared" si="7"/>
        <v>0.83311711322858173</v>
      </c>
      <c r="P25" s="171">
        <f t="shared" si="8"/>
        <v>-4.3469937518239021E-3</v>
      </c>
      <c r="Q25" s="171">
        <f t="shared" si="9"/>
        <v>0.23011375963687897</v>
      </c>
      <c r="R25" s="171">
        <f t="shared" si="10"/>
        <v>1.4782156184899122</v>
      </c>
      <c r="S25" s="171">
        <f t="shared" si="11"/>
        <v>0.16605364094864608</v>
      </c>
      <c r="T25" s="60"/>
      <c r="U25" s="171">
        <f t="shared" si="12"/>
        <v>0.72199999999999998</v>
      </c>
      <c r="V25" s="171">
        <f t="shared" si="13"/>
        <v>0.313</v>
      </c>
      <c r="W25" s="171">
        <f t="shared" si="14"/>
        <v>0.40300000000000002</v>
      </c>
      <c r="X25" s="171">
        <f t="shared" si="15"/>
        <v>0.20699999999999999</v>
      </c>
      <c r="Y25" s="171">
        <f t="shared" si="16"/>
        <v>0.97299999999999998</v>
      </c>
      <c r="Z25" s="171">
        <f t="shared" si="17"/>
        <v>0.78500000000000003</v>
      </c>
      <c r="AA25" s="171">
        <f t="shared" si="18"/>
        <v>0.70330733060836792</v>
      </c>
      <c r="AB25" s="60"/>
      <c r="AC25" s="171">
        <f t="shared" si="19"/>
        <v>0</v>
      </c>
      <c r="AD25" s="171">
        <f t="shared" si="20"/>
        <v>0.83563220500946045</v>
      </c>
      <c r="AE25" s="171">
        <f t="shared" si="21"/>
        <v>4.1487131118774414</v>
      </c>
      <c r="AF25" s="171">
        <f t="shared" si="22"/>
        <v>1</v>
      </c>
      <c r="AG25" s="171">
        <f t="shared" si="23"/>
        <v>2</v>
      </c>
      <c r="AH25" s="171">
        <f t="shared" si="24"/>
        <v>0</v>
      </c>
      <c r="AI25" s="171">
        <f t="shared" si="25"/>
        <v>0.96928658647692012</v>
      </c>
      <c r="AJ25" s="171">
        <f t="shared" si="26"/>
        <v>0.98758032985768518</v>
      </c>
      <c r="AK25" s="60"/>
      <c r="AL25" s="171">
        <f t="shared" si="27"/>
        <v>3.25</v>
      </c>
      <c r="AM25" s="171">
        <f t="shared" si="28"/>
        <v>2.725490196078431</v>
      </c>
      <c r="AN25" s="171">
        <f t="shared" si="29"/>
        <v>3</v>
      </c>
      <c r="AO25" s="60"/>
      <c r="AP25" s="82" t="s">
        <v>177</v>
      </c>
      <c r="AQ25" t="s">
        <v>178</v>
      </c>
      <c r="AR25" s="56">
        <v>1</v>
      </c>
      <c r="AS25" s="56">
        <f t="shared" si="32"/>
        <v>10</v>
      </c>
      <c r="AT25" s="56" t="str">
        <f t="shared" si="33"/>
        <v>NA</v>
      </c>
      <c r="AU25">
        <f t="shared" si="34"/>
        <v>20</v>
      </c>
      <c r="AV25" s="65" t="s">
        <v>178</v>
      </c>
      <c r="AW25" s="33">
        <f>'Z-Scores'!C24</f>
        <v>0.22056803292253621</v>
      </c>
      <c r="AX25" s="4">
        <f>'Z-Scores'!D24</f>
        <v>20</v>
      </c>
      <c r="AY25" s="2">
        <f>'Z-Scores'!E24</f>
        <v>0.73772119214806264</v>
      </c>
      <c r="AZ25">
        <f>'Z-Scores'!F24</f>
        <v>11</v>
      </c>
      <c r="BA25" s="2">
        <f>'Z-Scores'!G24</f>
        <v>1.3531070026103864</v>
      </c>
      <c r="BB25">
        <f>'Z-Scores'!H24</f>
        <v>5</v>
      </c>
      <c r="BC25" s="2">
        <f>'Z-Scores'!I24</f>
        <v>-0.58619706413399431</v>
      </c>
      <c r="BD25">
        <f>'Z-Scores'!J24</f>
        <v>35</v>
      </c>
      <c r="BE25" s="2">
        <f>'Z-Scores'!K24</f>
        <v>-0.62235899893430979</v>
      </c>
      <c r="BF25">
        <f>'Z-Scores'!L24</f>
        <v>33</v>
      </c>
      <c r="BG25" s="2">
        <f>'Raw Scores'!D25</f>
        <v>0.49292969703674316</v>
      </c>
      <c r="BH25" s="2">
        <f>'Raw Scores'!E25</f>
        <v>1.409277756793017</v>
      </c>
      <c r="BI25" s="2">
        <f>'Raw Scores'!F25</f>
        <v>6.2301619909703732E-3</v>
      </c>
      <c r="BJ25" s="2">
        <f>'Raw Scores'!G25</f>
        <v>0.16395311057567596</v>
      </c>
      <c r="BK25" s="2">
        <f>'Raw Scores'!H25</f>
        <v>1.9075240605452564</v>
      </c>
      <c r="BL25" s="2">
        <f>'Raw Scores'!I25</f>
        <v>0.23428916365046376</v>
      </c>
      <c r="BM25" s="2">
        <f>'Raw Scores'!J25</f>
        <v>1</v>
      </c>
      <c r="BN25" s="2">
        <f>'Raw Scores'!K25</f>
        <v>0.33300000000000002</v>
      </c>
      <c r="BO25" s="2" t="str">
        <f>'Raw Scores'!L25</f>
        <v>NA</v>
      </c>
      <c r="BP25" s="2">
        <f>'Raw Scores'!M25</f>
        <v>0.90500000000000003</v>
      </c>
      <c r="BQ25" s="2">
        <f>'Raw Scores'!N25</f>
        <v>0.70699999999999996</v>
      </c>
      <c r="BR25" s="2">
        <f>'Raw Scores'!O25</f>
        <v>1</v>
      </c>
      <c r="BS25" s="2">
        <f>'Raw Scores'!P25</f>
        <v>0.60312330722808838</v>
      </c>
      <c r="BT25" s="2">
        <f>VLOOKUP(AV25,'Transparency and Untying'!C$7:D$55,2,FALSE)</f>
        <v>0</v>
      </c>
      <c r="BU25" s="2">
        <f>'Raw Scores'!R25</f>
        <v>1</v>
      </c>
      <c r="BV25" s="2">
        <f>'Raw Scores'!S25</f>
        <v>6.5551729202270508</v>
      </c>
      <c r="BW25" s="2">
        <f>'Raw Scores'!T25</f>
        <v>1</v>
      </c>
      <c r="BX25" s="2">
        <f>'Raw Scores'!U25</f>
        <v>2</v>
      </c>
      <c r="BY25" s="2">
        <f>'Raw Scores'!V25</f>
        <v>0</v>
      </c>
      <c r="BZ25" s="2">
        <f>'Raw Scores'!W25</f>
        <v>0.65694082776571838</v>
      </c>
      <c r="CA25" s="2">
        <f>'Raw Scores'!X25</f>
        <v>0.85</v>
      </c>
      <c r="CB25" s="2">
        <f>'Raw Scores'!Y25</f>
        <v>2.75</v>
      </c>
      <c r="CC25" s="2">
        <f>'Raw Scores'!Z25</f>
        <v>1</v>
      </c>
      <c r="CD25" s="2">
        <f>'Raw Scores'!AA25</f>
        <v>3</v>
      </c>
    </row>
    <row r="26" spans="2:82" x14ac:dyDescent="0.35">
      <c r="B26" s="164">
        <f t="shared" si="35"/>
        <v>23</v>
      </c>
      <c r="C26" s="165" t="str">
        <f t="shared" si="0"/>
        <v>New Zealand</v>
      </c>
      <c r="E26" s="167">
        <f t="shared" si="1"/>
        <v>6.4750375342341016E-2</v>
      </c>
      <c r="F26" s="168">
        <f t="shared" si="30"/>
        <v>13</v>
      </c>
      <c r="G26" s="168" t="str">
        <f t="shared" si="31"/>
        <v>NA</v>
      </c>
      <c r="I26" s="170">
        <f t="shared" si="2"/>
        <v>46</v>
      </c>
      <c r="J26" s="170">
        <f t="shared" si="3"/>
        <v>20</v>
      </c>
      <c r="K26" s="170">
        <f t="shared" si="4"/>
        <v>26</v>
      </c>
      <c r="L26" s="170">
        <f t="shared" si="5"/>
        <v>2</v>
      </c>
      <c r="M26" s="61"/>
      <c r="N26" s="171">
        <f t="shared" si="6"/>
        <v>0.79497861862182617</v>
      </c>
      <c r="O26" s="171">
        <f t="shared" si="7"/>
        <v>0.40777247293794971</v>
      </c>
      <c r="P26" s="171">
        <f t="shared" si="8"/>
        <v>-1.1001065373420715E-2</v>
      </c>
      <c r="Q26" s="171">
        <f t="shared" si="9"/>
        <v>0.17914052307605743</v>
      </c>
      <c r="R26" s="171">
        <f t="shared" si="10"/>
        <v>1.0665530311935072</v>
      </c>
      <c r="S26" s="171">
        <f t="shared" si="11"/>
        <v>0.15648414605424185</v>
      </c>
      <c r="T26" s="60"/>
      <c r="U26" s="171">
        <f t="shared" si="12"/>
        <v>0.45500000000000002</v>
      </c>
      <c r="V26" s="171">
        <f t="shared" si="13"/>
        <v>0.69200000000000006</v>
      </c>
      <c r="W26" s="171">
        <f t="shared" si="14"/>
        <v>0.78700000000000003</v>
      </c>
      <c r="X26" s="171">
        <f t="shared" si="15"/>
        <v>0.46600000000000003</v>
      </c>
      <c r="Y26" s="171">
        <f t="shared" si="16"/>
        <v>0.92100000000000004</v>
      </c>
      <c r="Z26" s="171">
        <f t="shared" si="17"/>
        <v>0.57100000000000006</v>
      </c>
      <c r="AA26" s="171">
        <f t="shared" si="18"/>
        <v>0.53828132152557373</v>
      </c>
      <c r="AB26" s="60"/>
      <c r="AC26" s="171">
        <f t="shared" si="19"/>
        <v>0.83892380909808761</v>
      </c>
      <c r="AD26" s="171">
        <f t="shared" si="20"/>
        <v>0.99759846925735474</v>
      </c>
      <c r="AE26" s="171">
        <f t="shared" si="21"/>
        <v>5.0782313346862793</v>
      </c>
      <c r="AF26" s="171">
        <f t="shared" si="22"/>
        <v>1</v>
      </c>
      <c r="AG26" s="171">
        <f t="shared" si="23"/>
        <v>1</v>
      </c>
      <c r="AH26" s="171">
        <f t="shared" si="24"/>
        <v>7</v>
      </c>
      <c r="AI26" s="171">
        <f t="shared" si="25"/>
        <v>0.7507815695757738</v>
      </c>
      <c r="AJ26" s="171">
        <f t="shared" si="26"/>
        <v>0.38265192598635711</v>
      </c>
      <c r="AK26" s="60"/>
      <c r="AL26" s="171">
        <f t="shared" si="27"/>
        <v>3.75</v>
      </c>
      <c r="AM26" s="171">
        <f t="shared" si="28"/>
        <v>3.1111111111111107</v>
      </c>
      <c r="AN26" s="171">
        <f t="shared" si="29"/>
        <v>3.5</v>
      </c>
      <c r="AO26" s="60"/>
      <c r="AP26" s="82" t="s">
        <v>179</v>
      </c>
      <c r="AQ26" t="s">
        <v>179</v>
      </c>
      <c r="AR26" s="56">
        <v>0</v>
      </c>
      <c r="AS26" s="56" t="str">
        <f t="shared" si="32"/>
        <v>NA</v>
      </c>
      <c r="AT26" s="56">
        <f t="shared" si="33"/>
        <v>1</v>
      </c>
      <c r="AU26">
        <f t="shared" si="34"/>
        <v>1</v>
      </c>
      <c r="AV26" s="65" t="s">
        <v>179</v>
      </c>
      <c r="AW26" s="33">
        <f>'Z-Scores'!C25</f>
        <v>1.4667978242168129</v>
      </c>
      <c r="AX26" s="4">
        <f>'Z-Scores'!D25</f>
        <v>1</v>
      </c>
      <c r="AY26" s="2">
        <f>'Z-Scores'!E25</f>
        <v>1.2557363457828901</v>
      </c>
      <c r="AZ26">
        <f>'Z-Scores'!F25</f>
        <v>7</v>
      </c>
      <c r="BA26" s="2">
        <f>'Z-Scores'!G25</f>
        <v>1.3944029922049879</v>
      </c>
      <c r="BB26">
        <f>'Z-Scores'!H25</f>
        <v>4</v>
      </c>
      <c r="BC26" s="2">
        <f>'Z-Scores'!I25</f>
        <v>2.1994716633635831</v>
      </c>
      <c r="BD26">
        <f>'Z-Scores'!J25</f>
        <v>1</v>
      </c>
      <c r="BE26" s="2">
        <f>'Z-Scores'!K25</f>
        <v>1.0175802955157909</v>
      </c>
      <c r="BF26">
        <f>'Z-Scores'!L25</f>
        <v>4</v>
      </c>
      <c r="BG26" s="2">
        <f>'Raw Scores'!D26</f>
        <v>0.99028259515762329</v>
      </c>
      <c r="BH26" s="2">
        <f>'Raw Scores'!E26</f>
        <v>0.87050945619330378</v>
      </c>
      <c r="BI26" s="2">
        <f>'Raw Scores'!F26</f>
        <v>1.2173468247056007E-2</v>
      </c>
      <c r="BJ26" s="2" t="str">
        <f>'Raw Scores'!G26</f>
        <v>NA</v>
      </c>
      <c r="BK26" s="2">
        <f>'Raw Scores'!H26</f>
        <v>1.6363598218083553</v>
      </c>
      <c r="BL26" s="2">
        <f>'Raw Scores'!I26</f>
        <v>0</v>
      </c>
      <c r="BM26" s="2">
        <f>'Raw Scores'!J26</f>
        <v>0.92600000000000005</v>
      </c>
      <c r="BN26" s="2">
        <f>'Raw Scores'!K26</f>
        <v>0.94400000000000006</v>
      </c>
      <c r="BO26" s="2">
        <f>'Raw Scores'!L26</f>
        <v>0.66100000000000003</v>
      </c>
      <c r="BP26" s="2">
        <f>'Raw Scores'!M26</f>
        <v>0.80500000000000005</v>
      </c>
      <c r="BQ26" s="2">
        <f>'Raw Scores'!N26</f>
        <v>0.67700000000000005</v>
      </c>
      <c r="BR26" s="2">
        <f>'Raw Scores'!O26</f>
        <v>0.80100000000000005</v>
      </c>
      <c r="BS26" s="2">
        <f>'Raw Scores'!P26</f>
        <v>0.64129626750946045</v>
      </c>
      <c r="BT26" s="2">
        <f>VLOOKUP(AV26,'Transparency and Untying'!C$7:D$55,2,FALSE)</f>
        <v>1</v>
      </c>
      <c r="BU26" s="2">
        <f>'Raw Scores'!R26</f>
        <v>1</v>
      </c>
      <c r="BV26" s="2">
        <f>'Raw Scores'!S26</f>
        <v>2.7356493473052979</v>
      </c>
      <c r="BW26" s="2">
        <f>'Raw Scores'!T26</f>
        <v>1</v>
      </c>
      <c r="BX26" s="2">
        <f>'Raw Scores'!U26</f>
        <v>3</v>
      </c>
      <c r="BY26" s="2">
        <f>'Raw Scores'!V26</f>
        <v>8</v>
      </c>
      <c r="BZ26" s="2">
        <f>'Raw Scores'!W26</f>
        <v>1</v>
      </c>
      <c r="CA26" s="2" t="str">
        <f>'Raw Scores'!X26</f>
        <v>NA</v>
      </c>
      <c r="CB26" s="2">
        <f>'Raw Scores'!Y26</f>
        <v>3.9</v>
      </c>
      <c r="CC26" s="2">
        <f>'Raw Scores'!Z26</f>
        <v>3.1111111111111112</v>
      </c>
      <c r="CD26" s="2">
        <f>'Raw Scores'!AA26</f>
        <v>2.8571428571428572</v>
      </c>
    </row>
    <row r="27" spans="2:82" x14ac:dyDescent="0.35">
      <c r="B27" s="164">
        <f t="shared" si="35"/>
        <v>24</v>
      </c>
      <c r="C27" s="165" t="str">
        <f t="shared" si="0"/>
        <v>Climate Investment Funds [CIF]</v>
      </c>
      <c r="E27" s="167">
        <f t="shared" si="1"/>
        <v>1.5938034272742874E-2</v>
      </c>
      <c r="F27" s="168" t="str">
        <f t="shared" si="30"/>
        <v>NA</v>
      </c>
      <c r="G27" s="168">
        <f t="shared" si="31"/>
        <v>11</v>
      </c>
      <c r="I27" s="170">
        <f t="shared" si="2"/>
        <v>31</v>
      </c>
      <c r="J27" s="170" t="str">
        <f t="shared" si="3"/>
        <v>NA</v>
      </c>
      <c r="K27" s="170">
        <f t="shared" si="4"/>
        <v>18</v>
      </c>
      <c r="L27" s="170" t="str">
        <f t="shared" si="5"/>
        <v>NA</v>
      </c>
      <c r="M27" s="61"/>
      <c r="N27" s="171">
        <f t="shared" si="6"/>
        <v>1</v>
      </c>
      <c r="O27" s="171">
        <f t="shared" si="7"/>
        <v>0.43416629725834355</v>
      </c>
      <c r="P27" s="171">
        <f t="shared" si="8"/>
        <v>-1.4894668944180012E-2</v>
      </c>
      <c r="Q27" s="171" t="str">
        <f t="shared" si="9"/>
        <v>NA</v>
      </c>
      <c r="R27" s="171">
        <f t="shared" si="10"/>
        <v>0.97194653566111811</v>
      </c>
      <c r="S27" s="171">
        <f t="shared" si="11"/>
        <v>0.39817722680974998</v>
      </c>
      <c r="T27" s="60"/>
      <c r="U27" s="171" t="str">
        <f t="shared" si="12"/>
        <v>NA</v>
      </c>
      <c r="V27" s="171" t="str">
        <f t="shared" si="13"/>
        <v>NA</v>
      </c>
      <c r="W27" s="171" t="str">
        <f t="shared" si="14"/>
        <v>NA</v>
      </c>
      <c r="X27" s="171" t="str">
        <f t="shared" si="15"/>
        <v>NA</v>
      </c>
      <c r="Y27" s="171" t="str">
        <f t="shared" si="16"/>
        <v>NA</v>
      </c>
      <c r="Z27" s="171" t="str">
        <f t="shared" si="17"/>
        <v>NA</v>
      </c>
      <c r="AA27" s="171" t="str">
        <f t="shared" si="18"/>
        <v>NA</v>
      </c>
      <c r="AB27" s="60"/>
      <c r="AC27" s="171">
        <f t="shared" si="19"/>
        <v>0</v>
      </c>
      <c r="AD27" s="171">
        <f t="shared" si="20"/>
        <v>1</v>
      </c>
      <c r="AE27" s="171">
        <f t="shared" si="21"/>
        <v>6.0435142517089844</v>
      </c>
      <c r="AF27" s="171">
        <f t="shared" si="22"/>
        <v>1</v>
      </c>
      <c r="AG27" s="171">
        <f t="shared" si="23"/>
        <v>3</v>
      </c>
      <c r="AH27" s="171">
        <f t="shared" si="24"/>
        <v>0</v>
      </c>
      <c r="AI27" s="171">
        <f t="shared" si="25"/>
        <v>1</v>
      </c>
      <c r="AJ27" s="171" t="str">
        <f t="shared" si="26"/>
        <v>NA</v>
      </c>
      <c r="AK27" s="60"/>
      <c r="AL27" s="171" t="str">
        <f t="shared" si="27"/>
        <v>NA</v>
      </c>
      <c r="AM27" s="171" t="str">
        <f t="shared" si="28"/>
        <v>NA</v>
      </c>
      <c r="AN27" s="171" t="str">
        <f t="shared" si="29"/>
        <v>NA</v>
      </c>
      <c r="AO27" s="60"/>
      <c r="AP27" s="82" t="s">
        <v>180</v>
      </c>
      <c r="AQ27" t="s">
        <v>181</v>
      </c>
      <c r="AR27" s="56">
        <v>0</v>
      </c>
      <c r="AS27" s="56" t="str">
        <f t="shared" si="32"/>
        <v>NA</v>
      </c>
      <c r="AT27" s="56">
        <f t="shared" si="33"/>
        <v>20</v>
      </c>
      <c r="AU27">
        <f t="shared" si="34"/>
        <v>43</v>
      </c>
      <c r="AV27" s="77" t="s">
        <v>181</v>
      </c>
      <c r="AW27" s="33">
        <f>'Z-Scores'!C26</f>
        <v>-0.93688136992327531</v>
      </c>
      <c r="AX27" s="4">
        <f>'Z-Scores'!D26</f>
        <v>43</v>
      </c>
      <c r="AY27" s="11">
        <f>'Z-Scores'!E26</f>
        <v>-0.84535611117198239</v>
      </c>
      <c r="AZ27" s="12">
        <f>'Z-Scores'!F26</f>
        <v>41</v>
      </c>
      <c r="BA27" s="11">
        <f>'Z-Scores'!G26</f>
        <v>0.54978053338413668</v>
      </c>
      <c r="BB27" s="12">
        <f>'Z-Scores'!H26</f>
        <v>14</v>
      </c>
      <c r="BC27" s="11">
        <f>'Z-Scores'!I26</f>
        <v>-2.5150685319819801</v>
      </c>
      <c r="BD27" s="12">
        <f>'Z-Scores'!J26</f>
        <v>49</v>
      </c>
      <c r="BE27" s="11" t="str">
        <f>'Z-Scores'!K26</f>
        <v>NA</v>
      </c>
      <c r="BF27" s="12" t="str">
        <f>'Z-Scores'!L26</f>
        <v>NA</v>
      </c>
      <c r="BG27" s="2">
        <f>'Raw Scores'!D27</f>
        <v>0.99999982118606567</v>
      </c>
      <c r="BH27" s="2">
        <f>'Raw Scores'!E27</f>
        <v>0.46344734582817182</v>
      </c>
      <c r="BI27" s="2">
        <f>'Raw Scores'!F27</f>
        <v>-1.0962525382637978E-2</v>
      </c>
      <c r="BJ27" s="2" t="str">
        <f>'Raw Scores'!G27</f>
        <v>NA</v>
      </c>
      <c r="BK27" s="2">
        <f>'Raw Scores'!H27</f>
        <v>0.64947462081181584</v>
      </c>
      <c r="BL27" s="2">
        <f>'Raw Scores'!I27</f>
        <v>0</v>
      </c>
      <c r="BM27" s="2">
        <f>'Raw Scores'!J27</f>
        <v>1</v>
      </c>
      <c r="BN27" s="2">
        <f>'Raw Scores'!K27</f>
        <v>0.5</v>
      </c>
      <c r="BO27" s="2">
        <f>'Raw Scores'!L27</f>
        <v>0</v>
      </c>
      <c r="BP27" s="2">
        <f>'Raw Scores'!M27</f>
        <v>0.91900000000000004</v>
      </c>
      <c r="BQ27" s="2">
        <f>'Raw Scores'!N27</f>
        <v>1</v>
      </c>
      <c r="BR27" s="2">
        <f>'Raw Scores'!O27</f>
        <v>0.52300000000000002</v>
      </c>
      <c r="BS27" s="2">
        <f>'Raw Scores'!P27</f>
        <v>0.51778513193130493</v>
      </c>
      <c r="BT27" s="2">
        <f>VLOOKUP(AV27,'Transparency and Untying'!C$7:D$55,2,FALSE)</f>
        <v>0</v>
      </c>
      <c r="BU27" s="2">
        <f>'Raw Scores'!R27</f>
        <v>0.66666668653488159</v>
      </c>
      <c r="BV27" s="2">
        <f>'Raw Scores'!S27</f>
        <v>0</v>
      </c>
      <c r="BW27" s="2">
        <f>'Raw Scores'!T27</f>
        <v>0</v>
      </c>
      <c r="BX27" s="2">
        <f>'Raw Scores'!U27</f>
        <v>3</v>
      </c>
      <c r="BY27" s="2">
        <f>'Raw Scores'!V27</f>
        <v>0</v>
      </c>
      <c r="BZ27" s="2">
        <f>'Raw Scores'!W27</f>
        <v>1</v>
      </c>
      <c r="CA27" s="2" t="str">
        <f>'Raw Scores'!X27</f>
        <v>NA</v>
      </c>
      <c r="CB27" s="2" t="str">
        <f>'Raw Scores'!Y27</f>
        <v>NA</v>
      </c>
      <c r="CC27" s="2" t="str">
        <f>'Raw Scores'!Z27</f>
        <v>NA</v>
      </c>
      <c r="CD27" s="2" t="str">
        <f>'Raw Scores'!AA27</f>
        <v>NA</v>
      </c>
    </row>
    <row r="28" spans="2:82" x14ac:dyDescent="0.35">
      <c r="B28" s="164">
        <f t="shared" si="35"/>
        <v>25</v>
      </c>
      <c r="C28" s="165" t="str">
        <f t="shared" si="0"/>
        <v>Norway</v>
      </c>
      <c r="E28" s="167">
        <f t="shared" si="1"/>
        <v>-4.4073173853414666E-2</v>
      </c>
      <c r="F28" s="168">
        <f t="shared" si="30"/>
        <v>14</v>
      </c>
      <c r="G28" s="168" t="str">
        <f t="shared" si="31"/>
        <v>NA</v>
      </c>
      <c r="I28" s="170">
        <f t="shared" si="2"/>
        <v>29</v>
      </c>
      <c r="J28" s="170">
        <f t="shared" si="3"/>
        <v>32</v>
      </c>
      <c r="K28" s="170">
        <f t="shared" si="4"/>
        <v>9</v>
      </c>
      <c r="L28" s="170">
        <f t="shared" si="5"/>
        <v>34</v>
      </c>
      <c r="M28" s="61"/>
      <c r="N28" s="171">
        <f t="shared" si="6"/>
        <v>0.49818259477615356</v>
      </c>
      <c r="O28" s="171">
        <f t="shared" si="7"/>
        <v>0.73791805117858189</v>
      </c>
      <c r="P28" s="171">
        <f t="shared" si="8"/>
        <v>-2.2016791626811028E-3</v>
      </c>
      <c r="Q28" s="171">
        <f t="shared" si="9"/>
        <v>0.22671179473400116</v>
      </c>
      <c r="R28" s="171">
        <f t="shared" si="10"/>
        <v>1.9980131501080507</v>
      </c>
      <c r="S28" s="171">
        <f t="shared" si="11"/>
        <v>0.28383925187579784</v>
      </c>
      <c r="T28" s="60"/>
      <c r="U28" s="171">
        <f t="shared" si="12"/>
        <v>0.72</v>
      </c>
      <c r="V28" s="171">
        <f t="shared" si="13"/>
        <v>0.5</v>
      </c>
      <c r="W28" s="171">
        <f t="shared" si="14"/>
        <v>0.28899999999999998</v>
      </c>
      <c r="X28" s="171">
        <f t="shared" si="15"/>
        <v>0.81100000000000005</v>
      </c>
      <c r="Y28" s="171">
        <f t="shared" si="16"/>
        <v>0.86799999999999999</v>
      </c>
      <c r="Z28" s="171">
        <f t="shared" si="17"/>
        <v>0.59299999999999997</v>
      </c>
      <c r="AA28" s="171">
        <f t="shared" si="18"/>
        <v>0.28422024846076965</v>
      </c>
      <c r="AB28" s="60"/>
      <c r="AC28" s="171">
        <f t="shared" si="19"/>
        <v>0.6944676979147707</v>
      </c>
      <c r="AD28" s="171">
        <f t="shared" si="20"/>
        <v>0.99387335777282715</v>
      </c>
      <c r="AE28" s="171">
        <f t="shared" si="21"/>
        <v>5.3923592567443848</v>
      </c>
      <c r="AF28" s="171">
        <f t="shared" si="22"/>
        <v>0.99946755170822144</v>
      </c>
      <c r="AG28" s="171">
        <f t="shared" si="23"/>
        <v>3</v>
      </c>
      <c r="AH28" s="171">
        <f t="shared" si="24"/>
        <v>6</v>
      </c>
      <c r="AI28" s="171">
        <f t="shared" si="25"/>
        <v>1</v>
      </c>
      <c r="AJ28" s="171">
        <f t="shared" si="26"/>
        <v>0</v>
      </c>
      <c r="AK28" s="60"/>
      <c r="AL28" s="171">
        <f t="shared" si="27"/>
        <v>2.75</v>
      </c>
      <c r="AM28" s="171">
        <f t="shared" si="28"/>
        <v>1.8</v>
      </c>
      <c r="AN28" s="171">
        <f t="shared" si="29"/>
        <v>2</v>
      </c>
      <c r="AO28" s="60"/>
      <c r="AP28" s="82" t="s">
        <v>182</v>
      </c>
      <c r="AQ28" t="s">
        <v>183</v>
      </c>
      <c r="AR28" s="56">
        <v>0</v>
      </c>
      <c r="AS28" s="56" t="str">
        <f t="shared" si="32"/>
        <v>NA</v>
      </c>
      <c r="AT28" s="56">
        <f t="shared" si="33"/>
        <v>15</v>
      </c>
      <c r="AU28">
        <f t="shared" si="34"/>
        <v>37</v>
      </c>
      <c r="AV28" t="s">
        <v>184</v>
      </c>
      <c r="AW28" s="33">
        <f>'Z-Scores'!C27</f>
        <v>-0.25701960507868188</v>
      </c>
      <c r="AX28" s="4">
        <f>'Z-Scores'!D27</f>
        <v>37</v>
      </c>
      <c r="AY28" s="11">
        <f>'Z-Scores'!E27</f>
        <v>-0.79222028241544862</v>
      </c>
      <c r="AZ28" s="12">
        <f>'Z-Scores'!F27</f>
        <v>38</v>
      </c>
      <c r="BA28" s="11">
        <f>'Z-Scores'!G27</f>
        <v>-0.699159114821304</v>
      </c>
      <c r="BB28" s="12">
        <f>'Z-Scores'!H27</f>
        <v>39</v>
      </c>
      <c r="BC28" s="11">
        <f>'Z-Scores'!I27</f>
        <v>0.17112631458944919</v>
      </c>
      <c r="BD28" s="12">
        <f>'Z-Scores'!J27</f>
        <v>21</v>
      </c>
      <c r="BE28" s="11">
        <f>'Z-Scores'!K27</f>
        <v>0.29217466233257589</v>
      </c>
      <c r="BF28" s="12">
        <f>'Z-Scores'!L27</f>
        <v>21</v>
      </c>
      <c r="BG28" s="2">
        <f>'Raw Scores'!D28</f>
        <v>0.97838640213012695</v>
      </c>
      <c r="BH28" s="2">
        <f>'Raw Scores'!E28</f>
        <v>0.34420638906522072</v>
      </c>
      <c r="BI28" s="2">
        <f>'Raw Scores'!F28</f>
        <v>-1.3303603976964951E-2</v>
      </c>
      <c r="BJ28" s="2" t="str">
        <f>'Raw Scores'!G28</f>
        <v>NA</v>
      </c>
      <c r="BK28" s="2">
        <f>'Raw Scores'!H28</f>
        <v>1.153023612177094</v>
      </c>
      <c r="BL28" s="2">
        <f>'Raw Scores'!I28</f>
        <v>9.7976154677052882E-2</v>
      </c>
      <c r="BM28" s="2">
        <f>'Raw Scores'!J28</f>
        <v>0.82400000000000007</v>
      </c>
      <c r="BN28" s="2">
        <f>'Raw Scores'!K28</f>
        <v>0.314</v>
      </c>
      <c r="BO28" s="2">
        <f>'Raw Scores'!L28</f>
        <v>0.46899999999999997</v>
      </c>
      <c r="BP28" s="2">
        <f>'Raw Scores'!M28</f>
        <v>0.30299999999999999</v>
      </c>
      <c r="BQ28" s="2">
        <f>'Raw Scores'!N28</f>
        <v>0.82800000000000007</v>
      </c>
      <c r="BR28" s="2">
        <f>'Raw Scores'!O28</f>
        <v>0.42499999999999999</v>
      </c>
      <c r="BS28" s="2">
        <f>'Raw Scores'!P28</f>
        <v>0.29712849855422974</v>
      </c>
      <c r="BT28" s="2">
        <f>VLOOKUP(AV28,'Transparency and Untying'!C$7:D$55,2,FALSE)</f>
        <v>0.94495450594669905</v>
      </c>
      <c r="BU28" s="2">
        <f>'Raw Scores'!R28</f>
        <v>1</v>
      </c>
      <c r="BV28" s="2">
        <f>'Raw Scores'!S28</f>
        <v>5.8172621726989746</v>
      </c>
      <c r="BW28" s="2">
        <f>'Raw Scores'!T28</f>
        <v>1</v>
      </c>
      <c r="BX28" s="2">
        <f>'Raw Scores'!U28</f>
        <v>2</v>
      </c>
      <c r="BY28" s="2">
        <f>'Raw Scores'!V28</f>
        <v>8</v>
      </c>
      <c r="BZ28" s="2">
        <f>'Raw Scores'!W28</f>
        <v>0.4821209334074521</v>
      </c>
      <c r="CA28" s="2" t="str">
        <f>'Raw Scores'!X28</f>
        <v>NA</v>
      </c>
      <c r="CB28" s="2">
        <f>'Raw Scores'!Y28</f>
        <v>3.2</v>
      </c>
      <c r="CC28" s="2">
        <f>'Raw Scores'!Z28</f>
        <v>2.5</v>
      </c>
      <c r="CD28" s="2">
        <f>'Raw Scores'!AA28</f>
        <v>2.7619047619047619</v>
      </c>
    </row>
    <row r="29" spans="2:82" x14ac:dyDescent="0.35">
      <c r="B29" s="164">
        <f t="shared" si="35"/>
        <v>26</v>
      </c>
      <c r="C29" s="165" t="str">
        <f t="shared" si="0"/>
        <v>International Labour Organisation</v>
      </c>
      <c r="E29" s="167">
        <f t="shared" si="1"/>
        <v>-6.8900797481949411E-2</v>
      </c>
      <c r="F29" s="168" t="str">
        <f t="shared" si="30"/>
        <v>NA</v>
      </c>
      <c r="G29" s="168">
        <f t="shared" si="31"/>
        <v>12</v>
      </c>
      <c r="I29" s="170">
        <f t="shared" si="2"/>
        <v>14</v>
      </c>
      <c r="J29" s="170">
        <f t="shared" si="3"/>
        <v>40</v>
      </c>
      <c r="K29" s="170">
        <f t="shared" si="4"/>
        <v>34</v>
      </c>
      <c r="L29" s="170">
        <f t="shared" si="5"/>
        <v>17</v>
      </c>
      <c r="M29" s="61"/>
      <c r="N29" s="171">
        <f t="shared" si="6"/>
        <v>0.69065064191818237</v>
      </c>
      <c r="O29" s="171">
        <f t="shared" si="7"/>
        <v>0.49363406719157865</v>
      </c>
      <c r="P29" s="171">
        <f t="shared" si="8"/>
        <v>-4.9058343283832073E-3</v>
      </c>
      <c r="Q29" s="171" t="str">
        <f t="shared" si="9"/>
        <v>NA</v>
      </c>
      <c r="R29" s="171">
        <f t="shared" si="10"/>
        <v>1.0357996418765651</v>
      </c>
      <c r="S29" s="171">
        <f t="shared" si="11"/>
        <v>1</v>
      </c>
      <c r="T29" s="60"/>
      <c r="U29" s="171">
        <f t="shared" si="12"/>
        <v>0.94700000000000006</v>
      </c>
      <c r="V29" s="171">
        <f t="shared" si="13"/>
        <v>0.75</v>
      </c>
      <c r="W29" s="171">
        <f t="shared" si="14"/>
        <v>0</v>
      </c>
      <c r="X29" s="171">
        <f t="shared" si="15"/>
        <v>8.9999999999999993E-3</v>
      </c>
      <c r="Y29" s="171">
        <f t="shared" si="16"/>
        <v>0.95200000000000007</v>
      </c>
      <c r="Z29" s="171">
        <f t="shared" si="17"/>
        <v>0.56600000000000006</v>
      </c>
      <c r="AA29" s="171">
        <f t="shared" si="18"/>
        <v>0.10338679701089859</v>
      </c>
      <c r="AB29" s="60"/>
      <c r="AC29" s="171">
        <f t="shared" si="19"/>
        <v>0</v>
      </c>
      <c r="AD29" s="171">
        <f t="shared" si="20"/>
        <v>0.99797838926315308</v>
      </c>
      <c r="AE29" s="171">
        <f t="shared" si="21"/>
        <v>5.0959529876708984</v>
      </c>
      <c r="AF29" s="171">
        <f t="shared" si="22"/>
        <v>1</v>
      </c>
      <c r="AG29" s="171">
        <f t="shared" si="23"/>
        <v>2</v>
      </c>
      <c r="AH29" s="171">
        <f t="shared" si="24"/>
        <v>0</v>
      </c>
      <c r="AI29" s="171">
        <f t="shared" si="25"/>
        <v>1</v>
      </c>
      <c r="AJ29" s="171" t="str">
        <f t="shared" si="26"/>
        <v>NA</v>
      </c>
      <c r="AK29" s="60"/>
      <c r="AL29" s="171">
        <f t="shared" si="27"/>
        <v>3.125</v>
      </c>
      <c r="AM29" s="171">
        <f t="shared" si="28"/>
        <v>2.7166666666666668</v>
      </c>
      <c r="AN29" s="171">
        <f t="shared" si="29"/>
        <v>2.916666666666667</v>
      </c>
      <c r="AO29" s="60"/>
      <c r="AP29" s="82" t="s">
        <v>185</v>
      </c>
      <c r="AQ29" t="s">
        <v>186</v>
      </c>
      <c r="AR29" s="56">
        <v>0</v>
      </c>
      <c r="AS29" s="56" t="str">
        <f t="shared" si="32"/>
        <v>NA</v>
      </c>
      <c r="AT29" s="56">
        <f t="shared" si="33"/>
        <v>3</v>
      </c>
      <c r="AU29">
        <f t="shared" si="34"/>
        <v>3</v>
      </c>
      <c r="AV29" t="s">
        <v>187</v>
      </c>
      <c r="AW29" s="33">
        <f>'Z-Scores'!C28</f>
        <v>1.0742434585656935</v>
      </c>
      <c r="AX29" s="4">
        <f>'Z-Scores'!D28</f>
        <v>3</v>
      </c>
      <c r="AY29" s="11">
        <f>'Z-Scores'!E28</f>
        <v>1.6720169936086393</v>
      </c>
      <c r="AZ29" s="12">
        <f>'Z-Scores'!F28</f>
        <v>4</v>
      </c>
      <c r="BA29" s="11">
        <f>'Z-Scores'!G28</f>
        <v>1.0229648304912788</v>
      </c>
      <c r="BB29" s="12">
        <f>'Z-Scores'!H28</f>
        <v>8</v>
      </c>
      <c r="BC29" s="11">
        <f>'Z-Scores'!I28</f>
        <v>1.0207910598579295</v>
      </c>
      <c r="BD29" s="12">
        <f>'Z-Scores'!J28</f>
        <v>8</v>
      </c>
      <c r="BE29" s="11">
        <f>'Z-Scores'!K28</f>
        <v>0.58120095030492591</v>
      </c>
      <c r="BF29" s="12">
        <f>'Z-Scores'!L28</f>
        <v>12</v>
      </c>
      <c r="BG29" s="2">
        <f>'Raw Scores'!D29</f>
        <v>0.96146899461746216</v>
      </c>
      <c r="BH29" s="2">
        <f>'Raw Scores'!E29</f>
        <v>0.80884170546210044</v>
      </c>
      <c r="BI29" s="2">
        <f>'Raw Scores'!F29</f>
        <v>2.1878734230995178E-2</v>
      </c>
      <c r="BJ29" s="2" t="str">
        <f>'Raw Scores'!G29</f>
        <v>NA</v>
      </c>
      <c r="BK29" s="2">
        <f>'Raw Scores'!H29</f>
        <v>1.8120349183154758</v>
      </c>
      <c r="BL29" s="2">
        <f>'Raw Scores'!I29</f>
        <v>7.3492420687747681E-2</v>
      </c>
      <c r="BM29" s="2">
        <f>'Raw Scores'!J29</f>
        <v>0.82200000000000006</v>
      </c>
      <c r="BN29" s="2">
        <f>'Raw Scores'!K29</f>
        <v>0.54</v>
      </c>
      <c r="BO29" s="2">
        <f>'Raw Scores'!L29</f>
        <v>0.71699999999999997</v>
      </c>
      <c r="BP29" s="2">
        <f>'Raw Scores'!M29</f>
        <v>0.48199999999999998</v>
      </c>
      <c r="BQ29" s="2">
        <f>'Raw Scores'!N29</f>
        <v>0.84099999999999997</v>
      </c>
      <c r="BR29" s="2">
        <f>'Raw Scores'!O29</f>
        <v>0.80900000000000005</v>
      </c>
      <c r="BS29" s="2">
        <f>'Raw Scores'!P29</f>
        <v>0.71138077974319458</v>
      </c>
      <c r="BT29" s="2">
        <f>VLOOKUP(AV29,'Transparency and Untying'!C$7:D$55,2,FALSE)</f>
        <v>0.98908332869383775</v>
      </c>
      <c r="BU29" s="2">
        <f>'Raw Scores'!R29</f>
        <v>1</v>
      </c>
      <c r="BV29" s="2">
        <f>'Raw Scores'!S29</f>
        <v>3.7385482788085938</v>
      </c>
      <c r="BW29" s="2">
        <f>'Raw Scores'!T29</f>
        <v>1</v>
      </c>
      <c r="BX29" s="2">
        <f>'Raw Scores'!U29</f>
        <v>1</v>
      </c>
      <c r="BY29" s="2">
        <f>'Raw Scores'!V29</f>
        <v>8</v>
      </c>
      <c r="BZ29" s="2">
        <f>'Raw Scores'!W29</f>
        <v>1</v>
      </c>
      <c r="CA29" s="2" t="str">
        <f>'Raw Scores'!X29</f>
        <v>NA</v>
      </c>
      <c r="CB29" s="2">
        <f>'Raw Scores'!Y29</f>
        <v>3.5833333333333299</v>
      </c>
      <c r="CC29" s="2">
        <f>'Raw Scores'!Z29</f>
        <v>3.2777777777777781</v>
      </c>
      <c r="CD29" s="2">
        <f>'Raw Scores'!AA29</f>
        <v>2</v>
      </c>
    </row>
    <row r="30" spans="2:82" x14ac:dyDescent="0.35">
      <c r="B30" s="164">
        <f t="shared" si="35"/>
        <v>27</v>
      </c>
      <c r="C30" s="165" t="str">
        <f t="shared" si="0"/>
        <v>Switzerland</v>
      </c>
      <c r="E30" s="167">
        <f t="shared" si="1"/>
        <v>-7.1690388585846032E-2</v>
      </c>
      <c r="F30" s="168">
        <f t="shared" si="30"/>
        <v>15</v>
      </c>
      <c r="G30" s="168" t="str">
        <f t="shared" si="31"/>
        <v>NA</v>
      </c>
      <c r="I30" s="170">
        <f t="shared" si="2"/>
        <v>40</v>
      </c>
      <c r="J30" s="170">
        <f t="shared" si="3"/>
        <v>31</v>
      </c>
      <c r="K30" s="170">
        <f t="shared" si="4"/>
        <v>25</v>
      </c>
      <c r="L30" s="170">
        <f t="shared" si="5"/>
        <v>11</v>
      </c>
      <c r="M30" s="61"/>
      <c r="N30" s="171">
        <f t="shared" si="6"/>
        <v>0.55228525400161743</v>
      </c>
      <c r="O30" s="171">
        <f t="shared" si="7"/>
        <v>0.6276273147209821</v>
      </c>
      <c r="P30" s="171">
        <f t="shared" si="8"/>
        <v>-9.1187469661235809E-3</v>
      </c>
      <c r="Q30" s="171">
        <f t="shared" si="9"/>
        <v>0.24769105017185211</v>
      </c>
      <c r="R30" s="171">
        <f t="shared" si="10"/>
        <v>1.427184108063102</v>
      </c>
      <c r="S30" s="171">
        <f t="shared" si="11"/>
        <v>0.2074049169707754</v>
      </c>
      <c r="T30" s="60"/>
      <c r="U30" s="171">
        <f t="shared" si="12"/>
        <v>0.73199999999999998</v>
      </c>
      <c r="V30" s="171">
        <f t="shared" si="13"/>
        <v>0.52600000000000002</v>
      </c>
      <c r="W30" s="171">
        <f t="shared" si="14"/>
        <v>0.441</v>
      </c>
      <c r="X30" s="171">
        <f t="shared" si="15"/>
        <v>0.254</v>
      </c>
      <c r="Y30" s="171">
        <f t="shared" si="16"/>
        <v>0.84699999999999998</v>
      </c>
      <c r="Z30" s="171">
        <f t="shared" si="17"/>
        <v>0.70000000000000007</v>
      </c>
      <c r="AA30" s="171">
        <f t="shared" si="18"/>
        <v>0.43847376108169556</v>
      </c>
      <c r="AB30" s="60"/>
      <c r="AC30" s="171">
        <f t="shared" si="19"/>
        <v>0.44464744263241712</v>
      </c>
      <c r="AD30" s="171">
        <f t="shared" si="20"/>
        <v>0.93904638290405273</v>
      </c>
      <c r="AE30" s="171">
        <f t="shared" si="21"/>
        <v>5.9158267974853516</v>
      </c>
      <c r="AF30" s="171">
        <f t="shared" si="22"/>
        <v>0.99467968940734863</v>
      </c>
      <c r="AG30" s="171">
        <f t="shared" si="23"/>
        <v>1</v>
      </c>
      <c r="AH30" s="171">
        <f t="shared" si="24"/>
        <v>5</v>
      </c>
      <c r="AI30" s="171">
        <f t="shared" si="25"/>
        <v>0.95979134618883777</v>
      </c>
      <c r="AJ30" s="171">
        <f t="shared" si="26"/>
        <v>0.50075199658979463</v>
      </c>
      <c r="AK30" s="60"/>
      <c r="AL30" s="171">
        <f t="shared" si="27"/>
        <v>3.75</v>
      </c>
      <c r="AM30" s="171">
        <f t="shared" si="28"/>
        <v>2.8571428571428572</v>
      </c>
      <c r="AN30" s="171">
        <f t="shared" si="29"/>
        <v>2.5</v>
      </c>
      <c r="AO30" s="60"/>
      <c r="AP30" s="82" t="s">
        <v>188</v>
      </c>
      <c r="AQ30" t="s">
        <v>189</v>
      </c>
      <c r="AR30" s="56">
        <v>0</v>
      </c>
      <c r="AS30" s="56" t="str">
        <f t="shared" si="32"/>
        <v>NA</v>
      </c>
      <c r="AT30" s="56">
        <f t="shared" si="33"/>
        <v>12</v>
      </c>
      <c r="AU30">
        <f t="shared" si="34"/>
        <v>26</v>
      </c>
      <c r="AV30" t="s">
        <v>189</v>
      </c>
      <c r="AW30" s="33">
        <f>'Z-Scores'!C29</f>
        <v>-6.8900797481949411E-2</v>
      </c>
      <c r="AX30" s="4">
        <f>'Z-Scores'!D29</f>
        <v>26</v>
      </c>
      <c r="AY30" s="11">
        <f>'Z-Scores'!E29</f>
        <v>0.50436170813904535</v>
      </c>
      <c r="AZ30" s="12">
        <f>'Z-Scores'!F29</f>
        <v>14</v>
      </c>
      <c r="BA30" s="11">
        <f>'Z-Scores'!G29</f>
        <v>-0.76717759792886586</v>
      </c>
      <c r="BB30" s="12">
        <f>'Z-Scores'!H29</f>
        <v>40</v>
      </c>
      <c r="BC30" s="11">
        <f>'Z-Scores'!I29</f>
        <v>-0.44139802744390982</v>
      </c>
      <c r="BD30" s="12">
        <f>'Z-Scores'!J29</f>
        <v>34</v>
      </c>
      <c r="BE30" s="11">
        <f>'Z-Scores'!K29</f>
        <v>0.42861072730593264</v>
      </c>
      <c r="BF30" s="12">
        <f>'Z-Scores'!L29</f>
        <v>17</v>
      </c>
      <c r="BG30" s="2">
        <f>'Raw Scores'!D30</f>
        <v>0.69065064191818237</v>
      </c>
      <c r="BH30" s="2">
        <f>'Raw Scores'!E30</f>
        <v>0.49363406719157865</v>
      </c>
      <c r="BI30" s="2">
        <f>'Raw Scores'!F30</f>
        <v>-4.9058343283832073E-3</v>
      </c>
      <c r="BJ30" s="2" t="str">
        <f>'Raw Scores'!G30</f>
        <v>NA</v>
      </c>
      <c r="BK30" s="2">
        <f>'Raw Scores'!H30</f>
        <v>1.0357996418765651</v>
      </c>
      <c r="BL30" s="2">
        <f>'Raw Scores'!I30</f>
        <v>1</v>
      </c>
      <c r="BM30" s="2">
        <f>'Raw Scores'!J30</f>
        <v>0.94700000000000006</v>
      </c>
      <c r="BN30" s="2">
        <f>'Raw Scores'!K30</f>
        <v>0.75</v>
      </c>
      <c r="BO30" s="2">
        <f>'Raw Scores'!L30</f>
        <v>0</v>
      </c>
      <c r="BP30" s="2">
        <f>'Raw Scores'!M30</f>
        <v>8.9999999999999993E-3</v>
      </c>
      <c r="BQ30" s="2">
        <f>'Raw Scores'!N30</f>
        <v>0.95200000000000007</v>
      </c>
      <c r="BR30" s="2">
        <f>'Raw Scores'!O30</f>
        <v>0.56600000000000006</v>
      </c>
      <c r="BS30" s="2">
        <f>'Raw Scores'!P30</f>
        <v>0.10338679701089859</v>
      </c>
      <c r="BT30" s="2">
        <f>VLOOKUP(AV30,'Transparency and Untying'!C$7:D$55,2,FALSE)</f>
        <v>0</v>
      </c>
      <c r="BU30" s="2">
        <f>'Raw Scores'!R30</f>
        <v>0.99797838926315308</v>
      </c>
      <c r="BV30" s="2">
        <f>'Raw Scores'!S30</f>
        <v>5.0959529876708984</v>
      </c>
      <c r="BW30" s="2">
        <f>'Raw Scores'!T30</f>
        <v>1</v>
      </c>
      <c r="BX30" s="2">
        <f>'Raw Scores'!U30</f>
        <v>2</v>
      </c>
      <c r="BY30" s="2">
        <f>'Raw Scores'!V30</f>
        <v>0</v>
      </c>
      <c r="BZ30" s="2">
        <f>'Raw Scores'!W30</f>
        <v>1</v>
      </c>
      <c r="CA30" s="2" t="str">
        <f>'Raw Scores'!X30</f>
        <v>NA</v>
      </c>
      <c r="CB30" s="2">
        <f>'Raw Scores'!Y30</f>
        <v>3.125</v>
      </c>
      <c r="CC30" s="2">
        <f>'Raw Scores'!Z30</f>
        <v>2.7166666666666668</v>
      </c>
      <c r="CD30" s="2">
        <f>'Raw Scores'!AA30</f>
        <v>2.916666666666667</v>
      </c>
    </row>
    <row r="31" spans="2:82" x14ac:dyDescent="0.35">
      <c r="B31" s="164">
        <f t="shared" si="35"/>
        <v>28</v>
      </c>
      <c r="C31" s="165" t="str">
        <f t="shared" si="0"/>
        <v>Germany</v>
      </c>
      <c r="E31" s="167">
        <f t="shared" si="1"/>
        <v>-7.5935619194119147E-2</v>
      </c>
      <c r="F31" s="168">
        <f t="shared" si="30"/>
        <v>16</v>
      </c>
      <c r="G31" s="168" t="str">
        <f t="shared" si="31"/>
        <v>NA</v>
      </c>
      <c r="I31" s="170">
        <f t="shared" si="2"/>
        <v>47</v>
      </c>
      <c r="J31" s="170">
        <f t="shared" si="3"/>
        <v>27</v>
      </c>
      <c r="K31" s="170">
        <f t="shared" si="4"/>
        <v>14</v>
      </c>
      <c r="L31" s="170">
        <f t="shared" si="5"/>
        <v>23</v>
      </c>
      <c r="M31" s="61"/>
      <c r="N31" s="171">
        <f t="shared" si="6"/>
        <v>0.5308946967124939</v>
      </c>
      <c r="O31" s="171">
        <f t="shared" si="7"/>
        <v>0.50300019627623271</v>
      </c>
      <c r="P31" s="171">
        <f t="shared" si="8"/>
        <v>-1.4421525411307812E-2</v>
      </c>
      <c r="Q31" s="171">
        <f t="shared" si="9"/>
        <v>0.20879165828227997</v>
      </c>
      <c r="R31" s="171">
        <f t="shared" si="10"/>
        <v>1.3243350758176291</v>
      </c>
      <c r="S31" s="171">
        <f t="shared" si="11"/>
        <v>0.25992333263482637</v>
      </c>
      <c r="T31" s="60"/>
      <c r="U31" s="171">
        <f t="shared" si="12"/>
        <v>0.92400000000000004</v>
      </c>
      <c r="V31" s="171">
        <f t="shared" si="13"/>
        <v>0.49</v>
      </c>
      <c r="W31" s="171">
        <f t="shared" si="14"/>
        <v>0.52700000000000002</v>
      </c>
      <c r="X31" s="171">
        <f t="shared" si="15"/>
        <v>0.34899999999999998</v>
      </c>
      <c r="Y31" s="171">
        <f t="shared" si="16"/>
        <v>0.91100000000000003</v>
      </c>
      <c r="Z31" s="171">
        <f t="shared" si="17"/>
        <v>0.751</v>
      </c>
      <c r="AA31" s="171">
        <f t="shared" si="18"/>
        <v>0.25192746520042419</v>
      </c>
      <c r="AB31" s="60"/>
      <c r="AC31" s="171">
        <f t="shared" si="19"/>
        <v>0.229087858682061</v>
      </c>
      <c r="AD31" s="171">
        <f t="shared" si="20"/>
        <v>0.99556559324264526</v>
      </c>
      <c r="AE31" s="171">
        <f t="shared" si="21"/>
        <v>5.1731753349304199</v>
      </c>
      <c r="AF31" s="171">
        <f t="shared" si="22"/>
        <v>0.99098038673400879</v>
      </c>
      <c r="AG31" s="171">
        <f t="shared" si="23"/>
        <v>2</v>
      </c>
      <c r="AH31" s="171">
        <f t="shared" si="24"/>
        <v>8</v>
      </c>
      <c r="AI31" s="171">
        <f t="shared" si="25"/>
        <v>0.83620531432781542</v>
      </c>
      <c r="AJ31" s="171">
        <f t="shared" si="26"/>
        <v>0.8401680531502117</v>
      </c>
      <c r="AK31" s="60"/>
      <c r="AL31" s="171">
        <f t="shared" si="27"/>
        <v>3.5</v>
      </c>
      <c r="AM31" s="171">
        <f t="shared" si="28"/>
        <v>2.5925925925925926</v>
      </c>
      <c r="AN31" s="171">
        <f t="shared" si="29"/>
        <v>2</v>
      </c>
      <c r="AO31" s="60"/>
      <c r="AP31" s="82" t="s">
        <v>190</v>
      </c>
      <c r="AQ31" t="s">
        <v>191</v>
      </c>
      <c r="AR31" s="56">
        <v>1</v>
      </c>
      <c r="AS31" s="56">
        <f t="shared" si="32"/>
        <v>7</v>
      </c>
      <c r="AT31" s="56" t="str">
        <f t="shared" si="33"/>
        <v>NA</v>
      </c>
      <c r="AU31">
        <f t="shared" si="34"/>
        <v>17</v>
      </c>
      <c r="AV31" s="65" t="s">
        <v>191</v>
      </c>
      <c r="AW31" s="33">
        <f>'Z-Scores'!C30</f>
        <v>0.36408545656829605</v>
      </c>
      <c r="AX31" s="4">
        <f>'Z-Scores'!D30</f>
        <v>17</v>
      </c>
      <c r="AY31" s="11">
        <f>'Z-Scores'!E30</f>
        <v>1.2799915905225989</v>
      </c>
      <c r="AZ31" s="12">
        <f>'Z-Scores'!F30</f>
        <v>6</v>
      </c>
      <c r="BA31" s="11">
        <f>'Z-Scores'!G30</f>
        <v>0.80048993610648</v>
      </c>
      <c r="BB31" s="12">
        <f>'Z-Scores'!H30</f>
        <v>12</v>
      </c>
      <c r="BC31" s="11">
        <f>'Z-Scores'!I30</f>
        <v>-0.43229364780609153</v>
      </c>
      <c r="BD31" s="12">
        <f>'Z-Scores'!J30</f>
        <v>33</v>
      </c>
      <c r="BE31" s="11">
        <f>'Z-Scores'!K30</f>
        <v>-0.19184605254980316</v>
      </c>
      <c r="BF31" s="12">
        <f>'Z-Scores'!L30</f>
        <v>28</v>
      </c>
      <c r="BG31" s="2">
        <f>'Raw Scores'!D31</f>
        <v>0.48794367909431458</v>
      </c>
      <c r="BH31" s="2">
        <f>'Raw Scores'!E31</f>
        <v>1.0953814539548432</v>
      </c>
      <c r="BI31" s="2">
        <f>'Raw Scores'!F31</f>
        <v>2.2854024544358253E-2</v>
      </c>
      <c r="BJ31" s="2">
        <f>'Raw Scores'!G31</f>
        <v>0.41623780131340027</v>
      </c>
      <c r="BK31" s="2">
        <f>'Raw Scores'!H31</f>
        <v>2.0681054692384464</v>
      </c>
      <c r="BL31" s="2">
        <f>'Raw Scores'!I31</f>
        <v>0.17036774273518826</v>
      </c>
      <c r="BM31" s="2">
        <f>'Raw Scores'!J31</f>
        <v>0.64100000000000001</v>
      </c>
      <c r="BN31" s="2">
        <f>'Raw Scores'!K31</f>
        <v>0.57600000000000007</v>
      </c>
      <c r="BO31" s="2">
        <f>'Raw Scores'!L31</f>
        <v>0.78100000000000003</v>
      </c>
      <c r="BP31" s="2">
        <f>'Raw Scores'!M31</f>
        <v>0.629</v>
      </c>
      <c r="BQ31" s="2">
        <f>'Raw Scores'!N31</f>
        <v>0.94600000000000006</v>
      </c>
      <c r="BR31" s="2">
        <f>'Raw Scores'!O31</f>
        <v>0.25800000000000001</v>
      </c>
      <c r="BS31" s="2">
        <f>'Raw Scores'!P31</f>
        <v>0.82311737537384033</v>
      </c>
      <c r="BT31" s="2">
        <f>VLOOKUP(AV31,'Transparency and Untying'!C$7:D$55,2,FALSE)</f>
        <v>0.12290776470090622</v>
      </c>
      <c r="BU31" s="2">
        <f>'Raw Scores'!R31</f>
        <v>1</v>
      </c>
      <c r="BV31" s="2">
        <f>'Raw Scores'!S31</f>
        <v>4.7480978965759277</v>
      </c>
      <c r="BW31" s="2">
        <f>'Raw Scores'!T31</f>
        <v>0.99796789884567261</v>
      </c>
      <c r="BX31" s="2">
        <f>'Raw Scores'!U31</f>
        <v>2</v>
      </c>
      <c r="BY31" s="2">
        <f>'Raw Scores'!V31</f>
        <v>1</v>
      </c>
      <c r="BZ31" s="2">
        <f>'Raw Scores'!W31</f>
        <v>0.93076347670226212</v>
      </c>
      <c r="CA31" s="2" t="str">
        <f>'Raw Scores'!X31</f>
        <v>NA</v>
      </c>
      <c r="CB31" s="2">
        <f>'Raw Scores'!Y31</f>
        <v>3.25</v>
      </c>
      <c r="CC31" s="2">
        <f>'Raw Scores'!Z31</f>
        <v>2.5238095238095237</v>
      </c>
      <c r="CD31" s="2">
        <f>'Raw Scores'!AA31</f>
        <v>1.5</v>
      </c>
    </row>
    <row r="32" spans="2:82" x14ac:dyDescent="0.35">
      <c r="B32" s="164">
        <f t="shared" si="35"/>
        <v>29</v>
      </c>
      <c r="C32" s="165" t="str">
        <f t="shared" si="0"/>
        <v>Japan</v>
      </c>
      <c r="E32" s="167">
        <f t="shared" si="1"/>
        <v>-7.9950455316958491E-2</v>
      </c>
      <c r="F32" s="168">
        <f t="shared" si="30"/>
        <v>17</v>
      </c>
      <c r="G32" s="168" t="str">
        <f t="shared" si="31"/>
        <v>NA</v>
      </c>
      <c r="I32" s="170">
        <f t="shared" si="2"/>
        <v>32</v>
      </c>
      <c r="J32" s="170">
        <f t="shared" si="3"/>
        <v>9</v>
      </c>
      <c r="K32" s="170">
        <f t="shared" si="4"/>
        <v>46</v>
      </c>
      <c r="L32" s="170">
        <f t="shared" si="5"/>
        <v>15</v>
      </c>
      <c r="M32" s="61"/>
      <c r="N32" s="171">
        <f t="shared" si="6"/>
        <v>0.85291564464569092</v>
      </c>
      <c r="O32" s="171">
        <f t="shared" si="7"/>
        <v>0.40397400343991308</v>
      </c>
      <c r="P32" s="171">
        <f t="shared" si="8"/>
        <v>-2.2720471024513245E-3</v>
      </c>
      <c r="Q32" s="171">
        <f t="shared" si="9"/>
        <v>0.22424955666065216</v>
      </c>
      <c r="R32" s="171">
        <f t="shared" si="10"/>
        <v>1.0732825682403018</v>
      </c>
      <c r="S32" s="171">
        <f t="shared" si="11"/>
        <v>0.34562278837648347</v>
      </c>
      <c r="T32" s="60"/>
      <c r="U32" s="171">
        <f t="shared" si="12"/>
        <v>0.81300000000000006</v>
      </c>
      <c r="V32" s="171">
        <f t="shared" si="13"/>
        <v>0.52700000000000002</v>
      </c>
      <c r="W32" s="171">
        <f t="shared" si="14"/>
        <v>0.70699999999999996</v>
      </c>
      <c r="X32" s="171">
        <f t="shared" si="15"/>
        <v>0.74399999999999999</v>
      </c>
      <c r="Y32" s="171">
        <f t="shared" si="16"/>
        <v>0.97599999999999998</v>
      </c>
      <c r="Z32" s="171">
        <f t="shared" si="17"/>
        <v>0.88500000000000001</v>
      </c>
      <c r="AA32" s="171">
        <f t="shared" si="18"/>
        <v>0.45128369331359863</v>
      </c>
      <c r="AB32" s="60"/>
      <c r="AC32" s="171">
        <f t="shared" si="19"/>
        <v>0</v>
      </c>
      <c r="AD32" s="171">
        <f t="shared" si="20"/>
        <v>0.762309730052948</v>
      </c>
      <c r="AE32" s="171">
        <f t="shared" si="21"/>
        <v>3.7335295677185059</v>
      </c>
      <c r="AF32" s="171">
        <f t="shared" si="22"/>
        <v>1</v>
      </c>
      <c r="AG32" s="171">
        <f t="shared" si="23"/>
        <v>2</v>
      </c>
      <c r="AH32" s="171">
        <f t="shared" si="24"/>
        <v>1</v>
      </c>
      <c r="AI32" s="171">
        <f t="shared" si="25"/>
        <v>0.74283953983490147</v>
      </c>
      <c r="AJ32" s="171">
        <f t="shared" si="26"/>
        <v>0.66769689037331958</v>
      </c>
      <c r="AK32" s="60"/>
      <c r="AL32" s="171">
        <f t="shared" si="27"/>
        <v>3</v>
      </c>
      <c r="AM32" s="171">
        <f t="shared" si="28"/>
        <v>3.725490196078431</v>
      </c>
      <c r="AN32" s="171">
        <f t="shared" si="29"/>
        <v>2</v>
      </c>
      <c r="AO32" s="60"/>
      <c r="AP32" s="82" t="s">
        <v>192</v>
      </c>
      <c r="AQ32" t="s">
        <v>193</v>
      </c>
      <c r="AR32" s="56">
        <v>0</v>
      </c>
      <c r="AS32" s="56" t="str">
        <f t="shared" si="32"/>
        <v>NA</v>
      </c>
      <c r="AT32" s="56">
        <f t="shared" si="33"/>
        <v>13</v>
      </c>
      <c r="AU32">
        <f t="shared" si="34"/>
        <v>30</v>
      </c>
      <c r="AV32" t="s">
        <v>194</v>
      </c>
      <c r="AW32" s="33">
        <f>'Z-Scores'!C31</f>
        <v>-0.18568213636745967</v>
      </c>
      <c r="AX32" s="4">
        <f>'Z-Scores'!D31</f>
        <v>30</v>
      </c>
      <c r="AY32" s="2">
        <f>'Z-Scores'!E31</f>
        <v>-0.12167834355259365</v>
      </c>
      <c r="AZ32">
        <f>'Z-Scores'!F31</f>
        <v>24</v>
      </c>
      <c r="BA32" s="2">
        <f>'Z-Scores'!G31</f>
        <v>1.1180207640954609</v>
      </c>
      <c r="BB32">
        <f>'Z-Scores'!H31</f>
        <v>7</v>
      </c>
      <c r="BC32" s="2">
        <f>'Z-Scores'!I31</f>
        <v>-1.5533888296452463</v>
      </c>
      <c r="BD32">
        <f>'Z-Scores'!J31</f>
        <v>47</v>
      </c>
      <c r="BE32" s="2" t="str">
        <f>'Z-Scores'!K31</f>
        <v>NA</v>
      </c>
      <c r="BF32" t="str">
        <f>'Z-Scores'!L31</f>
        <v>NA</v>
      </c>
      <c r="BG32" s="2">
        <f>'Raw Scores'!D32</f>
        <v>0.99181205034255981</v>
      </c>
      <c r="BH32" s="2">
        <f>'Raw Scores'!E32</f>
        <v>0.59718425100436434</v>
      </c>
      <c r="BI32" s="2">
        <f>'Raw Scores'!F32</f>
        <v>-1.1373548768460751E-2</v>
      </c>
      <c r="BJ32" s="2" t="str">
        <f>'Raw Scores'!G32</f>
        <v>NA</v>
      </c>
      <c r="BK32" s="2">
        <f>'Raw Scores'!H32</f>
        <v>1.6763445389160552</v>
      </c>
      <c r="BL32" s="2">
        <f>'Raw Scores'!I32</f>
        <v>4.6283451188545007E-3</v>
      </c>
      <c r="BM32" s="2">
        <f>'Raw Scores'!J32</f>
        <v>0.92700000000000005</v>
      </c>
      <c r="BN32" s="2">
        <f>'Raw Scores'!K32</f>
        <v>0.91400000000000003</v>
      </c>
      <c r="BO32" s="2">
        <f>'Raw Scores'!L32</f>
        <v>0.93800000000000006</v>
      </c>
      <c r="BP32" s="2">
        <f>'Raw Scores'!M32</f>
        <v>1.9E-2</v>
      </c>
      <c r="BQ32" s="2">
        <f>'Raw Scores'!N32</f>
        <v>0.91100000000000003</v>
      </c>
      <c r="BR32" s="2">
        <f>'Raw Scores'!O32</f>
        <v>0.74199999999999999</v>
      </c>
      <c r="BS32" s="2">
        <f>'Raw Scores'!P32</f>
        <v>0.54537969827651978</v>
      </c>
      <c r="BT32" s="2">
        <f>VLOOKUP(AV32,'Transparency and Untying'!C$7:D$55,2,FALSE)</f>
        <v>0</v>
      </c>
      <c r="BU32" s="2">
        <f>'Raw Scores'!R32</f>
        <v>1</v>
      </c>
      <c r="BV32" s="2">
        <f>'Raw Scores'!S32</f>
        <v>5.2348289489746094</v>
      </c>
      <c r="BW32" s="2">
        <f>'Raw Scores'!T32</f>
        <v>1</v>
      </c>
      <c r="BX32" s="2">
        <f>'Raw Scores'!U32</f>
        <v>1</v>
      </c>
      <c r="BY32" s="2">
        <f>'Raw Scores'!V32</f>
        <v>0</v>
      </c>
      <c r="BZ32" s="2">
        <f>'Raw Scores'!W32</f>
        <v>0.85499999999999998</v>
      </c>
      <c r="CA32" s="2" t="str">
        <f>'Raw Scores'!X32</f>
        <v>NA</v>
      </c>
      <c r="CB32" s="2" t="str">
        <f>'Raw Scores'!Y32</f>
        <v>NA</v>
      </c>
      <c r="CC32" s="2" t="str">
        <f>'Raw Scores'!Z32</f>
        <v>NA</v>
      </c>
      <c r="CD32" s="2" t="str">
        <f>'Raw Scores'!AA32</f>
        <v>NA</v>
      </c>
    </row>
    <row r="33" spans="2:82" x14ac:dyDescent="0.35">
      <c r="B33" s="164">
        <f t="shared" si="35"/>
        <v>30</v>
      </c>
      <c r="C33" s="165" t="str">
        <f t="shared" si="0"/>
        <v>Islamic Development Bank [IsDB]</v>
      </c>
      <c r="E33" s="167">
        <f t="shared" si="1"/>
        <v>-0.18568213636745967</v>
      </c>
      <c r="F33" s="168" t="str">
        <f t="shared" si="30"/>
        <v>NA</v>
      </c>
      <c r="G33" s="168">
        <f t="shared" si="31"/>
        <v>13</v>
      </c>
      <c r="I33" s="170">
        <f t="shared" si="2"/>
        <v>24</v>
      </c>
      <c r="J33" s="170">
        <f t="shared" si="3"/>
        <v>7</v>
      </c>
      <c r="K33" s="170">
        <f t="shared" si="4"/>
        <v>47</v>
      </c>
      <c r="L33" s="170" t="str">
        <f t="shared" si="5"/>
        <v>NA</v>
      </c>
      <c r="M33" s="61"/>
      <c r="N33" s="171">
        <f t="shared" si="6"/>
        <v>0.99181205034255981</v>
      </c>
      <c r="O33" s="171">
        <f t="shared" si="7"/>
        <v>0.59718425100436434</v>
      </c>
      <c r="P33" s="171">
        <f t="shared" si="8"/>
        <v>-1.1373548768460751E-2</v>
      </c>
      <c r="Q33" s="171" t="str">
        <f t="shared" si="9"/>
        <v>NA</v>
      </c>
      <c r="R33" s="171">
        <f t="shared" si="10"/>
        <v>1.6763445389160552</v>
      </c>
      <c r="S33" s="171">
        <f t="shared" si="11"/>
        <v>4.6283451188545007E-3</v>
      </c>
      <c r="T33" s="60"/>
      <c r="U33" s="171">
        <f t="shared" si="12"/>
        <v>0.92700000000000005</v>
      </c>
      <c r="V33" s="171">
        <f t="shared" si="13"/>
        <v>0.91400000000000003</v>
      </c>
      <c r="W33" s="171">
        <f t="shared" si="14"/>
        <v>0.93800000000000006</v>
      </c>
      <c r="X33" s="171">
        <f t="shared" si="15"/>
        <v>1.9E-2</v>
      </c>
      <c r="Y33" s="171">
        <f t="shared" si="16"/>
        <v>0.91100000000000003</v>
      </c>
      <c r="Z33" s="171">
        <f t="shared" si="17"/>
        <v>0.74199999999999999</v>
      </c>
      <c r="AA33" s="171">
        <f t="shared" si="18"/>
        <v>0.54537969827651978</v>
      </c>
      <c r="AB33" s="60"/>
      <c r="AC33" s="171">
        <f t="shared" si="19"/>
        <v>0</v>
      </c>
      <c r="AD33" s="171">
        <f t="shared" si="20"/>
        <v>1</v>
      </c>
      <c r="AE33" s="171">
        <f t="shared" si="21"/>
        <v>5.2348289489746094</v>
      </c>
      <c r="AF33" s="171">
        <f t="shared" si="22"/>
        <v>1</v>
      </c>
      <c r="AG33" s="171">
        <f t="shared" si="23"/>
        <v>1</v>
      </c>
      <c r="AH33" s="171">
        <f t="shared" si="24"/>
        <v>0</v>
      </c>
      <c r="AI33" s="171">
        <f t="shared" si="25"/>
        <v>0.85499999999999998</v>
      </c>
      <c r="AJ33" s="171" t="str">
        <f t="shared" si="26"/>
        <v>NA</v>
      </c>
      <c r="AK33" s="60"/>
      <c r="AL33" s="171" t="str">
        <f t="shared" si="27"/>
        <v>NA</v>
      </c>
      <c r="AM33" s="171" t="str">
        <f t="shared" si="28"/>
        <v>NA</v>
      </c>
      <c r="AN33" s="171" t="str">
        <f t="shared" si="29"/>
        <v>NA</v>
      </c>
      <c r="AO33" s="60"/>
      <c r="AP33" s="82" t="s">
        <v>195</v>
      </c>
      <c r="AQ33" t="s">
        <v>196</v>
      </c>
      <c r="AR33" s="56">
        <v>1</v>
      </c>
      <c r="AS33" s="56">
        <f t="shared" si="32"/>
        <v>18</v>
      </c>
      <c r="AT33" s="56" t="str">
        <f t="shared" si="33"/>
        <v>NA</v>
      </c>
      <c r="AU33">
        <f t="shared" si="34"/>
        <v>31</v>
      </c>
      <c r="AV33" s="65" t="s">
        <v>196</v>
      </c>
      <c r="AW33" s="33">
        <f>'Z-Scores'!C32</f>
        <v>-0.20823478083916616</v>
      </c>
      <c r="AX33" s="4">
        <f>'Z-Scores'!D32</f>
        <v>31</v>
      </c>
      <c r="AY33" s="2">
        <f>'Z-Scores'!E32</f>
        <v>-5.235779026745116E-2</v>
      </c>
      <c r="AZ33">
        <f>'Z-Scores'!F32</f>
        <v>22</v>
      </c>
      <c r="BA33" s="2">
        <f>'Z-Scores'!G32</f>
        <v>8.7698876888331181E-2</v>
      </c>
      <c r="BB33">
        <f>'Z-Scores'!H32</f>
        <v>25</v>
      </c>
      <c r="BC33" s="2">
        <f>'Z-Scores'!I32</f>
        <v>0.59983602609029218</v>
      </c>
      <c r="BD33">
        <f>'Z-Scores'!J32</f>
        <v>15</v>
      </c>
      <c r="BE33" s="2">
        <f>'Z-Scores'!K32</f>
        <v>-1.4681162360678368</v>
      </c>
      <c r="BF33">
        <f>'Z-Scores'!L32</f>
        <v>39</v>
      </c>
      <c r="BG33" s="2">
        <f>'Raw Scores'!D33</f>
        <v>0.44001409411430359</v>
      </c>
      <c r="BH33" s="2">
        <f>'Raw Scores'!E33</f>
        <v>0.62714065514373374</v>
      </c>
      <c r="BI33" s="2">
        <f>'Raw Scores'!F33</f>
        <v>-6.547264289110899E-3</v>
      </c>
      <c r="BJ33" s="2">
        <f>'Raw Scores'!G33</f>
        <v>0.67555403709411621</v>
      </c>
      <c r="BK33" s="2">
        <f>'Raw Scores'!H33</f>
        <v>1.5066093647355885</v>
      </c>
      <c r="BL33" s="2">
        <f>'Raw Scores'!I33</f>
        <v>0.22477180539024516</v>
      </c>
      <c r="BM33" s="2">
        <f>'Raw Scores'!J33</f>
        <v>0.93800000000000006</v>
      </c>
      <c r="BN33" s="2">
        <f>'Raw Scores'!K33</f>
        <v>0.51900000000000002</v>
      </c>
      <c r="BO33" s="2">
        <f>'Raw Scores'!L33</f>
        <v>0.79200000000000004</v>
      </c>
      <c r="BP33" s="2">
        <f>'Raw Scores'!M33</f>
        <v>0.93600000000000005</v>
      </c>
      <c r="BQ33" s="2">
        <f>'Raw Scores'!N33</f>
        <v>0.58399999999999996</v>
      </c>
      <c r="BR33" s="2">
        <f>'Raw Scores'!O33</f>
        <v>0.25600000000000001</v>
      </c>
      <c r="BS33" s="2">
        <f>'Raw Scores'!P33</f>
        <v>0.38884609937667847</v>
      </c>
      <c r="BT33" s="2">
        <f>VLOOKUP(AV33,'Transparency and Untying'!C$7:D$55,2,FALSE)</f>
        <v>0.10364947903139637</v>
      </c>
      <c r="BU33" s="2">
        <f>'Raw Scores'!R33</f>
        <v>0.99858611822128296</v>
      </c>
      <c r="BV33" s="2">
        <f>'Raw Scores'!S33</f>
        <v>5.5904088020324707</v>
      </c>
      <c r="BW33" s="2">
        <f>'Raw Scores'!T33</f>
        <v>0.99843072891235352</v>
      </c>
      <c r="BX33" s="2">
        <f>'Raw Scores'!U33</f>
        <v>2</v>
      </c>
      <c r="BY33" s="2">
        <f>'Raw Scores'!V33</f>
        <v>6</v>
      </c>
      <c r="BZ33" s="2">
        <f>'Raw Scores'!W33</f>
        <v>0.84785668078386134</v>
      </c>
      <c r="CA33" s="2">
        <f>'Raw Scores'!X33</f>
        <v>0.93900208214959979</v>
      </c>
      <c r="CB33" s="2">
        <f>'Raw Scores'!Y33</f>
        <v>2.75</v>
      </c>
      <c r="CC33" s="2">
        <f>'Raw Scores'!Z33</f>
        <v>0.96666666666666667</v>
      </c>
      <c r="CD33" s="2">
        <f>'Raw Scores'!AA33</f>
        <v>1</v>
      </c>
    </row>
    <row r="34" spans="2:82" x14ac:dyDescent="0.35">
      <c r="B34" s="164">
        <f t="shared" si="35"/>
        <v>31</v>
      </c>
      <c r="C34" s="165" t="str">
        <f t="shared" si="0"/>
        <v>Italy</v>
      </c>
      <c r="E34" s="167">
        <f t="shared" si="1"/>
        <v>-0.20823478083916616</v>
      </c>
      <c r="F34" s="168">
        <f t="shared" si="30"/>
        <v>18</v>
      </c>
      <c r="G34" s="168" t="str">
        <f t="shared" si="31"/>
        <v>NA</v>
      </c>
      <c r="I34" s="170">
        <f t="shared" si="2"/>
        <v>22</v>
      </c>
      <c r="J34" s="170">
        <f t="shared" si="3"/>
        <v>25</v>
      </c>
      <c r="K34" s="170">
        <f t="shared" si="4"/>
        <v>15</v>
      </c>
      <c r="L34" s="170">
        <f t="shared" si="5"/>
        <v>39</v>
      </c>
      <c r="M34" s="61"/>
      <c r="N34" s="171">
        <f t="shared" si="6"/>
        <v>0.44001409411430359</v>
      </c>
      <c r="O34" s="171">
        <f t="shared" si="7"/>
        <v>0.62714065514373374</v>
      </c>
      <c r="P34" s="171">
        <f t="shared" si="8"/>
        <v>-6.547264289110899E-3</v>
      </c>
      <c r="Q34" s="171">
        <f t="shared" si="9"/>
        <v>0.67555403709411621</v>
      </c>
      <c r="R34" s="171">
        <f t="shared" si="10"/>
        <v>1.5066093647355885</v>
      </c>
      <c r="S34" s="171">
        <f t="shared" si="11"/>
        <v>0.22477180539024516</v>
      </c>
      <c r="T34" s="60"/>
      <c r="U34" s="171">
        <f t="shared" si="12"/>
        <v>0.93800000000000006</v>
      </c>
      <c r="V34" s="171">
        <f t="shared" si="13"/>
        <v>0.51900000000000002</v>
      </c>
      <c r="W34" s="171">
        <f t="shared" si="14"/>
        <v>0.79200000000000004</v>
      </c>
      <c r="X34" s="171">
        <f t="shared" si="15"/>
        <v>0.93600000000000005</v>
      </c>
      <c r="Y34" s="171">
        <f t="shared" si="16"/>
        <v>0.58399999999999996</v>
      </c>
      <c r="Z34" s="171">
        <f t="shared" si="17"/>
        <v>0.25600000000000001</v>
      </c>
      <c r="AA34" s="171">
        <f t="shared" si="18"/>
        <v>0.38884609937667847</v>
      </c>
      <c r="AB34" s="60"/>
      <c r="AC34" s="171">
        <f t="shared" si="19"/>
        <v>0.10364947903139637</v>
      </c>
      <c r="AD34" s="171">
        <f t="shared" si="20"/>
        <v>0.99858611822128296</v>
      </c>
      <c r="AE34" s="171">
        <f t="shared" si="21"/>
        <v>5.5904088020324707</v>
      </c>
      <c r="AF34" s="171">
        <f t="shared" si="22"/>
        <v>0.99843072891235352</v>
      </c>
      <c r="AG34" s="171">
        <f t="shared" si="23"/>
        <v>2</v>
      </c>
      <c r="AH34" s="171">
        <f t="shared" si="24"/>
        <v>6</v>
      </c>
      <c r="AI34" s="171">
        <f t="shared" si="25"/>
        <v>0.84785668078386134</v>
      </c>
      <c r="AJ34" s="171">
        <f t="shared" si="26"/>
        <v>0.93900208214959979</v>
      </c>
      <c r="AK34" s="60"/>
      <c r="AL34" s="171">
        <f t="shared" si="27"/>
        <v>2.75</v>
      </c>
      <c r="AM34" s="171">
        <f t="shared" si="28"/>
        <v>0.96666666666666667</v>
      </c>
      <c r="AN34" s="171">
        <f t="shared" si="29"/>
        <v>1</v>
      </c>
      <c r="AO34" s="60"/>
      <c r="AP34" s="82" t="s">
        <v>197</v>
      </c>
      <c r="AQ34" t="s">
        <v>198</v>
      </c>
      <c r="AR34" s="56">
        <v>1</v>
      </c>
      <c r="AS34" s="56">
        <f t="shared" si="32"/>
        <v>17</v>
      </c>
      <c r="AT34" s="56" t="str">
        <f t="shared" si="33"/>
        <v>NA</v>
      </c>
      <c r="AU34">
        <f t="shared" si="34"/>
        <v>29</v>
      </c>
      <c r="AV34" s="65" t="s">
        <v>198</v>
      </c>
      <c r="AW34" s="33">
        <f>'Z-Scores'!C33</f>
        <v>-7.9950455316958491E-2</v>
      </c>
      <c r="AX34" s="4">
        <f>'Z-Scores'!D33</f>
        <v>29</v>
      </c>
      <c r="AY34" s="2">
        <f>'Z-Scores'!E33</f>
        <v>-0.49048853570345108</v>
      </c>
      <c r="AZ34">
        <f>'Z-Scores'!F33</f>
        <v>32</v>
      </c>
      <c r="BA34" s="2">
        <f>'Z-Scores'!G33</f>
        <v>0.97159297673740364</v>
      </c>
      <c r="BB34">
        <f>'Z-Scores'!H33</f>
        <v>9</v>
      </c>
      <c r="BC34" s="2">
        <f>'Z-Scores'!I33</f>
        <v>-1.3050675775318077</v>
      </c>
      <c r="BD34">
        <f>'Z-Scores'!J33</f>
        <v>46</v>
      </c>
      <c r="BE34" s="2">
        <f>'Z-Scores'!K33</f>
        <v>0.50416131523002117</v>
      </c>
      <c r="BF34">
        <f>'Z-Scores'!L33</f>
        <v>15</v>
      </c>
      <c r="BG34" s="2">
        <f>'Raw Scores'!D34</f>
        <v>0.85291564464569092</v>
      </c>
      <c r="BH34" s="2">
        <f>'Raw Scores'!E34</f>
        <v>0.40397400343991308</v>
      </c>
      <c r="BI34" s="2">
        <f>'Raw Scores'!F34</f>
        <v>-2.2720471024513245E-3</v>
      </c>
      <c r="BJ34" s="2">
        <f>'Raw Scores'!G34</f>
        <v>0.22424955666065216</v>
      </c>
      <c r="BK34" s="2">
        <f>'Raw Scores'!H34</f>
        <v>1.0732825682403018</v>
      </c>
      <c r="BL34" s="2">
        <f>'Raw Scores'!I34</f>
        <v>0.34562278837648347</v>
      </c>
      <c r="BM34" s="2">
        <f>'Raw Scores'!J34</f>
        <v>0.81300000000000006</v>
      </c>
      <c r="BN34" s="2">
        <f>'Raw Scores'!K34</f>
        <v>0.52700000000000002</v>
      </c>
      <c r="BO34" s="2">
        <f>'Raw Scores'!L34</f>
        <v>0.70699999999999996</v>
      </c>
      <c r="BP34" s="2">
        <f>'Raw Scores'!M34</f>
        <v>0.74399999999999999</v>
      </c>
      <c r="BQ34" s="2">
        <f>'Raw Scores'!N34</f>
        <v>0.97599999999999998</v>
      </c>
      <c r="BR34" s="2">
        <f>'Raw Scores'!O34</f>
        <v>0.88500000000000001</v>
      </c>
      <c r="BS34" s="2">
        <f>'Raw Scores'!P34</f>
        <v>0.45128369331359863</v>
      </c>
      <c r="BT34" s="2">
        <f>VLOOKUP(AV34,'Transparency and Untying'!C$7:D$55,2,FALSE)</f>
        <v>0</v>
      </c>
      <c r="BU34" s="2">
        <f>'Raw Scores'!R34</f>
        <v>0.762309730052948</v>
      </c>
      <c r="BV34" s="2">
        <f>'Raw Scores'!S34</f>
        <v>3.7335295677185059</v>
      </c>
      <c r="BW34" s="2">
        <f>'Raw Scores'!T34</f>
        <v>1</v>
      </c>
      <c r="BX34" s="2">
        <f>'Raw Scores'!U34</f>
        <v>2</v>
      </c>
      <c r="BY34" s="2">
        <f>'Raw Scores'!V34</f>
        <v>1</v>
      </c>
      <c r="BZ34" s="2">
        <f>'Raw Scores'!W34</f>
        <v>0.74283953983490147</v>
      </c>
      <c r="CA34" s="2">
        <f>'Raw Scores'!X34</f>
        <v>0.66769689037331958</v>
      </c>
      <c r="CB34" s="2">
        <f>'Raw Scores'!Y34</f>
        <v>3</v>
      </c>
      <c r="CC34" s="2">
        <f>'Raw Scores'!Z34</f>
        <v>3.725490196078431</v>
      </c>
      <c r="CD34" s="2">
        <f>'Raw Scores'!AA34</f>
        <v>2</v>
      </c>
    </row>
    <row r="35" spans="2:82" x14ac:dyDescent="0.35">
      <c r="B35" s="164">
        <f t="shared" si="35"/>
        <v>32</v>
      </c>
      <c r="C35" s="165" t="str">
        <f t="shared" si="0"/>
        <v>Spain</v>
      </c>
      <c r="E35" s="167">
        <f t="shared" si="1"/>
        <v>-0.22972837004293062</v>
      </c>
      <c r="F35" s="168">
        <f t="shared" si="30"/>
        <v>19</v>
      </c>
      <c r="G35" s="168" t="str">
        <f t="shared" si="31"/>
        <v>NA</v>
      </c>
      <c r="I35" s="170">
        <f t="shared" si="2"/>
        <v>43</v>
      </c>
      <c r="J35" s="170">
        <f t="shared" si="3"/>
        <v>29</v>
      </c>
      <c r="K35" s="170">
        <f t="shared" si="4"/>
        <v>17</v>
      </c>
      <c r="L35" s="170">
        <f t="shared" si="5"/>
        <v>32</v>
      </c>
      <c r="M35" s="61"/>
      <c r="N35" s="171">
        <f t="shared" si="6"/>
        <v>0.2745833694934845</v>
      </c>
      <c r="O35" s="171">
        <f t="shared" si="7"/>
        <v>0.45516045308459496</v>
      </c>
      <c r="P35" s="171">
        <f t="shared" si="8"/>
        <v>-1.238560676574707E-2</v>
      </c>
      <c r="Q35" s="171">
        <f t="shared" si="9"/>
        <v>0.63825708627700806</v>
      </c>
      <c r="R35" s="171">
        <f t="shared" si="10"/>
        <v>1.2314823207699135</v>
      </c>
      <c r="S35" s="171">
        <f t="shared" si="11"/>
        <v>0.21100223627109083</v>
      </c>
      <c r="T35" s="60"/>
      <c r="U35" s="171">
        <f t="shared" si="12"/>
        <v>0.91300000000000003</v>
      </c>
      <c r="V35" s="171">
        <f t="shared" si="13"/>
        <v>0.432</v>
      </c>
      <c r="W35" s="171">
        <f t="shared" si="14"/>
        <v>0.85</v>
      </c>
      <c r="X35" s="171">
        <f t="shared" si="15"/>
        <v>0.57000000000000006</v>
      </c>
      <c r="Y35" s="171">
        <f t="shared" si="16"/>
        <v>0.876</v>
      </c>
      <c r="Z35" s="171">
        <f t="shared" si="17"/>
        <v>0.40200000000000002</v>
      </c>
      <c r="AA35" s="171">
        <f t="shared" si="18"/>
        <v>0.23619312047958374</v>
      </c>
      <c r="AB35" s="60"/>
      <c r="AC35" s="171">
        <f t="shared" si="19"/>
        <v>9.5193963561772205E-2</v>
      </c>
      <c r="AD35" s="171">
        <f t="shared" si="20"/>
        <v>0.99712258577346802</v>
      </c>
      <c r="AE35" s="171">
        <f t="shared" si="21"/>
        <v>6.5119538307189941</v>
      </c>
      <c r="AF35" s="171">
        <f t="shared" si="22"/>
        <v>0.99533569812774658</v>
      </c>
      <c r="AG35" s="171">
        <f t="shared" si="23"/>
        <v>2</v>
      </c>
      <c r="AH35" s="171">
        <f t="shared" si="24"/>
        <v>8</v>
      </c>
      <c r="AI35" s="171">
        <f t="shared" si="25"/>
        <v>0.78712134161270308</v>
      </c>
      <c r="AJ35" s="171">
        <f t="shared" si="26"/>
        <v>0.70258621976308677</v>
      </c>
      <c r="AK35" s="60"/>
      <c r="AL35" s="171">
        <f t="shared" si="27"/>
        <v>3</v>
      </c>
      <c r="AM35" s="171">
        <f t="shared" si="28"/>
        <v>2.3333333333333335</v>
      </c>
      <c r="AN35" s="171">
        <f t="shared" si="29"/>
        <v>1.5</v>
      </c>
      <c r="AO35" s="60"/>
      <c r="AP35" s="82" t="s">
        <v>199</v>
      </c>
      <c r="AQ35" t="s">
        <v>200</v>
      </c>
      <c r="AR35" s="56">
        <v>1</v>
      </c>
      <c r="AS35" s="56">
        <f t="shared" si="32"/>
        <v>8</v>
      </c>
      <c r="AT35" s="56" t="str">
        <f t="shared" si="33"/>
        <v>NA</v>
      </c>
      <c r="AU35">
        <f t="shared" si="34"/>
        <v>18</v>
      </c>
      <c r="AV35" s="77" t="s">
        <v>200</v>
      </c>
      <c r="AW35" s="33">
        <f>'Z-Scores'!C34</f>
        <v>0.3166655723572</v>
      </c>
      <c r="AX35" s="4">
        <f>'Z-Scores'!D34</f>
        <v>18</v>
      </c>
      <c r="AY35" s="11">
        <f>'Z-Scores'!E34</f>
        <v>-1.9627983960394065E-2</v>
      </c>
      <c r="AZ35" s="12">
        <f>'Z-Scores'!F34</f>
        <v>20</v>
      </c>
      <c r="BA35" s="11">
        <f>'Z-Scores'!G34</f>
        <v>1.4263786477040938</v>
      </c>
      <c r="BB35" s="12">
        <f>'Z-Scores'!H34</f>
        <v>3</v>
      </c>
      <c r="BC35" s="11">
        <f>'Z-Scores'!I34</f>
        <v>-0.96247676680369898</v>
      </c>
      <c r="BD35" s="12">
        <f>'Z-Scores'!J34</f>
        <v>41</v>
      </c>
      <c r="BE35" s="11">
        <f>'Z-Scores'!K34</f>
        <v>0.82238839248879925</v>
      </c>
      <c r="BF35" s="12">
        <f>'Z-Scores'!L34</f>
        <v>8</v>
      </c>
      <c r="BG35" s="2">
        <f>'Raw Scores'!D35</f>
        <v>0.90040439367294312</v>
      </c>
      <c r="BH35" s="2">
        <f>'Raw Scores'!E35</f>
        <v>0.52314479460147822</v>
      </c>
      <c r="BI35" s="2">
        <f>'Raw Scores'!F35</f>
        <v>6.5260999836027622E-3</v>
      </c>
      <c r="BJ35" s="2">
        <f>'Raw Scores'!G35</f>
        <v>0.22855699062347412</v>
      </c>
      <c r="BK35" s="2">
        <f>'Raw Scores'!H35</f>
        <v>1.2518810870333255</v>
      </c>
      <c r="BL35" s="2">
        <f>'Raw Scores'!I35</f>
        <v>0.23797753181752376</v>
      </c>
      <c r="BM35" s="2">
        <f>'Raw Scores'!J35</f>
        <v>0.874</v>
      </c>
      <c r="BN35" s="2">
        <f>'Raw Scores'!K35</f>
        <v>0.59599999999999997</v>
      </c>
      <c r="BO35" s="2">
        <f>'Raw Scores'!L35</f>
        <v>0.71899999999999997</v>
      </c>
      <c r="BP35" s="2">
        <f>'Raw Scores'!M35</f>
        <v>0.86099999999999999</v>
      </c>
      <c r="BQ35" s="2">
        <f>'Raw Scores'!N35</f>
        <v>0.93100000000000005</v>
      </c>
      <c r="BR35" s="2">
        <f>'Raw Scores'!O35</f>
        <v>0.71799999999999997</v>
      </c>
      <c r="BS35" s="2">
        <f>'Raw Scores'!P35</f>
        <v>0.67853313684463501</v>
      </c>
      <c r="BT35" s="2">
        <f>VLOOKUP(AV35,'Transparency and Untying'!C$7:D$55,2,FALSE)</f>
        <v>7.0414886474607072E-2</v>
      </c>
      <c r="BU35" s="2">
        <f>'Raw Scores'!R35</f>
        <v>0.99606150388717651</v>
      </c>
      <c r="BV35" s="2">
        <f>'Raw Scores'!S35</f>
        <v>5.1480021476745605</v>
      </c>
      <c r="BW35" s="2">
        <f>'Raw Scores'!T35</f>
        <v>0.98041099309921265</v>
      </c>
      <c r="BX35" s="2">
        <f>'Raw Scores'!U35</f>
        <v>2</v>
      </c>
      <c r="BY35" s="2">
        <f>'Raw Scores'!V35</f>
        <v>2</v>
      </c>
      <c r="BZ35" s="2">
        <f>'Raw Scores'!W35</f>
        <v>0.54951145220443742</v>
      </c>
      <c r="CA35" s="2">
        <f>'Raw Scores'!X35</f>
        <v>0.71868392486293775</v>
      </c>
      <c r="CB35" s="2">
        <f>'Raw Scores'!Y35</f>
        <v>3</v>
      </c>
      <c r="CC35" s="2">
        <f>'Raw Scores'!Z35</f>
        <v>3.1388888888888888</v>
      </c>
      <c r="CD35" s="2">
        <f>'Raw Scores'!AA35</f>
        <v>3.5</v>
      </c>
    </row>
    <row r="36" spans="2:82" x14ac:dyDescent="0.35">
      <c r="B36" s="164">
        <f t="shared" si="35"/>
        <v>33</v>
      </c>
      <c r="C36" s="165" t="str">
        <f t="shared" ref="C36:C52" si="36">VLOOKUP($B36, $AU$4:$CC$52, 2, FALSE)</f>
        <v>France</v>
      </c>
      <c r="E36" s="167">
        <f t="shared" ref="E36:E52" si="37">VLOOKUP($C36, $AV$4:$CD$52, 2, FALSE)</f>
        <v>-0.24140822592170741</v>
      </c>
      <c r="F36" s="168">
        <f t="shared" si="30"/>
        <v>20</v>
      </c>
      <c r="G36" s="168" t="str">
        <f t="shared" si="31"/>
        <v>NA</v>
      </c>
      <c r="I36" s="170">
        <f t="shared" ref="I36:I52" si="38">VLOOKUP($C36, $AV$4:$CD$52, 5, FALSE)</f>
        <v>39</v>
      </c>
      <c r="J36" s="170">
        <f t="shared" ref="J36:J52" si="39">VLOOKUP($C36, $AV$4:$CD$52, 7, FALSE)</f>
        <v>17</v>
      </c>
      <c r="K36" s="170">
        <f t="shared" ref="K36:K52" si="40">VLOOKUP($C36, $AV$4:$CD$52, 9, FALSE)</f>
        <v>20</v>
      </c>
      <c r="L36" s="170">
        <f t="shared" ref="L36:L52" si="41">VLOOKUP($C36, $AV$4:$CD$52, 11, FALSE)</f>
        <v>35</v>
      </c>
      <c r="M36" s="61"/>
      <c r="N36" s="171">
        <f t="shared" ref="N36:N52" si="42">VLOOKUP($C36, $AV$4:$CD$52, 12, FALSE)</f>
        <v>0.6384129524230957</v>
      </c>
      <c r="O36" s="171">
        <f t="shared" ref="O36:O52" si="43">VLOOKUP($C36, $AV$4:$CD$52, 13, FALSE)</f>
        <v>0.47317807819113078</v>
      </c>
      <c r="P36" s="171">
        <f t="shared" ref="P36:P52" si="44">VLOOKUP($C36, $AV$4:$CD$52, 14, FALSE)</f>
        <v>-7.3418710380792618E-3</v>
      </c>
      <c r="Q36" s="171">
        <f t="shared" ref="Q36:Q52" si="45">VLOOKUP($C36, $AV$4:$CD$52, 15, FALSE)</f>
        <v>0.33579209446907043</v>
      </c>
      <c r="R36" s="171">
        <f t="shared" ref="R36:R52" si="46">VLOOKUP($C36, $AV$4:$CD$52, 16, FALSE)</f>
        <v>0.9520172115841774</v>
      </c>
      <c r="S36" s="171">
        <f t="shared" ref="S36:S52" si="47">VLOOKUP($C36, $AV$4:$CD$52, 17, FALSE)</f>
        <v>0.26567511437732599</v>
      </c>
      <c r="T36" s="60"/>
      <c r="U36" s="171">
        <f t="shared" ref="U36:U52" si="48">VLOOKUP($C36, $AV$4:$CD$52, 18, FALSE)</f>
        <v>0.86799999999999999</v>
      </c>
      <c r="V36" s="171">
        <f t="shared" ref="V36:V52" si="49">VLOOKUP($C36, $AV$4:$CD$52, 19, FALSE)</f>
        <v>0.51500000000000001</v>
      </c>
      <c r="W36" s="171">
        <f t="shared" ref="W36:W52" si="50">VLOOKUP($C36, $AV$4:$CD$52, 20, FALSE)</f>
        <v>0.33100000000000002</v>
      </c>
      <c r="X36" s="171">
        <f t="shared" ref="X36:X52" si="51">VLOOKUP($C36, $AV$4:$CD$52, 21, FALSE)</f>
        <v>0.57500000000000007</v>
      </c>
      <c r="Y36" s="171">
        <f t="shared" ref="Y36:Y52" si="52">VLOOKUP($C36, $AV$4:$CD$52, 22, FALSE)</f>
        <v>0.95200000000000007</v>
      </c>
      <c r="Z36" s="171">
        <f t="shared" ref="Z36:Z52" si="53">VLOOKUP($C36, $AV$4:$CD$52, 23, FALSE)</f>
        <v>0.81500000000000006</v>
      </c>
      <c r="AA36" s="171">
        <f t="shared" ref="AA36:AA52" si="54">VLOOKUP($C36, $AV$4:$CD$52, 24, FALSE)</f>
        <v>0.37093916535377502</v>
      </c>
      <c r="AB36" s="60"/>
      <c r="AC36" s="171">
        <f t="shared" ref="AC36:AC52" si="55">VLOOKUP($C36, $AV$4:$CD$52, 25, FALSE)</f>
        <v>0.16525667856343448</v>
      </c>
      <c r="AD36" s="171">
        <f t="shared" ref="AD36:AD52" si="56">VLOOKUP($C36, $AV$4:$CD$52, 26, FALSE)</f>
        <v>0.99134260416030884</v>
      </c>
      <c r="AE36" s="171">
        <f t="shared" ref="AE36:AE52" si="57">VLOOKUP($C36, $AV$4:$CD$52, 27, FALSE)</f>
        <v>5.5957026481628418</v>
      </c>
      <c r="AF36" s="171">
        <f t="shared" ref="AF36:AF52" si="58">VLOOKUP($C36, $AV$4:$CD$52, 28, FALSE)</f>
        <v>0.99953645467758179</v>
      </c>
      <c r="AG36" s="171">
        <f t="shared" ref="AG36:AG52" si="59">VLOOKUP($C36, $AV$4:$CD$52, 29, FALSE)</f>
        <v>2</v>
      </c>
      <c r="AH36" s="171">
        <f t="shared" ref="AH36:AH52" si="60">VLOOKUP($C36, $AV$4:$CD$52, 30, FALSE)</f>
        <v>7</v>
      </c>
      <c r="AI36" s="171">
        <f t="shared" ref="AI36:AI52" si="61">VLOOKUP($C36, $AV$4:$CD$52, 31, FALSE)</f>
        <v>0.87347924599170013</v>
      </c>
      <c r="AJ36" s="171">
        <f t="shared" ref="AJ36:AJ52" si="62">VLOOKUP($C36, $AV$4:$CD$52, 32, FALSE)</f>
        <v>0.49125380950415964</v>
      </c>
      <c r="AK36" s="60"/>
      <c r="AL36" s="171">
        <f t="shared" ref="AL36:AL52" si="63">VLOOKUP($C36, $AV$4:$CD$52, 33, FALSE)</f>
        <v>3</v>
      </c>
      <c r="AM36" s="171">
        <f t="shared" ref="AM36:AM52" si="64">VLOOKUP($C36, $AV$4:$CD$52, 34, FALSE)</f>
        <v>1.3333333333333333</v>
      </c>
      <c r="AN36" s="171">
        <f t="shared" ref="AN36:AN52" si="65">VLOOKUP($C36, $AV$4:$CD$52, 35, FALSE)</f>
        <v>2</v>
      </c>
      <c r="AO36" s="60"/>
      <c r="AP36" s="82" t="s">
        <v>201</v>
      </c>
      <c r="AQ36" t="s">
        <v>202</v>
      </c>
      <c r="AR36" s="56">
        <v>1</v>
      </c>
      <c r="AS36" s="56">
        <f t="shared" ref="AS36:AS52" si="66">IF($AR36=1,(COUNTIFS($AR$4:$AR$52,1,$AU$4:$AU$52,"&lt;"&amp;AU36)+1),"NA")</f>
        <v>12</v>
      </c>
      <c r="AT36" s="56" t="str">
        <f t="shared" ref="AT36:AT52" si="67">IF($AR36=0,(COUNTIFS($AR$4:$AR$52,0,$AU$4:$AU$52,"&lt;"&amp;AU36)+1),"NA")</f>
        <v>NA</v>
      </c>
      <c r="AU36">
        <f t="shared" si="34"/>
        <v>22</v>
      </c>
      <c r="AV36" s="65" t="s">
        <v>202</v>
      </c>
      <c r="AW36" s="33">
        <f>'Z-Scores'!C35</f>
        <v>0.12859751067784692</v>
      </c>
      <c r="AX36" s="4">
        <f>'Z-Scores'!D35</f>
        <v>22</v>
      </c>
      <c r="AY36" s="11">
        <f>'Z-Scores'!E35</f>
        <v>-0.1614992089026768</v>
      </c>
      <c r="AZ36" s="12">
        <f>'Z-Scores'!F35</f>
        <v>27</v>
      </c>
      <c r="BA36" s="11">
        <f>'Z-Scores'!G35</f>
        <v>0.32430468266191226</v>
      </c>
      <c r="BB36" s="12">
        <f>'Z-Scores'!H35</f>
        <v>18</v>
      </c>
      <c r="BC36" s="11">
        <f>'Z-Scores'!I35</f>
        <v>-0.18220029623888284</v>
      </c>
      <c r="BD36" s="12">
        <f>'Z-Scores'!J35</f>
        <v>27</v>
      </c>
      <c r="BE36" s="11">
        <f>'Z-Scores'!K35</f>
        <v>0.53378486519103507</v>
      </c>
      <c r="BF36" s="12">
        <f>'Z-Scores'!L35</f>
        <v>13</v>
      </c>
      <c r="BG36" s="2">
        <f>'Raw Scores'!D36</f>
        <v>0.7385069727897644</v>
      </c>
      <c r="BH36" s="2">
        <f>'Raw Scores'!E36</f>
        <v>0.83311711322858173</v>
      </c>
      <c r="BI36" s="2">
        <f>'Raw Scores'!F36</f>
        <v>-4.3469937518239021E-3</v>
      </c>
      <c r="BJ36" s="2">
        <f>'Raw Scores'!G36</f>
        <v>0.23011375963687897</v>
      </c>
      <c r="BK36" s="2">
        <f>'Raw Scores'!H36</f>
        <v>1.4782156184899122</v>
      </c>
      <c r="BL36" s="2">
        <f>'Raw Scores'!I36</f>
        <v>0.16605364094864608</v>
      </c>
      <c r="BM36" s="2">
        <f>'Raw Scores'!J36</f>
        <v>0.72199999999999998</v>
      </c>
      <c r="BN36" s="2">
        <f>'Raw Scores'!K36</f>
        <v>0.313</v>
      </c>
      <c r="BO36" s="2">
        <f>'Raw Scores'!L36</f>
        <v>0.40300000000000002</v>
      </c>
      <c r="BP36" s="2">
        <f>'Raw Scores'!M36</f>
        <v>0.20699999999999999</v>
      </c>
      <c r="BQ36" s="2">
        <f>'Raw Scores'!N36</f>
        <v>0.97299999999999998</v>
      </c>
      <c r="BR36" s="2">
        <f>'Raw Scores'!O36</f>
        <v>0.78500000000000003</v>
      </c>
      <c r="BS36" s="2">
        <f>'Raw Scores'!P36</f>
        <v>0.70330733060836792</v>
      </c>
      <c r="BT36" s="2">
        <f>VLOOKUP(AV36,'Transparency and Untying'!C$7:D$55,2,FALSE)</f>
        <v>0</v>
      </c>
      <c r="BU36" s="2">
        <f>'Raw Scores'!R36</f>
        <v>0.83563220500946045</v>
      </c>
      <c r="BV36" s="2">
        <f>'Raw Scores'!S36</f>
        <v>4.1487131118774414</v>
      </c>
      <c r="BW36" s="2">
        <f>'Raw Scores'!T36</f>
        <v>1</v>
      </c>
      <c r="BX36" s="2">
        <f>'Raw Scores'!U36</f>
        <v>2</v>
      </c>
      <c r="BY36" s="2">
        <f>'Raw Scores'!V36</f>
        <v>0</v>
      </c>
      <c r="BZ36" s="2">
        <f>'Raw Scores'!W36</f>
        <v>0.96928658647692012</v>
      </c>
      <c r="CA36" s="2">
        <f>'Raw Scores'!X36</f>
        <v>0.98758032985768518</v>
      </c>
      <c r="CB36" s="2">
        <f>'Raw Scores'!Y36</f>
        <v>3.25</v>
      </c>
      <c r="CC36" s="2">
        <f>'Raw Scores'!Z36</f>
        <v>2.725490196078431</v>
      </c>
      <c r="CD36" s="2">
        <f>'Raw Scores'!AA36</f>
        <v>3</v>
      </c>
    </row>
    <row r="37" spans="2:82" x14ac:dyDescent="0.35">
      <c r="B37" s="164">
        <f t="shared" si="35"/>
        <v>34</v>
      </c>
      <c r="C37" s="165" t="str">
        <f t="shared" si="36"/>
        <v>OPEC Fund for International Development [OPEC Fund]</v>
      </c>
      <c r="E37" s="167">
        <f t="shared" si="37"/>
        <v>-0.24544557796890035</v>
      </c>
      <c r="F37" s="168" t="str">
        <f t="shared" si="30"/>
        <v>NA</v>
      </c>
      <c r="G37" s="168">
        <f t="shared" si="31"/>
        <v>14</v>
      </c>
      <c r="I37" s="170">
        <f t="shared" si="38"/>
        <v>25</v>
      </c>
      <c r="J37" s="170">
        <f t="shared" si="39"/>
        <v>36</v>
      </c>
      <c r="K37" s="170">
        <f t="shared" si="40"/>
        <v>28</v>
      </c>
      <c r="L37" s="170" t="str">
        <f t="shared" si="41"/>
        <v>NA</v>
      </c>
      <c r="M37" s="61"/>
      <c r="N37" s="171">
        <f t="shared" si="42"/>
        <v>0.95466256141662598</v>
      </c>
      <c r="O37" s="171">
        <f t="shared" si="43"/>
        <v>0.55253628384525655</v>
      </c>
      <c r="P37" s="171">
        <f t="shared" si="44"/>
        <v>-4.6122760977596045E-4</v>
      </c>
      <c r="Q37" s="171" t="str">
        <f t="shared" si="45"/>
        <v>NA</v>
      </c>
      <c r="R37" s="171">
        <f t="shared" si="46"/>
        <v>0.99914445866670576</v>
      </c>
      <c r="S37" s="171">
        <f t="shared" si="47"/>
        <v>4.0058504123722152E-2</v>
      </c>
      <c r="T37" s="60"/>
      <c r="U37" s="171">
        <f t="shared" si="48"/>
        <v>0.85699999999999998</v>
      </c>
      <c r="V37" s="171">
        <f t="shared" si="49"/>
        <v>1</v>
      </c>
      <c r="W37" s="171">
        <f t="shared" si="50"/>
        <v>0.34799999999999998</v>
      </c>
      <c r="X37" s="171">
        <f t="shared" si="51"/>
        <v>0.32200000000000001</v>
      </c>
      <c r="Y37" s="171">
        <f t="shared" si="52"/>
        <v>0.77800000000000002</v>
      </c>
      <c r="Z37" s="171">
        <f t="shared" si="53"/>
        <v>8.1000000000000003E-2</v>
      </c>
      <c r="AA37" s="171">
        <f t="shared" si="54"/>
        <v>0.33097571134567261</v>
      </c>
      <c r="AB37" s="60"/>
      <c r="AC37" s="171">
        <f t="shared" si="55"/>
        <v>0.46851913832235276</v>
      </c>
      <c r="AD37" s="171">
        <f t="shared" si="56"/>
        <v>1</v>
      </c>
      <c r="AE37" s="171">
        <f t="shared" si="57"/>
        <v>4.3685202598571777</v>
      </c>
      <c r="AF37" s="171">
        <f t="shared" si="58"/>
        <v>0.9843553900718689</v>
      </c>
      <c r="AG37" s="171">
        <f t="shared" si="59"/>
        <v>1</v>
      </c>
      <c r="AH37" s="171">
        <f t="shared" si="60"/>
        <v>3</v>
      </c>
      <c r="AI37" s="171">
        <f t="shared" si="61"/>
        <v>1</v>
      </c>
      <c r="AJ37" s="171" t="str">
        <f t="shared" si="62"/>
        <v>NA</v>
      </c>
      <c r="AK37" s="60"/>
      <c r="AL37" s="171" t="str">
        <f t="shared" si="63"/>
        <v>NA</v>
      </c>
      <c r="AM37" s="171" t="str">
        <f t="shared" si="64"/>
        <v>NA</v>
      </c>
      <c r="AN37" s="171" t="str">
        <f t="shared" si="65"/>
        <v>NA</v>
      </c>
      <c r="AO37" s="60"/>
      <c r="AP37" s="82" t="s">
        <v>203</v>
      </c>
      <c r="AQ37" t="s">
        <v>204</v>
      </c>
      <c r="AR37" s="56">
        <v>1</v>
      </c>
      <c r="AS37" s="56">
        <f t="shared" si="66"/>
        <v>9</v>
      </c>
      <c r="AT37" s="56" t="str">
        <f t="shared" si="67"/>
        <v>NA</v>
      </c>
      <c r="AU37">
        <f t="shared" si="34"/>
        <v>19</v>
      </c>
      <c r="AV37" s="65" t="s">
        <v>204</v>
      </c>
      <c r="AW37" s="33">
        <f>'Z-Scores'!C36</f>
        <v>0.25925533880319596</v>
      </c>
      <c r="AX37" s="4">
        <f>'Z-Scores'!D36</f>
        <v>19</v>
      </c>
      <c r="AY37" s="11">
        <f>'Z-Scores'!E36</f>
        <v>0.26091395626902908</v>
      </c>
      <c r="AZ37" s="12">
        <f>'Z-Scores'!F36</f>
        <v>17</v>
      </c>
      <c r="BA37" s="11">
        <f>'Z-Scores'!G36</f>
        <v>-0.31403911819668617</v>
      </c>
      <c r="BB37" s="12">
        <f>'Z-Scores'!H36</f>
        <v>34</v>
      </c>
      <c r="BC37" s="11">
        <f>'Z-Scores'!I36</f>
        <v>8.2449023148010558E-2</v>
      </c>
      <c r="BD37" s="12">
        <f>'Z-Scores'!J36</f>
        <v>23</v>
      </c>
      <c r="BE37" s="11">
        <f>'Z-Scores'!K36</f>
        <v>1.0076974939924304</v>
      </c>
      <c r="BF37" s="12">
        <f>'Z-Scores'!L36</f>
        <v>5</v>
      </c>
      <c r="BG37" s="2">
        <f>'Raw Scores'!D37</f>
        <v>0.32987141609191895</v>
      </c>
      <c r="BH37" s="2">
        <f>'Raw Scores'!E37</f>
        <v>0.90500662162617118</v>
      </c>
      <c r="BI37" s="2">
        <f>'Raw Scores'!F37</f>
        <v>6.5167751163244247E-3</v>
      </c>
      <c r="BJ37" s="2">
        <f>'Raw Scores'!G37</f>
        <v>0.35177737474441528</v>
      </c>
      <c r="BK37" s="2">
        <f>'Raw Scores'!H37</f>
        <v>2.2342113551694638</v>
      </c>
      <c r="BL37" s="2">
        <f>'Raw Scores'!I37</f>
        <v>0.21580451564068617</v>
      </c>
      <c r="BM37" s="2">
        <f>'Raw Scores'!J37</f>
        <v>0.63800000000000001</v>
      </c>
      <c r="BN37" s="2">
        <f>'Raw Scores'!K37</f>
        <v>0.54500000000000004</v>
      </c>
      <c r="BO37" s="2">
        <f>'Raw Scores'!L37</f>
        <v>0.373</v>
      </c>
      <c r="BP37" s="2">
        <f>'Raw Scores'!M37</f>
        <v>0.46800000000000003</v>
      </c>
      <c r="BQ37" s="2">
        <f>'Raw Scores'!N37</f>
        <v>0.97599999999999998</v>
      </c>
      <c r="BR37" s="2">
        <f>'Raw Scores'!O37</f>
        <v>0.51</v>
      </c>
      <c r="BS37" s="2">
        <f>'Raw Scores'!P37</f>
        <v>0.34691864252090454</v>
      </c>
      <c r="BT37" s="2">
        <f>VLOOKUP(AV37,'Transparency and Untying'!C$7:D$55,2,FALSE)</f>
        <v>0.30867188063644807</v>
      </c>
      <c r="BU37" s="2">
        <f>'Raw Scores'!R37</f>
        <v>1</v>
      </c>
      <c r="BV37" s="2">
        <f>'Raw Scores'!S37</f>
        <v>5.5184054374694824</v>
      </c>
      <c r="BW37" s="2">
        <f>'Raw Scores'!T37</f>
        <v>0.97704958915710449</v>
      </c>
      <c r="BX37" s="2">
        <f>'Raw Scores'!U37</f>
        <v>2</v>
      </c>
      <c r="BY37" s="2">
        <f>'Raw Scores'!V37</f>
        <v>8</v>
      </c>
      <c r="BZ37" s="2">
        <f>'Raw Scores'!W37</f>
        <v>0.96200049610700356</v>
      </c>
      <c r="CA37" s="2">
        <f>'Raw Scores'!X37</f>
        <v>0</v>
      </c>
      <c r="CB37" s="2">
        <f>'Raw Scores'!Y37</f>
        <v>3.75</v>
      </c>
      <c r="CC37" s="2">
        <f>'Raw Scores'!Z37</f>
        <v>2.7301587301587298</v>
      </c>
      <c r="CD37" s="2">
        <f>'Raw Scores'!AA37</f>
        <v>3.5</v>
      </c>
    </row>
    <row r="38" spans="2:82" x14ac:dyDescent="0.35">
      <c r="B38" s="164">
        <f t="shared" si="35"/>
        <v>35</v>
      </c>
      <c r="C38" s="165" t="str">
        <f t="shared" si="36"/>
        <v>United States</v>
      </c>
      <c r="E38" s="167">
        <f t="shared" si="37"/>
        <v>-0.24670955984964038</v>
      </c>
      <c r="F38" s="168">
        <f t="shared" si="30"/>
        <v>21</v>
      </c>
      <c r="G38" s="168" t="str">
        <f t="shared" si="31"/>
        <v>NA</v>
      </c>
      <c r="I38" s="170">
        <f t="shared" si="38"/>
        <v>26</v>
      </c>
      <c r="J38" s="170">
        <f t="shared" si="39"/>
        <v>38</v>
      </c>
      <c r="K38" s="170">
        <f t="shared" si="40"/>
        <v>24</v>
      </c>
      <c r="L38" s="170">
        <f t="shared" si="41"/>
        <v>29</v>
      </c>
      <c r="M38" s="61"/>
      <c r="N38" s="171">
        <f t="shared" si="42"/>
        <v>0.71517866849899292</v>
      </c>
      <c r="O38" s="171">
        <f t="shared" si="43"/>
        <v>0.75420416590236172</v>
      </c>
      <c r="P38" s="171">
        <f t="shared" si="44"/>
        <v>-4.3236739002168179E-3</v>
      </c>
      <c r="Q38" s="171">
        <f t="shared" si="45"/>
        <v>0.12359895557165146</v>
      </c>
      <c r="R38" s="171">
        <f t="shared" si="46"/>
        <v>2.0072924175632352</v>
      </c>
      <c r="S38" s="171">
        <f t="shared" si="47"/>
        <v>0.28887847204279199</v>
      </c>
      <c r="T38" s="60"/>
      <c r="U38" s="171">
        <f t="shared" si="48"/>
        <v>0.77900000000000003</v>
      </c>
      <c r="V38" s="171">
        <f t="shared" si="49"/>
        <v>0.28899999999999998</v>
      </c>
      <c r="W38" s="171">
        <f t="shared" si="50"/>
        <v>0.34599999999999997</v>
      </c>
      <c r="X38" s="171">
        <f t="shared" si="51"/>
        <v>0.13700000000000001</v>
      </c>
      <c r="Y38" s="171">
        <f t="shared" si="52"/>
        <v>0.71799999999999997</v>
      </c>
      <c r="Z38" s="171">
        <f t="shared" si="53"/>
        <v>0.40600000000000003</v>
      </c>
      <c r="AA38" s="171">
        <f t="shared" si="54"/>
        <v>0.57218873500823975</v>
      </c>
      <c r="AB38" s="60"/>
      <c r="AC38" s="171">
        <f t="shared" si="55"/>
        <v>0.94410786262584656</v>
      </c>
      <c r="AD38" s="171">
        <f t="shared" si="56"/>
        <v>0.99927634000778198</v>
      </c>
      <c r="AE38" s="171">
        <f t="shared" si="57"/>
        <v>5.7379245758056641</v>
      </c>
      <c r="AF38" s="171">
        <f t="shared" si="58"/>
        <v>0.99915152788162231</v>
      </c>
      <c r="AG38" s="171">
        <f t="shared" si="59"/>
        <v>2</v>
      </c>
      <c r="AH38" s="171">
        <f t="shared" si="60"/>
        <v>8</v>
      </c>
      <c r="AI38" s="171">
        <f t="shared" si="61"/>
        <v>0.56492946981600745</v>
      </c>
      <c r="AJ38" s="171">
        <f t="shared" si="62"/>
        <v>0.22979237381370421</v>
      </c>
      <c r="AK38" s="60"/>
      <c r="AL38" s="171">
        <f t="shared" si="63"/>
        <v>2.5</v>
      </c>
      <c r="AM38" s="171">
        <f t="shared" si="64"/>
        <v>2.0533333333333332</v>
      </c>
      <c r="AN38" s="171">
        <f t="shared" si="65"/>
        <v>3</v>
      </c>
      <c r="AO38" s="60"/>
      <c r="AP38" s="82" t="s">
        <v>205</v>
      </c>
      <c r="AQ38" t="s">
        <v>206</v>
      </c>
      <c r="AR38" s="56">
        <v>1</v>
      </c>
      <c r="AS38" s="56">
        <f t="shared" si="66"/>
        <v>13</v>
      </c>
      <c r="AT38" s="56" t="str">
        <f t="shared" si="67"/>
        <v>NA</v>
      </c>
      <c r="AU38">
        <f t="shared" si="34"/>
        <v>23</v>
      </c>
      <c r="AV38" s="65" t="s">
        <v>206</v>
      </c>
      <c r="AW38" s="33">
        <f>'Z-Scores'!C37</f>
        <v>6.4750375342341016E-2</v>
      </c>
      <c r="AX38" s="4">
        <f>'Z-Scores'!D37</f>
        <v>23</v>
      </c>
      <c r="AY38" s="11">
        <f>'Z-Scores'!E37</f>
        <v>-1.1524562097901812</v>
      </c>
      <c r="AZ38" s="12">
        <f>'Z-Scores'!F37</f>
        <v>46</v>
      </c>
      <c r="BA38" s="11">
        <f>'Z-Scores'!G37</f>
        <v>0.25666186305846567</v>
      </c>
      <c r="BB38" s="12">
        <f>'Z-Scores'!H37</f>
        <v>20</v>
      </c>
      <c r="BC38" s="11">
        <f>'Z-Scores'!I37</f>
        <v>-4.9787363293400666E-2</v>
      </c>
      <c r="BD38" s="12">
        <f>'Z-Scores'!J37</f>
        <v>26</v>
      </c>
      <c r="BE38" s="11">
        <f>'Z-Scores'!K37</f>
        <v>1.2045832113944803</v>
      </c>
      <c r="BF38" s="12">
        <f>'Z-Scores'!L37</f>
        <v>2</v>
      </c>
      <c r="BG38" s="2">
        <f>'Raw Scores'!D38</f>
        <v>0.79497861862182617</v>
      </c>
      <c r="BH38" s="2">
        <f>'Raw Scores'!E38</f>
        <v>0.40777247293794971</v>
      </c>
      <c r="BI38" s="2">
        <f>'Raw Scores'!F38</f>
        <v>-1.1001065373420715E-2</v>
      </c>
      <c r="BJ38" s="2">
        <f>'Raw Scores'!G38</f>
        <v>0.17914052307605743</v>
      </c>
      <c r="BK38" s="2">
        <f>'Raw Scores'!H38</f>
        <v>1.0665530311935072</v>
      </c>
      <c r="BL38" s="2">
        <f>'Raw Scores'!I38</f>
        <v>0.15648414605424185</v>
      </c>
      <c r="BM38" s="2">
        <f>'Raw Scores'!J38</f>
        <v>0.45500000000000002</v>
      </c>
      <c r="BN38" s="2">
        <f>'Raw Scores'!K38</f>
        <v>0.69200000000000006</v>
      </c>
      <c r="BO38" s="2">
        <f>'Raw Scores'!L38</f>
        <v>0.78700000000000003</v>
      </c>
      <c r="BP38" s="2">
        <f>'Raw Scores'!M38</f>
        <v>0.46600000000000003</v>
      </c>
      <c r="BQ38" s="2">
        <f>'Raw Scores'!N38</f>
        <v>0.92100000000000004</v>
      </c>
      <c r="BR38" s="2">
        <f>'Raw Scores'!O38</f>
        <v>0.57100000000000006</v>
      </c>
      <c r="BS38" s="2">
        <f>'Raw Scores'!P38</f>
        <v>0.53828132152557373</v>
      </c>
      <c r="BT38" s="2">
        <f>VLOOKUP(AV38,'Transparency and Untying'!C$7:D$55,2,FALSE)</f>
        <v>0.83892380909808761</v>
      </c>
      <c r="BU38" s="2">
        <f>'Raw Scores'!R38</f>
        <v>0.99759846925735474</v>
      </c>
      <c r="BV38" s="2">
        <f>'Raw Scores'!S38</f>
        <v>5.0782313346862793</v>
      </c>
      <c r="BW38" s="2">
        <f>'Raw Scores'!T38</f>
        <v>1</v>
      </c>
      <c r="BX38" s="2">
        <f>'Raw Scores'!U38</f>
        <v>1</v>
      </c>
      <c r="BY38" s="2">
        <f>'Raw Scores'!V38</f>
        <v>7</v>
      </c>
      <c r="BZ38" s="2">
        <f>'Raw Scores'!W38</f>
        <v>0.7507815695757738</v>
      </c>
      <c r="CA38" s="2">
        <f>'Raw Scores'!X38</f>
        <v>0.38265192598635711</v>
      </c>
      <c r="CB38" s="2">
        <f>'Raw Scores'!Y38</f>
        <v>3.75</v>
      </c>
      <c r="CC38" s="2">
        <f>'Raw Scores'!Z38</f>
        <v>3.1111111111111107</v>
      </c>
      <c r="CD38" s="2">
        <f>'Raw Scores'!AA38</f>
        <v>3.5</v>
      </c>
    </row>
    <row r="39" spans="2:82" x14ac:dyDescent="0.35">
      <c r="B39" s="164">
        <f t="shared" si="35"/>
        <v>36</v>
      </c>
      <c r="C39" s="165" t="str">
        <f t="shared" si="36"/>
        <v>Portugal</v>
      </c>
      <c r="E39" s="167">
        <f t="shared" si="37"/>
        <v>-0.25600240039653432</v>
      </c>
      <c r="F39" s="168">
        <f t="shared" si="30"/>
        <v>22</v>
      </c>
      <c r="G39" s="168" t="str">
        <f t="shared" si="31"/>
        <v>NA</v>
      </c>
      <c r="I39" s="170">
        <f t="shared" si="38"/>
        <v>19</v>
      </c>
      <c r="J39" s="170">
        <f t="shared" si="39"/>
        <v>10</v>
      </c>
      <c r="K39" s="170">
        <f t="shared" si="40"/>
        <v>39</v>
      </c>
      <c r="L39" s="170">
        <f t="shared" si="41"/>
        <v>38</v>
      </c>
      <c r="M39" s="61"/>
      <c r="N39" s="171">
        <f t="shared" si="42"/>
        <v>0.56942093372344971</v>
      </c>
      <c r="O39" s="171">
        <f t="shared" si="43"/>
        <v>0.84539998904936908</v>
      </c>
      <c r="P39" s="171">
        <f t="shared" si="44"/>
        <v>-8.5946414619684219E-3</v>
      </c>
      <c r="Q39" s="171">
        <f t="shared" si="45"/>
        <v>0.59780365228652954</v>
      </c>
      <c r="R39" s="171">
        <f t="shared" si="46"/>
        <v>1.1868895617942243</v>
      </c>
      <c r="S39" s="171">
        <f t="shared" si="47"/>
        <v>0.15287539320803023</v>
      </c>
      <c r="T39" s="60"/>
      <c r="U39" s="171">
        <f t="shared" si="48"/>
        <v>0.90900000000000003</v>
      </c>
      <c r="V39" s="171">
        <f t="shared" si="49"/>
        <v>0.625</v>
      </c>
      <c r="W39" s="171">
        <f t="shared" si="50"/>
        <v>0.27700000000000002</v>
      </c>
      <c r="X39" s="171">
        <f t="shared" si="51"/>
        <v>0.14699999999999999</v>
      </c>
      <c r="Y39" s="171">
        <f t="shared" si="52"/>
        <v>0.92500000000000004</v>
      </c>
      <c r="Z39" s="171">
        <f t="shared" si="53"/>
        <v>0.91400000000000003</v>
      </c>
      <c r="AA39" s="171">
        <f t="shared" si="54"/>
        <v>0.79241359233856201</v>
      </c>
      <c r="AB39" s="60"/>
      <c r="AC39" s="171">
        <f t="shared" si="55"/>
        <v>0</v>
      </c>
      <c r="AD39" s="171">
        <f t="shared" si="56"/>
        <v>0.99720478057861328</v>
      </c>
      <c r="AE39" s="171">
        <f t="shared" si="57"/>
        <v>5.2049164772033691</v>
      </c>
      <c r="AF39" s="171">
        <f t="shared" si="58"/>
        <v>1</v>
      </c>
      <c r="AG39" s="171">
        <f t="shared" si="59"/>
        <v>1</v>
      </c>
      <c r="AH39" s="171">
        <f t="shared" si="60"/>
        <v>0</v>
      </c>
      <c r="AI39" s="171">
        <f t="shared" si="61"/>
        <v>0.79903693485643934</v>
      </c>
      <c r="AJ39" s="171">
        <f t="shared" si="62"/>
        <v>0.84494755497640228</v>
      </c>
      <c r="AK39" s="60"/>
      <c r="AL39" s="171">
        <f t="shared" si="63"/>
        <v>2.75</v>
      </c>
      <c r="AM39" s="171">
        <f t="shared" si="64"/>
        <v>1.631578947368421</v>
      </c>
      <c r="AN39" s="171">
        <f t="shared" si="65"/>
        <v>1</v>
      </c>
      <c r="AO39" s="60"/>
      <c r="AP39" s="82" t="s">
        <v>207</v>
      </c>
      <c r="AQ39" t="s">
        <v>208</v>
      </c>
      <c r="AR39" s="56">
        <v>1</v>
      </c>
      <c r="AS39" s="56">
        <f t="shared" si="66"/>
        <v>14</v>
      </c>
      <c r="AT39" s="56" t="str">
        <f t="shared" si="67"/>
        <v>NA</v>
      </c>
      <c r="AU39">
        <f t="shared" si="34"/>
        <v>25</v>
      </c>
      <c r="AV39" s="65" t="s">
        <v>208</v>
      </c>
      <c r="AW39" s="33">
        <f>'Z-Scores'!C38</f>
        <v>-4.4073173853414666E-2</v>
      </c>
      <c r="AX39" s="4">
        <f>'Z-Scores'!D38</f>
        <v>25</v>
      </c>
      <c r="AY39" s="11">
        <f>'Z-Scores'!E38</f>
        <v>-0.24679849270103069</v>
      </c>
      <c r="AZ39" s="12">
        <f>'Z-Scores'!F38</f>
        <v>29</v>
      </c>
      <c r="BA39" s="11">
        <f>'Z-Scores'!G38</f>
        <v>-0.24676362035883795</v>
      </c>
      <c r="BB39" s="12">
        <f>'Z-Scores'!H38</f>
        <v>32</v>
      </c>
      <c r="BC39" s="11">
        <f>'Z-Scores'!I38</f>
        <v>0.94043327846663849</v>
      </c>
      <c r="BD39" s="12">
        <f>'Z-Scores'!J38</f>
        <v>9</v>
      </c>
      <c r="BE39" s="11">
        <f>'Z-Scores'!K38</f>
        <v>-0.62316386082042852</v>
      </c>
      <c r="BF39" s="12">
        <f>'Z-Scores'!L38</f>
        <v>34</v>
      </c>
      <c r="BG39" s="2">
        <f>'Raw Scores'!D39</f>
        <v>0.49818259477615356</v>
      </c>
      <c r="BH39" s="2">
        <f>'Raw Scores'!E39</f>
        <v>0.73791805117858189</v>
      </c>
      <c r="BI39" s="2">
        <f>'Raw Scores'!F39</f>
        <v>-2.2016791626811028E-3</v>
      </c>
      <c r="BJ39" s="2">
        <f>'Raw Scores'!G39</f>
        <v>0.22671179473400116</v>
      </c>
      <c r="BK39" s="2">
        <f>'Raw Scores'!H39</f>
        <v>1.9980131501080507</v>
      </c>
      <c r="BL39" s="2">
        <f>'Raw Scores'!I39</f>
        <v>0.28383925187579784</v>
      </c>
      <c r="BM39" s="2">
        <f>'Raw Scores'!J39</f>
        <v>0.72</v>
      </c>
      <c r="BN39" s="2">
        <f>'Raw Scores'!K39</f>
        <v>0.5</v>
      </c>
      <c r="BO39" s="2">
        <f>'Raw Scores'!L39</f>
        <v>0.28899999999999998</v>
      </c>
      <c r="BP39" s="2">
        <f>'Raw Scores'!M39</f>
        <v>0.81100000000000005</v>
      </c>
      <c r="BQ39" s="2">
        <f>'Raw Scores'!N39</f>
        <v>0.86799999999999999</v>
      </c>
      <c r="BR39" s="2">
        <f>'Raw Scores'!O39</f>
        <v>0.59299999999999997</v>
      </c>
      <c r="BS39" s="2">
        <f>'Raw Scores'!P39</f>
        <v>0.28422024846076965</v>
      </c>
      <c r="BT39" s="2">
        <f>VLOOKUP(AV39,'Transparency and Untying'!C$7:D$55,2,FALSE)</f>
        <v>0.6944676979147707</v>
      </c>
      <c r="BU39" s="2">
        <f>'Raw Scores'!R39</f>
        <v>0.99387335777282715</v>
      </c>
      <c r="BV39" s="2">
        <f>'Raw Scores'!S39</f>
        <v>5.3923592567443848</v>
      </c>
      <c r="BW39" s="2">
        <f>'Raw Scores'!T39</f>
        <v>0.99946755170822144</v>
      </c>
      <c r="BX39" s="2">
        <f>'Raw Scores'!U39</f>
        <v>3</v>
      </c>
      <c r="BY39" s="2">
        <f>'Raw Scores'!V39</f>
        <v>6</v>
      </c>
      <c r="BZ39" s="2">
        <f>'Raw Scores'!W39</f>
        <v>1</v>
      </c>
      <c r="CA39" s="2">
        <f>'Raw Scores'!X39</f>
        <v>0</v>
      </c>
      <c r="CB39" s="2">
        <f>'Raw Scores'!Y39</f>
        <v>2.75</v>
      </c>
      <c r="CC39" s="2">
        <f>'Raw Scores'!Z39</f>
        <v>1.8</v>
      </c>
      <c r="CD39" s="2">
        <f>'Raw Scores'!AA39</f>
        <v>2</v>
      </c>
    </row>
    <row r="40" spans="2:82" x14ac:dyDescent="0.35">
      <c r="B40" s="164">
        <f t="shared" si="35"/>
        <v>37</v>
      </c>
      <c r="C40" s="165" t="str">
        <f t="shared" si="36"/>
        <v>Inter-American Development Bank [IDB]</v>
      </c>
      <c r="E40" s="167">
        <f t="shared" si="37"/>
        <v>-0.25701960507868188</v>
      </c>
      <c r="F40" s="168" t="str">
        <f t="shared" si="30"/>
        <v>NA</v>
      </c>
      <c r="G40" s="168">
        <f t="shared" si="31"/>
        <v>15</v>
      </c>
      <c r="I40" s="170">
        <f t="shared" si="38"/>
        <v>38</v>
      </c>
      <c r="J40" s="170">
        <f t="shared" si="39"/>
        <v>39</v>
      </c>
      <c r="K40" s="170">
        <f t="shared" si="40"/>
        <v>21</v>
      </c>
      <c r="L40" s="170">
        <f t="shared" si="41"/>
        <v>21</v>
      </c>
      <c r="M40" s="61"/>
      <c r="N40" s="171">
        <f t="shared" si="42"/>
        <v>0.97838640213012695</v>
      </c>
      <c r="O40" s="171">
        <f t="shared" si="43"/>
        <v>0.34420638906522072</v>
      </c>
      <c r="P40" s="171">
        <f t="shared" si="44"/>
        <v>-1.3303603976964951E-2</v>
      </c>
      <c r="Q40" s="171" t="str">
        <f t="shared" si="45"/>
        <v>NA</v>
      </c>
      <c r="R40" s="171">
        <f t="shared" si="46"/>
        <v>1.153023612177094</v>
      </c>
      <c r="S40" s="171">
        <f t="shared" si="47"/>
        <v>9.7976154677052882E-2</v>
      </c>
      <c r="T40" s="60"/>
      <c r="U40" s="171">
        <f t="shared" si="48"/>
        <v>0.82400000000000007</v>
      </c>
      <c r="V40" s="171">
        <f t="shared" si="49"/>
        <v>0.314</v>
      </c>
      <c r="W40" s="171">
        <f t="shared" si="50"/>
        <v>0.46899999999999997</v>
      </c>
      <c r="X40" s="171">
        <f t="shared" si="51"/>
        <v>0.30299999999999999</v>
      </c>
      <c r="Y40" s="171">
        <f t="shared" si="52"/>
        <v>0.82800000000000007</v>
      </c>
      <c r="Z40" s="171">
        <f t="shared" si="53"/>
        <v>0.42499999999999999</v>
      </c>
      <c r="AA40" s="171">
        <f t="shared" si="54"/>
        <v>0.29712849855422974</v>
      </c>
      <c r="AB40" s="60"/>
      <c r="AC40" s="171">
        <f t="shared" si="55"/>
        <v>0.94495450594669905</v>
      </c>
      <c r="AD40" s="171">
        <f t="shared" si="56"/>
        <v>1</v>
      </c>
      <c r="AE40" s="171">
        <f t="shared" si="57"/>
        <v>5.8172621726989746</v>
      </c>
      <c r="AF40" s="171">
        <f t="shared" si="58"/>
        <v>1</v>
      </c>
      <c r="AG40" s="171">
        <f t="shared" si="59"/>
        <v>2</v>
      </c>
      <c r="AH40" s="171">
        <f t="shared" si="60"/>
        <v>8</v>
      </c>
      <c r="AI40" s="171">
        <f t="shared" si="61"/>
        <v>0.4821209334074521</v>
      </c>
      <c r="AJ40" s="171" t="str">
        <f t="shared" si="62"/>
        <v>NA</v>
      </c>
      <c r="AK40" s="60"/>
      <c r="AL40" s="171">
        <f t="shared" si="63"/>
        <v>3.2</v>
      </c>
      <c r="AM40" s="171">
        <f t="shared" si="64"/>
        <v>2.5</v>
      </c>
      <c r="AN40" s="171">
        <f t="shared" si="65"/>
        <v>2.7619047619047619</v>
      </c>
      <c r="AO40" s="60"/>
      <c r="AP40" s="82" t="s">
        <v>209</v>
      </c>
      <c r="AQ40" t="s">
        <v>210</v>
      </c>
      <c r="AR40" s="56">
        <v>0</v>
      </c>
      <c r="AS40" s="56" t="str">
        <f t="shared" si="66"/>
        <v>NA</v>
      </c>
      <c r="AT40" s="56">
        <f t="shared" si="67"/>
        <v>14</v>
      </c>
      <c r="AU40">
        <f t="shared" si="34"/>
        <v>34</v>
      </c>
      <c r="AV40" t="s">
        <v>211</v>
      </c>
      <c r="AW40" s="33">
        <f>'Z-Scores'!C39</f>
        <v>-0.24544557796890035</v>
      </c>
      <c r="AX40" s="4">
        <f>'Z-Scores'!D39</f>
        <v>34</v>
      </c>
      <c r="AY40" s="11">
        <f>'Z-Scores'!E39</f>
        <v>-0.12640478016833637</v>
      </c>
      <c r="AZ40" s="12">
        <f>'Z-Scores'!F39</f>
        <v>25</v>
      </c>
      <c r="BA40" s="11">
        <f>'Z-Scores'!G39</f>
        <v>-0.39904718642178094</v>
      </c>
      <c r="BB40" s="12">
        <f>'Z-Scores'!H39</f>
        <v>36</v>
      </c>
      <c r="BC40" s="11">
        <f>'Z-Scores'!I39</f>
        <v>-0.21088476731658379</v>
      </c>
      <c r="BD40" s="12">
        <f>'Z-Scores'!J39</f>
        <v>28</v>
      </c>
      <c r="BE40" s="11" t="str">
        <f>'Z-Scores'!K39</f>
        <v>NA</v>
      </c>
      <c r="BF40" s="12" t="str">
        <f>'Z-Scores'!L39</f>
        <v>NA</v>
      </c>
      <c r="BG40" s="2">
        <f>'Raw Scores'!D40</f>
        <v>0.95466256141662598</v>
      </c>
      <c r="BH40" s="2">
        <f>'Raw Scores'!E40</f>
        <v>0.55253628384525655</v>
      </c>
      <c r="BI40" s="2">
        <f>'Raw Scores'!F40</f>
        <v>-4.6122760977596045E-4</v>
      </c>
      <c r="BJ40" s="2" t="str">
        <f>'Raw Scores'!G40</f>
        <v>NA</v>
      </c>
      <c r="BK40" s="2">
        <f>'Raw Scores'!H40</f>
        <v>0.99914445866670576</v>
      </c>
      <c r="BL40" s="2">
        <f>'Raw Scores'!I40</f>
        <v>4.0058504123722152E-2</v>
      </c>
      <c r="BM40" s="2">
        <f>'Raw Scores'!J40</f>
        <v>0.85699999999999998</v>
      </c>
      <c r="BN40" s="2">
        <f>'Raw Scores'!K40</f>
        <v>1</v>
      </c>
      <c r="BO40" s="2">
        <f>'Raw Scores'!L40</f>
        <v>0.34799999999999998</v>
      </c>
      <c r="BP40" s="2">
        <f>'Raw Scores'!M40</f>
        <v>0.32200000000000001</v>
      </c>
      <c r="BQ40" s="2">
        <f>'Raw Scores'!N40</f>
        <v>0.77800000000000002</v>
      </c>
      <c r="BR40" s="2">
        <f>'Raw Scores'!O40</f>
        <v>8.1000000000000003E-2</v>
      </c>
      <c r="BS40" s="2">
        <f>'Raw Scores'!P40</f>
        <v>0.33097571134567261</v>
      </c>
      <c r="BT40" s="2">
        <f>VLOOKUP(AV40,'Transparency and Untying'!C$7:D$55,2,FALSE)</f>
        <v>0.46851913832235276</v>
      </c>
      <c r="BU40" s="2">
        <f>'Raw Scores'!R40</f>
        <v>1</v>
      </c>
      <c r="BV40" s="2">
        <f>'Raw Scores'!S40</f>
        <v>4.3685202598571777</v>
      </c>
      <c r="BW40" s="2">
        <f>'Raw Scores'!T40</f>
        <v>0.9843553900718689</v>
      </c>
      <c r="BX40" s="2">
        <f>'Raw Scores'!U40</f>
        <v>1</v>
      </c>
      <c r="BY40" s="2">
        <f>'Raw Scores'!V40</f>
        <v>3</v>
      </c>
      <c r="BZ40" s="2">
        <f>'Raw Scores'!W40</f>
        <v>1</v>
      </c>
      <c r="CA40" s="2" t="str">
        <f>'Raw Scores'!X40</f>
        <v>NA</v>
      </c>
      <c r="CB40" s="2" t="str">
        <f>'Raw Scores'!Y40</f>
        <v>NA</v>
      </c>
      <c r="CC40" s="2" t="str">
        <f>'Raw Scores'!Z40</f>
        <v>NA</v>
      </c>
      <c r="CD40" s="2" t="str">
        <f>'Raw Scores'!AA40</f>
        <v>NA</v>
      </c>
    </row>
    <row r="41" spans="2:82" x14ac:dyDescent="0.35">
      <c r="B41" s="164">
        <f t="shared" si="35"/>
        <v>38</v>
      </c>
      <c r="C41" s="165" t="str">
        <f t="shared" si="36"/>
        <v>Green Climate Fund [GCF]</v>
      </c>
      <c r="E41" s="167">
        <f t="shared" si="37"/>
        <v>-0.37449697370986451</v>
      </c>
      <c r="F41" s="168" t="str">
        <f t="shared" si="30"/>
        <v>NA</v>
      </c>
      <c r="G41" s="168">
        <f t="shared" si="31"/>
        <v>16</v>
      </c>
      <c r="I41" s="170">
        <f t="shared" si="38"/>
        <v>34</v>
      </c>
      <c r="J41" s="170">
        <f t="shared" si="39"/>
        <v>28</v>
      </c>
      <c r="K41" s="170">
        <f t="shared" si="40"/>
        <v>36</v>
      </c>
      <c r="L41" s="170" t="str">
        <f t="shared" si="41"/>
        <v>NA</v>
      </c>
      <c r="M41" s="61"/>
      <c r="N41" s="171">
        <f t="shared" si="42"/>
        <v>0.96241778135299683</v>
      </c>
      <c r="O41" s="171">
        <f t="shared" si="43"/>
        <v>0.40241762796904368</v>
      </c>
      <c r="P41" s="171">
        <f t="shared" si="44"/>
        <v>-8.0886492505669594E-3</v>
      </c>
      <c r="Q41" s="171" t="str">
        <f t="shared" si="45"/>
        <v>NA</v>
      </c>
      <c r="R41" s="171">
        <f t="shared" si="46"/>
        <v>0.42075920097613562</v>
      </c>
      <c r="S41" s="171">
        <f t="shared" si="47"/>
        <v>0.32878302584184349</v>
      </c>
      <c r="T41" s="60"/>
      <c r="U41" s="171">
        <f t="shared" si="48"/>
        <v>1</v>
      </c>
      <c r="V41" s="171" t="str">
        <f t="shared" si="49"/>
        <v>NA</v>
      </c>
      <c r="W41" s="171" t="str">
        <f t="shared" si="50"/>
        <v>NA</v>
      </c>
      <c r="X41" s="171" t="str">
        <f t="shared" si="51"/>
        <v>NA</v>
      </c>
      <c r="Y41" s="171" t="str">
        <f t="shared" si="52"/>
        <v>NA</v>
      </c>
      <c r="Z41" s="171" t="str">
        <f t="shared" si="53"/>
        <v>NA</v>
      </c>
      <c r="AA41" s="171">
        <f t="shared" si="54"/>
        <v>0.12972669303417206</v>
      </c>
      <c r="AB41" s="60"/>
      <c r="AC41" s="171">
        <f t="shared" si="55"/>
        <v>0</v>
      </c>
      <c r="AD41" s="171">
        <f t="shared" si="56"/>
        <v>1</v>
      </c>
      <c r="AE41" s="171">
        <f t="shared" si="57"/>
        <v>3.9022159576416016</v>
      </c>
      <c r="AF41" s="171">
        <f t="shared" si="58"/>
        <v>1</v>
      </c>
      <c r="AG41" s="171">
        <f t="shared" si="59"/>
        <v>2</v>
      </c>
      <c r="AH41" s="171">
        <f t="shared" si="60"/>
        <v>0</v>
      </c>
      <c r="AI41" s="171">
        <f t="shared" si="61"/>
        <v>1</v>
      </c>
      <c r="AJ41" s="171" t="str">
        <f t="shared" si="62"/>
        <v>NA</v>
      </c>
      <c r="AK41" s="60"/>
      <c r="AL41" s="171" t="str">
        <f t="shared" si="63"/>
        <v>NA</v>
      </c>
      <c r="AM41" s="171" t="str">
        <f t="shared" si="64"/>
        <v>NA</v>
      </c>
      <c r="AN41" s="171" t="str">
        <f t="shared" si="65"/>
        <v>NA</v>
      </c>
      <c r="AO41" s="60"/>
      <c r="AP41" s="82" t="s">
        <v>212</v>
      </c>
      <c r="AQ41" t="s">
        <v>213</v>
      </c>
      <c r="AR41" s="56">
        <v>1</v>
      </c>
      <c r="AS41" s="56">
        <f t="shared" si="66"/>
        <v>25</v>
      </c>
      <c r="AT41" s="56" t="str">
        <f t="shared" si="67"/>
        <v>NA</v>
      </c>
      <c r="AU41">
        <f t="shared" si="34"/>
        <v>45</v>
      </c>
      <c r="AV41" s="65" t="s">
        <v>213</v>
      </c>
      <c r="AW41" s="33">
        <f>'Z-Scores'!C40</f>
        <v>-1.1950338632205459</v>
      </c>
      <c r="AX41" s="4">
        <f>'Z-Scores'!D40</f>
        <v>45</v>
      </c>
      <c r="AY41" s="11">
        <f>'Z-Scores'!E40</f>
        <v>-1.1135444170102027</v>
      </c>
      <c r="AZ41" s="12">
        <f>'Z-Scores'!F40</f>
        <v>45</v>
      </c>
      <c r="BA41" s="11">
        <f>'Z-Scores'!G40</f>
        <v>-2.4118608148869822</v>
      </c>
      <c r="BB41" s="12">
        <f>'Z-Scores'!H40</f>
        <v>48</v>
      </c>
      <c r="BC41" s="11">
        <f>'Z-Scores'!I40</f>
        <v>-1.0386690604340629</v>
      </c>
      <c r="BD41" s="12">
        <f>'Z-Scores'!J40</f>
        <v>42</v>
      </c>
      <c r="BE41" s="11">
        <f>'Z-Scores'!K40</f>
        <v>-0.21606116055093552</v>
      </c>
      <c r="BF41" s="12">
        <f>'Z-Scores'!L40</f>
        <v>30</v>
      </c>
      <c r="BG41" s="2">
        <f>'Raw Scores'!D41</f>
        <v>0.40130600333213806</v>
      </c>
      <c r="BH41" s="2">
        <f>'Raw Scores'!E41</f>
        <v>0.31956667733174982</v>
      </c>
      <c r="BI41" s="2">
        <f>'Raw Scores'!F41</f>
        <v>-5.2807540632784367E-3</v>
      </c>
      <c r="BJ41" s="2">
        <f>'Raw Scores'!G41</f>
        <v>0.70270919799804688</v>
      </c>
      <c r="BK41" s="2">
        <f>'Raw Scores'!H41</f>
        <v>5.8356348801680724E-2</v>
      </c>
      <c r="BL41" s="2">
        <f>'Raw Scores'!I41</f>
        <v>0.15209866275526629</v>
      </c>
      <c r="BM41" s="2" t="str">
        <f>'Raw Scores'!J41</f>
        <v>NA</v>
      </c>
      <c r="BN41" s="2" t="str">
        <f>'Raw Scores'!K41</f>
        <v>NA</v>
      </c>
      <c r="BO41" s="2" t="str">
        <f>'Raw Scores'!L41</f>
        <v>NA</v>
      </c>
      <c r="BP41" s="2" t="str">
        <f>'Raw Scores'!M41</f>
        <v>NA</v>
      </c>
      <c r="BQ41" s="2" t="str">
        <f>'Raw Scores'!N41</f>
        <v>NA</v>
      </c>
      <c r="BR41" s="2" t="str">
        <f>'Raw Scores'!O41</f>
        <v>NA</v>
      </c>
      <c r="BS41" s="2">
        <f>'Raw Scores'!P41</f>
        <v>8.713926374912262E-2</v>
      </c>
      <c r="BT41" s="2">
        <f>VLOOKUP(AV41,'Transparency and Untying'!C$7:D$55,2,FALSE)</f>
        <v>0</v>
      </c>
      <c r="BU41" s="2">
        <f>'Raw Scores'!R41</f>
        <v>0.99454927444458008</v>
      </c>
      <c r="BV41" s="2">
        <f>'Raw Scores'!S41</f>
        <v>6.3809194564819336</v>
      </c>
      <c r="BW41" s="2">
        <f>'Raw Scores'!T41</f>
        <v>0.99965298175811768</v>
      </c>
      <c r="BX41" s="2">
        <f>'Raw Scores'!U41</f>
        <v>3</v>
      </c>
      <c r="BY41" s="2">
        <f>'Raw Scores'!V41</f>
        <v>0</v>
      </c>
      <c r="BZ41" s="2">
        <f>'Raw Scores'!W41</f>
        <v>0.61770041133978326</v>
      </c>
      <c r="CA41" s="2">
        <f>'Raw Scores'!X41</f>
        <v>0.20006619406179549</v>
      </c>
      <c r="CB41" s="2">
        <f>'Raw Scores'!Y41</f>
        <v>2.25</v>
      </c>
      <c r="CC41" s="2">
        <f>'Raw Scores'!Z41</f>
        <v>3.5</v>
      </c>
      <c r="CD41" s="2">
        <f>'Raw Scores'!AA41</f>
        <v>1.5</v>
      </c>
    </row>
    <row r="42" spans="2:82" x14ac:dyDescent="0.35">
      <c r="B42" s="164">
        <f t="shared" si="35"/>
        <v>39</v>
      </c>
      <c r="C42" s="165" t="str">
        <f t="shared" si="36"/>
        <v>Arab Fund (AFESD)</v>
      </c>
      <c r="E42" s="167">
        <f t="shared" si="37"/>
        <v>-0.45049604895129985</v>
      </c>
      <c r="F42" s="168" t="str">
        <f t="shared" si="30"/>
        <v>NA</v>
      </c>
      <c r="G42" s="168">
        <f t="shared" si="31"/>
        <v>17</v>
      </c>
      <c r="I42" s="170">
        <f t="shared" si="38"/>
        <v>36</v>
      </c>
      <c r="J42" s="170">
        <f t="shared" si="39"/>
        <v>33</v>
      </c>
      <c r="K42" s="170">
        <f t="shared" si="40"/>
        <v>32</v>
      </c>
      <c r="L42" s="170" t="str">
        <f t="shared" si="41"/>
        <v>NA</v>
      </c>
      <c r="M42" s="61"/>
      <c r="N42" s="171">
        <f t="shared" si="42"/>
        <v>1</v>
      </c>
      <c r="O42" s="171">
        <f t="shared" si="43"/>
        <v>0.30980067275231704</v>
      </c>
      <c r="P42" s="171">
        <f t="shared" si="44"/>
        <v>-8.0317240208387375E-3</v>
      </c>
      <c r="Q42" s="171" t="str">
        <f t="shared" si="45"/>
        <v>NA</v>
      </c>
      <c r="R42" s="171">
        <f t="shared" si="46"/>
        <v>1.0343771405168809</v>
      </c>
      <c r="S42" s="171">
        <f t="shared" si="47"/>
        <v>0.11696068271691971</v>
      </c>
      <c r="T42" s="60"/>
      <c r="U42" s="171">
        <f t="shared" si="48"/>
        <v>1</v>
      </c>
      <c r="V42" s="171">
        <f t="shared" si="49"/>
        <v>0.33300000000000002</v>
      </c>
      <c r="W42" s="171">
        <f t="shared" si="50"/>
        <v>1</v>
      </c>
      <c r="X42" s="171">
        <f t="shared" si="51"/>
        <v>0</v>
      </c>
      <c r="Y42" s="171">
        <f t="shared" si="52"/>
        <v>1</v>
      </c>
      <c r="Z42" s="171">
        <f t="shared" si="53"/>
        <v>5.3999999999999999E-2</v>
      </c>
      <c r="AA42" s="171">
        <f t="shared" si="54"/>
        <v>0.29978615045547485</v>
      </c>
      <c r="AB42" s="60"/>
      <c r="AC42" s="171">
        <f t="shared" si="55"/>
        <v>0</v>
      </c>
      <c r="AD42" s="171">
        <f t="shared" si="56"/>
        <v>1</v>
      </c>
      <c r="AE42" s="171">
        <f t="shared" si="57"/>
        <v>5.1442499160766602</v>
      </c>
      <c r="AF42" s="171">
        <f t="shared" si="58"/>
        <v>1</v>
      </c>
      <c r="AG42" s="171">
        <f t="shared" si="59"/>
        <v>2</v>
      </c>
      <c r="AH42" s="171">
        <f t="shared" si="60"/>
        <v>0</v>
      </c>
      <c r="AI42" s="171">
        <f t="shared" si="61"/>
        <v>1</v>
      </c>
      <c r="AJ42" s="171" t="str">
        <f t="shared" si="62"/>
        <v>NA</v>
      </c>
      <c r="AK42" s="60"/>
      <c r="AL42" s="171" t="str">
        <f t="shared" si="63"/>
        <v>NA</v>
      </c>
      <c r="AM42" s="171" t="str">
        <f t="shared" si="64"/>
        <v>NA</v>
      </c>
      <c r="AN42" s="171" t="str">
        <f t="shared" si="65"/>
        <v>NA</v>
      </c>
      <c r="AO42" s="60"/>
      <c r="AP42" s="82" t="s">
        <v>214</v>
      </c>
      <c r="AQ42" t="s">
        <v>215</v>
      </c>
      <c r="AR42" s="56">
        <v>1</v>
      </c>
      <c r="AS42" s="56">
        <f t="shared" si="66"/>
        <v>22</v>
      </c>
      <c r="AT42" s="56" t="str">
        <f t="shared" si="67"/>
        <v>NA</v>
      </c>
      <c r="AU42">
        <f t="shared" si="34"/>
        <v>36</v>
      </c>
      <c r="AV42" s="65" t="s">
        <v>215</v>
      </c>
      <c r="AW42" s="33">
        <f>'Z-Scores'!C41</f>
        <v>-0.25600240039653432</v>
      </c>
      <c r="AX42" s="4">
        <f>'Z-Scores'!D41</f>
        <v>36</v>
      </c>
      <c r="AY42" s="11">
        <f>'Z-Scores'!E41</f>
        <v>2.3903690539433173E-2</v>
      </c>
      <c r="AZ42" s="12">
        <f>'Z-Scores'!F41</f>
        <v>19</v>
      </c>
      <c r="BA42" s="11">
        <f>'Z-Scores'!G41</f>
        <v>0.96761587575024699</v>
      </c>
      <c r="BB42" s="12">
        <f>'Z-Scores'!H41</f>
        <v>10</v>
      </c>
      <c r="BC42" s="11">
        <f>'Z-Scores'!I41</f>
        <v>-0.89105622672090123</v>
      </c>
      <c r="BD42" s="12">
        <f>'Z-Scores'!J41</f>
        <v>39</v>
      </c>
      <c r="BE42" s="11">
        <f>'Z-Scores'!K41</f>
        <v>-1.1244729411549164</v>
      </c>
      <c r="BF42" s="12">
        <f>'Z-Scores'!L41</f>
        <v>38</v>
      </c>
      <c r="BG42" s="2">
        <f>'Raw Scores'!D42</f>
        <v>0.56942093372344971</v>
      </c>
      <c r="BH42" s="2">
        <f>'Raw Scores'!E42</f>
        <v>0.84539998904936908</v>
      </c>
      <c r="BI42" s="2">
        <f>'Raw Scores'!F42</f>
        <v>-8.5946414619684219E-3</v>
      </c>
      <c r="BJ42" s="2">
        <f>'Raw Scores'!G42</f>
        <v>0.59780365228652954</v>
      </c>
      <c r="BK42" s="2">
        <f>'Raw Scores'!H42</f>
        <v>1.1868895617942243</v>
      </c>
      <c r="BL42" s="2">
        <f>'Raw Scores'!I42</f>
        <v>0.15287539320803023</v>
      </c>
      <c r="BM42" s="2">
        <f>'Raw Scores'!J42</f>
        <v>0.90900000000000003</v>
      </c>
      <c r="BN42" s="2">
        <f>'Raw Scores'!K42</f>
        <v>0.625</v>
      </c>
      <c r="BO42" s="2">
        <f>'Raw Scores'!L42</f>
        <v>0.27700000000000002</v>
      </c>
      <c r="BP42" s="2">
        <f>'Raw Scores'!M42</f>
        <v>0.14699999999999999</v>
      </c>
      <c r="BQ42" s="2">
        <f>'Raw Scores'!N42</f>
        <v>0.92500000000000004</v>
      </c>
      <c r="BR42" s="2">
        <f>'Raw Scores'!O42</f>
        <v>0.91400000000000003</v>
      </c>
      <c r="BS42" s="2">
        <f>'Raw Scores'!P42</f>
        <v>0.79241359233856201</v>
      </c>
      <c r="BT42" s="2">
        <f>VLOOKUP(AV42,'Transparency and Untying'!C$7:D$55,2,FALSE)</f>
        <v>0</v>
      </c>
      <c r="BU42" s="2">
        <f>'Raw Scores'!R42</f>
        <v>0.99720478057861328</v>
      </c>
      <c r="BV42" s="2">
        <f>'Raw Scores'!S42</f>
        <v>5.2049164772033691</v>
      </c>
      <c r="BW42" s="2">
        <f>'Raw Scores'!T42</f>
        <v>1</v>
      </c>
      <c r="BX42" s="2">
        <f>'Raw Scores'!U42</f>
        <v>1</v>
      </c>
      <c r="BY42" s="2">
        <f>'Raw Scores'!V42</f>
        <v>0</v>
      </c>
      <c r="BZ42" s="2">
        <f>'Raw Scores'!W42</f>
        <v>0.79903693485643934</v>
      </c>
      <c r="CA42" s="2">
        <f>'Raw Scores'!X42</f>
        <v>0.84494755497640228</v>
      </c>
      <c r="CB42" s="2">
        <f>'Raw Scores'!Y42</f>
        <v>2.75</v>
      </c>
      <c r="CC42" s="2">
        <f>'Raw Scores'!Z42</f>
        <v>1.631578947368421</v>
      </c>
      <c r="CD42" s="2">
        <f>'Raw Scores'!AA42</f>
        <v>1</v>
      </c>
    </row>
    <row r="43" spans="2:82" x14ac:dyDescent="0.35">
      <c r="B43" s="164">
        <f t="shared" si="35"/>
        <v>40</v>
      </c>
      <c r="C43" s="165" t="str">
        <f t="shared" si="36"/>
        <v>Food and Agriculture Organisation</v>
      </c>
      <c r="E43" s="167">
        <f t="shared" si="37"/>
        <v>-0.54325901540114641</v>
      </c>
      <c r="F43" s="168" t="str">
        <f t="shared" si="30"/>
        <v>NA</v>
      </c>
      <c r="G43" s="168">
        <f t="shared" si="31"/>
        <v>18</v>
      </c>
      <c r="I43" s="170">
        <f t="shared" si="38"/>
        <v>44</v>
      </c>
      <c r="J43" s="170">
        <f t="shared" si="39"/>
        <v>43</v>
      </c>
      <c r="K43" s="170">
        <f t="shared" si="40"/>
        <v>22</v>
      </c>
      <c r="L43" s="170">
        <f t="shared" si="41"/>
        <v>25</v>
      </c>
      <c r="M43" s="61"/>
      <c r="N43" s="171">
        <f t="shared" si="42"/>
        <v>0.40163609385490417</v>
      </c>
      <c r="O43" s="171">
        <f t="shared" si="43"/>
        <v>0.43948081695657493</v>
      </c>
      <c r="P43" s="171">
        <f t="shared" si="44"/>
        <v>-5.4919631220400333E-3</v>
      </c>
      <c r="Q43" s="171" t="str">
        <f t="shared" si="45"/>
        <v>NA</v>
      </c>
      <c r="R43" s="171">
        <f t="shared" si="46"/>
        <v>1.2605625599780979</v>
      </c>
      <c r="S43" s="171">
        <f t="shared" si="47"/>
        <v>0.29014821004315283</v>
      </c>
      <c r="T43" s="60"/>
      <c r="U43" s="171">
        <f t="shared" si="48"/>
        <v>0.97899999999999998</v>
      </c>
      <c r="V43" s="171">
        <f t="shared" si="49"/>
        <v>0.57100000000000006</v>
      </c>
      <c r="W43" s="171">
        <f t="shared" si="50"/>
        <v>3.6999999999999998E-2</v>
      </c>
      <c r="X43" s="171">
        <f t="shared" si="51"/>
        <v>0.128</v>
      </c>
      <c r="Y43" s="171">
        <f t="shared" si="52"/>
        <v>0.65200000000000002</v>
      </c>
      <c r="Z43" s="171">
        <f t="shared" si="53"/>
        <v>0.46600000000000003</v>
      </c>
      <c r="AA43" s="171">
        <f t="shared" si="54"/>
        <v>7.5986817479133606E-2</v>
      </c>
      <c r="AB43" s="60"/>
      <c r="AC43" s="171">
        <f t="shared" si="55"/>
        <v>7.0426075702945623E-2</v>
      </c>
      <c r="AD43" s="171">
        <f t="shared" si="56"/>
        <v>1</v>
      </c>
      <c r="AE43" s="171">
        <f t="shared" si="57"/>
        <v>5.2399444580078125</v>
      </c>
      <c r="AF43" s="171">
        <f t="shared" si="58"/>
        <v>1</v>
      </c>
      <c r="AG43" s="171">
        <f t="shared" si="59"/>
        <v>2</v>
      </c>
      <c r="AH43" s="171">
        <f t="shared" si="60"/>
        <v>4</v>
      </c>
      <c r="AI43" s="171">
        <f t="shared" si="61"/>
        <v>1</v>
      </c>
      <c r="AJ43" s="171" t="str">
        <f t="shared" si="62"/>
        <v>NA</v>
      </c>
      <c r="AK43" s="60"/>
      <c r="AL43" s="171">
        <f t="shared" si="63"/>
        <v>2.9</v>
      </c>
      <c r="AM43" s="171">
        <f t="shared" si="64"/>
        <v>2.9444444444444446</v>
      </c>
      <c r="AN43" s="171">
        <f t="shared" si="65"/>
        <v>2.1190476190476191</v>
      </c>
      <c r="AO43" s="60"/>
      <c r="AP43" s="82" t="s">
        <v>216</v>
      </c>
      <c r="AQ43" t="s">
        <v>217</v>
      </c>
      <c r="AR43" s="56">
        <v>1</v>
      </c>
      <c r="AS43" s="56">
        <f t="shared" si="66"/>
        <v>28</v>
      </c>
      <c r="AT43" s="56" t="str">
        <f t="shared" si="67"/>
        <v>NA</v>
      </c>
      <c r="AU43">
        <f t="shared" si="34"/>
        <v>48</v>
      </c>
      <c r="AV43" s="65" t="s">
        <v>217</v>
      </c>
      <c r="AW43" s="33">
        <f>'Z-Scores'!C42</f>
        <v>-1.5907687359558795</v>
      </c>
      <c r="AX43" s="4">
        <f>'Z-Scores'!D42</f>
        <v>48</v>
      </c>
      <c r="AY43" s="11">
        <f>'Z-Scores'!E42</f>
        <v>-0.69861082217420301</v>
      </c>
      <c r="AZ43" s="12">
        <f>'Z-Scores'!F42</f>
        <v>37</v>
      </c>
      <c r="BA43" s="11">
        <f>'Z-Scores'!G42</f>
        <v>-2.2297680153237671</v>
      </c>
      <c r="BB43" s="12">
        <f>'Z-Scores'!H42</f>
        <v>47</v>
      </c>
      <c r="BC43" s="11">
        <f>'Z-Scores'!I42</f>
        <v>-1.2419853021395417</v>
      </c>
      <c r="BD43" s="12">
        <f>'Z-Scores'!J42</f>
        <v>44</v>
      </c>
      <c r="BE43" s="11">
        <f>'Z-Scores'!K42</f>
        <v>-2.1927108041860062</v>
      </c>
      <c r="BF43" s="12">
        <f>'Z-Scores'!L42</f>
        <v>41</v>
      </c>
      <c r="BG43" s="2">
        <f>'Raw Scores'!D43</f>
        <v>0.63402080535888672</v>
      </c>
      <c r="BH43" s="2">
        <f>'Raw Scores'!E43</f>
        <v>0.32202929350387421</v>
      </c>
      <c r="BI43" s="2">
        <f>'Raw Scores'!F43</f>
        <v>-1.7913831397891045E-2</v>
      </c>
      <c r="BJ43" s="2">
        <f>'Raw Scores'!G43</f>
        <v>0.81402784585952759</v>
      </c>
      <c r="BK43" s="2">
        <f>'Raw Scores'!H43</f>
        <v>0.6251645665615797</v>
      </c>
      <c r="BL43" s="2">
        <f>'Raw Scores'!I43</f>
        <v>0.17665020339265319</v>
      </c>
      <c r="BM43" s="2" t="str">
        <f>'Raw Scores'!J43</f>
        <v>NA</v>
      </c>
      <c r="BN43" s="2" t="str">
        <f>'Raw Scores'!K43</f>
        <v>NA</v>
      </c>
      <c r="BO43" s="2" t="str">
        <f>'Raw Scores'!L43</f>
        <v>NA</v>
      </c>
      <c r="BP43" s="2" t="str">
        <f>'Raw Scores'!M43</f>
        <v>NA</v>
      </c>
      <c r="BQ43" s="2" t="str">
        <f>'Raw Scores'!N43</f>
        <v>NA</v>
      </c>
      <c r="BR43" s="2" t="str">
        <f>'Raw Scores'!O43</f>
        <v>NA</v>
      </c>
      <c r="BS43" s="2">
        <f>'Raw Scores'!P43</f>
        <v>0.11168236285448074</v>
      </c>
      <c r="BT43" s="2">
        <f>VLOOKUP(AV43,'Transparency and Untying'!C$7:D$55,2,FALSE)</f>
        <v>7.4597363399028158E-2</v>
      </c>
      <c r="BU43" s="2">
        <f>'Raw Scores'!R43</f>
        <v>1</v>
      </c>
      <c r="BV43" s="2">
        <f>'Raw Scores'!S43</f>
        <v>6.4263310432434082</v>
      </c>
      <c r="BW43" s="2">
        <f>'Raw Scores'!T43</f>
        <v>0.98325008153915405</v>
      </c>
      <c r="BX43" s="2">
        <f>'Raw Scores'!U43</f>
        <v>2</v>
      </c>
      <c r="BY43" s="2">
        <f>'Raw Scores'!V43</f>
        <v>1</v>
      </c>
      <c r="BZ43" s="2">
        <f>'Raw Scores'!W43</f>
        <v>0.76705284961855968</v>
      </c>
      <c r="CA43" s="2">
        <f>'Raw Scores'!X43</f>
        <v>0</v>
      </c>
      <c r="CB43" s="2">
        <f>'Raw Scores'!Y43</f>
        <v>1.25</v>
      </c>
      <c r="CC43" s="2">
        <f>'Raw Scores'!Z43</f>
        <v>1.5</v>
      </c>
      <c r="CD43" s="2">
        <f>'Raw Scores'!AA43</f>
        <v>0.5</v>
      </c>
    </row>
    <row r="44" spans="2:82" x14ac:dyDescent="0.35">
      <c r="B44" s="164">
        <f t="shared" si="35"/>
        <v>41</v>
      </c>
      <c r="C44" s="165" t="str">
        <f t="shared" si="36"/>
        <v>Austria</v>
      </c>
      <c r="E44" s="167">
        <f t="shared" si="37"/>
        <v>-0.55515176159160606</v>
      </c>
      <c r="F44" s="168">
        <f t="shared" si="30"/>
        <v>23</v>
      </c>
      <c r="G44" s="168" t="str">
        <f t="shared" si="31"/>
        <v>NA</v>
      </c>
      <c r="I44" s="170">
        <f t="shared" si="38"/>
        <v>23</v>
      </c>
      <c r="J44" s="170">
        <f t="shared" si="39"/>
        <v>26</v>
      </c>
      <c r="K44" s="170">
        <f t="shared" si="40"/>
        <v>45</v>
      </c>
      <c r="L44" s="170">
        <f t="shared" si="41"/>
        <v>37</v>
      </c>
      <c r="M44" s="61"/>
      <c r="N44" s="171">
        <f t="shared" si="42"/>
        <v>0.28323554992675781</v>
      </c>
      <c r="O44" s="171">
        <f t="shared" si="43"/>
        <v>0.52156087546245544</v>
      </c>
      <c r="P44" s="171">
        <f t="shared" si="44"/>
        <v>1.3142475858330727E-2</v>
      </c>
      <c r="Q44" s="171">
        <f t="shared" si="45"/>
        <v>0.63333785533905029</v>
      </c>
      <c r="R44" s="171">
        <f t="shared" si="46"/>
        <v>0.79682364918903659</v>
      </c>
      <c r="S44" s="171">
        <f t="shared" si="47"/>
        <v>0.29036184200587933</v>
      </c>
      <c r="T44" s="60"/>
      <c r="U44" s="171">
        <f t="shared" si="48"/>
        <v>0.5</v>
      </c>
      <c r="V44" s="171">
        <f t="shared" si="49"/>
        <v>0.35699999999999998</v>
      </c>
      <c r="W44" s="171">
        <f t="shared" si="50"/>
        <v>0.496</v>
      </c>
      <c r="X44" s="171">
        <f t="shared" si="51"/>
        <v>0.78</v>
      </c>
      <c r="Y44" s="171">
        <f t="shared" si="52"/>
        <v>0.875</v>
      </c>
      <c r="Z44" s="171">
        <f t="shared" si="53"/>
        <v>0.79300000000000004</v>
      </c>
      <c r="AA44" s="171">
        <f t="shared" si="54"/>
        <v>0.51716864109039307</v>
      </c>
      <c r="AB44" s="60"/>
      <c r="AC44" s="171">
        <f t="shared" si="55"/>
        <v>0</v>
      </c>
      <c r="AD44" s="171">
        <f t="shared" si="56"/>
        <v>0.98831582069396973</v>
      </c>
      <c r="AE44" s="171">
        <f t="shared" si="57"/>
        <v>5.411252498626709</v>
      </c>
      <c r="AF44" s="171">
        <f t="shared" si="58"/>
        <v>0.99867880344390869</v>
      </c>
      <c r="AG44" s="171">
        <f t="shared" si="59"/>
        <v>3</v>
      </c>
      <c r="AH44" s="171">
        <f t="shared" si="60"/>
        <v>0</v>
      </c>
      <c r="AI44" s="171">
        <f t="shared" si="61"/>
        <v>0.61294583383807477</v>
      </c>
      <c r="AJ44" s="171">
        <f t="shared" si="62"/>
        <v>0.12727495908831876</v>
      </c>
      <c r="AK44" s="60"/>
      <c r="AL44" s="171">
        <f t="shared" si="63"/>
        <v>2</v>
      </c>
      <c r="AM44" s="171">
        <f t="shared" si="64"/>
        <v>2.3684210526315788</v>
      </c>
      <c r="AN44" s="171">
        <f t="shared" si="65"/>
        <v>1.5</v>
      </c>
      <c r="AO44" s="60"/>
      <c r="AP44" s="82" t="s">
        <v>218</v>
      </c>
      <c r="AQ44" t="s">
        <v>219</v>
      </c>
      <c r="AR44" s="56">
        <v>1</v>
      </c>
      <c r="AS44" s="56">
        <f t="shared" si="66"/>
        <v>27</v>
      </c>
      <c r="AT44" s="56" t="str">
        <f t="shared" si="67"/>
        <v>NA</v>
      </c>
      <c r="AU44">
        <f t="shared" si="34"/>
        <v>47</v>
      </c>
      <c r="AV44" s="65" t="s">
        <v>219</v>
      </c>
      <c r="AW44" s="33">
        <f>'Z-Scores'!C43</f>
        <v>-1.3669564798375271</v>
      </c>
      <c r="AX44" s="4">
        <f>'Z-Scores'!D43</f>
        <v>47</v>
      </c>
      <c r="AY44" s="11">
        <f>'Z-Scores'!E43</f>
        <v>-1.9220826952519547</v>
      </c>
      <c r="AZ44" s="12">
        <f>'Z-Scores'!F43</f>
        <v>48</v>
      </c>
      <c r="BA44" s="11">
        <f>'Z-Scores'!G43</f>
        <v>-1.3188629654112292</v>
      </c>
      <c r="BB44" s="12">
        <f>'Z-Scores'!H43</f>
        <v>42</v>
      </c>
      <c r="BC44" s="11">
        <f>'Z-Scores'!I43</f>
        <v>-0.304491709254613</v>
      </c>
      <c r="BD44" s="12">
        <f>'Z-Scores'!J43</f>
        <v>30</v>
      </c>
      <c r="BE44" s="11">
        <f>'Z-Scores'!K43</f>
        <v>-1.9223885494323119</v>
      </c>
      <c r="BF44" s="12">
        <f>'Z-Scores'!L43</f>
        <v>40</v>
      </c>
      <c r="BG44" s="2">
        <f>'Raw Scores'!D44</f>
        <v>0.35440775752067566</v>
      </c>
      <c r="BH44" s="2">
        <f>'Raw Scores'!E44</f>
        <v>0.23812865931222404</v>
      </c>
      <c r="BI44" s="2">
        <f>'Raw Scores'!F44</f>
        <v>-1.454898901283741E-2</v>
      </c>
      <c r="BJ44" s="2">
        <f>'Raw Scores'!G44</f>
        <v>0.64565765857696533</v>
      </c>
      <c r="BK44" s="2">
        <f>'Raw Scores'!H44</f>
        <v>-0.60493396163656143</v>
      </c>
      <c r="BL44" s="2">
        <f>'Raw Scores'!I44</f>
        <v>0.1875356680801005</v>
      </c>
      <c r="BM44" s="2">
        <f>'Raw Scores'!J44</f>
        <v>0.5</v>
      </c>
      <c r="BN44" s="2" t="str">
        <f>'Raw Scores'!K44</f>
        <v>NA</v>
      </c>
      <c r="BO44" s="2" t="str">
        <f>'Raw Scores'!L44</f>
        <v>NA</v>
      </c>
      <c r="BP44" s="2">
        <f>'Raw Scores'!M44</f>
        <v>0.53400000000000003</v>
      </c>
      <c r="BQ44" s="2">
        <f>'Raw Scores'!N44</f>
        <v>1</v>
      </c>
      <c r="BR44" s="2">
        <f>'Raw Scores'!O44</f>
        <v>0</v>
      </c>
      <c r="BS44" s="2">
        <f>'Raw Scores'!P44</f>
        <v>0.27450764179229736</v>
      </c>
      <c r="BT44" s="2">
        <f>VLOOKUP(AV44,'Transparency and Untying'!C$7:D$55,2,FALSE)</f>
        <v>1.008607204690154E-2</v>
      </c>
      <c r="BU44" s="2">
        <f>'Raw Scores'!R44</f>
        <v>1</v>
      </c>
      <c r="BV44" s="2">
        <f>'Raw Scores'!S44</f>
        <v>6.4171557426452637</v>
      </c>
      <c r="BW44" s="2">
        <f>'Raw Scores'!T44</f>
        <v>1</v>
      </c>
      <c r="BX44" s="2">
        <f>'Raw Scores'!U44</f>
        <v>2</v>
      </c>
      <c r="BY44" s="2">
        <f>'Raw Scores'!V44</f>
        <v>2</v>
      </c>
      <c r="BZ44" s="2">
        <f>'Raw Scores'!W44</f>
        <v>0.62197077138227019</v>
      </c>
      <c r="CA44" s="2">
        <f>'Raw Scores'!X44</f>
        <v>1</v>
      </c>
      <c r="CB44" s="2">
        <f>'Raw Scores'!Y44</f>
        <v>2.25</v>
      </c>
      <c r="CC44" s="2">
        <f>'Raw Scores'!Z44</f>
        <v>1</v>
      </c>
      <c r="CD44" s="2">
        <f>'Raw Scores'!AA44</f>
        <v>0.5</v>
      </c>
    </row>
    <row r="45" spans="2:82" x14ac:dyDescent="0.35">
      <c r="B45" s="164">
        <f t="shared" si="35"/>
        <v>42</v>
      </c>
      <c r="C45" s="165" t="str">
        <f t="shared" si="36"/>
        <v>Global Environment Facility [GEF]</v>
      </c>
      <c r="E45" s="167">
        <f t="shared" si="37"/>
        <v>-0.65663880075233072</v>
      </c>
      <c r="F45" s="168" t="str">
        <f t="shared" si="30"/>
        <v>NA</v>
      </c>
      <c r="G45" s="168">
        <f t="shared" si="31"/>
        <v>19</v>
      </c>
      <c r="I45" s="170">
        <f t="shared" si="38"/>
        <v>21</v>
      </c>
      <c r="J45" s="170">
        <f t="shared" si="39"/>
        <v>45</v>
      </c>
      <c r="K45" s="170">
        <f t="shared" si="40"/>
        <v>40</v>
      </c>
      <c r="L45" s="170">
        <f t="shared" si="41"/>
        <v>24</v>
      </c>
      <c r="M45" s="61"/>
      <c r="N45" s="171">
        <f t="shared" si="42"/>
        <v>0.76375603675842285</v>
      </c>
      <c r="O45" s="171">
        <f t="shared" si="43"/>
        <v>0.46329713298746356</v>
      </c>
      <c r="P45" s="171">
        <f t="shared" si="44"/>
        <v>-6.5336744301021099E-3</v>
      </c>
      <c r="Q45" s="171" t="str">
        <f t="shared" si="45"/>
        <v>NA</v>
      </c>
      <c r="R45" s="171">
        <f t="shared" si="46"/>
        <v>0.78831406075255472</v>
      </c>
      <c r="S45" s="171">
        <f t="shared" si="47"/>
        <v>0.70612347002351461</v>
      </c>
      <c r="T45" s="60"/>
      <c r="U45" s="171">
        <f t="shared" si="48"/>
        <v>1</v>
      </c>
      <c r="V45" s="171">
        <f t="shared" si="49"/>
        <v>0</v>
      </c>
      <c r="W45" s="171">
        <f t="shared" si="50"/>
        <v>1</v>
      </c>
      <c r="X45" s="171">
        <f t="shared" si="51"/>
        <v>0</v>
      </c>
      <c r="Y45" s="171">
        <f t="shared" si="52"/>
        <v>0</v>
      </c>
      <c r="Z45" s="171">
        <f t="shared" si="53"/>
        <v>0.5</v>
      </c>
      <c r="AA45" s="171">
        <f t="shared" si="54"/>
        <v>0.19638095796108246</v>
      </c>
      <c r="AB45" s="60"/>
      <c r="AC45" s="171">
        <f t="shared" si="55"/>
        <v>0</v>
      </c>
      <c r="AD45" s="171">
        <f t="shared" si="56"/>
        <v>0.91651570796966553</v>
      </c>
      <c r="AE45" s="171">
        <f t="shared" si="57"/>
        <v>3.2467269897460938</v>
      </c>
      <c r="AF45" s="171">
        <f t="shared" si="58"/>
        <v>1</v>
      </c>
      <c r="AG45" s="171">
        <f t="shared" si="59"/>
        <v>2</v>
      </c>
      <c r="AH45" s="171">
        <f t="shared" si="60"/>
        <v>0</v>
      </c>
      <c r="AI45" s="171">
        <f t="shared" si="61"/>
        <v>1</v>
      </c>
      <c r="AJ45" s="171" t="str">
        <f t="shared" si="62"/>
        <v>NA</v>
      </c>
      <c r="AK45" s="60"/>
      <c r="AL45" s="171">
        <f t="shared" si="63"/>
        <v>3.65</v>
      </c>
      <c r="AM45" s="171">
        <f t="shared" si="64"/>
        <v>2.6944444444444446</v>
      </c>
      <c r="AN45" s="171">
        <f t="shared" si="65"/>
        <v>1.5833333333333335</v>
      </c>
      <c r="AO45" s="60"/>
      <c r="AP45" s="82" t="s">
        <v>220</v>
      </c>
      <c r="AQ45" t="s">
        <v>221</v>
      </c>
      <c r="AR45" s="56">
        <v>1</v>
      </c>
      <c r="AS45" s="56">
        <f t="shared" si="66"/>
        <v>19</v>
      </c>
      <c r="AT45" s="56" t="str">
        <f t="shared" si="67"/>
        <v>NA</v>
      </c>
      <c r="AU45">
        <f t="shared" si="34"/>
        <v>32</v>
      </c>
      <c r="AV45" s="65" t="s">
        <v>221</v>
      </c>
      <c r="AW45" s="33">
        <f>'Z-Scores'!C44</f>
        <v>-0.22972837004293062</v>
      </c>
      <c r="AX45" s="4">
        <f>'Z-Scores'!D44</f>
        <v>32</v>
      </c>
      <c r="AY45" s="11">
        <f>'Z-Scores'!E44</f>
        <v>-0.91950662631423685</v>
      </c>
      <c r="AZ45" s="12">
        <f>'Z-Scores'!F44</f>
        <v>43</v>
      </c>
      <c r="BA45" s="11">
        <f>'Z-Scores'!G44</f>
        <v>1.6525835312471072E-2</v>
      </c>
      <c r="BB45" s="12">
        <f>'Z-Scores'!H44</f>
        <v>29</v>
      </c>
      <c r="BC45" s="11">
        <f>'Z-Scores'!I44</f>
        <v>0.40653991179184251</v>
      </c>
      <c r="BD45" s="12">
        <f>'Z-Scores'!J44</f>
        <v>17</v>
      </c>
      <c r="BE45" s="11">
        <f>'Z-Scores'!K44</f>
        <v>-0.42247260096179928</v>
      </c>
      <c r="BF45" s="12">
        <f>'Z-Scores'!L44</f>
        <v>32</v>
      </c>
      <c r="BG45" s="2">
        <f>'Raw Scores'!D45</f>
        <v>0.2745833694934845</v>
      </c>
      <c r="BH45" s="2">
        <f>'Raw Scores'!E45</f>
        <v>0.45516045308459496</v>
      </c>
      <c r="BI45" s="2">
        <f>'Raw Scores'!F45</f>
        <v>-1.238560676574707E-2</v>
      </c>
      <c r="BJ45" s="2">
        <f>'Raw Scores'!G45</f>
        <v>0.63825708627700806</v>
      </c>
      <c r="BK45" s="2">
        <f>'Raw Scores'!H45</f>
        <v>1.2314823207699135</v>
      </c>
      <c r="BL45" s="2">
        <f>'Raw Scores'!I45</f>
        <v>0.21100223627109083</v>
      </c>
      <c r="BM45" s="2">
        <f>'Raw Scores'!J45</f>
        <v>0.91300000000000003</v>
      </c>
      <c r="BN45" s="2">
        <f>'Raw Scores'!K45</f>
        <v>0.432</v>
      </c>
      <c r="BO45" s="2">
        <f>'Raw Scores'!L45</f>
        <v>0.85</v>
      </c>
      <c r="BP45" s="2">
        <f>'Raw Scores'!M45</f>
        <v>0.57000000000000006</v>
      </c>
      <c r="BQ45" s="2">
        <f>'Raw Scores'!N45</f>
        <v>0.876</v>
      </c>
      <c r="BR45" s="2">
        <f>'Raw Scores'!O45</f>
        <v>0.40200000000000002</v>
      </c>
      <c r="BS45" s="2">
        <f>'Raw Scores'!P45</f>
        <v>0.23619312047958374</v>
      </c>
      <c r="BT45" s="2">
        <f>VLOOKUP(AV45,'Transparency and Untying'!C$7:D$55,2,FALSE)</f>
        <v>9.5193963561772205E-2</v>
      </c>
      <c r="BU45" s="2">
        <f>'Raw Scores'!R45</f>
        <v>0.99712258577346802</v>
      </c>
      <c r="BV45" s="2">
        <f>'Raw Scores'!S45</f>
        <v>6.5119538307189941</v>
      </c>
      <c r="BW45" s="2">
        <f>'Raw Scores'!T45</f>
        <v>0.99533569812774658</v>
      </c>
      <c r="BX45" s="2">
        <f>'Raw Scores'!U45</f>
        <v>2</v>
      </c>
      <c r="BY45" s="2">
        <f>'Raw Scores'!V45</f>
        <v>8</v>
      </c>
      <c r="BZ45" s="2">
        <f>'Raw Scores'!W45</f>
        <v>0.78712134161270308</v>
      </c>
      <c r="CA45" s="2">
        <f>'Raw Scores'!X45</f>
        <v>0.70258621976308677</v>
      </c>
      <c r="CB45" s="2">
        <f>'Raw Scores'!Y45</f>
        <v>3</v>
      </c>
      <c r="CC45" s="2">
        <f>'Raw Scores'!Z45</f>
        <v>2.3333333333333335</v>
      </c>
      <c r="CD45" s="2">
        <f>'Raw Scores'!AA45</f>
        <v>1.5</v>
      </c>
    </row>
    <row r="46" spans="2:82" x14ac:dyDescent="0.35">
      <c r="B46" s="164">
        <f t="shared" si="35"/>
        <v>43</v>
      </c>
      <c r="C46" s="165" t="str">
        <f t="shared" si="36"/>
        <v>IMF (Concessional Trust Funds)</v>
      </c>
      <c r="E46" s="167">
        <f t="shared" si="37"/>
        <v>-0.93688136992327531</v>
      </c>
      <c r="F46" s="168" t="str">
        <f t="shared" si="30"/>
        <v>NA</v>
      </c>
      <c r="G46" s="168">
        <f t="shared" si="31"/>
        <v>20</v>
      </c>
      <c r="I46" s="170">
        <f t="shared" si="38"/>
        <v>41</v>
      </c>
      <c r="J46" s="170">
        <f t="shared" si="39"/>
        <v>14</v>
      </c>
      <c r="K46" s="170">
        <f t="shared" si="40"/>
        <v>49</v>
      </c>
      <c r="L46" s="170" t="str">
        <f t="shared" si="41"/>
        <v>NA</v>
      </c>
      <c r="M46" s="61"/>
      <c r="N46" s="171">
        <f t="shared" si="42"/>
        <v>0.99999982118606567</v>
      </c>
      <c r="O46" s="171">
        <f t="shared" si="43"/>
        <v>0.46344734582817182</v>
      </c>
      <c r="P46" s="171">
        <f t="shared" si="44"/>
        <v>-1.0962525382637978E-2</v>
      </c>
      <c r="Q46" s="171" t="str">
        <f t="shared" si="45"/>
        <v>NA</v>
      </c>
      <c r="R46" s="171">
        <f t="shared" si="46"/>
        <v>0.64947462081181584</v>
      </c>
      <c r="S46" s="171">
        <f t="shared" si="47"/>
        <v>0</v>
      </c>
      <c r="T46" s="60"/>
      <c r="U46" s="171">
        <f t="shared" si="48"/>
        <v>1</v>
      </c>
      <c r="V46" s="171">
        <f t="shared" si="49"/>
        <v>0.5</v>
      </c>
      <c r="W46" s="171">
        <f t="shared" si="50"/>
        <v>0</v>
      </c>
      <c r="X46" s="171">
        <f t="shared" si="51"/>
        <v>0.91900000000000004</v>
      </c>
      <c r="Y46" s="171">
        <f t="shared" si="52"/>
        <v>1</v>
      </c>
      <c r="Z46" s="171">
        <f t="shared" si="53"/>
        <v>0.52300000000000002</v>
      </c>
      <c r="AA46" s="171">
        <f t="shared" si="54"/>
        <v>0.51778513193130493</v>
      </c>
      <c r="AB46" s="60"/>
      <c r="AC46" s="171">
        <f t="shared" si="55"/>
        <v>0</v>
      </c>
      <c r="AD46" s="171">
        <f t="shared" si="56"/>
        <v>0.66666668653488159</v>
      </c>
      <c r="AE46" s="171">
        <f t="shared" si="57"/>
        <v>0</v>
      </c>
      <c r="AF46" s="171">
        <f t="shared" si="58"/>
        <v>0</v>
      </c>
      <c r="AG46" s="171">
        <f t="shared" si="59"/>
        <v>3</v>
      </c>
      <c r="AH46" s="171">
        <f t="shared" si="60"/>
        <v>0</v>
      </c>
      <c r="AI46" s="171">
        <f t="shared" si="61"/>
        <v>1</v>
      </c>
      <c r="AJ46" s="171" t="str">
        <f t="shared" si="62"/>
        <v>NA</v>
      </c>
      <c r="AK46" s="60"/>
      <c r="AL46" s="171" t="str">
        <f t="shared" si="63"/>
        <v>NA</v>
      </c>
      <c r="AM46" s="171" t="str">
        <f t="shared" si="64"/>
        <v>NA</v>
      </c>
      <c r="AN46" s="171" t="str">
        <f t="shared" si="65"/>
        <v>NA</v>
      </c>
      <c r="AO46" s="60"/>
      <c r="AP46" s="82" t="s">
        <v>222</v>
      </c>
      <c r="AQ46" t="s">
        <v>223</v>
      </c>
      <c r="AR46" s="56">
        <v>1</v>
      </c>
      <c r="AS46" s="56">
        <f t="shared" si="66"/>
        <v>1</v>
      </c>
      <c r="AT46" s="56" t="str">
        <f t="shared" si="67"/>
        <v>NA</v>
      </c>
      <c r="AU46">
        <f t="shared" si="34"/>
        <v>6</v>
      </c>
      <c r="AV46" s="65" t="s">
        <v>223</v>
      </c>
      <c r="AW46" s="33">
        <f>'Z-Scores'!C45</f>
        <v>0.74367367883350921</v>
      </c>
      <c r="AX46" s="4">
        <f>'Z-Scores'!D45</f>
        <v>6</v>
      </c>
      <c r="AY46" s="11">
        <f>'Z-Scores'!E45</f>
        <v>0.21199776959580394</v>
      </c>
      <c r="AZ46" s="12">
        <f>'Z-Scores'!F45</f>
        <v>18</v>
      </c>
      <c r="BA46" s="11">
        <f>'Z-Scores'!G45</f>
        <v>0.16247218315501566</v>
      </c>
      <c r="BB46" s="12">
        <f>'Z-Scores'!H45</f>
        <v>23</v>
      </c>
      <c r="BC46" s="11">
        <f>'Z-Scores'!I45</f>
        <v>1.3197662619082253</v>
      </c>
      <c r="BD46" s="12">
        <f>'Z-Scores'!J45</f>
        <v>6</v>
      </c>
      <c r="BE46" s="11">
        <f>'Z-Scores'!K45</f>
        <v>1.2804585006749922</v>
      </c>
      <c r="BF46" s="12">
        <f>'Z-Scores'!L45</f>
        <v>1</v>
      </c>
      <c r="BG46" s="2">
        <f>'Raw Scores'!D46</f>
        <v>0.58033215999603271</v>
      </c>
      <c r="BH46" s="2">
        <f>'Raw Scores'!E46</f>
        <v>0.80778419520834177</v>
      </c>
      <c r="BI46" s="2">
        <f>'Raw Scores'!F46</f>
        <v>-2.6848868001252413E-3</v>
      </c>
      <c r="BJ46" s="2">
        <f>'Raw Scores'!G46</f>
        <v>0.32899612188339233</v>
      </c>
      <c r="BK46" s="2">
        <f>'Raw Scores'!H46</f>
        <v>2.1867661348065894</v>
      </c>
      <c r="BL46" s="2">
        <f>'Raw Scores'!I46</f>
        <v>0.27278469914442743</v>
      </c>
      <c r="BM46" s="2">
        <f>'Raw Scores'!J46</f>
        <v>0.65200000000000002</v>
      </c>
      <c r="BN46" s="2">
        <f>'Raw Scores'!K46</f>
        <v>0.35699999999999998</v>
      </c>
      <c r="BO46" s="2">
        <f>'Raw Scores'!L46</f>
        <v>0.59199999999999997</v>
      </c>
      <c r="BP46" s="2">
        <f>'Raw Scores'!M46</f>
        <v>0.65500000000000003</v>
      </c>
      <c r="BQ46" s="2">
        <f>'Raw Scores'!N46</f>
        <v>0.95500000000000007</v>
      </c>
      <c r="BR46" s="2">
        <f>'Raw Scores'!O46</f>
        <v>0.58599999999999997</v>
      </c>
      <c r="BS46" s="2">
        <f>'Raw Scores'!P46</f>
        <v>0.49132192134857178</v>
      </c>
      <c r="BT46" s="2">
        <f>VLOOKUP(AV46,'Transparency and Untying'!C$7:D$55,2,FALSE)</f>
        <v>0.94472729757033036</v>
      </c>
      <c r="BU46" s="2">
        <f>'Raw Scores'!R46</f>
        <v>0.99923211336135864</v>
      </c>
      <c r="BV46" s="2">
        <f>'Raw Scores'!S46</f>
        <v>6.7990212440490723</v>
      </c>
      <c r="BW46" s="2">
        <f>'Raw Scores'!T46</f>
        <v>0.99920010566711426</v>
      </c>
      <c r="BX46" s="2">
        <f>'Raw Scores'!U46</f>
        <v>3</v>
      </c>
      <c r="BY46" s="2">
        <f>'Raw Scores'!V46</f>
        <v>7</v>
      </c>
      <c r="BZ46" s="2">
        <f>'Raw Scores'!W46</f>
        <v>0.86983603979633417</v>
      </c>
      <c r="CA46" s="2">
        <f>'Raw Scores'!X46</f>
        <v>0.14678392440436694</v>
      </c>
      <c r="CB46" s="2">
        <f>'Raw Scores'!Y46</f>
        <v>3.75</v>
      </c>
      <c r="CC46" s="2">
        <f>'Raw Scores'!Z46</f>
        <v>2.8571428571428572</v>
      </c>
      <c r="CD46" s="2">
        <f>'Raw Scores'!AA46</f>
        <v>4</v>
      </c>
    </row>
    <row r="47" spans="2:82" x14ac:dyDescent="0.35">
      <c r="B47" s="164">
        <f t="shared" si="35"/>
        <v>44</v>
      </c>
      <c r="C47" s="165" t="str">
        <f t="shared" si="36"/>
        <v>Czechia</v>
      </c>
      <c r="E47" s="167">
        <f t="shared" si="37"/>
        <v>-0.9679861232000686</v>
      </c>
      <c r="F47" s="168">
        <f t="shared" si="30"/>
        <v>24</v>
      </c>
      <c r="G47" s="168" t="str">
        <f t="shared" si="31"/>
        <v>NA</v>
      </c>
      <c r="I47" s="170">
        <f t="shared" si="38"/>
        <v>33</v>
      </c>
      <c r="J47" s="170">
        <f t="shared" si="39"/>
        <v>44</v>
      </c>
      <c r="K47" s="170">
        <f t="shared" si="40"/>
        <v>37</v>
      </c>
      <c r="L47" s="170">
        <f t="shared" si="41"/>
        <v>36</v>
      </c>
      <c r="M47" s="61"/>
      <c r="N47" s="171">
        <f t="shared" si="42"/>
        <v>0.60533547401428223</v>
      </c>
      <c r="O47" s="171">
        <f t="shared" si="43"/>
        <v>0.44422405890327354</v>
      </c>
      <c r="P47" s="171">
        <f t="shared" si="44"/>
        <v>-3.2743832562118769E-3</v>
      </c>
      <c r="Q47" s="171">
        <f t="shared" si="45"/>
        <v>0.69000643491744995</v>
      </c>
      <c r="R47" s="171">
        <f t="shared" si="46"/>
        <v>0.20724596388504324</v>
      </c>
      <c r="S47" s="171">
        <f t="shared" si="47"/>
        <v>0.16692521368952121</v>
      </c>
      <c r="T47" s="60"/>
      <c r="U47" s="171">
        <f t="shared" si="48"/>
        <v>0.72199999999999998</v>
      </c>
      <c r="V47" s="171">
        <f t="shared" si="49"/>
        <v>0.125</v>
      </c>
      <c r="W47" s="171" t="str">
        <f t="shared" si="50"/>
        <v>NA</v>
      </c>
      <c r="X47" s="171">
        <f t="shared" si="51"/>
        <v>8.0000000000000002E-3</v>
      </c>
      <c r="Y47" s="171">
        <f t="shared" si="52"/>
        <v>0.88700000000000001</v>
      </c>
      <c r="Z47" s="171">
        <f t="shared" si="53"/>
        <v>0</v>
      </c>
      <c r="AA47" s="171">
        <f t="shared" si="54"/>
        <v>0.40219810605049133</v>
      </c>
      <c r="AB47" s="60"/>
      <c r="AC47" s="171">
        <f t="shared" si="55"/>
        <v>0</v>
      </c>
      <c r="AD47" s="171">
        <f t="shared" si="56"/>
        <v>0.99907666444778442</v>
      </c>
      <c r="AE47" s="171">
        <f t="shared" si="57"/>
        <v>6.0077881813049316</v>
      </c>
      <c r="AF47" s="171">
        <f t="shared" si="58"/>
        <v>1</v>
      </c>
      <c r="AG47" s="171">
        <f t="shared" si="59"/>
        <v>2</v>
      </c>
      <c r="AH47" s="171">
        <f t="shared" si="60"/>
        <v>0</v>
      </c>
      <c r="AI47" s="171">
        <f t="shared" si="61"/>
        <v>0.76714163716523509</v>
      </c>
      <c r="AJ47" s="171">
        <f t="shared" si="62"/>
        <v>0.44844327557303643</v>
      </c>
      <c r="AK47" s="60"/>
      <c r="AL47" s="171">
        <f t="shared" si="63"/>
        <v>2.5</v>
      </c>
      <c r="AM47" s="171">
        <f t="shared" si="64"/>
        <v>2.5</v>
      </c>
      <c r="AN47" s="171">
        <f t="shared" si="65"/>
        <v>1</v>
      </c>
      <c r="AO47" s="60"/>
      <c r="AP47" s="82" t="s">
        <v>224</v>
      </c>
      <c r="AQ47" t="s">
        <v>225</v>
      </c>
      <c r="AR47" s="56">
        <v>1</v>
      </c>
      <c r="AS47" s="56">
        <f t="shared" si="66"/>
        <v>15</v>
      </c>
      <c r="AT47" s="56" t="str">
        <f t="shared" si="67"/>
        <v>NA</v>
      </c>
      <c r="AU47">
        <f t="shared" si="34"/>
        <v>27</v>
      </c>
      <c r="AV47" s="65" t="s">
        <v>225</v>
      </c>
      <c r="AW47" s="33">
        <f>'Z-Scores'!C46</f>
        <v>-7.1690388585846032E-2</v>
      </c>
      <c r="AX47" s="4">
        <f>'Z-Scores'!D46</f>
        <v>27</v>
      </c>
      <c r="AY47" s="11">
        <f>'Z-Scores'!E46</f>
        <v>-0.81668383136060285</v>
      </c>
      <c r="AZ47" s="12">
        <f>'Z-Scores'!F46</f>
        <v>40</v>
      </c>
      <c r="BA47" s="11">
        <f>'Z-Scores'!G46</f>
        <v>-0.13599969219706698</v>
      </c>
      <c r="BB47" s="12">
        <f>'Z-Scores'!H46</f>
        <v>31</v>
      </c>
      <c r="BC47" s="11">
        <f>'Z-Scores'!I46</f>
        <v>6.8607711849289132E-3</v>
      </c>
      <c r="BD47" s="12">
        <f>'Z-Scores'!J46</f>
        <v>25</v>
      </c>
      <c r="BE47" s="11">
        <f>'Z-Scores'!K46</f>
        <v>0.65906119802935681</v>
      </c>
      <c r="BF47" s="12">
        <f>'Z-Scores'!L46</f>
        <v>11</v>
      </c>
      <c r="BG47" s="2">
        <f>'Raw Scores'!D47</f>
        <v>0.55228525400161743</v>
      </c>
      <c r="BH47" s="2">
        <f>'Raw Scores'!E47</f>
        <v>0.6276273147209821</v>
      </c>
      <c r="BI47" s="2">
        <f>'Raw Scores'!F47</f>
        <v>-9.1187469661235809E-3</v>
      </c>
      <c r="BJ47" s="2">
        <f>'Raw Scores'!G47</f>
        <v>0.24769105017185211</v>
      </c>
      <c r="BK47" s="2">
        <f>'Raw Scores'!H47</f>
        <v>1.427184108063102</v>
      </c>
      <c r="BL47" s="2">
        <f>'Raw Scores'!I47</f>
        <v>0.2074049169707754</v>
      </c>
      <c r="BM47" s="2">
        <f>'Raw Scores'!J47</f>
        <v>0.73199999999999998</v>
      </c>
      <c r="BN47" s="2">
        <f>'Raw Scores'!K47</f>
        <v>0.52600000000000002</v>
      </c>
      <c r="BO47" s="2">
        <f>'Raw Scores'!L47</f>
        <v>0.441</v>
      </c>
      <c r="BP47" s="2">
        <f>'Raw Scores'!M47</f>
        <v>0.254</v>
      </c>
      <c r="BQ47" s="2">
        <f>'Raw Scores'!N47</f>
        <v>0.84699999999999998</v>
      </c>
      <c r="BR47" s="2">
        <f>'Raw Scores'!O47</f>
        <v>0.70000000000000007</v>
      </c>
      <c r="BS47" s="2">
        <f>'Raw Scores'!P47</f>
        <v>0.43847376108169556</v>
      </c>
      <c r="BT47" s="2">
        <f>VLOOKUP(AV47,'Transparency and Untying'!C$7:D$55,2,FALSE)</f>
        <v>0.44464744263241712</v>
      </c>
      <c r="BU47" s="2">
        <f>'Raw Scores'!R47</f>
        <v>0.93904638290405273</v>
      </c>
      <c r="BV47" s="2">
        <f>'Raw Scores'!S47</f>
        <v>5.9158267974853516</v>
      </c>
      <c r="BW47" s="2">
        <f>'Raw Scores'!T47</f>
        <v>0.99467968940734863</v>
      </c>
      <c r="BX47" s="2">
        <f>'Raw Scores'!U47</f>
        <v>1</v>
      </c>
      <c r="BY47" s="2">
        <f>'Raw Scores'!V47</f>
        <v>5</v>
      </c>
      <c r="BZ47" s="2">
        <f>'Raw Scores'!W47</f>
        <v>0.95979134618883777</v>
      </c>
      <c r="CA47" s="2">
        <f>'Raw Scores'!X47</f>
        <v>0.50075199658979463</v>
      </c>
      <c r="CB47" s="2">
        <f>'Raw Scores'!Y47</f>
        <v>3.75</v>
      </c>
      <c r="CC47" s="2">
        <f>'Raw Scores'!Z47</f>
        <v>2.8571428571428572</v>
      </c>
      <c r="CD47" s="2">
        <f>'Raw Scores'!AA47</f>
        <v>2.5</v>
      </c>
    </row>
    <row r="48" spans="2:82" x14ac:dyDescent="0.35">
      <c r="B48" s="164">
        <f t="shared" si="35"/>
        <v>45</v>
      </c>
      <c r="C48" s="165" t="str">
        <f t="shared" si="36"/>
        <v>Poland</v>
      </c>
      <c r="E48" s="167">
        <f t="shared" si="37"/>
        <v>-1.1950338632205459</v>
      </c>
      <c r="F48" s="168">
        <f t="shared" si="30"/>
        <v>25</v>
      </c>
      <c r="G48" s="168" t="str">
        <f t="shared" si="31"/>
        <v>NA</v>
      </c>
      <c r="I48" s="170">
        <f t="shared" si="38"/>
        <v>45</v>
      </c>
      <c r="J48" s="170">
        <f t="shared" si="39"/>
        <v>48</v>
      </c>
      <c r="K48" s="170">
        <f t="shared" si="40"/>
        <v>42</v>
      </c>
      <c r="L48" s="170">
        <f t="shared" si="41"/>
        <v>30</v>
      </c>
      <c r="M48" s="61"/>
      <c r="N48" s="171">
        <f t="shared" si="42"/>
        <v>0.40130600333213806</v>
      </c>
      <c r="O48" s="171">
        <f t="shared" si="43"/>
        <v>0.31956667733174982</v>
      </c>
      <c r="P48" s="171">
        <f t="shared" si="44"/>
        <v>-5.2807540632784367E-3</v>
      </c>
      <c r="Q48" s="171">
        <f t="shared" si="45"/>
        <v>0.70270919799804688</v>
      </c>
      <c r="R48" s="171">
        <f t="shared" si="46"/>
        <v>5.8356348801680724E-2</v>
      </c>
      <c r="S48" s="171">
        <f t="shared" si="47"/>
        <v>0.15209866275526629</v>
      </c>
      <c r="T48" s="60"/>
      <c r="U48" s="171" t="str">
        <f t="shared" si="48"/>
        <v>NA</v>
      </c>
      <c r="V48" s="171" t="str">
        <f t="shared" si="49"/>
        <v>NA</v>
      </c>
      <c r="W48" s="171" t="str">
        <f t="shared" si="50"/>
        <v>NA</v>
      </c>
      <c r="X48" s="171" t="str">
        <f t="shared" si="51"/>
        <v>NA</v>
      </c>
      <c r="Y48" s="171" t="str">
        <f t="shared" si="52"/>
        <v>NA</v>
      </c>
      <c r="Z48" s="171" t="str">
        <f t="shared" si="53"/>
        <v>NA</v>
      </c>
      <c r="AA48" s="171">
        <f t="shared" si="54"/>
        <v>8.713926374912262E-2</v>
      </c>
      <c r="AB48" s="60"/>
      <c r="AC48" s="171">
        <f t="shared" si="55"/>
        <v>0</v>
      </c>
      <c r="AD48" s="171">
        <f t="shared" si="56"/>
        <v>0.99454927444458008</v>
      </c>
      <c r="AE48" s="171">
        <f t="shared" si="57"/>
        <v>6.3809194564819336</v>
      </c>
      <c r="AF48" s="171">
        <f t="shared" si="58"/>
        <v>0.99965298175811768</v>
      </c>
      <c r="AG48" s="171">
        <f t="shared" si="59"/>
        <v>3</v>
      </c>
      <c r="AH48" s="171">
        <f t="shared" si="60"/>
        <v>0</v>
      </c>
      <c r="AI48" s="171">
        <f t="shared" si="61"/>
        <v>0.61770041133978326</v>
      </c>
      <c r="AJ48" s="171">
        <f t="shared" si="62"/>
        <v>0.20006619406179549</v>
      </c>
      <c r="AK48" s="60"/>
      <c r="AL48" s="171">
        <f t="shared" si="63"/>
        <v>2.25</v>
      </c>
      <c r="AM48" s="171">
        <f t="shared" si="64"/>
        <v>3.5</v>
      </c>
      <c r="AN48" s="171">
        <f t="shared" si="65"/>
        <v>1.5</v>
      </c>
      <c r="AO48" s="60"/>
      <c r="AP48" s="82" t="s">
        <v>226</v>
      </c>
      <c r="AQ48" t="s">
        <v>226</v>
      </c>
      <c r="AR48" s="56">
        <v>0</v>
      </c>
      <c r="AS48" s="56" t="str">
        <f t="shared" si="66"/>
        <v>NA</v>
      </c>
      <c r="AT48" s="56">
        <f t="shared" si="67"/>
        <v>6</v>
      </c>
      <c r="AU48">
        <f t="shared" si="34"/>
        <v>7</v>
      </c>
      <c r="AV48" s="65" t="s">
        <v>226</v>
      </c>
      <c r="AW48" s="33">
        <f>'Z-Scores'!C47</f>
        <v>0.68136845670902002</v>
      </c>
      <c r="AX48" s="4">
        <f>'Z-Scores'!D47</f>
        <v>7</v>
      </c>
      <c r="AY48" s="11">
        <f>'Z-Scores'!E47</f>
        <v>1.548806900017234</v>
      </c>
      <c r="AZ48" s="12">
        <f>'Z-Scores'!F47</f>
        <v>5</v>
      </c>
      <c r="BA48" s="11">
        <f>'Z-Scores'!G47</f>
        <v>0.1474687587746451</v>
      </c>
      <c r="BB48" s="12">
        <f>'Z-Scores'!H47</f>
        <v>24</v>
      </c>
      <c r="BC48" s="11">
        <f>'Z-Scores'!I47</f>
        <v>0.71651950829052713</v>
      </c>
      <c r="BD48" s="12">
        <f>'Z-Scores'!J47</f>
        <v>13</v>
      </c>
      <c r="BE48" s="11">
        <f>'Z-Scores'!K47</f>
        <v>0.31267865975367376</v>
      </c>
      <c r="BF48" s="12">
        <f>'Z-Scores'!L47</f>
        <v>20</v>
      </c>
      <c r="BG48" s="2">
        <f>'Raw Scores'!D48</f>
        <v>0.88060504198074341</v>
      </c>
      <c r="BH48" s="2">
        <f>'Raw Scores'!E48</f>
        <v>1.0878562879188394</v>
      </c>
      <c r="BI48" s="2">
        <f>'Raw Scores'!F48</f>
        <v>3.1982669606804848E-3</v>
      </c>
      <c r="BJ48" s="2" t="str">
        <f>'Raw Scores'!G48</f>
        <v>NA</v>
      </c>
      <c r="BK48" s="2">
        <f>'Raw Scores'!H48</f>
        <v>2.0579078425121224</v>
      </c>
      <c r="BL48" s="2">
        <f>'Raw Scores'!I48</f>
        <v>0.18162388748481045</v>
      </c>
      <c r="BM48" s="2">
        <f>'Raw Scores'!J48</f>
        <v>0.93700000000000006</v>
      </c>
      <c r="BN48" s="2">
        <f>'Raw Scores'!K48</f>
        <v>0.82000000000000006</v>
      </c>
      <c r="BO48" s="2">
        <f>'Raw Scores'!L48</f>
        <v>0.249</v>
      </c>
      <c r="BP48" s="2">
        <f>'Raw Scores'!M48</f>
        <v>0.11700000000000001</v>
      </c>
      <c r="BQ48" s="2">
        <f>'Raw Scores'!N48</f>
        <v>0.81300000000000006</v>
      </c>
      <c r="BR48" s="2">
        <f>'Raw Scores'!O48</f>
        <v>0.45800000000000002</v>
      </c>
      <c r="BS48" s="2">
        <f>'Raw Scores'!P48</f>
        <v>0.56947875022888184</v>
      </c>
      <c r="BT48" s="2">
        <f>VLOOKUP(AV48,'Transparency and Untying'!C$7:D$55,2,FALSE)</f>
        <v>1</v>
      </c>
      <c r="BU48" s="2">
        <f>'Raw Scores'!R48</f>
        <v>1</v>
      </c>
      <c r="BV48" s="2">
        <f>'Raw Scores'!S48</f>
        <v>5.0709228515625</v>
      </c>
      <c r="BW48" s="2">
        <f>'Raw Scores'!T48</f>
        <v>0</v>
      </c>
      <c r="BX48" s="2">
        <f>'Raw Scores'!U48</f>
        <v>2</v>
      </c>
      <c r="BY48" s="2">
        <f>'Raw Scores'!V48</f>
        <v>8</v>
      </c>
      <c r="BZ48" s="2">
        <f>'Raw Scores'!W48</f>
        <v>1</v>
      </c>
      <c r="CA48" s="2" t="str">
        <f>'Raw Scores'!X48</f>
        <v>NA</v>
      </c>
      <c r="CB48" s="2">
        <f>'Raw Scores'!Y48</f>
        <v>2.9166666666666665</v>
      </c>
      <c r="CC48" s="2">
        <f>'Raw Scores'!Z48</f>
        <v>2.3333333333333335</v>
      </c>
      <c r="CD48" s="2">
        <f>'Raw Scores'!AA48</f>
        <v>3.3809523809523809</v>
      </c>
    </row>
    <row r="49" spans="2:82" x14ac:dyDescent="0.35">
      <c r="B49" s="164">
        <f t="shared" si="35"/>
        <v>46</v>
      </c>
      <c r="C49" s="165" t="str">
        <f t="shared" si="36"/>
        <v>Hungary</v>
      </c>
      <c r="E49" s="167">
        <f t="shared" si="37"/>
        <v>-1.2969253345523963</v>
      </c>
      <c r="F49" s="168">
        <f t="shared" si="30"/>
        <v>26</v>
      </c>
      <c r="G49" s="168" t="str">
        <f t="shared" si="31"/>
        <v>NA</v>
      </c>
      <c r="I49" s="170">
        <f t="shared" si="38"/>
        <v>28</v>
      </c>
      <c r="J49" s="170">
        <f t="shared" si="39"/>
        <v>46</v>
      </c>
      <c r="K49" s="170">
        <f t="shared" si="40"/>
        <v>48</v>
      </c>
      <c r="L49" s="170" t="str">
        <f t="shared" si="41"/>
        <v>NA</v>
      </c>
      <c r="M49" s="61"/>
      <c r="N49" s="171">
        <f t="shared" si="42"/>
        <v>0.92331302165985107</v>
      </c>
      <c r="O49" s="171">
        <f t="shared" si="43"/>
        <v>0.46668828685051267</v>
      </c>
      <c r="P49" s="171">
        <f t="shared" si="44"/>
        <v>-5.7516894303262234E-3</v>
      </c>
      <c r="Q49" s="171">
        <f t="shared" si="45"/>
        <v>0.49006599187850952</v>
      </c>
      <c r="R49" s="171">
        <f t="shared" si="46"/>
        <v>0.93121316028366152</v>
      </c>
      <c r="S49" s="171">
        <f t="shared" si="47"/>
        <v>0.13944158050179542</v>
      </c>
      <c r="T49" s="60"/>
      <c r="U49" s="171" t="str">
        <f t="shared" si="48"/>
        <v>NA</v>
      </c>
      <c r="V49" s="171" t="str">
        <f t="shared" si="49"/>
        <v>NA</v>
      </c>
      <c r="W49" s="171" t="str">
        <f t="shared" si="50"/>
        <v>NA</v>
      </c>
      <c r="X49" s="171" t="str">
        <f t="shared" si="51"/>
        <v>NA</v>
      </c>
      <c r="Y49" s="171" t="str">
        <f t="shared" si="52"/>
        <v>NA</v>
      </c>
      <c r="Z49" s="171" t="str">
        <f t="shared" si="53"/>
        <v>NA</v>
      </c>
      <c r="AA49" s="171">
        <f t="shared" si="54"/>
        <v>0.12952961027622223</v>
      </c>
      <c r="AB49" s="60"/>
      <c r="AC49" s="171">
        <f t="shared" si="55"/>
        <v>0</v>
      </c>
      <c r="AD49" s="171">
        <f t="shared" si="56"/>
        <v>1</v>
      </c>
      <c r="AE49" s="171">
        <f t="shared" si="57"/>
        <v>4.9994106292724609</v>
      </c>
      <c r="AF49" s="171">
        <f t="shared" si="58"/>
        <v>0.9999845027923584</v>
      </c>
      <c r="AG49" s="171">
        <f t="shared" si="59"/>
        <v>3</v>
      </c>
      <c r="AH49" s="171">
        <f t="shared" si="60"/>
        <v>0</v>
      </c>
      <c r="AI49" s="171">
        <f t="shared" si="61"/>
        <v>0.4821209334074521</v>
      </c>
      <c r="AJ49" s="171">
        <f t="shared" si="62"/>
        <v>0.16666666666666663</v>
      </c>
      <c r="AK49" s="60"/>
      <c r="AL49" s="171" t="str">
        <f t="shared" si="63"/>
        <v>NA</v>
      </c>
      <c r="AM49" s="171" t="str">
        <f t="shared" si="64"/>
        <v>NA</v>
      </c>
      <c r="AN49" s="171" t="str">
        <f t="shared" si="65"/>
        <v>NA</v>
      </c>
      <c r="AO49" s="60"/>
      <c r="AP49" s="82" t="s">
        <v>227</v>
      </c>
      <c r="AQ49" t="s">
        <v>227</v>
      </c>
      <c r="AR49" s="56">
        <v>0</v>
      </c>
      <c r="AS49" s="56" t="str">
        <f t="shared" si="66"/>
        <v>NA</v>
      </c>
      <c r="AT49" s="56">
        <f t="shared" si="67"/>
        <v>10</v>
      </c>
      <c r="AU49">
        <f t="shared" si="34"/>
        <v>15</v>
      </c>
      <c r="AV49" s="65" t="s">
        <v>227</v>
      </c>
      <c r="AW49" s="33">
        <f>'Z-Scores'!C48</f>
        <v>0.42971662494044754</v>
      </c>
      <c r="AX49" s="4">
        <f>'Z-Scores'!D48</f>
        <v>15</v>
      </c>
      <c r="AY49" s="11">
        <f>'Z-Scores'!E48</f>
        <v>1.0642329831787374</v>
      </c>
      <c r="AZ49" s="12">
        <f>'Z-Scores'!F48</f>
        <v>9</v>
      </c>
      <c r="BA49" s="11">
        <f>'Z-Scores'!G48</f>
        <v>0.33656353090043639</v>
      </c>
      <c r="BB49" s="12">
        <f>'Z-Scores'!H48</f>
        <v>16</v>
      </c>
      <c r="BC49" s="11">
        <f>'Z-Scores'!I48</f>
        <v>0.30441483317254542</v>
      </c>
      <c r="BD49" s="12">
        <f>'Z-Scores'!J48</f>
        <v>19</v>
      </c>
      <c r="BE49" s="11">
        <f>'Z-Scores'!K48</f>
        <v>1.3655152510070974E-2</v>
      </c>
      <c r="BF49" s="12">
        <f>'Z-Scores'!L48</f>
        <v>27</v>
      </c>
      <c r="BG49" s="2">
        <f>'Raw Scores'!D49</f>
        <v>0.64423203468322754</v>
      </c>
      <c r="BH49" s="2">
        <f>'Raw Scores'!E49</f>
        <v>0.92693504541239236</v>
      </c>
      <c r="BI49" s="2">
        <f>'Raw Scores'!F49</f>
        <v>1.473637018352747E-2</v>
      </c>
      <c r="BJ49" s="2" t="str">
        <f>'Raw Scores'!G49</f>
        <v>NA</v>
      </c>
      <c r="BK49" s="2">
        <f>'Raw Scores'!H49</f>
        <v>2.0137166352574241</v>
      </c>
      <c r="BL49" s="2">
        <f>'Raw Scores'!I49</f>
        <v>4.4804177137520447E-2</v>
      </c>
      <c r="BM49" s="2">
        <f>'Raw Scores'!J49</f>
        <v>0.73099999999999998</v>
      </c>
      <c r="BN49" s="2">
        <f>'Raw Scores'!K49</f>
        <v>0.84399999999999997</v>
      </c>
      <c r="BO49" s="2">
        <f>'Raw Scores'!L49</f>
        <v>0.45200000000000001</v>
      </c>
      <c r="BP49" s="2">
        <f>'Raw Scores'!M49</f>
        <v>0.29099999999999998</v>
      </c>
      <c r="BQ49" s="2">
        <f>'Raw Scores'!N49</f>
        <v>0.89900000000000002</v>
      </c>
      <c r="BR49" s="2">
        <f>'Raw Scores'!O49</f>
        <v>0.59499999999999997</v>
      </c>
      <c r="BS49" s="2">
        <f>'Raw Scores'!P49</f>
        <v>0.51724141836166382</v>
      </c>
      <c r="BT49" s="2">
        <f>VLOOKUP(AV49,'Transparency and Untying'!C$7:D$55,2,FALSE)</f>
        <v>1</v>
      </c>
      <c r="BU49" s="2">
        <f>'Raw Scores'!R49</f>
        <v>0.66666668653488159</v>
      </c>
      <c r="BV49" s="2">
        <f>'Raw Scores'!S49</f>
        <v>0</v>
      </c>
      <c r="BW49" s="2">
        <f>'Raw Scores'!T49</f>
        <v>1</v>
      </c>
      <c r="BX49" s="2">
        <f>'Raw Scores'!U49</f>
        <v>2</v>
      </c>
      <c r="BY49" s="2">
        <f>'Raw Scores'!V49</f>
        <v>8</v>
      </c>
      <c r="BZ49" s="2">
        <f>'Raw Scores'!W49</f>
        <v>1</v>
      </c>
      <c r="CA49" s="2" t="str">
        <f>'Raw Scores'!X49</f>
        <v>NA</v>
      </c>
      <c r="CB49" s="2">
        <f>'Raw Scores'!Y49</f>
        <v>3.5166666666666671</v>
      </c>
      <c r="CC49" s="2">
        <f>'Raw Scores'!Z49</f>
        <v>2.1333333333333333</v>
      </c>
      <c r="CD49" s="2">
        <f>'Raw Scores'!AA49</f>
        <v>2.1428571428571428</v>
      </c>
    </row>
    <row r="50" spans="2:82" x14ac:dyDescent="0.35">
      <c r="B50" s="164">
        <f t="shared" si="35"/>
        <v>47</v>
      </c>
      <c r="C50" s="165" t="str">
        <f t="shared" si="36"/>
        <v>Slovenia</v>
      </c>
      <c r="E50" s="167">
        <f t="shared" si="37"/>
        <v>-1.3669564798375271</v>
      </c>
      <c r="F50" s="168">
        <f t="shared" si="30"/>
        <v>27</v>
      </c>
      <c r="G50" s="168" t="str">
        <f t="shared" si="31"/>
        <v>NA</v>
      </c>
      <c r="I50" s="170">
        <f t="shared" si="38"/>
        <v>48</v>
      </c>
      <c r="J50" s="170">
        <f t="shared" si="39"/>
        <v>42</v>
      </c>
      <c r="K50" s="170">
        <f t="shared" si="40"/>
        <v>30</v>
      </c>
      <c r="L50" s="170">
        <f t="shared" si="41"/>
        <v>40</v>
      </c>
      <c r="M50" s="61"/>
      <c r="N50" s="171">
        <f t="shared" si="42"/>
        <v>0.35440775752067566</v>
      </c>
      <c r="O50" s="171">
        <f t="shared" si="43"/>
        <v>0.23812865931222404</v>
      </c>
      <c r="P50" s="171">
        <f t="shared" si="44"/>
        <v>-1.454898901283741E-2</v>
      </c>
      <c r="Q50" s="171">
        <f t="shared" si="45"/>
        <v>0.64565765857696533</v>
      </c>
      <c r="R50" s="171">
        <f t="shared" si="46"/>
        <v>-0.60493396163656143</v>
      </c>
      <c r="S50" s="171">
        <f t="shared" si="47"/>
        <v>0.1875356680801005</v>
      </c>
      <c r="T50" s="60"/>
      <c r="U50" s="171">
        <f t="shared" si="48"/>
        <v>0.5</v>
      </c>
      <c r="V50" s="171" t="str">
        <f t="shared" si="49"/>
        <v>NA</v>
      </c>
      <c r="W50" s="171" t="str">
        <f t="shared" si="50"/>
        <v>NA</v>
      </c>
      <c r="X50" s="171">
        <f t="shared" si="51"/>
        <v>0.53400000000000003</v>
      </c>
      <c r="Y50" s="171">
        <f t="shared" si="52"/>
        <v>1</v>
      </c>
      <c r="Z50" s="171">
        <f t="shared" si="53"/>
        <v>0</v>
      </c>
      <c r="AA50" s="171">
        <f t="shared" si="54"/>
        <v>0.27450764179229736</v>
      </c>
      <c r="AB50" s="60"/>
      <c r="AC50" s="171">
        <f t="shared" si="55"/>
        <v>1.008607204690154E-2</v>
      </c>
      <c r="AD50" s="171">
        <f t="shared" si="56"/>
        <v>1</v>
      </c>
      <c r="AE50" s="171">
        <f t="shared" si="57"/>
        <v>6.4171557426452637</v>
      </c>
      <c r="AF50" s="171">
        <f>VLOOKUP($C50, $AV$4:$CD$52, 28, FALSE)</f>
        <v>1</v>
      </c>
      <c r="AG50" s="171">
        <f t="shared" si="59"/>
        <v>2</v>
      </c>
      <c r="AH50" s="171">
        <f t="shared" si="60"/>
        <v>2</v>
      </c>
      <c r="AI50" s="171">
        <f t="shared" si="61"/>
        <v>0.62197077138227019</v>
      </c>
      <c r="AJ50" s="171">
        <f t="shared" si="62"/>
        <v>1</v>
      </c>
      <c r="AK50" s="60"/>
      <c r="AL50" s="171">
        <f t="shared" si="63"/>
        <v>2.25</v>
      </c>
      <c r="AM50" s="171">
        <f t="shared" si="64"/>
        <v>1</v>
      </c>
      <c r="AN50" s="171">
        <f t="shared" si="65"/>
        <v>0.5</v>
      </c>
      <c r="AO50" s="60"/>
      <c r="AP50" s="82" t="s">
        <v>228</v>
      </c>
      <c r="AQ50" t="s">
        <v>229</v>
      </c>
      <c r="AR50" s="56">
        <v>1</v>
      </c>
      <c r="AS50" s="56">
        <f t="shared" si="66"/>
        <v>6</v>
      </c>
      <c r="AT50" s="56" t="str">
        <f t="shared" si="67"/>
        <v>NA</v>
      </c>
      <c r="AU50">
        <f t="shared" si="34"/>
        <v>16</v>
      </c>
      <c r="AV50" s="65" t="s">
        <v>229</v>
      </c>
      <c r="AW50" s="33">
        <f>'Z-Scores'!C49</f>
        <v>0.4127457060737455</v>
      </c>
      <c r="AX50" s="4">
        <f>'Z-Scores'!D49</f>
        <v>16</v>
      </c>
      <c r="AY50" s="11">
        <f>'Z-Scores'!E49</f>
        <v>0.61905860924536249</v>
      </c>
      <c r="AZ50" s="12">
        <f>'Z-Scores'!F49</f>
        <v>12</v>
      </c>
      <c r="BA50" s="11">
        <f>'Z-Scores'!G49</f>
        <v>-0.49096480122519798</v>
      </c>
      <c r="BB50" s="12">
        <f>'Z-Scores'!H49</f>
        <v>37</v>
      </c>
      <c r="BC50" s="11">
        <f>'Z-Scores'!I49</f>
        <v>0.77965005573799895</v>
      </c>
      <c r="BD50" s="12">
        <f>'Z-Scores'!J49</f>
        <v>12</v>
      </c>
      <c r="BE50" s="11">
        <f>'Z-Scores'!K49</f>
        <v>0.74323896053681859</v>
      </c>
      <c r="BF50" s="12">
        <f>'Z-Scores'!L49</f>
        <v>10</v>
      </c>
      <c r="BG50" s="2">
        <f>'Raw Scores'!D50</f>
        <v>0.53184294700622559</v>
      </c>
      <c r="BH50" s="2">
        <f>'Raw Scores'!E50</f>
        <v>0.7759549952154714</v>
      </c>
      <c r="BI50" s="2">
        <f>'Raw Scores'!F50</f>
        <v>1.3242636807262897E-2</v>
      </c>
      <c r="BJ50" s="2">
        <f>'Raw Scores'!G50</f>
        <v>0.32233673334121704</v>
      </c>
      <c r="BK50" s="2">
        <f>'Raw Scores'!H50</f>
        <v>2.2277601152406987</v>
      </c>
      <c r="BL50" s="2">
        <f>'Raw Scores'!I50</f>
        <v>0.28690489960270721</v>
      </c>
      <c r="BM50" s="2">
        <f>'Raw Scores'!J50</f>
        <v>0.69100000000000006</v>
      </c>
      <c r="BN50" s="2">
        <f>'Raw Scores'!K50</f>
        <v>0.375</v>
      </c>
      <c r="BO50" s="2">
        <f>'Raw Scores'!L50</f>
        <v>0.39900000000000002</v>
      </c>
      <c r="BP50" s="2">
        <f>'Raw Scores'!M50</f>
        <v>0.26300000000000001</v>
      </c>
      <c r="BQ50" s="2">
        <f>'Raw Scores'!N50</f>
        <v>0.97299999999999998</v>
      </c>
      <c r="BR50" s="2">
        <f>'Raw Scores'!O50</f>
        <v>0.31</v>
      </c>
      <c r="BS50" s="2">
        <f>'Raw Scores'!P50</f>
        <v>0.47605040669441223</v>
      </c>
      <c r="BT50" s="2">
        <f>VLOOKUP(AV50,'Transparency and Untying'!C$7:D$55,2,FALSE)</f>
        <v>0.73648342307596371</v>
      </c>
      <c r="BU50" s="2">
        <f>'Raw Scores'!R50</f>
        <v>0.99323827028274536</v>
      </c>
      <c r="BV50" s="2">
        <f>'Raw Scores'!S50</f>
        <v>5.8776874542236328</v>
      </c>
      <c r="BW50" s="2">
        <f>'Raw Scores'!T50</f>
        <v>0.98297697305679321</v>
      </c>
      <c r="BX50" s="2">
        <f>'Raw Scores'!U50</f>
        <v>2</v>
      </c>
      <c r="BY50" s="2">
        <f>'Raw Scores'!V50</f>
        <v>8</v>
      </c>
      <c r="BZ50" s="2">
        <f>'Raw Scores'!W50</f>
        <v>0.94834704458609553</v>
      </c>
      <c r="CA50" s="2">
        <f>'Raw Scores'!X50</f>
        <v>0.17727861739863626</v>
      </c>
      <c r="CB50" s="2">
        <f>'Raw Scores'!Y50</f>
        <v>3.5</v>
      </c>
      <c r="CC50" s="2">
        <f>'Raw Scores'!Z50</f>
        <v>2.875</v>
      </c>
      <c r="CD50" s="2">
        <f>'Raw Scores'!AA50</f>
        <v>3</v>
      </c>
    </row>
    <row r="51" spans="2:82" x14ac:dyDescent="0.35">
      <c r="B51" s="164">
        <f t="shared" si="35"/>
        <v>48</v>
      </c>
      <c r="C51" s="165" t="str">
        <f t="shared" si="36"/>
        <v>Slovakia</v>
      </c>
      <c r="E51" s="167">
        <f t="shared" si="37"/>
        <v>-1.5907687359558795</v>
      </c>
      <c r="F51" s="168">
        <f t="shared" si="30"/>
        <v>28</v>
      </c>
      <c r="G51" s="168" t="str">
        <f t="shared" si="31"/>
        <v>NA</v>
      </c>
      <c r="I51" s="170">
        <f t="shared" si="38"/>
        <v>37</v>
      </c>
      <c r="J51" s="170">
        <f t="shared" si="39"/>
        <v>47</v>
      </c>
      <c r="K51" s="170">
        <f t="shared" si="40"/>
        <v>44</v>
      </c>
      <c r="L51" s="170">
        <f t="shared" si="41"/>
        <v>41</v>
      </c>
      <c r="M51" s="61"/>
      <c r="N51" s="171">
        <f t="shared" si="42"/>
        <v>0.63402080535888672</v>
      </c>
      <c r="O51" s="171">
        <f t="shared" si="43"/>
        <v>0.32202929350387421</v>
      </c>
      <c r="P51" s="171">
        <f t="shared" si="44"/>
        <v>-1.7913831397891045E-2</v>
      </c>
      <c r="Q51" s="171">
        <f t="shared" si="45"/>
        <v>0.81402784585952759</v>
      </c>
      <c r="R51" s="171">
        <f t="shared" si="46"/>
        <v>0.6251645665615797</v>
      </c>
      <c r="S51" s="171">
        <f t="shared" si="47"/>
        <v>0.17665020339265319</v>
      </c>
      <c r="T51" s="60"/>
      <c r="U51" s="171" t="str">
        <f t="shared" si="48"/>
        <v>NA</v>
      </c>
      <c r="V51" s="171" t="str">
        <f t="shared" si="49"/>
        <v>NA</v>
      </c>
      <c r="W51" s="171" t="str">
        <f t="shared" si="50"/>
        <v>NA</v>
      </c>
      <c r="X51" s="171" t="str">
        <f t="shared" si="51"/>
        <v>NA</v>
      </c>
      <c r="Y51" s="171" t="str">
        <f t="shared" si="52"/>
        <v>NA</v>
      </c>
      <c r="Z51" s="171" t="str">
        <f t="shared" si="53"/>
        <v>NA</v>
      </c>
      <c r="AA51" s="171">
        <f t="shared" si="54"/>
        <v>0.11168236285448074</v>
      </c>
      <c r="AB51" s="60"/>
      <c r="AC51" s="171">
        <f t="shared" si="55"/>
        <v>7.4597363399028158E-2</v>
      </c>
      <c r="AD51" s="171">
        <f t="shared" si="56"/>
        <v>1</v>
      </c>
      <c r="AE51" s="171">
        <f t="shared" si="57"/>
        <v>6.4263310432434082</v>
      </c>
      <c r="AF51" s="171">
        <f t="shared" si="58"/>
        <v>0.98325008153915405</v>
      </c>
      <c r="AG51" s="171">
        <f t="shared" si="59"/>
        <v>2</v>
      </c>
      <c r="AH51" s="171">
        <f t="shared" si="60"/>
        <v>1</v>
      </c>
      <c r="AI51" s="171">
        <f t="shared" si="61"/>
        <v>0.76705284961855968</v>
      </c>
      <c r="AJ51" s="171">
        <f t="shared" si="62"/>
        <v>0</v>
      </c>
      <c r="AK51" s="60"/>
      <c r="AL51" s="171">
        <f t="shared" si="63"/>
        <v>1.25</v>
      </c>
      <c r="AM51" s="171">
        <f t="shared" si="64"/>
        <v>1.5</v>
      </c>
      <c r="AN51" s="171">
        <f t="shared" si="65"/>
        <v>0.5</v>
      </c>
      <c r="AO51" s="60"/>
      <c r="AP51" s="82" t="s">
        <v>230</v>
      </c>
      <c r="AQ51" t="s">
        <v>231</v>
      </c>
      <c r="AR51" s="56">
        <v>1</v>
      </c>
      <c r="AS51" s="56">
        <f t="shared" si="66"/>
        <v>21</v>
      </c>
      <c r="AT51" s="56" t="str">
        <f t="shared" si="67"/>
        <v>NA</v>
      </c>
      <c r="AU51">
        <f t="shared" si="34"/>
        <v>35</v>
      </c>
      <c r="AV51" s="65" t="s">
        <v>231</v>
      </c>
      <c r="AW51" s="33">
        <f>'Z-Scores'!C50</f>
        <v>-0.24670955984964038</v>
      </c>
      <c r="AX51" s="4">
        <f>'Z-Scores'!D50</f>
        <v>35</v>
      </c>
      <c r="AY51" s="11">
        <f>'Z-Scores'!E50</f>
        <v>-0.15063763299383628</v>
      </c>
      <c r="AZ51" s="12">
        <f>'Z-Scores'!F50</f>
        <v>26</v>
      </c>
      <c r="BA51" s="11">
        <f>'Z-Scores'!G50</f>
        <v>-0.68960351345019755</v>
      </c>
      <c r="BB51" s="12">
        <f>'Z-Scores'!H50</f>
        <v>38</v>
      </c>
      <c r="BC51" s="11">
        <f>'Z-Scores'!I50</f>
        <v>6.3556587074085361E-2</v>
      </c>
      <c r="BD51" s="12">
        <f>'Z-Scores'!J50</f>
        <v>24</v>
      </c>
      <c r="BE51" s="11">
        <f>'Z-Scores'!K50</f>
        <v>-0.21015368002861307</v>
      </c>
      <c r="BF51" s="12">
        <f>'Z-Scores'!L50</f>
        <v>29</v>
      </c>
      <c r="BG51" s="2">
        <f>'Raw Scores'!D51</f>
        <v>0.71517866849899292</v>
      </c>
      <c r="BH51" s="2">
        <f>'Raw Scores'!E51</f>
        <v>0.75420416590236172</v>
      </c>
      <c r="BI51" s="2">
        <f>'Raw Scores'!F51</f>
        <v>-4.3236739002168179E-3</v>
      </c>
      <c r="BJ51" s="2">
        <f>'Raw Scores'!G51</f>
        <v>0.12359895557165146</v>
      </c>
      <c r="BK51" s="2">
        <f>'Raw Scores'!H51</f>
        <v>2.0072924175632352</v>
      </c>
      <c r="BL51" s="2">
        <f>'Raw Scores'!I51</f>
        <v>0.28887847204279199</v>
      </c>
      <c r="BM51" s="2">
        <f>'Raw Scores'!J51</f>
        <v>0.77900000000000003</v>
      </c>
      <c r="BN51" s="2">
        <f>'Raw Scores'!K51</f>
        <v>0.28899999999999998</v>
      </c>
      <c r="BO51" s="2">
        <f>'Raw Scores'!L51</f>
        <v>0.34599999999999997</v>
      </c>
      <c r="BP51" s="2">
        <f>'Raw Scores'!M51</f>
        <v>0.13700000000000001</v>
      </c>
      <c r="BQ51" s="2">
        <f>'Raw Scores'!N51</f>
        <v>0.71799999999999997</v>
      </c>
      <c r="BR51" s="2">
        <f>'Raw Scores'!O51</f>
        <v>0.40600000000000003</v>
      </c>
      <c r="BS51" s="2">
        <f>'Raw Scores'!P51</f>
        <v>0.57218873500823975</v>
      </c>
      <c r="BT51" s="2">
        <f>VLOOKUP(AV51,'Transparency and Untying'!C$7:D$55,2,FALSE)</f>
        <v>0.94410786262584656</v>
      </c>
      <c r="BU51" s="2">
        <f>'Raw Scores'!R51</f>
        <v>0.99927634000778198</v>
      </c>
      <c r="BV51" s="2">
        <f>'Raw Scores'!S51</f>
        <v>5.7379245758056641</v>
      </c>
      <c r="BW51" s="2">
        <f>'Raw Scores'!T51</f>
        <v>0.99915152788162231</v>
      </c>
      <c r="BX51" s="2">
        <f>'Raw Scores'!U51</f>
        <v>2</v>
      </c>
      <c r="BY51" s="2">
        <f>'Raw Scores'!V51</f>
        <v>8</v>
      </c>
      <c r="BZ51" s="2">
        <f>'Raw Scores'!W51</f>
        <v>0.56492946981600745</v>
      </c>
      <c r="CA51" s="2">
        <f>'Raw Scores'!X51</f>
        <v>0.22979237381370421</v>
      </c>
      <c r="CB51" s="2">
        <f>'Raw Scores'!Y51</f>
        <v>2.5</v>
      </c>
      <c r="CC51" s="2">
        <f>'Raw Scores'!Z51</f>
        <v>2.0533333333333332</v>
      </c>
      <c r="CD51" s="2">
        <f>'Raw Scores'!AA51</f>
        <v>3</v>
      </c>
    </row>
    <row r="52" spans="2:82" x14ac:dyDescent="0.35">
      <c r="B52" s="164">
        <f t="shared" si="35"/>
        <v>49</v>
      </c>
      <c r="C52" s="165" t="str">
        <f t="shared" si="36"/>
        <v>Greece</v>
      </c>
      <c r="E52" s="167">
        <f t="shared" si="37"/>
        <v>-2.0648758805707317</v>
      </c>
      <c r="F52" s="168">
        <f t="shared" si="30"/>
        <v>29</v>
      </c>
      <c r="G52" s="168" t="str">
        <f t="shared" si="31"/>
        <v>NA</v>
      </c>
      <c r="I52" s="170">
        <f t="shared" si="38"/>
        <v>49</v>
      </c>
      <c r="J52" s="170">
        <f t="shared" si="39"/>
        <v>41</v>
      </c>
      <c r="K52" s="170">
        <f t="shared" si="40"/>
        <v>43</v>
      </c>
      <c r="L52" s="170">
        <f t="shared" si="41"/>
        <v>42</v>
      </c>
      <c r="M52" s="61"/>
      <c r="N52" s="171">
        <f t="shared" si="42"/>
        <v>5.7770032435655594E-2</v>
      </c>
      <c r="O52" s="171">
        <f t="shared" si="43"/>
        <v>0.11704292619833723</v>
      </c>
      <c r="P52" s="171">
        <f t="shared" si="44"/>
        <v>-1.2090021744370461E-2</v>
      </c>
      <c r="Q52" s="171">
        <f t="shared" si="45"/>
        <v>0.61181813478469849</v>
      </c>
      <c r="R52" s="171">
        <f t="shared" si="46"/>
        <v>0.2599443079741377</v>
      </c>
      <c r="S52" s="171">
        <f t="shared" si="47"/>
        <v>0.11562776344569246</v>
      </c>
      <c r="T52" s="60"/>
      <c r="U52" s="171" t="str">
        <f t="shared" si="48"/>
        <v>NA</v>
      </c>
      <c r="V52" s="171" t="str">
        <f t="shared" si="49"/>
        <v>NA</v>
      </c>
      <c r="W52" s="171" t="str">
        <f t="shared" si="50"/>
        <v>NA</v>
      </c>
      <c r="X52" s="171">
        <f t="shared" si="51"/>
        <v>1</v>
      </c>
      <c r="Y52" s="171" t="str">
        <f t="shared" si="52"/>
        <v>NA</v>
      </c>
      <c r="Z52" s="171">
        <f t="shared" si="53"/>
        <v>0</v>
      </c>
      <c r="AA52" s="171">
        <f t="shared" si="54"/>
        <v>4.4736612588167191E-2</v>
      </c>
      <c r="AB52" s="60"/>
      <c r="AC52" s="171">
        <f t="shared" si="55"/>
        <v>0</v>
      </c>
      <c r="AD52" s="171">
        <f t="shared" si="56"/>
        <v>0.99056601524353027</v>
      </c>
      <c r="AE52" s="171">
        <f t="shared" si="57"/>
        <v>5.3607163429260254</v>
      </c>
      <c r="AF52" s="171">
        <f t="shared" si="58"/>
        <v>1</v>
      </c>
      <c r="AG52" s="171">
        <f t="shared" si="59"/>
        <v>3</v>
      </c>
      <c r="AH52" s="171">
        <f t="shared" si="60"/>
        <v>0</v>
      </c>
      <c r="AI52" s="171">
        <f t="shared" si="61"/>
        <v>0.73819012086660063</v>
      </c>
      <c r="AJ52" s="171">
        <f t="shared" si="62"/>
        <v>0</v>
      </c>
      <c r="AK52" s="60"/>
      <c r="AL52" s="171">
        <f t="shared" si="63"/>
        <v>0</v>
      </c>
      <c r="AM52" s="171">
        <f t="shared" si="64"/>
        <v>0.12121212121212122</v>
      </c>
      <c r="AN52" s="171">
        <f t="shared" si="65"/>
        <v>0</v>
      </c>
      <c r="AO52" s="60"/>
      <c r="AP52" s="82" t="s">
        <v>232</v>
      </c>
      <c r="AQ52" t="s">
        <v>233</v>
      </c>
      <c r="AR52" s="56">
        <v>0</v>
      </c>
      <c r="AS52" s="56" t="str">
        <f t="shared" si="66"/>
        <v>NA</v>
      </c>
      <c r="AT52" s="56">
        <f t="shared" si="67"/>
        <v>7</v>
      </c>
      <c r="AU52">
        <f t="shared" si="34"/>
        <v>11</v>
      </c>
      <c r="AV52" t="s">
        <v>234</v>
      </c>
      <c r="AW52" s="33">
        <f>'Z-Scores'!C51</f>
        <v>0.59480838263912428</v>
      </c>
      <c r="AX52" s="4">
        <f>'Z-Scores'!D51</f>
        <v>11</v>
      </c>
      <c r="AY52" s="11">
        <f>'Z-Scores'!E51</f>
        <v>0.37457586249721159</v>
      </c>
      <c r="AZ52" s="12">
        <f>'Z-Scores'!F51</f>
        <v>15</v>
      </c>
      <c r="BA52" s="11">
        <f>'Z-Scores'!G51</f>
        <v>-0.39479630120822623</v>
      </c>
      <c r="BB52" s="12">
        <f>'Z-Scores'!H51</f>
        <v>35</v>
      </c>
      <c r="BC52" s="11">
        <f>'Z-Scores'!I51</f>
        <v>1.8705730316342981</v>
      </c>
      <c r="BD52" s="12">
        <f>'Z-Scores'!J51</f>
        <v>2</v>
      </c>
      <c r="BE52" s="11">
        <f>'Z-Scores'!K51</f>
        <v>0.52888093763321375</v>
      </c>
      <c r="BF52" s="12">
        <f>'Z-Scores'!L51</f>
        <v>14</v>
      </c>
      <c r="BG52" s="2">
        <f>'Raw Scores'!D52</f>
        <v>0.53005701303482056</v>
      </c>
      <c r="BH52" s="2">
        <f>'Raw Scores'!E52</f>
        <v>0.48118574006730341</v>
      </c>
      <c r="BI52" s="2">
        <f>'Raw Scores'!F52</f>
        <v>-6.289290264248848E-3</v>
      </c>
      <c r="BJ52" s="2" t="str">
        <f>'Raw Scores'!G52</f>
        <v>NA</v>
      </c>
      <c r="BK52" s="2">
        <f>'Raw Scores'!H52</f>
        <v>1.525888720146213</v>
      </c>
      <c r="BL52" s="2">
        <f>'Raw Scores'!I52</f>
        <v>1</v>
      </c>
      <c r="BM52" s="2">
        <f>'Raw Scores'!J52</f>
        <v>1</v>
      </c>
      <c r="BN52" s="2">
        <f>'Raw Scores'!K52</f>
        <v>0.88700000000000001</v>
      </c>
      <c r="BO52" s="2">
        <f>'Raw Scores'!L52</f>
        <v>0.124</v>
      </c>
      <c r="BP52" s="2">
        <f>'Raw Scores'!M52</f>
        <v>0.30299999999999999</v>
      </c>
      <c r="BQ52" s="2">
        <f>'Raw Scores'!N52</f>
        <v>0.76100000000000001</v>
      </c>
      <c r="BR52" s="2">
        <f>'Raw Scores'!O52</f>
        <v>0.5</v>
      </c>
      <c r="BS52" s="2">
        <f>'Raw Scores'!P52</f>
        <v>0.19395959377288818</v>
      </c>
      <c r="BT52" s="2">
        <f>VLOOKUP(AV52,'Transparency and Untying'!C$7:D$55,2,FALSE)</f>
        <v>0.83291470227567943</v>
      </c>
      <c r="BU52" s="2">
        <f>'Raw Scores'!R52</f>
        <v>1</v>
      </c>
      <c r="BV52" s="2">
        <f>'Raw Scores'!S52</f>
        <v>3.7000339031219482</v>
      </c>
      <c r="BW52" s="2">
        <f>'Raw Scores'!T52</f>
        <v>1</v>
      </c>
      <c r="BX52" s="2">
        <f>'Raw Scores'!U52</f>
        <v>3</v>
      </c>
      <c r="BY52" s="2">
        <f>'Raw Scores'!V52</f>
        <v>6</v>
      </c>
      <c r="BZ52" s="2">
        <f>'Raw Scores'!W52</f>
        <v>1</v>
      </c>
      <c r="CA52" s="2" t="str">
        <f>'Raw Scores'!X52</f>
        <v>NA</v>
      </c>
      <c r="CB52" s="2">
        <f>'Raw Scores'!Y52</f>
        <v>3.15</v>
      </c>
      <c r="CC52" s="2">
        <f>'Raw Scores'!Z52</f>
        <v>3.1999999999999997</v>
      </c>
      <c r="CD52" s="2">
        <f>'Raw Scores'!AA52</f>
        <v>2.5238095238095237</v>
      </c>
    </row>
    <row r="53" spans="2:82" x14ac:dyDescent="0.35">
      <c r="B53" s="62"/>
      <c r="C53" s="62"/>
      <c r="E53" s="62"/>
      <c r="F53" s="62"/>
      <c r="G53" s="62"/>
      <c r="I53" s="58"/>
      <c r="J53" s="58"/>
      <c r="K53" s="58"/>
      <c r="L53" s="58"/>
      <c r="N53" s="58"/>
      <c r="O53" s="58"/>
      <c r="P53" s="58"/>
      <c r="Q53" s="58"/>
      <c r="R53" s="58"/>
      <c r="S53" s="58"/>
      <c r="U53" s="58"/>
      <c r="V53" s="58"/>
      <c r="W53" s="58"/>
      <c r="X53" s="58"/>
      <c r="Y53" s="58"/>
      <c r="Z53" s="58"/>
      <c r="AA53" s="58"/>
      <c r="AC53" s="58"/>
      <c r="AD53" s="58"/>
      <c r="AE53" s="58"/>
      <c r="AF53" s="58"/>
      <c r="AG53" s="58"/>
      <c r="AH53" s="58"/>
      <c r="AI53" s="58"/>
      <c r="AJ53" s="58"/>
      <c r="AL53" s="58"/>
      <c r="AM53" s="58"/>
      <c r="AN53" s="58"/>
      <c r="AO53" s="62"/>
    </row>
    <row r="54" spans="2:82" x14ac:dyDescent="0.35">
      <c r="B54" s="62"/>
      <c r="C54" s="62"/>
      <c r="E54" s="62"/>
      <c r="F54" s="62"/>
      <c r="G54" s="62"/>
      <c r="I54" s="58"/>
      <c r="J54" s="58"/>
      <c r="K54" s="58"/>
      <c r="L54" s="58"/>
      <c r="N54" s="58"/>
      <c r="O54" s="58"/>
      <c r="P54" s="58"/>
      <c r="Q54" s="58"/>
      <c r="R54" s="58"/>
      <c r="S54" s="58"/>
      <c r="U54" s="58"/>
      <c r="V54" s="58"/>
      <c r="W54" s="58"/>
      <c r="X54" s="58"/>
      <c r="Y54" s="58"/>
      <c r="Z54" s="58"/>
      <c r="AA54" s="58"/>
      <c r="AC54" s="58"/>
      <c r="AD54" s="58"/>
      <c r="AE54" s="58"/>
      <c r="AF54" s="58"/>
      <c r="AG54" s="58"/>
      <c r="AH54" s="58"/>
      <c r="AI54" s="58"/>
      <c r="AJ54" s="58"/>
      <c r="AL54" s="58"/>
      <c r="AM54" s="58"/>
      <c r="AN54" s="58"/>
      <c r="AO54" s="62"/>
    </row>
    <row r="55" spans="2:82" x14ac:dyDescent="0.35">
      <c r="B55" s="62"/>
      <c r="C55" s="62"/>
      <c r="E55" s="62"/>
      <c r="F55" s="62"/>
      <c r="G55" s="62"/>
      <c r="I55" s="58"/>
      <c r="J55" s="58"/>
      <c r="K55" s="58"/>
      <c r="L55" s="58"/>
      <c r="N55" s="58"/>
      <c r="O55" s="58"/>
      <c r="P55" s="58"/>
      <c r="Q55" s="58"/>
      <c r="R55" s="58"/>
      <c r="S55" s="58"/>
      <c r="U55" s="58"/>
      <c r="V55" s="58"/>
      <c r="W55" s="58"/>
      <c r="X55" s="58"/>
      <c r="Y55" s="58"/>
      <c r="Z55" s="58"/>
      <c r="AA55" s="58"/>
      <c r="AC55" s="58"/>
      <c r="AD55" s="58"/>
      <c r="AE55" s="58"/>
      <c r="AF55" s="58"/>
      <c r="AG55" s="58"/>
      <c r="AH55" s="58"/>
      <c r="AI55" s="58"/>
      <c r="AJ55" s="58"/>
      <c r="AL55" s="58"/>
      <c r="AM55" s="58"/>
      <c r="AN55" s="58"/>
      <c r="AO55" s="62"/>
    </row>
    <row r="56" spans="2:82" x14ac:dyDescent="0.35">
      <c r="B56" s="62"/>
      <c r="C56" s="62"/>
      <c r="E56" s="62"/>
      <c r="F56" s="62"/>
      <c r="G56" s="62"/>
      <c r="I56" s="58"/>
      <c r="J56" s="58"/>
      <c r="K56" s="58"/>
      <c r="L56" s="58"/>
      <c r="N56" s="58"/>
      <c r="O56" s="58"/>
      <c r="P56" s="58"/>
      <c r="Q56" s="58"/>
      <c r="R56" s="58"/>
      <c r="S56" s="58"/>
      <c r="U56" s="58"/>
      <c r="V56" s="58"/>
      <c r="W56" s="58"/>
      <c r="X56" s="58"/>
      <c r="Y56" s="58"/>
      <c r="Z56" s="58"/>
      <c r="AA56" s="58"/>
      <c r="AC56" s="58"/>
      <c r="AD56" s="58"/>
      <c r="AE56" s="58"/>
      <c r="AF56" s="58"/>
      <c r="AG56" s="58"/>
      <c r="AH56" s="58"/>
      <c r="AI56" s="58"/>
      <c r="AJ56" s="58"/>
      <c r="AL56" s="58"/>
      <c r="AM56" s="58"/>
      <c r="AN56" s="58"/>
      <c r="AO56" s="62"/>
    </row>
    <row r="57" spans="2:82" x14ac:dyDescent="0.35">
      <c r="B57" s="62"/>
      <c r="C57" s="62"/>
      <c r="E57" s="62"/>
      <c r="F57" s="62"/>
      <c r="G57" s="62"/>
      <c r="I57" s="58"/>
      <c r="J57" s="58"/>
      <c r="K57" s="58"/>
      <c r="L57" s="58"/>
      <c r="N57" s="58"/>
      <c r="O57" s="58"/>
      <c r="P57" s="58"/>
      <c r="Q57" s="58"/>
      <c r="R57" s="58"/>
      <c r="S57" s="58"/>
      <c r="U57" s="58"/>
      <c r="V57" s="58"/>
      <c r="W57" s="58"/>
      <c r="X57" s="58"/>
      <c r="Y57" s="58"/>
      <c r="Z57" s="58"/>
      <c r="AA57" s="58"/>
      <c r="AC57" s="58"/>
      <c r="AD57" s="58"/>
      <c r="AE57" s="58"/>
      <c r="AF57" s="58"/>
      <c r="AG57" s="58"/>
      <c r="AH57" s="58"/>
      <c r="AI57" s="58"/>
      <c r="AJ57" s="58"/>
      <c r="AL57" s="58"/>
      <c r="AM57" s="58"/>
      <c r="AN57" s="58"/>
      <c r="AO57" s="62"/>
    </row>
    <row r="58" spans="2:82" x14ac:dyDescent="0.35">
      <c r="B58" s="62"/>
      <c r="C58" s="62"/>
      <c r="E58" s="62"/>
      <c r="F58" s="62"/>
      <c r="G58" s="62"/>
      <c r="I58" s="58"/>
      <c r="J58" s="58"/>
      <c r="K58" s="58"/>
      <c r="L58" s="58"/>
      <c r="N58" s="58"/>
      <c r="O58" s="58"/>
      <c r="P58" s="58"/>
      <c r="Q58" s="58"/>
      <c r="R58" s="58"/>
      <c r="S58" s="58"/>
      <c r="U58" s="58"/>
      <c r="V58" s="58"/>
      <c r="W58" s="58"/>
      <c r="X58" s="58"/>
      <c r="Y58" s="58"/>
      <c r="Z58" s="58"/>
      <c r="AA58" s="58"/>
      <c r="AC58" s="58"/>
      <c r="AD58" s="58"/>
      <c r="AE58" s="58"/>
      <c r="AF58" s="58"/>
      <c r="AG58" s="58"/>
      <c r="AH58" s="58"/>
      <c r="AI58" s="58"/>
      <c r="AJ58" s="58"/>
      <c r="AL58" s="58"/>
      <c r="AM58" s="58"/>
      <c r="AN58" s="58"/>
      <c r="AO58" s="62"/>
    </row>
    <row r="59" spans="2:82" x14ac:dyDescent="0.35">
      <c r="B59" s="62"/>
      <c r="C59" s="62"/>
      <c r="E59" s="62"/>
      <c r="F59" s="62"/>
      <c r="G59" s="62"/>
      <c r="I59" s="58"/>
      <c r="J59" s="58"/>
      <c r="K59" s="58"/>
      <c r="L59" s="58"/>
      <c r="N59" s="58"/>
      <c r="O59" s="58"/>
      <c r="P59" s="58"/>
      <c r="Q59" s="58"/>
      <c r="R59" s="58"/>
      <c r="S59" s="58"/>
      <c r="U59" s="58"/>
      <c r="V59" s="58"/>
      <c r="W59" s="58"/>
      <c r="X59" s="58"/>
      <c r="Y59" s="58"/>
      <c r="Z59" s="58"/>
      <c r="AA59" s="58"/>
      <c r="AC59" s="58"/>
      <c r="AD59" s="58"/>
      <c r="AE59" s="58"/>
      <c r="AF59" s="58"/>
      <c r="AG59" s="58"/>
      <c r="AH59" s="58"/>
      <c r="AI59" s="58"/>
      <c r="AJ59" s="58"/>
      <c r="AL59" s="58"/>
      <c r="AM59" s="58"/>
      <c r="AN59" s="58"/>
      <c r="AO59" s="62"/>
    </row>
    <row r="60" spans="2:82" x14ac:dyDescent="0.35">
      <c r="B60" s="62"/>
      <c r="C60" s="62"/>
      <c r="E60" s="62"/>
      <c r="F60" s="62"/>
      <c r="G60" s="62"/>
      <c r="I60" s="58"/>
      <c r="J60" s="58"/>
      <c r="K60" s="58"/>
      <c r="L60" s="58"/>
      <c r="N60" s="58"/>
      <c r="O60" s="58"/>
      <c r="P60" s="58"/>
      <c r="Q60" s="58"/>
      <c r="R60" s="58"/>
      <c r="S60" s="58"/>
      <c r="U60" s="58"/>
      <c r="V60" s="58"/>
      <c r="W60" s="58"/>
      <c r="X60" s="58"/>
      <c r="Y60" s="58"/>
      <c r="Z60" s="58"/>
      <c r="AA60" s="58"/>
      <c r="AC60" s="58"/>
      <c r="AD60" s="58"/>
      <c r="AE60" s="58"/>
      <c r="AF60" s="58"/>
      <c r="AG60" s="58"/>
      <c r="AH60" s="58"/>
      <c r="AI60" s="58"/>
      <c r="AJ60" s="58"/>
      <c r="AL60" s="58"/>
      <c r="AM60" s="58"/>
      <c r="AN60" s="58"/>
      <c r="AO60" s="62"/>
    </row>
    <row r="61" spans="2:82" x14ac:dyDescent="0.35">
      <c r="B61" s="62"/>
      <c r="C61" s="62"/>
      <c r="E61" s="62"/>
      <c r="F61" s="62"/>
      <c r="G61" s="62"/>
      <c r="I61" s="58"/>
      <c r="J61" s="58"/>
      <c r="K61" s="58"/>
      <c r="L61" s="58"/>
      <c r="N61" s="58"/>
      <c r="O61" s="58"/>
      <c r="P61" s="58"/>
      <c r="Q61" s="58"/>
      <c r="R61" s="58"/>
      <c r="S61" s="58"/>
      <c r="U61" s="58"/>
      <c r="V61" s="58"/>
      <c r="W61" s="58"/>
      <c r="X61" s="58"/>
      <c r="Y61" s="58"/>
      <c r="Z61" s="58"/>
      <c r="AA61" s="58"/>
      <c r="AC61" s="58"/>
      <c r="AD61" s="58"/>
      <c r="AE61" s="58"/>
      <c r="AF61" s="58"/>
      <c r="AG61" s="58"/>
      <c r="AH61" s="58"/>
      <c r="AI61" s="58"/>
      <c r="AJ61" s="58"/>
      <c r="AL61" s="58"/>
      <c r="AM61" s="58"/>
      <c r="AN61" s="58"/>
      <c r="AO61" s="62"/>
    </row>
    <row r="62" spans="2:82" x14ac:dyDescent="0.35">
      <c r="B62" s="62"/>
      <c r="C62" s="62"/>
      <c r="E62" s="62"/>
      <c r="F62" s="62"/>
      <c r="G62" s="62"/>
      <c r="I62" s="58"/>
      <c r="J62" s="58"/>
      <c r="K62" s="58"/>
      <c r="L62" s="58"/>
      <c r="N62" s="58"/>
      <c r="O62" s="58"/>
      <c r="P62" s="58"/>
      <c r="Q62" s="58"/>
      <c r="R62" s="58"/>
      <c r="S62" s="58"/>
      <c r="U62" s="58"/>
      <c r="V62" s="58"/>
      <c r="W62" s="58"/>
      <c r="X62" s="58"/>
      <c r="Y62" s="58"/>
      <c r="Z62" s="58"/>
      <c r="AA62" s="58"/>
      <c r="AC62" s="58"/>
      <c r="AD62" s="58"/>
      <c r="AE62" s="58"/>
      <c r="AF62" s="58"/>
      <c r="AG62" s="58"/>
      <c r="AH62" s="58"/>
      <c r="AI62" s="58"/>
      <c r="AJ62" s="58"/>
      <c r="AL62" s="58"/>
      <c r="AM62" s="58"/>
      <c r="AN62" s="58"/>
      <c r="AO62" s="62"/>
    </row>
    <row r="63" spans="2:82" x14ac:dyDescent="0.35">
      <c r="B63" s="62"/>
      <c r="C63" s="62"/>
      <c r="E63" s="62"/>
      <c r="F63" s="62"/>
      <c r="G63" s="62"/>
      <c r="I63" s="58"/>
      <c r="J63" s="58"/>
      <c r="K63" s="58"/>
      <c r="L63" s="58"/>
      <c r="N63" s="58"/>
      <c r="O63" s="58"/>
      <c r="P63" s="58"/>
      <c r="Q63" s="58"/>
      <c r="R63" s="58"/>
      <c r="S63" s="58"/>
      <c r="U63" s="58"/>
      <c r="V63" s="58"/>
      <c r="W63" s="58"/>
      <c r="X63" s="58"/>
      <c r="Y63" s="58"/>
      <c r="Z63" s="58"/>
      <c r="AA63" s="58"/>
      <c r="AC63" s="58"/>
      <c r="AD63" s="58"/>
      <c r="AE63" s="58"/>
      <c r="AF63" s="58"/>
      <c r="AG63" s="58"/>
      <c r="AH63" s="58"/>
      <c r="AI63" s="58"/>
      <c r="AJ63" s="58"/>
      <c r="AL63" s="58"/>
      <c r="AM63" s="58"/>
      <c r="AN63" s="58"/>
      <c r="AO63" s="62"/>
    </row>
    <row r="64" spans="2:82" x14ac:dyDescent="0.35">
      <c r="B64" s="62"/>
      <c r="C64" s="62"/>
      <c r="E64" s="62"/>
      <c r="F64" s="62"/>
      <c r="G64" s="62"/>
      <c r="I64" s="58"/>
      <c r="J64" s="58"/>
      <c r="K64" s="58"/>
      <c r="L64" s="58"/>
      <c r="N64" s="58"/>
      <c r="O64" s="58"/>
      <c r="P64" s="58"/>
      <c r="Q64" s="58"/>
      <c r="R64" s="58"/>
      <c r="S64" s="58"/>
      <c r="U64" s="58"/>
      <c r="V64" s="58"/>
      <c r="W64" s="58"/>
      <c r="X64" s="58"/>
      <c r="Y64" s="58"/>
      <c r="Z64" s="58"/>
      <c r="AA64" s="58"/>
      <c r="AC64" s="58"/>
      <c r="AD64" s="58"/>
      <c r="AE64" s="58"/>
      <c r="AF64" s="58"/>
      <c r="AG64" s="58"/>
      <c r="AH64" s="58"/>
      <c r="AI64" s="58"/>
      <c r="AJ64" s="58"/>
      <c r="AL64" s="58"/>
      <c r="AM64" s="58"/>
      <c r="AN64" s="58"/>
      <c r="AO64" s="62"/>
    </row>
    <row r="65" spans="2:41" x14ac:dyDescent="0.35">
      <c r="B65" s="62"/>
      <c r="C65" s="62"/>
      <c r="E65" s="62"/>
      <c r="F65" s="62"/>
      <c r="G65" s="62"/>
      <c r="I65" s="58"/>
      <c r="J65" s="58"/>
      <c r="K65" s="58"/>
      <c r="L65" s="58"/>
      <c r="N65" s="58"/>
      <c r="O65" s="58"/>
      <c r="P65" s="58"/>
      <c r="Q65" s="58"/>
      <c r="R65" s="58"/>
      <c r="S65" s="58"/>
      <c r="U65" s="58"/>
      <c r="V65" s="58"/>
      <c r="W65" s="58"/>
      <c r="X65" s="58"/>
      <c r="Y65" s="58"/>
      <c r="Z65" s="58"/>
      <c r="AA65" s="58"/>
      <c r="AC65" s="58"/>
      <c r="AD65" s="58"/>
      <c r="AE65" s="58"/>
      <c r="AF65" s="58"/>
      <c r="AG65" s="58"/>
      <c r="AH65" s="58"/>
      <c r="AI65" s="58"/>
      <c r="AJ65" s="58"/>
      <c r="AL65" s="58"/>
      <c r="AM65" s="58"/>
      <c r="AN65" s="58"/>
      <c r="AO65" s="62"/>
    </row>
    <row r="66" spans="2:41" x14ac:dyDescent="0.35">
      <c r="B66" s="62"/>
      <c r="C66" s="62"/>
      <c r="E66" s="62"/>
      <c r="F66" s="62"/>
      <c r="G66" s="62"/>
      <c r="I66" s="58"/>
      <c r="J66" s="58"/>
      <c r="K66" s="58"/>
      <c r="L66" s="58"/>
      <c r="N66" s="58"/>
      <c r="O66" s="58"/>
      <c r="P66" s="58"/>
      <c r="Q66" s="58"/>
      <c r="R66" s="58"/>
      <c r="S66" s="58"/>
      <c r="U66" s="58"/>
      <c r="V66" s="58"/>
      <c r="W66" s="58"/>
      <c r="X66" s="58"/>
      <c r="Y66" s="58"/>
      <c r="Z66" s="58"/>
      <c r="AA66" s="58"/>
      <c r="AC66" s="58"/>
      <c r="AD66" s="58"/>
      <c r="AE66" s="58"/>
      <c r="AF66" s="58"/>
      <c r="AG66" s="58"/>
      <c r="AH66" s="58"/>
      <c r="AI66" s="58"/>
      <c r="AJ66" s="58"/>
      <c r="AL66" s="58"/>
      <c r="AM66" s="58"/>
      <c r="AN66" s="58"/>
      <c r="AO66" s="62"/>
    </row>
    <row r="67" spans="2:41" x14ac:dyDescent="0.35">
      <c r="B67" s="62"/>
      <c r="C67" s="62"/>
      <c r="E67" s="62"/>
      <c r="F67" s="62"/>
      <c r="G67" s="62"/>
      <c r="I67" s="58"/>
      <c r="J67" s="58"/>
      <c r="K67" s="58"/>
      <c r="L67" s="58"/>
      <c r="N67" s="58"/>
      <c r="O67" s="58"/>
      <c r="P67" s="58"/>
      <c r="Q67" s="58"/>
      <c r="R67" s="58"/>
      <c r="S67" s="58"/>
      <c r="U67" s="58"/>
      <c r="V67" s="58"/>
      <c r="W67" s="58"/>
      <c r="X67" s="58"/>
      <c r="Y67" s="58"/>
      <c r="Z67" s="58"/>
      <c r="AA67" s="58"/>
      <c r="AC67" s="58"/>
      <c r="AD67" s="58"/>
      <c r="AE67" s="58"/>
      <c r="AF67" s="58"/>
      <c r="AG67" s="58"/>
      <c r="AH67" s="58"/>
      <c r="AI67" s="58"/>
      <c r="AJ67" s="58"/>
      <c r="AL67" s="58"/>
      <c r="AM67" s="58"/>
      <c r="AN67" s="58"/>
      <c r="AO67" s="62"/>
    </row>
    <row r="68" spans="2:41" x14ac:dyDescent="0.35">
      <c r="B68" s="62"/>
      <c r="C68" s="62"/>
      <c r="E68" s="62"/>
      <c r="F68" s="62"/>
      <c r="G68" s="62"/>
      <c r="I68" s="58"/>
      <c r="J68" s="58"/>
      <c r="K68" s="58"/>
      <c r="L68" s="58"/>
      <c r="N68" s="58"/>
      <c r="O68" s="58"/>
      <c r="P68" s="58"/>
      <c r="Q68" s="58"/>
      <c r="R68" s="58"/>
      <c r="S68" s="58"/>
      <c r="U68" s="58"/>
      <c r="V68" s="58"/>
      <c r="W68" s="58"/>
      <c r="X68" s="58"/>
      <c r="Y68" s="58"/>
      <c r="Z68" s="58"/>
      <c r="AA68" s="58"/>
      <c r="AC68" s="58"/>
      <c r="AD68" s="58"/>
      <c r="AE68" s="58"/>
      <c r="AF68" s="58"/>
      <c r="AG68" s="58"/>
      <c r="AH68" s="58"/>
      <c r="AI68" s="58"/>
      <c r="AJ68" s="58"/>
      <c r="AL68" s="58"/>
      <c r="AM68" s="58"/>
      <c r="AN68" s="58"/>
      <c r="AO68" s="62"/>
    </row>
    <row r="69" spans="2:41" x14ac:dyDescent="0.35">
      <c r="B69" s="62"/>
      <c r="C69" s="62"/>
      <c r="E69" s="62"/>
      <c r="F69" s="62"/>
      <c r="G69" s="62"/>
      <c r="I69" s="58"/>
      <c r="J69" s="58"/>
      <c r="K69" s="58"/>
      <c r="L69" s="58"/>
      <c r="N69" s="58"/>
      <c r="O69" s="58"/>
      <c r="P69" s="58"/>
      <c r="Q69" s="58"/>
      <c r="R69" s="58"/>
      <c r="S69" s="58"/>
      <c r="U69" s="58"/>
      <c r="V69" s="58"/>
      <c r="W69" s="58"/>
      <c r="X69" s="58"/>
      <c r="Y69" s="58"/>
      <c r="Z69" s="58"/>
      <c r="AA69" s="58"/>
      <c r="AC69" s="58"/>
      <c r="AD69" s="58"/>
      <c r="AE69" s="58"/>
      <c r="AF69" s="58"/>
      <c r="AG69" s="58"/>
      <c r="AH69" s="58"/>
      <c r="AI69" s="58"/>
      <c r="AJ69" s="58"/>
      <c r="AL69" s="58"/>
      <c r="AM69" s="58"/>
      <c r="AN69" s="58"/>
      <c r="AO69" s="62"/>
    </row>
    <row r="70" spans="2:41" x14ac:dyDescent="0.35">
      <c r="B70" s="62"/>
      <c r="C70" s="62"/>
      <c r="E70" s="62"/>
      <c r="F70" s="62"/>
      <c r="G70" s="62"/>
      <c r="I70" s="58"/>
      <c r="J70" s="58"/>
      <c r="K70" s="58"/>
      <c r="L70" s="58"/>
      <c r="N70" s="58"/>
      <c r="O70" s="58"/>
      <c r="P70" s="58"/>
      <c r="Q70" s="58"/>
      <c r="R70" s="58"/>
      <c r="S70" s="58"/>
      <c r="U70" s="58"/>
      <c r="V70" s="58"/>
      <c r="W70" s="58"/>
      <c r="X70" s="58"/>
      <c r="Y70" s="58"/>
      <c r="Z70" s="58"/>
      <c r="AA70" s="58"/>
      <c r="AC70" s="58"/>
      <c r="AD70" s="58"/>
      <c r="AE70" s="58"/>
      <c r="AF70" s="58"/>
      <c r="AG70" s="58"/>
      <c r="AH70" s="58"/>
      <c r="AI70" s="58"/>
      <c r="AJ70" s="58"/>
      <c r="AL70" s="58"/>
      <c r="AM70" s="58"/>
      <c r="AN70" s="58"/>
      <c r="AO70" s="62"/>
    </row>
    <row r="71" spans="2:41" x14ac:dyDescent="0.35">
      <c r="B71" s="62"/>
      <c r="C71" s="62"/>
      <c r="E71" s="62"/>
      <c r="F71" s="62"/>
      <c r="G71" s="62"/>
      <c r="I71" s="58"/>
      <c r="J71" s="58"/>
      <c r="K71" s="58"/>
      <c r="L71" s="58"/>
      <c r="N71" s="58"/>
      <c r="O71" s="58"/>
      <c r="P71" s="58"/>
      <c r="Q71" s="58"/>
      <c r="R71" s="58"/>
      <c r="S71" s="58"/>
      <c r="U71" s="58"/>
      <c r="V71" s="58"/>
      <c r="W71" s="58"/>
      <c r="X71" s="58"/>
      <c r="Y71" s="58"/>
      <c r="Z71" s="58"/>
      <c r="AA71" s="58"/>
      <c r="AC71" s="58"/>
      <c r="AD71" s="58"/>
      <c r="AE71" s="58"/>
      <c r="AF71" s="58"/>
      <c r="AG71" s="58"/>
      <c r="AH71" s="58"/>
      <c r="AI71" s="58"/>
      <c r="AJ71" s="58"/>
      <c r="AL71" s="58"/>
      <c r="AM71" s="58"/>
      <c r="AN71" s="58"/>
      <c r="AO71" s="62"/>
    </row>
    <row r="72" spans="2:41" x14ac:dyDescent="0.35">
      <c r="B72" s="62"/>
      <c r="C72" s="62"/>
      <c r="E72" s="62"/>
      <c r="F72" s="62"/>
      <c r="G72" s="62"/>
      <c r="I72" s="58"/>
      <c r="J72" s="58"/>
      <c r="K72" s="58"/>
      <c r="L72" s="58"/>
      <c r="N72" s="58"/>
      <c r="O72" s="58"/>
      <c r="P72" s="58"/>
      <c r="Q72" s="58"/>
      <c r="R72" s="58"/>
      <c r="S72" s="58"/>
      <c r="U72" s="58"/>
      <c r="V72" s="58"/>
      <c r="W72" s="58"/>
      <c r="X72" s="58"/>
      <c r="Y72" s="58"/>
      <c r="Z72" s="58"/>
      <c r="AA72" s="58"/>
      <c r="AC72" s="58"/>
      <c r="AD72" s="58"/>
      <c r="AE72" s="58"/>
      <c r="AF72" s="58"/>
      <c r="AG72" s="58"/>
      <c r="AH72" s="58"/>
      <c r="AI72" s="58"/>
      <c r="AJ72" s="58"/>
      <c r="AL72" s="58"/>
      <c r="AM72" s="58"/>
      <c r="AN72" s="58"/>
      <c r="AO72" s="62"/>
    </row>
    <row r="73" spans="2:41" x14ac:dyDescent="0.35">
      <c r="B73" s="62"/>
      <c r="C73" s="62"/>
      <c r="E73" s="62"/>
      <c r="F73" s="62"/>
      <c r="G73" s="62"/>
      <c r="I73" s="58"/>
      <c r="J73" s="58"/>
      <c r="K73" s="58"/>
      <c r="L73" s="58"/>
      <c r="N73" s="58"/>
      <c r="O73" s="58"/>
      <c r="P73" s="58"/>
      <c r="Q73" s="58"/>
      <c r="R73" s="58"/>
      <c r="S73" s="58"/>
      <c r="U73" s="58"/>
      <c r="V73" s="58"/>
      <c r="W73" s="58"/>
      <c r="X73" s="58"/>
      <c r="Y73" s="58"/>
      <c r="Z73" s="58"/>
      <c r="AA73" s="58"/>
      <c r="AC73" s="58"/>
      <c r="AD73" s="58"/>
      <c r="AE73" s="58"/>
      <c r="AF73" s="58"/>
      <c r="AG73" s="58"/>
      <c r="AH73" s="58"/>
      <c r="AI73" s="58"/>
      <c r="AJ73" s="58"/>
      <c r="AL73" s="58"/>
      <c r="AM73" s="58"/>
      <c r="AN73" s="58"/>
      <c r="AO73" s="62"/>
    </row>
    <row r="74" spans="2:41" x14ac:dyDescent="0.35">
      <c r="B74" s="62"/>
      <c r="C74" s="62"/>
      <c r="E74" s="62"/>
      <c r="F74" s="62"/>
      <c r="G74" s="62"/>
      <c r="I74" s="58"/>
      <c r="J74" s="58"/>
      <c r="K74" s="58"/>
      <c r="L74" s="58"/>
      <c r="N74" s="58"/>
      <c r="O74" s="58"/>
      <c r="P74" s="58"/>
      <c r="Q74" s="58"/>
      <c r="R74" s="58"/>
      <c r="S74" s="58"/>
      <c r="U74" s="58"/>
      <c r="V74" s="58"/>
      <c r="W74" s="58"/>
      <c r="X74" s="58"/>
      <c r="Y74" s="58"/>
      <c r="Z74" s="58"/>
      <c r="AA74" s="58"/>
      <c r="AC74" s="58"/>
      <c r="AD74" s="58"/>
      <c r="AE74" s="58"/>
      <c r="AF74" s="58"/>
      <c r="AG74" s="58"/>
      <c r="AH74" s="58"/>
      <c r="AI74" s="58"/>
      <c r="AJ74" s="58"/>
      <c r="AL74" s="58"/>
      <c r="AM74" s="58"/>
      <c r="AN74" s="58"/>
      <c r="AO74" s="62"/>
    </row>
    <row r="75" spans="2:41" x14ac:dyDescent="0.35">
      <c r="B75" s="62"/>
      <c r="C75" s="62"/>
      <c r="E75" s="62"/>
      <c r="F75" s="62"/>
      <c r="G75" s="62"/>
      <c r="I75" s="58"/>
      <c r="J75" s="58"/>
      <c r="K75" s="58"/>
      <c r="L75" s="58"/>
      <c r="N75" s="58"/>
      <c r="O75" s="58"/>
      <c r="P75" s="58"/>
      <c r="Q75" s="58"/>
      <c r="R75" s="58"/>
      <c r="S75" s="58"/>
      <c r="U75" s="58"/>
      <c r="V75" s="58"/>
      <c r="W75" s="58"/>
      <c r="X75" s="58"/>
      <c r="Y75" s="58"/>
      <c r="Z75" s="58"/>
      <c r="AA75" s="58"/>
      <c r="AC75" s="58"/>
      <c r="AD75" s="58"/>
      <c r="AE75" s="58"/>
      <c r="AF75" s="58"/>
      <c r="AG75" s="58"/>
      <c r="AH75" s="58"/>
      <c r="AI75" s="58"/>
      <c r="AJ75" s="58"/>
      <c r="AL75" s="58"/>
      <c r="AM75" s="58"/>
      <c r="AN75" s="58"/>
      <c r="AO75" s="62"/>
    </row>
    <row r="76" spans="2:41" x14ac:dyDescent="0.35">
      <c r="B76" s="62"/>
      <c r="C76" s="62"/>
      <c r="E76" s="62"/>
      <c r="F76" s="62"/>
      <c r="G76" s="62"/>
      <c r="I76" s="58"/>
      <c r="J76" s="58"/>
      <c r="K76" s="58"/>
      <c r="L76" s="58"/>
      <c r="N76" s="58"/>
      <c r="O76" s="58"/>
      <c r="P76" s="58"/>
      <c r="Q76" s="58"/>
      <c r="R76" s="58"/>
      <c r="S76" s="58"/>
      <c r="U76" s="58"/>
      <c r="V76" s="58"/>
      <c r="W76" s="58"/>
      <c r="X76" s="58"/>
      <c r="Y76" s="58"/>
      <c r="Z76" s="58"/>
      <c r="AA76" s="58"/>
      <c r="AC76" s="58"/>
      <c r="AD76" s="58"/>
      <c r="AE76" s="58"/>
      <c r="AF76" s="58"/>
      <c r="AG76" s="58"/>
      <c r="AH76" s="58"/>
      <c r="AI76" s="58"/>
      <c r="AJ76" s="58"/>
      <c r="AL76" s="58"/>
      <c r="AM76" s="58"/>
      <c r="AN76" s="58"/>
      <c r="AO76" s="62"/>
    </row>
    <row r="77" spans="2:41" x14ac:dyDescent="0.35">
      <c r="B77" s="62"/>
      <c r="C77" s="62"/>
      <c r="E77" s="62"/>
      <c r="F77" s="62"/>
      <c r="G77" s="62"/>
      <c r="I77" s="58"/>
      <c r="J77" s="58"/>
      <c r="K77" s="58"/>
      <c r="L77" s="58"/>
      <c r="N77" s="58"/>
      <c r="O77" s="58"/>
      <c r="P77" s="58"/>
      <c r="Q77" s="58"/>
      <c r="R77" s="58"/>
      <c r="S77" s="58"/>
      <c r="U77" s="58"/>
      <c r="V77" s="58"/>
      <c r="W77" s="58"/>
      <c r="X77" s="58"/>
      <c r="Y77" s="58"/>
      <c r="Z77" s="58"/>
      <c r="AA77" s="58"/>
      <c r="AC77" s="58"/>
      <c r="AD77" s="58"/>
      <c r="AE77" s="58"/>
      <c r="AF77" s="58"/>
      <c r="AG77" s="58"/>
      <c r="AH77" s="58"/>
      <c r="AI77" s="58"/>
      <c r="AJ77" s="58"/>
      <c r="AL77" s="58"/>
      <c r="AM77" s="58"/>
      <c r="AN77" s="58"/>
      <c r="AO77" s="62"/>
    </row>
    <row r="78" spans="2:41" x14ac:dyDescent="0.35">
      <c r="B78" s="62"/>
      <c r="C78" s="62"/>
      <c r="E78" s="62"/>
      <c r="F78" s="62"/>
      <c r="G78" s="62"/>
      <c r="I78" s="58"/>
      <c r="J78" s="58"/>
      <c r="K78" s="58"/>
      <c r="L78" s="58"/>
      <c r="N78" s="58"/>
      <c r="O78" s="58"/>
      <c r="P78" s="58"/>
      <c r="Q78" s="58"/>
      <c r="R78" s="58"/>
      <c r="S78" s="58"/>
      <c r="U78" s="58"/>
      <c r="V78" s="58"/>
      <c r="W78" s="58"/>
      <c r="X78" s="58"/>
      <c r="Y78" s="58"/>
      <c r="Z78" s="58"/>
      <c r="AA78" s="58"/>
      <c r="AC78" s="58"/>
      <c r="AD78" s="58"/>
      <c r="AE78" s="58"/>
      <c r="AF78" s="58"/>
      <c r="AG78" s="58"/>
      <c r="AH78" s="58"/>
      <c r="AI78" s="58"/>
      <c r="AJ78" s="58"/>
      <c r="AL78" s="58"/>
      <c r="AM78" s="58"/>
      <c r="AN78" s="58"/>
      <c r="AO78" s="62"/>
    </row>
    <row r="79" spans="2:41" x14ac:dyDescent="0.35">
      <c r="B79" s="62"/>
      <c r="C79" s="62"/>
      <c r="E79" s="62"/>
      <c r="F79" s="62"/>
      <c r="G79" s="62"/>
      <c r="I79" s="58"/>
      <c r="J79" s="58"/>
      <c r="K79" s="58"/>
      <c r="L79" s="58"/>
      <c r="N79" s="58"/>
      <c r="O79" s="58"/>
      <c r="P79" s="58"/>
      <c r="Q79" s="58"/>
      <c r="R79" s="58"/>
      <c r="S79" s="58"/>
      <c r="U79" s="58"/>
      <c r="V79" s="58"/>
      <c r="W79" s="58"/>
      <c r="X79" s="58"/>
      <c r="Y79" s="58"/>
      <c r="Z79" s="58"/>
      <c r="AA79" s="58"/>
      <c r="AC79" s="58"/>
      <c r="AD79" s="58"/>
      <c r="AE79" s="58"/>
      <c r="AF79" s="58"/>
      <c r="AG79" s="58"/>
      <c r="AH79" s="58"/>
      <c r="AI79" s="58"/>
      <c r="AJ79" s="58"/>
      <c r="AL79" s="58"/>
      <c r="AM79" s="58"/>
      <c r="AN79" s="58"/>
      <c r="AO79" s="62"/>
    </row>
    <row r="80" spans="2:41" x14ac:dyDescent="0.35">
      <c r="B80" s="62"/>
      <c r="C80" s="62"/>
      <c r="E80" s="62"/>
      <c r="F80" s="62"/>
      <c r="G80" s="62"/>
      <c r="I80" s="58"/>
      <c r="J80" s="58"/>
      <c r="K80" s="58"/>
      <c r="L80" s="58"/>
      <c r="N80" s="58"/>
      <c r="O80" s="58"/>
      <c r="P80" s="58"/>
      <c r="Q80" s="58"/>
      <c r="R80" s="58"/>
      <c r="S80" s="58"/>
      <c r="U80" s="58"/>
      <c r="V80" s="58"/>
      <c r="W80" s="58"/>
      <c r="X80" s="58"/>
      <c r="Y80" s="58"/>
      <c r="Z80" s="58"/>
      <c r="AA80" s="58"/>
      <c r="AC80" s="58"/>
      <c r="AD80" s="58"/>
      <c r="AE80" s="58"/>
      <c r="AF80" s="58"/>
      <c r="AG80" s="58"/>
      <c r="AH80" s="58"/>
      <c r="AI80" s="58"/>
      <c r="AJ80" s="58"/>
      <c r="AL80" s="58"/>
      <c r="AM80" s="58"/>
      <c r="AN80" s="58"/>
      <c r="AO80" s="62"/>
    </row>
    <row r="81" spans="2:41" x14ac:dyDescent="0.35">
      <c r="B81" s="62"/>
      <c r="C81" s="62"/>
      <c r="E81" s="62"/>
      <c r="F81" s="62"/>
      <c r="G81" s="62"/>
      <c r="I81" s="58"/>
      <c r="J81" s="58"/>
      <c r="K81" s="58"/>
      <c r="L81" s="58"/>
      <c r="N81" s="58"/>
      <c r="O81" s="58"/>
      <c r="P81" s="58"/>
      <c r="Q81" s="58"/>
      <c r="R81" s="58"/>
      <c r="S81" s="58"/>
      <c r="U81" s="58"/>
      <c r="V81" s="58"/>
      <c r="W81" s="58"/>
      <c r="X81" s="58"/>
      <c r="Y81" s="58"/>
      <c r="Z81" s="58"/>
      <c r="AA81" s="58"/>
      <c r="AC81" s="58"/>
      <c r="AD81" s="58"/>
      <c r="AE81" s="58"/>
      <c r="AF81" s="58"/>
      <c r="AG81" s="58"/>
      <c r="AH81" s="58"/>
      <c r="AI81" s="58"/>
      <c r="AJ81" s="58"/>
      <c r="AL81" s="58"/>
      <c r="AM81" s="58"/>
      <c r="AN81" s="58"/>
      <c r="AO81" s="62"/>
    </row>
    <row r="82" spans="2:41" x14ac:dyDescent="0.35">
      <c r="B82" s="62"/>
      <c r="C82" s="62"/>
      <c r="E82" s="62"/>
      <c r="F82" s="62"/>
      <c r="G82" s="62"/>
      <c r="I82" s="58"/>
      <c r="J82" s="58"/>
      <c r="K82" s="58"/>
      <c r="L82" s="58"/>
      <c r="N82" s="58"/>
      <c r="O82" s="58"/>
      <c r="P82" s="58"/>
      <c r="Q82" s="58"/>
      <c r="R82" s="58"/>
      <c r="S82" s="58"/>
      <c r="U82" s="58"/>
      <c r="V82" s="58"/>
      <c r="W82" s="58"/>
      <c r="X82" s="58"/>
      <c r="Y82" s="58"/>
      <c r="Z82" s="58"/>
      <c r="AA82" s="58"/>
      <c r="AC82" s="58"/>
      <c r="AD82" s="58"/>
      <c r="AE82" s="58"/>
      <c r="AF82" s="58"/>
      <c r="AG82" s="58"/>
      <c r="AH82" s="58"/>
      <c r="AI82" s="58"/>
      <c r="AJ82" s="58"/>
      <c r="AL82" s="58"/>
      <c r="AM82" s="58"/>
      <c r="AN82" s="58"/>
      <c r="AO82" s="62"/>
    </row>
    <row r="83" spans="2:41" x14ac:dyDescent="0.35">
      <c r="B83" s="62"/>
      <c r="C83" s="62"/>
      <c r="E83" s="62"/>
      <c r="F83" s="62"/>
      <c r="G83" s="62"/>
      <c r="I83" s="58"/>
      <c r="J83" s="58"/>
      <c r="K83" s="58"/>
      <c r="L83" s="58"/>
      <c r="N83" s="58"/>
      <c r="O83" s="58"/>
      <c r="P83" s="58"/>
      <c r="Q83" s="58"/>
      <c r="R83" s="58"/>
      <c r="S83" s="58"/>
      <c r="U83" s="58"/>
      <c r="V83" s="58"/>
      <c r="W83" s="58"/>
      <c r="X83" s="58"/>
      <c r="Y83" s="58"/>
      <c r="Z83" s="58"/>
      <c r="AA83" s="58"/>
      <c r="AC83" s="58"/>
      <c r="AD83" s="58"/>
      <c r="AE83" s="58"/>
      <c r="AF83" s="58"/>
      <c r="AG83" s="58"/>
      <c r="AH83" s="58"/>
      <c r="AI83" s="58"/>
      <c r="AJ83" s="58"/>
      <c r="AL83" s="58"/>
      <c r="AM83" s="58"/>
      <c r="AN83" s="58"/>
      <c r="AO83" s="62"/>
    </row>
    <row r="84" spans="2:41" x14ac:dyDescent="0.35">
      <c r="B84" s="62"/>
      <c r="C84" s="62"/>
      <c r="E84" s="62"/>
      <c r="F84" s="62"/>
      <c r="G84" s="62"/>
      <c r="I84" s="58"/>
      <c r="J84" s="58"/>
      <c r="K84" s="58"/>
      <c r="L84" s="58"/>
      <c r="N84" s="58"/>
      <c r="O84" s="58"/>
      <c r="P84" s="58"/>
      <c r="Q84" s="58"/>
      <c r="R84" s="58"/>
      <c r="S84" s="58"/>
      <c r="U84" s="58"/>
      <c r="V84" s="58"/>
      <c r="W84" s="58"/>
      <c r="X84" s="58"/>
      <c r="Y84" s="58"/>
      <c r="Z84" s="58"/>
      <c r="AA84" s="58"/>
      <c r="AC84" s="58"/>
      <c r="AD84" s="58"/>
      <c r="AE84" s="58"/>
      <c r="AF84" s="58"/>
      <c r="AG84" s="58"/>
      <c r="AH84" s="58"/>
      <c r="AI84" s="58"/>
      <c r="AJ84" s="58"/>
      <c r="AL84" s="58"/>
      <c r="AM84" s="58"/>
      <c r="AN84" s="58"/>
      <c r="AO84" s="62"/>
    </row>
    <row r="85" spans="2:41" x14ac:dyDescent="0.35">
      <c r="B85" s="62"/>
      <c r="C85" s="62"/>
      <c r="E85" s="62"/>
      <c r="F85" s="62"/>
      <c r="G85" s="62"/>
      <c r="I85" s="58"/>
      <c r="J85" s="58"/>
      <c r="K85" s="58"/>
      <c r="L85" s="58"/>
      <c r="N85" s="58"/>
      <c r="O85" s="58"/>
      <c r="P85" s="58"/>
      <c r="Q85" s="58"/>
      <c r="R85" s="58"/>
      <c r="S85" s="58"/>
      <c r="U85" s="58"/>
      <c r="V85" s="58"/>
      <c r="W85" s="58"/>
      <c r="X85" s="58"/>
      <c r="Y85" s="58"/>
      <c r="Z85" s="58"/>
      <c r="AA85" s="58"/>
      <c r="AC85" s="58"/>
      <c r="AD85" s="58"/>
      <c r="AE85" s="58"/>
      <c r="AF85" s="58"/>
      <c r="AG85" s="58"/>
      <c r="AH85" s="58"/>
      <c r="AI85" s="58"/>
      <c r="AJ85" s="58"/>
      <c r="AL85" s="58"/>
      <c r="AM85" s="58"/>
      <c r="AN85" s="58"/>
      <c r="AO85" s="62"/>
    </row>
    <row r="86" spans="2:41" x14ac:dyDescent="0.35">
      <c r="B86" s="62"/>
      <c r="C86" s="62"/>
      <c r="E86" s="62"/>
      <c r="F86" s="62"/>
      <c r="G86" s="62"/>
      <c r="I86" s="58"/>
      <c r="J86" s="58"/>
      <c r="K86" s="58"/>
      <c r="L86" s="58"/>
      <c r="N86" s="58"/>
      <c r="O86" s="58"/>
      <c r="P86" s="58"/>
      <c r="Q86" s="58"/>
      <c r="R86" s="58"/>
      <c r="S86" s="58"/>
      <c r="U86" s="58"/>
      <c r="V86" s="58"/>
      <c r="W86" s="58"/>
      <c r="X86" s="58"/>
      <c r="Y86" s="58"/>
      <c r="Z86" s="58"/>
      <c r="AA86" s="58"/>
      <c r="AC86" s="58"/>
      <c r="AD86" s="58"/>
      <c r="AE86" s="58"/>
      <c r="AF86" s="58"/>
      <c r="AG86" s="58"/>
      <c r="AH86" s="58"/>
      <c r="AI86" s="58"/>
      <c r="AJ86" s="58"/>
      <c r="AL86" s="58"/>
      <c r="AM86" s="58"/>
      <c r="AN86" s="58"/>
      <c r="AO86" s="62"/>
    </row>
    <row r="87" spans="2:41" x14ac:dyDescent="0.35">
      <c r="B87" s="62"/>
      <c r="C87" s="62"/>
      <c r="E87" s="62"/>
      <c r="F87" s="62"/>
      <c r="G87" s="62"/>
      <c r="I87" s="58"/>
      <c r="J87" s="58"/>
      <c r="K87" s="58"/>
      <c r="L87" s="58"/>
      <c r="N87" s="58"/>
      <c r="O87" s="58"/>
      <c r="P87" s="58"/>
      <c r="Q87" s="58"/>
      <c r="R87" s="58"/>
      <c r="S87" s="58"/>
      <c r="U87" s="58"/>
      <c r="V87" s="58"/>
      <c r="W87" s="58"/>
      <c r="X87" s="58"/>
      <c r="Y87" s="58"/>
      <c r="Z87" s="58"/>
      <c r="AA87" s="58"/>
      <c r="AC87" s="58"/>
      <c r="AD87" s="58"/>
      <c r="AE87" s="58"/>
      <c r="AF87" s="58"/>
      <c r="AG87" s="58"/>
      <c r="AH87" s="58"/>
      <c r="AI87" s="58"/>
      <c r="AJ87" s="58"/>
      <c r="AL87" s="58"/>
      <c r="AM87" s="58"/>
      <c r="AN87" s="58"/>
      <c r="AO87" s="62"/>
    </row>
    <row r="88" spans="2:41" x14ac:dyDescent="0.35">
      <c r="B88" s="62"/>
      <c r="C88" s="62"/>
      <c r="E88" s="62"/>
      <c r="F88" s="62"/>
      <c r="G88" s="62"/>
      <c r="I88" s="58"/>
      <c r="J88" s="58"/>
      <c r="K88" s="58"/>
      <c r="L88" s="58"/>
      <c r="N88" s="58"/>
      <c r="O88" s="58"/>
      <c r="P88" s="58"/>
      <c r="Q88" s="58"/>
      <c r="R88" s="58"/>
      <c r="S88" s="58"/>
      <c r="U88" s="58"/>
      <c r="V88" s="58"/>
      <c r="W88" s="58"/>
      <c r="X88" s="58"/>
      <c r="Y88" s="58"/>
      <c r="Z88" s="58"/>
      <c r="AA88" s="58"/>
      <c r="AC88" s="58"/>
      <c r="AD88" s="58"/>
      <c r="AE88" s="58"/>
      <c r="AF88" s="58"/>
      <c r="AG88" s="58"/>
      <c r="AH88" s="58"/>
      <c r="AI88" s="58"/>
      <c r="AJ88" s="58"/>
      <c r="AL88" s="58"/>
      <c r="AM88" s="58"/>
      <c r="AN88" s="58"/>
      <c r="AO88" s="62"/>
    </row>
    <row r="89" spans="2:41" x14ac:dyDescent="0.35">
      <c r="B89" s="62"/>
      <c r="C89" s="62"/>
      <c r="E89" s="62"/>
      <c r="F89" s="62"/>
      <c r="G89" s="62"/>
      <c r="I89" s="58"/>
      <c r="J89" s="58"/>
      <c r="K89" s="58"/>
      <c r="L89" s="58"/>
      <c r="N89" s="58"/>
      <c r="O89" s="58"/>
      <c r="P89" s="58"/>
      <c r="Q89" s="58"/>
      <c r="R89" s="58"/>
      <c r="S89" s="58"/>
      <c r="U89" s="58"/>
      <c r="V89" s="58"/>
      <c r="W89" s="58"/>
      <c r="X89" s="58"/>
      <c r="Y89" s="58"/>
      <c r="Z89" s="58"/>
      <c r="AA89" s="58"/>
      <c r="AC89" s="58"/>
      <c r="AD89" s="58"/>
      <c r="AE89" s="58"/>
      <c r="AF89" s="58"/>
      <c r="AG89" s="58"/>
      <c r="AH89" s="58"/>
      <c r="AI89" s="58"/>
      <c r="AJ89" s="58"/>
      <c r="AL89" s="58"/>
      <c r="AM89" s="58"/>
      <c r="AN89" s="58"/>
      <c r="AO89" s="62"/>
    </row>
    <row r="90" spans="2:41" x14ac:dyDescent="0.35">
      <c r="B90" s="62"/>
      <c r="C90" s="62"/>
      <c r="E90" s="62"/>
      <c r="F90" s="62"/>
      <c r="G90" s="62"/>
      <c r="I90" s="58"/>
      <c r="J90" s="58"/>
      <c r="K90" s="58"/>
      <c r="L90" s="58"/>
      <c r="N90" s="58"/>
      <c r="O90" s="58"/>
      <c r="P90" s="58"/>
      <c r="Q90" s="58"/>
      <c r="R90" s="58"/>
      <c r="S90" s="58"/>
      <c r="U90" s="58"/>
      <c r="V90" s="58"/>
      <c r="W90" s="58"/>
      <c r="X90" s="58"/>
      <c r="Y90" s="58"/>
      <c r="Z90" s="58"/>
      <c r="AA90" s="58"/>
      <c r="AC90" s="58"/>
      <c r="AD90" s="58"/>
      <c r="AE90" s="58"/>
      <c r="AF90" s="58"/>
      <c r="AG90" s="58"/>
      <c r="AH90" s="58"/>
      <c r="AI90" s="58"/>
      <c r="AJ90" s="58"/>
      <c r="AL90" s="58"/>
      <c r="AM90" s="58"/>
      <c r="AN90" s="58"/>
      <c r="AO90" s="62"/>
    </row>
    <row r="91" spans="2:41" x14ac:dyDescent="0.35">
      <c r="B91" s="62"/>
      <c r="C91" s="62"/>
      <c r="E91" s="62"/>
      <c r="F91" s="62"/>
      <c r="G91" s="62"/>
      <c r="I91" s="58"/>
      <c r="J91" s="58"/>
      <c r="K91" s="58"/>
      <c r="L91" s="58"/>
      <c r="N91" s="58"/>
      <c r="O91" s="58"/>
      <c r="P91" s="58"/>
      <c r="Q91" s="58"/>
      <c r="R91" s="58"/>
      <c r="S91" s="58"/>
      <c r="U91" s="58"/>
      <c r="V91" s="58"/>
      <c r="W91" s="58"/>
      <c r="X91" s="58"/>
      <c r="Y91" s="58"/>
      <c r="Z91" s="58"/>
      <c r="AA91" s="58"/>
      <c r="AC91" s="58"/>
      <c r="AD91" s="58"/>
      <c r="AE91" s="58"/>
      <c r="AF91" s="58"/>
      <c r="AG91" s="58"/>
      <c r="AH91" s="58"/>
      <c r="AI91" s="58"/>
      <c r="AJ91" s="58"/>
      <c r="AL91" s="58"/>
      <c r="AM91" s="58"/>
      <c r="AN91" s="58"/>
      <c r="AO91" s="62"/>
    </row>
    <row r="92" spans="2:41" x14ac:dyDescent="0.35">
      <c r="B92" s="62"/>
      <c r="C92" s="62"/>
      <c r="E92" s="62"/>
      <c r="F92" s="62"/>
      <c r="G92" s="62"/>
      <c r="I92" s="58"/>
      <c r="J92" s="58"/>
      <c r="K92" s="58"/>
      <c r="L92" s="58"/>
      <c r="N92" s="58"/>
      <c r="O92" s="58"/>
      <c r="P92" s="58"/>
      <c r="Q92" s="58"/>
      <c r="R92" s="58"/>
      <c r="S92" s="58"/>
      <c r="U92" s="58"/>
      <c r="V92" s="58"/>
      <c r="W92" s="58"/>
      <c r="X92" s="58"/>
      <c r="Y92" s="58"/>
      <c r="Z92" s="58"/>
      <c r="AA92" s="58"/>
      <c r="AC92" s="58"/>
      <c r="AD92" s="58"/>
      <c r="AE92" s="58"/>
      <c r="AF92" s="58"/>
      <c r="AG92" s="58"/>
      <c r="AH92" s="58"/>
      <c r="AI92" s="58"/>
      <c r="AJ92" s="58"/>
      <c r="AL92" s="58"/>
      <c r="AM92" s="58"/>
      <c r="AN92" s="58"/>
      <c r="AO92" s="62"/>
    </row>
    <row r="93" spans="2:41" x14ac:dyDescent="0.35">
      <c r="B93" s="62"/>
      <c r="C93" s="62"/>
      <c r="E93" s="62"/>
      <c r="F93" s="62"/>
      <c r="G93" s="62"/>
      <c r="I93" s="58"/>
      <c r="J93" s="58"/>
      <c r="K93" s="58"/>
      <c r="L93" s="58"/>
      <c r="N93" s="58"/>
      <c r="O93" s="58"/>
      <c r="P93" s="58"/>
      <c r="Q93" s="58"/>
      <c r="R93" s="58"/>
      <c r="S93" s="58"/>
      <c r="U93" s="58"/>
      <c r="V93" s="58"/>
      <c r="W93" s="58"/>
      <c r="X93" s="58"/>
      <c r="Y93" s="58"/>
      <c r="Z93" s="58"/>
      <c r="AA93" s="58"/>
      <c r="AC93" s="58"/>
      <c r="AD93" s="58"/>
      <c r="AE93" s="58"/>
      <c r="AF93" s="58"/>
      <c r="AG93" s="58"/>
      <c r="AH93" s="58"/>
      <c r="AI93" s="58"/>
      <c r="AJ93" s="58"/>
      <c r="AL93" s="58"/>
      <c r="AM93" s="58"/>
      <c r="AN93" s="58"/>
      <c r="AO93" s="62"/>
    </row>
    <row r="94" spans="2:41" x14ac:dyDescent="0.35">
      <c r="B94" s="62"/>
      <c r="C94" s="62"/>
      <c r="E94" s="62"/>
      <c r="F94" s="62"/>
      <c r="G94" s="62"/>
      <c r="I94" s="58"/>
      <c r="J94" s="58"/>
      <c r="K94" s="58"/>
      <c r="L94" s="58"/>
      <c r="N94" s="58"/>
      <c r="O94" s="58"/>
      <c r="P94" s="58"/>
      <c r="Q94" s="58"/>
      <c r="R94" s="58"/>
      <c r="S94" s="58"/>
      <c r="U94" s="58"/>
      <c r="V94" s="58"/>
      <c r="W94" s="58"/>
      <c r="X94" s="58"/>
      <c r="Y94" s="58"/>
      <c r="Z94" s="58"/>
      <c r="AA94" s="58"/>
      <c r="AC94" s="58"/>
      <c r="AD94" s="58"/>
      <c r="AE94" s="58"/>
      <c r="AF94" s="58"/>
      <c r="AG94" s="58"/>
      <c r="AH94" s="58"/>
      <c r="AI94" s="58"/>
      <c r="AJ94" s="58"/>
      <c r="AL94" s="58"/>
      <c r="AM94" s="58"/>
      <c r="AN94" s="58"/>
      <c r="AO94" s="62"/>
    </row>
    <row r="95" spans="2:41" x14ac:dyDescent="0.35">
      <c r="B95" s="62"/>
      <c r="C95" s="62"/>
      <c r="E95" s="62"/>
      <c r="F95" s="62"/>
      <c r="G95" s="62"/>
      <c r="I95" s="58"/>
      <c r="J95" s="58"/>
      <c r="K95" s="58"/>
      <c r="L95" s="58"/>
      <c r="N95" s="58"/>
      <c r="O95" s="58"/>
      <c r="P95" s="58"/>
      <c r="Q95" s="58"/>
      <c r="R95" s="58"/>
      <c r="S95" s="58"/>
      <c r="U95" s="58"/>
      <c r="V95" s="58"/>
      <c r="W95" s="58"/>
      <c r="X95" s="58"/>
      <c r="Y95" s="58"/>
      <c r="Z95" s="58"/>
      <c r="AA95" s="58"/>
      <c r="AC95" s="58"/>
      <c r="AD95" s="58"/>
      <c r="AE95" s="58"/>
      <c r="AF95" s="58"/>
      <c r="AG95" s="58"/>
      <c r="AH95" s="58"/>
      <c r="AI95" s="58"/>
      <c r="AJ95" s="58"/>
      <c r="AL95" s="58"/>
      <c r="AM95" s="58"/>
      <c r="AN95" s="58"/>
      <c r="AO95" s="62"/>
    </row>
    <row r="96" spans="2:41" x14ac:dyDescent="0.35">
      <c r="B96" s="62"/>
      <c r="C96" s="62"/>
      <c r="E96" s="62"/>
      <c r="F96" s="62"/>
      <c r="G96" s="62"/>
      <c r="I96" s="58"/>
      <c r="J96" s="58"/>
      <c r="K96" s="58"/>
      <c r="L96" s="58"/>
      <c r="N96" s="58"/>
      <c r="O96" s="58"/>
      <c r="P96" s="58"/>
      <c r="Q96" s="58"/>
      <c r="R96" s="58"/>
      <c r="S96" s="58"/>
      <c r="U96" s="58"/>
      <c r="V96" s="58"/>
      <c r="W96" s="58"/>
      <c r="X96" s="58"/>
      <c r="Y96" s="58"/>
      <c r="Z96" s="58"/>
      <c r="AA96" s="58"/>
      <c r="AC96" s="58"/>
      <c r="AD96" s="58"/>
      <c r="AE96" s="58"/>
      <c r="AF96" s="58"/>
      <c r="AG96" s="58"/>
      <c r="AH96" s="58"/>
      <c r="AI96" s="58"/>
      <c r="AJ96" s="58"/>
      <c r="AL96" s="58"/>
      <c r="AM96" s="58"/>
      <c r="AN96" s="58"/>
      <c r="AO96" s="62"/>
    </row>
    <row r="97" spans="2:41" x14ac:dyDescent="0.35">
      <c r="B97" s="62"/>
      <c r="C97" s="62"/>
      <c r="E97" s="62"/>
      <c r="F97" s="62"/>
      <c r="G97" s="62"/>
      <c r="I97" s="58"/>
      <c r="J97" s="58"/>
      <c r="K97" s="58"/>
      <c r="L97" s="58"/>
      <c r="N97" s="58"/>
      <c r="O97" s="58"/>
      <c r="P97" s="58"/>
      <c r="Q97" s="58"/>
      <c r="R97" s="58"/>
      <c r="S97" s="58"/>
      <c r="U97" s="58"/>
      <c r="V97" s="58"/>
      <c r="W97" s="58"/>
      <c r="X97" s="58"/>
      <c r="Y97" s="58"/>
      <c r="Z97" s="58"/>
      <c r="AA97" s="58"/>
      <c r="AC97" s="58"/>
      <c r="AD97" s="58"/>
      <c r="AE97" s="58"/>
      <c r="AF97" s="58"/>
      <c r="AG97" s="58"/>
      <c r="AH97" s="58"/>
      <c r="AI97" s="58"/>
      <c r="AJ97" s="58"/>
      <c r="AL97" s="58"/>
      <c r="AM97" s="58"/>
      <c r="AN97" s="58"/>
      <c r="AO97" s="62"/>
    </row>
    <row r="98" spans="2:41" x14ac:dyDescent="0.35">
      <c r="B98" s="62"/>
      <c r="C98" s="62"/>
      <c r="E98" s="62"/>
      <c r="F98" s="62"/>
      <c r="G98" s="62"/>
      <c r="I98" s="58"/>
      <c r="J98" s="58"/>
      <c r="K98" s="58"/>
      <c r="L98" s="58"/>
      <c r="N98" s="58"/>
      <c r="O98" s="58"/>
      <c r="P98" s="58"/>
      <c r="Q98" s="58"/>
      <c r="R98" s="58"/>
      <c r="S98" s="58"/>
      <c r="U98" s="58"/>
      <c r="V98" s="58"/>
      <c r="W98" s="58"/>
      <c r="X98" s="58"/>
      <c r="Y98" s="58"/>
      <c r="Z98" s="58"/>
      <c r="AA98" s="58"/>
      <c r="AC98" s="58"/>
      <c r="AD98" s="58"/>
      <c r="AE98" s="58"/>
      <c r="AF98" s="58"/>
      <c r="AG98" s="58"/>
      <c r="AH98" s="58"/>
      <c r="AI98" s="58"/>
      <c r="AJ98" s="58"/>
      <c r="AL98" s="58"/>
      <c r="AM98" s="58"/>
      <c r="AN98" s="58"/>
      <c r="AO98" s="62"/>
    </row>
    <row r="99" spans="2:41" x14ac:dyDescent="0.35">
      <c r="B99" s="62"/>
      <c r="C99" s="62"/>
      <c r="E99" s="62"/>
      <c r="F99" s="62"/>
      <c r="G99" s="62"/>
      <c r="I99" s="58"/>
      <c r="J99" s="58"/>
      <c r="K99" s="58"/>
      <c r="L99" s="58"/>
      <c r="N99" s="58"/>
      <c r="O99" s="58"/>
      <c r="P99" s="58"/>
      <c r="Q99" s="58"/>
      <c r="R99" s="58"/>
      <c r="S99" s="58"/>
      <c r="U99" s="58"/>
      <c r="V99" s="58"/>
      <c r="W99" s="58"/>
      <c r="X99" s="58"/>
      <c r="Y99" s="58"/>
      <c r="Z99" s="58"/>
      <c r="AA99" s="58"/>
      <c r="AC99" s="58"/>
      <c r="AD99" s="58"/>
      <c r="AE99" s="58"/>
      <c r="AF99" s="58"/>
      <c r="AG99" s="58"/>
      <c r="AH99" s="58"/>
      <c r="AI99" s="58"/>
      <c r="AJ99" s="58"/>
      <c r="AL99" s="58"/>
      <c r="AM99" s="58"/>
      <c r="AN99" s="58"/>
      <c r="AO99" s="62"/>
    </row>
    <row r="100" spans="2:41" x14ac:dyDescent="0.35">
      <c r="B100" s="62"/>
      <c r="C100" s="62"/>
      <c r="E100" s="62"/>
      <c r="F100" s="62"/>
      <c r="G100" s="62"/>
      <c r="I100" s="58"/>
      <c r="J100" s="58"/>
      <c r="K100" s="58"/>
      <c r="L100" s="58"/>
      <c r="N100" s="58"/>
      <c r="O100" s="58"/>
      <c r="P100" s="58"/>
      <c r="Q100" s="58"/>
      <c r="R100" s="58"/>
      <c r="S100" s="58"/>
      <c r="U100" s="58"/>
      <c r="V100" s="58"/>
      <c r="W100" s="58"/>
      <c r="X100" s="58"/>
      <c r="Y100" s="58"/>
      <c r="Z100" s="58"/>
      <c r="AA100" s="58"/>
      <c r="AC100" s="58"/>
      <c r="AD100" s="58"/>
      <c r="AE100" s="58"/>
      <c r="AF100" s="58"/>
      <c r="AG100" s="58"/>
      <c r="AH100" s="58"/>
      <c r="AI100" s="58"/>
      <c r="AJ100" s="58"/>
      <c r="AL100" s="58"/>
      <c r="AM100" s="58"/>
      <c r="AN100" s="58"/>
      <c r="AO100" s="62"/>
    </row>
    <row r="101" spans="2:41" x14ac:dyDescent="0.35">
      <c r="AO101" s="43"/>
    </row>
  </sheetData>
  <mergeCells count="11">
    <mergeCell ref="I2:L2"/>
    <mergeCell ref="N2:S2"/>
    <mergeCell ref="U2:AA2"/>
    <mergeCell ref="AC2:AJ2"/>
    <mergeCell ref="AL2:AN2"/>
    <mergeCell ref="CB2:CD2"/>
    <mergeCell ref="AW2:AX2"/>
    <mergeCell ref="AY2:BF2"/>
    <mergeCell ref="BG2:BL2"/>
    <mergeCell ref="BM2:BR2"/>
    <mergeCell ref="BT2:CA2"/>
  </mergeCells>
  <conditionalFormatting sqref="AY4:AY52">
    <cfRule type="colorScale" priority="311">
      <colorScale>
        <cfvo type="min"/>
        <cfvo type="percentile" val="50"/>
        <cfvo type="max"/>
        <color rgb="FFF8696B"/>
        <color rgb="FFFCFCFF"/>
        <color rgb="FF63BE7B"/>
      </colorScale>
    </cfRule>
  </conditionalFormatting>
  <conditionalFormatting sqref="AZ4:BF52">
    <cfRule type="colorScale" priority="312">
      <colorScale>
        <cfvo type="min"/>
        <cfvo type="percentile" val="50"/>
        <cfvo type="max"/>
        <color rgb="FF63BE7B"/>
        <color rgb="FFFCFCFF"/>
        <color rgb="FFF8696B"/>
      </colorScale>
    </cfRule>
  </conditionalFormatting>
  <conditionalFormatting sqref="BX4:CA52">
    <cfRule type="colorScale" priority="313">
      <colorScale>
        <cfvo type="min"/>
        <cfvo type="percentile" val="50"/>
        <cfvo type="max"/>
        <color rgb="FFF8696B"/>
        <color rgb="FFFCFCFF"/>
        <color rgb="FF63BE7B"/>
      </colorScale>
    </cfRule>
  </conditionalFormatting>
  <conditionalFormatting sqref="BA4:BA52">
    <cfRule type="colorScale" priority="68">
      <colorScale>
        <cfvo type="min"/>
        <cfvo type="percentile" val="50"/>
        <cfvo type="max"/>
        <color rgb="FFF8696B"/>
        <color rgb="FFFCFCFF"/>
        <color rgb="FF63BE7B"/>
      </colorScale>
    </cfRule>
  </conditionalFormatting>
  <conditionalFormatting sqref="CB4:CB52">
    <cfRule type="colorScale" priority="41">
      <colorScale>
        <cfvo type="min"/>
        <cfvo type="percentile" val="50"/>
        <cfvo type="max"/>
        <color rgb="FFF8696B"/>
        <color rgb="FFFCFCFF"/>
        <color rgb="FF63BE7B"/>
      </colorScale>
    </cfRule>
  </conditionalFormatting>
  <conditionalFormatting sqref="CC4:CC52">
    <cfRule type="colorScale" priority="40">
      <colorScale>
        <cfvo type="min"/>
        <cfvo type="percentile" val="50"/>
        <cfvo type="max"/>
        <color rgb="FFF8696B"/>
        <color rgb="FFFCFCFF"/>
        <color rgb="FF63BE7B"/>
      </colorScale>
    </cfRule>
  </conditionalFormatting>
  <conditionalFormatting sqref="CD4:CD52">
    <cfRule type="colorScale" priority="39">
      <colorScale>
        <cfvo type="min"/>
        <cfvo type="percentile" val="50"/>
        <cfvo type="max"/>
        <color rgb="FFF8696B"/>
        <color rgb="FFFCFCFF"/>
        <color rgb="FF63BE7B"/>
      </colorScale>
    </cfRule>
  </conditionalFormatting>
  <conditionalFormatting sqref="BE4:BE52">
    <cfRule type="colorScale" priority="75">
      <colorScale>
        <cfvo type="min"/>
        <cfvo type="percentile" val="50"/>
        <cfvo type="max"/>
        <color rgb="FFF8696B"/>
        <color rgb="FFFCFCFF"/>
        <color rgb="FF63BE7B"/>
      </colorScale>
    </cfRule>
  </conditionalFormatting>
  <conditionalFormatting sqref="BB4:BB52">
    <cfRule type="colorScale" priority="66">
      <colorScale>
        <cfvo type="min"/>
        <cfvo type="percentile" val="50"/>
        <cfvo type="max"/>
        <color rgb="FF63BE7B"/>
        <color rgb="FFFCFCFF"/>
        <color rgb="FFF8696B"/>
      </colorScale>
    </cfRule>
  </conditionalFormatting>
  <conditionalFormatting sqref="AZ4:AZ52">
    <cfRule type="colorScale" priority="67">
      <colorScale>
        <cfvo type="min"/>
        <cfvo type="percentile" val="50"/>
        <cfvo type="max"/>
        <color rgb="FF63BE7B"/>
        <color rgb="FFFCFCFF"/>
        <color rgb="FFF8696B"/>
      </colorScale>
    </cfRule>
  </conditionalFormatting>
  <conditionalFormatting sqref="BF4:BF52">
    <cfRule type="colorScale" priority="64">
      <colorScale>
        <cfvo type="min"/>
        <cfvo type="percentile" val="50"/>
        <cfvo type="max"/>
        <color rgb="FF63BE7B"/>
        <color rgb="FFFCFCFF"/>
        <color rgb="FFF8696B"/>
      </colorScale>
    </cfRule>
  </conditionalFormatting>
  <conditionalFormatting sqref="BC4:BC52">
    <cfRule type="colorScale" priority="77">
      <colorScale>
        <cfvo type="min"/>
        <cfvo type="percentile" val="50"/>
        <cfvo type="max"/>
        <color rgb="FFF8696B"/>
        <color rgb="FFFCFCFF"/>
        <color rgb="FF63BE7B"/>
      </colorScale>
    </cfRule>
  </conditionalFormatting>
  <conditionalFormatting sqref="BD4:BD52">
    <cfRule type="colorScale" priority="65">
      <colorScale>
        <cfvo type="min"/>
        <cfvo type="percentile" val="50"/>
        <cfvo type="max"/>
        <color rgb="FF63BE7B"/>
        <color rgb="FFFCFCFF"/>
        <color rgb="FFF8696B"/>
      </colorScale>
    </cfRule>
  </conditionalFormatting>
  <conditionalFormatting sqref="AW4:AW52">
    <cfRule type="colorScale" priority="325">
      <colorScale>
        <cfvo type="min"/>
        <cfvo type="percentile" val="50"/>
        <cfvo type="max"/>
        <color rgb="FFF8696B"/>
        <color rgb="FFFCFCFF"/>
        <color rgb="FF63BE7B"/>
      </colorScale>
    </cfRule>
  </conditionalFormatting>
  <conditionalFormatting sqref="AX4:AX52">
    <cfRule type="colorScale" priority="326">
      <colorScale>
        <cfvo type="min"/>
        <cfvo type="percentile" val="50"/>
        <cfvo type="max"/>
        <color rgb="FF63BE7B"/>
        <color rgb="FFFCFCFF"/>
        <color rgb="FFF8696B"/>
      </colorScale>
    </cfRule>
  </conditionalFormatting>
  <conditionalFormatting sqref="BD4:BD52">
    <cfRule type="colorScale" priority="327">
      <colorScale>
        <cfvo type="min"/>
        <cfvo type="percentile" val="50"/>
        <cfvo type="max"/>
        <color rgb="FF63BE7B"/>
        <color rgb="FFFCFCFF"/>
        <color rgb="FFF8696B"/>
      </colorScale>
    </cfRule>
  </conditionalFormatting>
  <conditionalFormatting sqref="I4:AA52 AC4:AJ52 AL4:AP52">
    <cfRule type="colorScale" priority="328">
      <colorScale>
        <cfvo type="min"/>
        <cfvo type="percentile" val="50"/>
        <cfvo type="max"/>
        <color rgb="FF63BE7B"/>
        <color rgb="FFFCFCFF"/>
        <color rgb="FFF8696B"/>
      </colorScale>
    </cfRule>
  </conditionalFormatting>
  <conditionalFormatting sqref="N4:AA52 AC4:AJ52 AL4:AP52">
    <cfRule type="colorScale" priority="336">
      <colorScale>
        <cfvo type="min"/>
        <cfvo type="percentile" val="50"/>
        <cfvo type="max"/>
        <color rgb="FFF8696B"/>
        <color rgb="FFFCFCFF"/>
        <color rgb="FF63BE7B"/>
      </colorScale>
    </cfRule>
  </conditionalFormatting>
  <conditionalFormatting sqref="I4:L52">
    <cfRule type="colorScale" priority="341">
      <colorScale>
        <cfvo type="min"/>
        <cfvo type="percentile" val="50"/>
        <cfvo type="max"/>
        <color rgb="FF63BE7B"/>
        <color rgb="FFFCFCFF"/>
        <color rgb="FFF8696B"/>
      </colorScale>
    </cfRule>
  </conditionalFormatting>
  <conditionalFormatting sqref="AB4:AB52">
    <cfRule type="colorScale" priority="342">
      <colorScale>
        <cfvo type="min"/>
        <cfvo type="percentile" val="50"/>
        <cfvo type="max"/>
        <color rgb="FF63BE7B"/>
        <color rgb="FFFCFCFF"/>
        <color rgb="FFF8696B"/>
      </colorScale>
    </cfRule>
  </conditionalFormatting>
  <conditionalFormatting sqref="AB4:AB52">
    <cfRule type="colorScale" priority="343">
      <colorScale>
        <cfvo type="min"/>
        <cfvo type="percentile" val="50"/>
        <cfvo type="max"/>
        <color rgb="FFF8696B"/>
        <color rgb="FFFCFCFF"/>
        <color rgb="FF63BE7B"/>
      </colorScale>
    </cfRule>
  </conditionalFormatting>
  <conditionalFormatting sqref="AK4:AK52">
    <cfRule type="colorScale" priority="344">
      <colorScale>
        <cfvo type="min"/>
        <cfvo type="percentile" val="50"/>
        <cfvo type="max"/>
        <color rgb="FF63BE7B"/>
        <color rgb="FFFCFCFF"/>
        <color rgb="FFF8696B"/>
      </colorScale>
    </cfRule>
  </conditionalFormatting>
  <conditionalFormatting sqref="AK4:AK52">
    <cfRule type="colorScale" priority="345">
      <colorScale>
        <cfvo type="min"/>
        <cfvo type="percentile" val="50"/>
        <cfvo type="max"/>
        <color rgb="FFF8696B"/>
        <color rgb="FFFCFCFF"/>
        <color rgb="FF63BE7B"/>
      </colorScale>
    </cfRule>
  </conditionalFormatting>
  <conditionalFormatting sqref="BJ4:BJ52">
    <cfRule type="colorScale" priority="7">
      <colorScale>
        <cfvo type="min"/>
        <cfvo type="percentile" val="50"/>
        <cfvo type="max"/>
        <color rgb="FFF8696B"/>
        <color rgb="FFFCFCFF"/>
        <color rgb="FF63BE7B"/>
      </colorScale>
    </cfRule>
  </conditionalFormatting>
  <conditionalFormatting sqref="BL4:BL52">
    <cfRule type="colorScale" priority="5">
      <colorScale>
        <cfvo type="min"/>
        <cfvo type="percentile" val="50"/>
        <cfvo type="max"/>
        <color rgb="FFF8696B"/>
        <color rgb="FFFCFCFF"/>
        <color rgb="FF63BE7B"/>
      </colorScale>
    </cfRule>
  </conditionalFormatting>
  <conditionalFormatting sqref="BI4:BL52">
    <cfRule type="colorScale" priority="62">
      <colorScale>
        <cfvo type="min"/>
        <cfvo type="percentile" val="50"/>
        <cfvo type="max"/>
        <color rgb="FFF8696B"/>
        <color rgb="FFFCFCFF"/>
        <color rgb="FF63BE7B"/>
      </colorScale>
    </cfRule>
  </conditionalFormatting>
  <conditionalFormatting sqref="BH4:BL52">
    <cfRule type="colorScale" priority="63">
      <colorScale>
        <cfvo type="min"/>
        <cfvo type="percentile" val="50"/>
        <cfvo type="max"/>
        <color rgb="FFF8696B"/>
        <color rgb="FFFCFCFF"/>
        <color rgb="FF63BE7B"/>
      </colorScale>
    </cfRule>
  </conditionalFormatting>
  <conditionalFormatting sqref="BG4:BG52">
    <cfRule type="colorScale" priority="73">
      <colorScale>
        <cfvo type="min"/>
        <cfvo type="percentile" val="50"/>
        <cfvo type="max"/>
        <color rgb="FFF8696B"/>
        <color rgb="FFFCFCFF"/>
        <color rgb="FF63BE7B"/>
      </colorScale>
    </cfRule>
  </conditionalFormatting>
  <conditionalFormatting sqref="BU4:BU52">
    <cfRule type="colorScale" priority="49">
      <colorScale>
        <cfvo type="min"/>
        <cfvo type="percentile" val="50"/>
        <cfvo type="max"/>
        <color rgb="FFF8696B"/>
        <color rgb="FFFCFCFF"/>
        <color rgb="FF63BE7B"/>
      </colorScale>
    </cfRule>
  </conditionalFormatting>
  <conditionalFormatting sqref="BV4:BV52">
    <cfRule type="colorScale" priority="48">
      <colorScale>
        <cfvo type="min"/>
        <cfvo type="percentile" val="50"/>
        <cfvo type="max"/>
        <color rgb="FFF8696B"/>
        <color rgb="FFFCFCFF"/>
        <color rgb="FF63BE7B"/>
      </colorScale>
    </cfRule>
  </conditionalFormatting>
  <conditionalFormatting sqref="BW4:BW52">
    <cfRule type="colorScale" priority="47">
      <colorScale>
        <cfvo type="min"/>
        <cfvo type="percentile" val="50"/>
        <cfvo type="max"/>
        <color rgb="FFF8696B"/>
        <color rgb="FFFCFCFF"/>
        <color rgb="FF63BE7B"/>
      </colorScale>
    </cfRule>
  </conditionalFormatting>
  <conditionalFormatting sqref="BT4:BT52">
    <cfRule type="colorScale" priority="51">
      <colorScale>
        <cfvo type="min"/>
        <cfvo type="percentile" val="50"/>
        <cfvo type="max"/>
        <color rgb="FFF8696B"/>
        <color rgb="FFFCFCFF"/>
        <color rgb="FF63BE7B"/>
      </colorScale>
    </cfRule>
  </conditionalFormatting>
  <conditionalFormatting sqref="BS4:BS52">
    <cfRule type="colorScale" priority="52">
      <colorScale>
        <cfvo type="min"/>
        <cfvo type="percentile" val="50"/>
        <cfvo type="max"/>
        <color rgb="FFF8696B"/>
        <color rgb="FFFCFCFF"/>
        <color rgb="FF63BE7B"/>
      </colorScale>
    </cfRule>
  </conditionalFormatting>
  <conditionalFormatting sqref="BR4:BR52">
    <cfRule type="colorScale" priority="55">
      <colorScale>
        <cfvo type="min"/>
        <cfvo type="percentile" val="50"/>
        <cfvo type="max"/>
        <color rgb="FFF8696B"/>
        <color rgb="FFFCFCFF"/>
        <color rgb="FF63BE7B"/>
      </colorScale>
    </cfRule>
  </conditionalFormatting>
  <conditionalFormatting sqref="BQ4:BQ52">
    <cfRule type="colorScale" priority="56">
      <colorScale>
        <cfvo type="min"/>
        <cfvo type="percentile" val="50"/>
        <cfvo type="max"/>
        <color rgb="FFF8696B"/>
        <color rgb="FFFCFCFF"/>
        <color rgb="FF63BE7B"/>
      </colorScale>
    </cfRule>
  </conditionalFormatting>
  <conditionalFormatting sqref="BP4:BP52">
    <cfRule type="colorScale" priority="57">
      <colorScale>
        <cfvo type="min"/>
        <cfvo type="percentile" val="50"/>
        <cfvo type="max"/>
        <color rgb="FFF8696B"/>
        <color rgb="FFFCFCFF"/>
        <color rgb="FF63BE7B"/>
      </colorScale>
    </cfRule>
  </conditionalFormatting>
  <conditionalFormatting sqref="BO4:BO52">
    <cfRule type="colorScale" priority="58">
      <colorScale>
        <cfvo type="min"/>
        <cfvo type="percentile" val="50"/>
        <cfvo type="max"/>
        <color rgb="FFF8696B"/>
        <color rgb="FFFCFCFF"/>
        <color rgb="FF63BE7B"/>
      </colorScale>
    </cfRule>
  </conditionalFormatting>
  <conditionalFormatting sqref="BN4:BN52">
    <cfRule type="colorScale" priority="59">
      <colorScale>
        <cfvo type="min"/>
        <cfvo type="percentile" val="50"/>
        <cfvo type="max"/>
        <color rgb="FFF8696B"/>
        <color rgb="FFFCFCFF"/>
        <color rgb="FF63BE7B"/>
      </colorScale>
    </cfRule>
  </conditionalFormatting>
  <conditionalFormatting sqref="BM3:BS52">
    <cfRule type="colorScale" priority="60">
      <colorScale>
        <cfvo type="min"/>
        <cfvo type="percentile" val="50"/>
        <cfvo type="max"/>
        <color rgb="FFF8696B"/>
        <color rgb="FFFCFCFF"/>
        <color rgb="FF63BE7B"/>
      </colorScale>
    </cfRule>
  </conditionalFormatting>
  <conditionalFormatting sqref="BX4:BX52">
    <cfRule type="colorScale" priority="46">
      <colorScale>
        <cfvo type="min"/>
        <cfvo type="percentile" val="50"/>
        <cfvo type="max"/>
        <color rgb="FFF8696B"/>
        <color rgb="FFFCFCFF"/>
        <color rgb="FF63BE7B"/>
      </colorScale>
    </cfRule>
  </conditionalFormatting>
  <conditionalFormatting sqref="BY4:CA52">
    <cfRule type="colorScale" priority="369">
      <colorScale>
        <cfvo type="min"/>
        <cfvo type="percentile" val="50"/>
        <cfvo type="max"/>
        <color rgb="FFF8696B"/>
        <color rgb="FFFCFCFF"/>
        <color rgb="FF63BE7B"/>
      </colorScale>
    </cfRule>
  </conditionalFormatting>
  <conditionalFormatting sqref="BZ4:CA52">
    <cfRule type="colorScale" priority="370">
      <colorScale>
        <cfvo type="min"/>
        <cfvo type="percentile" val="50"/>
        <cfvo type="max"/>
        <color rgb="FFF8696B"/>
        <color rgb="FFFCFCFF"/>
        <color rgb="FF63BE7B"/>
      </colorScale>
    </cfRule>
  </conditionalFormatting>
  <conditionalFormatting sqref="CA4:CA52">
    <cfRule type="colorScale" priority="42">
      <colorScale>
        <cfvo type="min"/>
        <cfvo type="percentile" val="50"/>
        <cfvo type="max"/>
        <color rgb="FFF8696B"/>
        <color rgb="FFFCFCFF"/>
        <color rgb="FF63BE7B"/>
      </colorScale>
    </cfRule>
  </conditionalFormatting>
  <conditionalFormatting sqref="BZ4:BZ52">
    <cfRule type="colorScale" priority="43">
      <colorScale>
        <cfvo type="min"/>
        <cfvo type="percentile" val="50"/>
        <cfvo type="max"/>
        <color rgb="FFF8696B"/>
        <color rgb="FFFCFCFF"/>
        <color rgb="FF63BE7B"/>
      </colorScale>
    </cfRule>
  </conditionalFormatting>
  <conditionalFormatting sqref="N4:N52">
    <cfRule type="colorScale" priority="34">
      <colorScale>
        <cfvo type="min"/>
        <cfvo type="percentile" val="50"/>
        <cfvo type="max"/>
        <color rgb="FFF8696B"/>
        <color rgb="FFFCFCFF"/>
        <color rgb="FF63BE7B"/>
      </colorScale>
    </cfRule>
  </conditionalFormatting>
  <conditionalFormatting sqref="P4:P52">
    <cfRule type="colorScale" priority="31">
      <colorScale>
        <cfvo type="min"/>
        <cfvo type="percentile" val="50"/>
        <cfvo type="max"/>
        <color rgb="FFF8696B"/>
        <color rgb="FFFCFCFF"/>
        <color rgb="FF63BE7B"/>
      </colorScale>
    </cfRule>
  </conditionalFormatting>
  <conditionalFormatting sqref="Q4:R52">
    <cfRule type="colorScale" priority="30">
      <colorScale>
        <cfvo type="min"/>
        <cfvo type="percentile" val="50"/>
        <cfvo type="max"/>
        <color rgb="FFF8696B"/>
        <color rgb="FFFCFCFF"/>
        <color rgb="FF63BE7B"/>
      </colorScale>
    </cfRule>
  </conditionalFormatting>
  <conditionalFormatting sqref="S4:S52">
    <cfRule type="colorScale" priority="1">
      <colorScale>
        <cfvo type="min"/>
        <cfvo type="percentile" val="50"/>
        <cfvo type="max"/>
        <color rgb="FFF8696B"/>
        <color rgb="FFFCFCFF"/>
        <color rgb="FF63BE7B"/>
      </colorScale>
    </cfRule>
  </conditionalFormatting>
  <conditionalFormatting sqref="U4:U52">
    <cfRule type="colorScale" priority="29">
      <colorScale>
        <cfvo type="min"/>
        <cfvo type="percentile" val="50"/>
        <cfvo type="max"/>
        <color rgb="FFF8696B"/>
        <color rgb="FFFCFCFF"/>
        <color rgb="FF63BE7B"/>
      </colorScale>
    </cfRule>
  </conditionalFormatting>
  <conditionalFormatting sqref="V4:V52">
    <cfRule type="colorScale" priority="28">
      <colorScale>
        <cfvo type="min"/>
        <cfvo type="percentile" val="50"/>
        <cfvo type="max"/>
        <color rgb="FFF8696B"/>
        <color rgb="FFFCFCFF"/>
        <color rgb="FF63BE7B"/>
      </colorScale>
    </cfRule>
  </conditionalFormatting>
  <conditionalFormatting sqref="W4:W52">
    <cfRule type="colorScale" priority="27">
      <colorScale>
        <cfvo type="min"/>
        <cfvo type="percentile" val="50"/>
        <cfvo type="max"/>
        <color rgb="FFF8696B"/>
        <color rgb="FFFCFCFF"/>
        <color rgb="FF63BE7B"/>
      </colorScale>
    </cfRule>
  </conditionalFormatting>
  <conditionalFormatting sqref="X4:X52">
    <cfRule type="colorScale" priority="26">
      <colorScale>
        <cfvo type="min"/>
        <cfvo type="percentile" val="50"/>
        <cfvo type="max"/>
        <color rgb="FFF8696B"/>
        <color rgb="FFFCFCFF"/>
        <color rgb="FF63BE7B"/>
      </colorScale>
    </cfRule>
  </conditionalFormatting>
  <conditionalFormatting sqref="Y4:Y52">
    <cfRule type="colorScale" priority="25">
      <colorScale>
        <cfvo type="min"/>
        <cfvo type="percentile" val="50"/>
        <cfvo type="max"/>
        <color rgb="FFF8696B"/>
        <color rgb="FFFCFCFF"/>
        <color rgb="FF63BE7B"/>
      </colorScale>
    </cfRule>
  </conditionalFormatting>
  <conditionalFormatting sqref="Z4:Z52">
    <cfRule type="colorScale" priority="24">
      <colorScale>
        <cfvo type="min"/>
        <cfvo type="percentile" val="50"/>
        <cfvo type="max"/>
        <color rgb="FFF8696B"/>
        <color rgb="FFFCFCFF"/>
        <color rgb="FF63BE7B"/>
      </colorScale>
    </cfRule>
  </conditionalFormatting>
  <conditionalFormatting sqref="AA4:AA52">
    <cfRule type="colorScale" priority="23">
      <colorScale>
        <cfvo type="min"/>
        <cfvo type="percentile" val="50"/>
        <cfvo type="max"/>
        <color rgb="FFF8696B"/>
        <color rgb="FFFCFCFF"/>
        <color rgb="FF63BE7B"/>
      </colorScale>
    </cfRule>
  </conditionalFormatting>
  <conditionalFormatting sqref="AC4:AC52">
    <cfRule type="colorScale" priority="22">
      <colorScale>
        <cfvo type="min"/>
        <cfvo type="percentile" val="50"/>
        <cfvo type="max"/>
        <color rgb="FFF8696B"/>
        <color rgb="FFFCFCFF"/>
        <color rgb="FF63BE7B"/>
      </colorScale>
    </cfRule>
  </conditionalFormatting>
  <conditionalFormatting sqref="AD4:AD52">
    <cfRule type="colorScale" priority="20">
      <colorScale>
        <cfvo type="min"/>
        <cfvo type="percentile" val="50"/>
        <cfvo type="max"/>
        <color rgb="FFF8696B"/>
        <color rgb="FFFCFCFF"/>
        <color rgb="FF63BE7B"/>
      </colorScale>
    </cfRule>
  </conditionalFormatting>
  <conditionalFormatting sqref="AF4:AF52">
    <cfRule type="colorScale" priority="18">
      <colorScale>
        <cfvo type="min"/>
        <cfvo type="percentile" val="50"/>
        <cfvo type="max"/>
        <color rgb="FFF8696B"/>
        <color rgb="FFFCFCFF"/>
        <color rgb="FF63BE7B"/>
      </colorScale>
    </cfRule>
  </conditionalFormatting>
  <conditionalFormatting sqref="AG4:AG52">
    <cfRule type="colorScale" priority="17">
      <colorScale>
        <cfvo type="min"/>
        <cfvo type="percentile" val="50"/>
        <cfvo type="max"/>
        <color rgb="FFF8696B"/>
        <color rgb="FFFCFCFF"/>
        <color rgb="FF63BE7B"/>
      </colorScale>
    </cfRule>
  </conditionalFormatting>
  <conditionalFormatting sqref="AI4:AI52">
    <cfRule type="colorScale" priority="15">
      <colorScale>
        <cfvo type="min"/>
        <cfvo type="percentile" val="50"/>
        <cfvo type="max"/>
        <color rgb="FFF8696B"/>
        <color rgb="FFFCFCFF"/>
        <color rgb="FF63BE7B"/>
      </colorScale>
    </cfRule>
  </conditionalFormatting>
  <conditionalFormatting sqref="AJ4:AJ52">
    <cfRule type="colorScale" priority="14">
      <colorScale>
        <cfvo type="min"/>
        <cfvo type="percentile" val="50"/>
        <cfvo type="max"/>
        <color rgb="FFF8696B"/>
        <color rgb="FFFCFCFF"/>
        <color rgb="FF63BE7B"/>
      </colorScale>
    </cfRule>
  </conditionalFormatting>
  <conditionalFormatting sqref="AL4:AL52">
    <cfRule type="colorScale" priority="13">
      <colorScale>
        <cfvo type="min"/>
        <cfvo type="percentile" val="50"/>
        <cfvo type="max"/>
        <color rgb="FFF8696B"/>
        <color rgb="FFFCFCFF"/>
        <color rgb="FF63BE7B"/>
      </colorScale>
    </cfRule>
  </conditionalFormatting>
  <conditionalFormatting sqref="AM4:AM52">
    <cfRule type="colorScale" priority="12">
      <colorScale>
        <cfvo type="min"/>
        <cfvo type="percentile" val="50"/>
        <cfvo type="max"/>
        <color rgb="FFF8696B"/>
        <color rgb="FFFCFCFF"/>
        <color rgb="FF63BE7B"/>
      </colorScale>
    </cfRule>
  </conditionalFormatting>
  <conditionalFormatting sqref="AN4:AN52">
    <cfRule type="colorScale" priority="11">
      <colorScale>
        <cfvo type="min"/>
        <cfvo type="percentile" val="50"/>
        <cfvo type="max"/>
        <color rgb="FFF8696B"/>
        <color rgb="FFFCFCFF"/>
        <color rgb="FF63BE7B"/>
      </colorScale>
    </cfRule>
  </conditionalFormatting>
  <conditionalFormatting sqref="BK4:BK52">
    <cfRule type="colorScale" priority="6">
      <colorScale>
        <cfvo type="min"/>
        <cfvo type="percentile" val="50"/>
        <cfvo type="max"/>
        <color rgb="FFF8696B"/>
        <color rgb="FFFCFCFF"/>
        <color rgb="FF63BE7B"/>
      </colorScale>
    </cfRule>
  </conditionalFormatting>
  <conditionalFormatting sqref="BY35:BY52">
    <cfRule type="colorScale" priority="45">
      <colorScale>
        <cfvo type="min"/>
        <cfvo type="percentile" val="50"/>
        <cfvo type="max"/>
        <color rgb="FFF8696B"/>
        <color rgb="FFFCFCFF"/>
        <color rgb="FF63BE7B"/>
      </colorScale>
    </cfRule>
  </conditionalFormatting>
  <conditionalFormatting sqref="I4:I52">
    <cfRule type="colorScale" priority="38">
      <colorScale>
        <cfvo type="min"/>
        <cfvo type="percentile" val="50"/>
        <cfvo type="max"/>
        <color rgb="FF63BE7B"/>
        <color rgb="FFFCFCFF"/>
        <color rgb="FFF8696B"/>
      </colorScale>
    </cfRule>
  </conditionalFormatting>
  <conditionalFormatting sqref="J4:J52">
    <cfRule type="colorScale" priority="37">
      <colorScale>
        <cfvo type="min"/>
        <cfvo type="percentile" val="50"/>
        <cfvo type="max"/>
        <color rgb="FF63BE7B"/>
        <color rgb="FFFCFCFF"/>
        <color rgb="FFF8696B"/>
      </colorScale>
    </cfRule>
  </conditionalFormatting>
  <conditionalFormatting sqref="K4:K52">
    <cfRule type="colorScale" priority="36">
      <colorScale>
        <cfvo type="min"/>
        <cfvo type="percentile" val="50"/>
        <cfvo type="max"/>
        <color rgb="FF63BE7B"/>
        <color rgb="FFFCFCFF"/>
        <color rgb="FFF8696B"/>
      </colorScale>
    </cfRule>
  </conditionalFormatting>
  <conditionalFormatting sqref="L4:L52">
    <cfRule type="colorScale" priority="35">
      <colorScale>
        <cfvo type="min"/>
        <cfvo type="percentile" val="50"/>
        <cfvo type="max"/>
        <color rgb="FF63BE7B"/>
        <color rgb="FFFCFCFF"/>
        <color rgb="FFF8696B"/>
      </colorScale>
    </cfRule>
  </conditionalFormatting>
  <conditionalFormatting sqref="O4:O52">
    <cfRule type="colorScale" priority="33">
      <colorScale>
        <cfvo type="min"/>
        <cfvo type="percentile" val="50"/>
        <cfvo type="max"/>
        <color rgb="FFF8696B"/>
        <color rgb="FFFCFCFF"/>
        <color rgb="FF63BE7B"/>
      </colorScale>
    </cfRule>
  </conditionalFormatting>
  <conditionalFormatting sqref="AE4:AE52">
    <cfRule type="colorScale" priority="19">
      <colorScale>
        <cfvo type="min"/>
        <cfvo type="percentile" val="50"/>
        <cfvo type="max"/>
        <color rgb="FFF8696B"/>
        <color rgb="FFFCFCFF"/>
        <color rgb="FF63BE7B"/>
      </colorScale>
    </cfRule>
  </conditionalFormatting>
  <conditionalFormatting sqref="AH4:AH52">
    <cfRule type="colorScale" priority="16">
      <colorScale>
        <cfvo type="min"/>
        <cfvo type="percentile" val="50"/>
        <cfvo type="max"/>
        <color rgb="FFF8696B"/>
        <color rgb="FFFCFCFF"/>
        <color rgb="FF63BE7B"/>
      </colorScale>
    </cfRule>
  </conditionalFormatting>
  <conditionalFormatting sqref="BM4:BM52">
    <cfRule type="colorScale" priority="9">
      <colorScale>
        <cfvo type="min"/>
        <cfvo type="percentile" val="50"/>
        <cfvo type="max"/>
        <color rgb="FFF8696B"/>
        <color rgb="FFFCFCFF"/>
        <color rgb="FF63BE7B"/>
      </colorScale>
    </cfRule>
  </conditionalFormatting>
  <conditionalFormatting sqref="BI4:BI52">
    <cfRule type="colorScale" priority="8">
      <colorScale>
        <cfvo type="min"/>
        <cfvo type="percentile" val="50"/>
        <cfvo type="max"/>
        <color rgb="FFF8696B"/>
        <color rgb="FFFCFCFF"/>
        <color rgb="FF63BE7B"/>
      </colorScale>
    </cfRule>
  </conditionalFormatting>
  <conditionalFormatting sqref="Q4:Q52">
    <cfRule type="colorScale" priority="4">
      <colorScale>
        <cfvo type="min"/>
        <cfvo type="percentile" val="50"/>
        <cfvo type="max"/>
        <color rgb="FFF8696B"/>
        <color rgb="FFFCFCFF"/>
        <color rgb="FF63BE7B"/>
      </colorScale>
    </cfRule>
  </conditionalFormatting>
  <conditionalFormatting sqref="R4:R52">
    <cfRule type="colorScale" priority="3">
      <colorScale>
        <cfvo type="min"/>
        <cfvo type="percentile" val="50"/>
        <cfvo type="max"/>
        <color rgb="FFF8696B"/>
        <color rgb="FFFCFCFF"/>
        <color rgb="FF63BE7B"/>
      </colorScale>
    </cfRule>
  </conditionalFormatting>
  <conditionalFormatting sqref="BM3:BS3 BG4:BW52">
    <cfRule type="colorScale" priority="531">
      <colorScale>
        <cfvo type="min"/>
        <cfvo type="percentile" val="50"/>
        <cfvo type="max"/>
        <color rgb="FFF8696B"/>
        <color rgb="FFFCFCFF"/>
        <color rgb="FF63BE7B"/>
      </colorScale>
    </cfRule>
  </conditionalFormatting>
  <conditionalFormatting sqref="BM3:BS3 BK4:BW52">
    <cfRule type="colorScale" priority="534">
      <colorScale>
        <cfvo type="min"/>
        <cfvo type="percentile" val="50"/>
        <cfvo type="max"/>
        <color rgb="FFF8696B"/>
        <color rgb="FFFCFCFF"/>
        <color rgb="FF63BE7B"/>
      </colorScale>
    </cfRule>
  </conditionalFormatting>
  <conditionalFormatting sqref="BS4:BW52">
    <cfRule type="colorScale" priority="537">
      <colorScale>
        <cfvo type="min"/>
        <cfvo type="percentile" val="50"/>
        <cfvo type="max"/>
        <color rgb="FFF8696B"/>
        <color rgb="FFFCFCFF"/>
        <color rgb="FF63BE7B"/>
      </colorScale>
    </cfRule>
  </conditionalFormatting>
  <conditionalFormatting sqref="BU4:BW52">
    <cfRule type="colorScale" priority="539">
      <colorScale>
        <cfvo type="min"/>
        <cfvo type="percentile" val="50"/>
        <cfvo type="max"/>
        <color rgb="FFF8696B"/>
        <color rgb="FFFCFCFF"/>
        <color rgb="FF63BE7B"/>
      </colorScale>
    </cfRule>
  </conditionalFormatting>
  <conditionalFormatting sqref="AD4:AF52">
    <cfRule type="colorScale" priority="546">
      <colorScale>
        <cfvo type="min"/>
        <cfvo type="percentile" val="50"/>
        <cfvo type="max"/>
        <color rgb="FFF8696B"/>
        <color rgb="FFFCFCFF"/>
        <color rgb="FF63BE7B"/>
      </colorScale>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3B5CF2-16D1-4EDF-B02E-47A48859195F}">
  <dimension ref="A1:AA56"/>
  <sheetViews>
    <sheetView zoomScale="65" zoomScaleNormal="65" workbookViewId="0">
      <pane xSplit="3" ySplit="3" topLeftCell="E4" activePane="bottomRight" state="frozen"/>
      <selection pane="topRight" activeCell="B1" sqref="B1"/>
      <selection pane="bottomLeft" activeCell="A4" sqref="A4"/>
      <selection pane="bottomRight" activeCell="X9" sqref="X9"/>
    </sheetView>
  </sheetViews>
  <sheetFormatPr defaultRowHeight="14.5" x14ac:dyDescent="0.35"/>
  <cols>
    <col min="3" max="3" width="24.1796875" style="4" customWidth="1"/>
    <col min="5" max="5" width="8.81640625" customWidth="1"/>
    <col min="6" max="6" width="8.81640625" style="2"/>
    <col min="18" max="18" width="12" customWidth="1"/>
    <col min="19" max="19" width="11.54296875" customWidth="1"/>
    <col min="20" max="20" width="11.453125" customWidth="1"/>
  </cols>
  <sheetData>
    <row r="1" spans="1:27" x14ac:dyDescent="0.35">
      <c r="D1" s="192" t="s">
        <v>10</v>
      </c>
      <c r="E1" s="192"/>
      <c r="F1" s="192"/>
      <c r="G1" s="192"/>
      <c r="H1" s="192"/>
      <c r="I1" s="192"/>
      <c r="J1" s="193" t="s">
        <v>12</v>
      </c>
      <c r="K1" s="193"/>
      <c r="L1" s="193"/>
      <c r="M1" s="193"/>
      <c r="N1" s="193"/>
      <c r="O1" s="193"/>
      <c r="P1" s="156"/>
      <c r="Q1" s="202" t="s">
        <v>235</v>
      </c>
      <c r="R1" s="202"/>
      <c r="S1" s="202"/>
      <c r="T1" s="202"/>
      <c r="U1" s="202"/>
      <c r="V1" s="202"/>
      <c r="W1" s="202"/>
      <c r="X1" s="157"/>
      <c r="Y1" s="189" t="s">
        <v>16</v>
      </c>
      <c r="Z1" s="189"/>
      <c r="AA1" s="189"/>
    </row>
    <row r="2" spans="1:27" x14ac:dyDescent="0.35">
      <c r="D2" s="155"/>
      <c r="E2" s="155"/>
      <c r="F2" s="110"/>
      <c r="G2" s="155"/>
      <c r="H2" s="192" t="s">
        <v>43</v>
      </c>
      <c r="I2" s="192"/>
      <c r="J2" s="156"/>
      <c r="K2" s="156"/>
      <c r="L2" s="156"/>
      <c r="M2" s="156"/>
      <c r="N2" s="156"/>
      <c r="O2" s="156"/>
      <c r="P2" s="156"/>
      <c r="Q2" s="203" t="s">
        <v>64</v>
      </c>
      <c r="R2" s="202"/>
      <c r="S2" s="202"/>
      <c r="T2" s="202"/>
      <c r="U2" s="200" t="s">
        <v>72</v>
      </c>
      <c r="V2" s="200"/>
      <c r="W2" s="201" t="s">
        <v>77</v>
      </c>
      <c r="X2" s="201" t="s">
        <v>81</v>
      </c>
      <c r="Y2" s="154"/>
      <c r="Z2" s="154"/>
      <c r="AA2" s="154"/>
    </row>
    <row r="3" spans="1:27" x14ac:dyDescent="0.35">
      <c r="A3" t="s">
        <v>126</v>
      </c>
      <c r="D3" s="6" t="s">
        <v>26</v>
      </c>
      <c r="E3" s="6" t="s">
        <v>30</v>
      </c>
      <c r="F3" s="111" t="s">
        <v>34</v>
      </c>
      <c r="G3" s="6" t="s">
        <v>39</v>
      </c>
      <c r="H3" s="6" t="s">
        <v>110</v>
      </c>
      <c r="I3" s="6" t="s">
        <v>111</v>
      </c>
      <c r="J3" s="16" t="s">
        <v>112</v>
      </c>
      <c r="K3" s="16" t="s">
        <v>113</v>
      </c>
      <c r="L3" s="16" t="s">
        <v>114</v>
      </c>
      <c r="M3" s="16" t="s">
        <v>115</v>
      </c>
      <c r="N3" s="16" t="s">
        <v>116</v>
      </c>
      <c r="O3" s="16" t="s">
        <v>117</v>
      </c>
      <c r="P3" s="16" t="s">
        <v>59</v>
      </c>
      <c r="Q3" s="203"/>
      <c r="R3" s="30" t="s">
        <v>118</v>
      </c>
      <c r="S3" s="30" t="s">
        <v>119</v>
      </c>
      <c r="T3" s="30" t="s">
        <v>120</v>
      </c>
      <c r="U3" s="30" t="s">
        <v>121</v>
      </c>
      <c r="V3" s="31" t="s">
        <v>122</v>
      </c>
      <c r="W3" s="201"/>
      <c r="X3" s="201"/>
      <c r="Y3" s="17" t="s">
        <v>123</v>
      </c>
      <c r="Z3" s="17" t="s">
        <v>124</v>
      </c>
      <c r="AA3" s="17" t="s">
        <v>125</v>
      </c>
    </row>
    <row r="4" spans="1:27" x14ac:dyDescent="0.35">
      <c r="A4" t="s">
        <v>129</v>
      </c>
      <c r="B4" t="s">
        <v>236</v>
      </c>
      <c r="C4" t="s">
        <v>131</v>
      </c>
      <c r="D4" s="7">
        <f>INDEX(Prioritisation!$D:$D,MATCH('Raw Scores'!$A4,Prioritisation!$B:$B,0))</f>
        <v>0.99954330921173096</v>
      </c>
      <c r="E4" s="88">
        <f>INDEX(Prioritisation!$E:$E,MATCH('Raw Scores'!$A4,Prioritisation!$B:$B,0))</f>
        <v>1.031769382649145</v>
      </c>
      <c r="F4" s="2">
        <f>INDEX(Prioritisation!$F:$F,MATCH('Raw Scores'!$A4,Prioritisation!$B:$B,0))</f>
        <v>1.8639210611581802E-2</v>
      </c>
      <c r="G4" s="7" t="str">
        <f>INDEX(Prioritisation!$G:$G,MATCH('Raw Scores'!$A4,Prioritisation!$B:$B,0))</f>
        <v>NA</v>
      </c>
      <c r="H4" s="88">
        <f>INDEX(Prioritisation!$H:$H,MATCH('Raw Scores'!$A4,Prioritisation!$B:$B,0))</f>
        <v>1.8911608062844607</v>
      </c>
      <c r="I4" s="7">
        <f>INDEX(Prioritisation!$I:$I,MATCH('Raw Scores'!$A4,Prioritisation!$B:$B,0))</f>
        <v>8.6694022094941769E-3</v>
      </c>
      <c r="J4" s="7">
        <f>INDEX(Ownership!$D:$D,MATCH('Raw Scores'!$A4,Ownership!$B:$B,0))</f>
        <v>0.96499999999999997</v>
      </c>
      <c r="K4" s="7">
        <f>INDEX(Ownership!$E:$E,MATCH('Raw Scores'!$A4,Ownership!$B:$B,0))</f>
        <v>0.73899999999999999</v>
      </c>
      <c r="L4" s="7">
        <f>INDEX(Ownership!$F:$F,MATCH('Raw Scores'!$A4,Ownership!$B:$B,0))</f>
        <v>0.72199999999999998</v>
      </c>
      <c r="M4" s="7">
        <f>INDEX(Ownership!$G:$G,MATCH('Raw Scores'!$A4,Ownership!$B:$B,0))</f>
        <v>0.52500000000000002</v>
      </c>
      <c r="N4" s="7">
        <f>INDEX(Ownership!$H:$H,MATCH('Raw Scores'!$A4,Ownership!$B:$B,0))</f>
        <v>0.92800000000000005</v>
      </c>
      <c r="O4" s="7">
        <f>INDEX(Ownership!$I:$I,MATCH('Raw Scores'!$A4,Ownership!$B:$B,0))</f>
        <v>0.73599999999999999</v>
      </c>
      <c r="P4" s="7">
        <f>INDEX(Ownership!$J:$J,MATCH('Raw Scores'!$A4,Ownership!$B:$B,0))</f>
        <v>0.66114234924316406</v>
      </c>
      <c r="Q4" s="7">
        <f>INDEX('Transparency and Untying'!$D:$D,MATCH('Raw Scores'!$A4,'Transparency and Untying'!$B:$B,0))</f>
        <v>0.67210515107867885</v>
      </c>
      <c r="R4" s="7">
        <f>INDEX('Transparency and Untying'!$E:$E,MATCH('Raw Scores'!$A4,'Transparency and Untying'!$B:$B,0))</f>
        <v>1</v>
      </c>
      <c r="S4" s="88">
        <f>INDEX('Transparency and Untying'!$F:$F,MATCH('Raw Scores'!$A4,'Transparency and Untying'!$B:$B,0))</f>
        <v>4.2034978866577148</v>
      </c>
      <c r="T4" s="7">
        <f>INDEX('Transparency and Untying'!$G:$G,MATCH('Raw Scores'!$A4,'Transparency and Untying'!$B:$B,0))</f>
        <v>1</v>
      </c>
      <c r="U4" s="32">
        <f>INDEX('Transparency and Untying'!$H:$H,MATCH('Raw Scores'!$A4,'Transparency and Untying'!$B:$B,0))</f>
        <v>2</v>
      </c>
      <c r="V4" s="32">
        <f>INDEX('Transparency and Untying'!$I:$I,MATCH('Raw Scores'!$A4,'Transparency and Untying'!$B:$B,0))</f>
        <v>8</v>
      </c>
      <c r="W4" s="7">
        <f>INDEX('Transparency and Untying'!$J:$J,MATCH('Raw Scores'!$A4,'Transparency and Untying'!$B:$B,0))</f>
        <v>1</v>
      </c>
      <c r="X4" s="7" t="str">
        <f>INDEX('Transparency and Untying'!$K:$K,MATCH('Raw Scores'!$A4,'Transparency and Untying'!$B:$B,0))</f>
        <v>NA</v>
      </c>
      <c r="Y4" s="2">
        <f>INDEX(Evaluation!$D:$D,MATCH('Raw Scores'!$A4,Evaluation!$B:$B,0))</f>
        <v>3.3666666666666663</v>
      </c>
      <c r="Z4" s="2">
        <f>INDEX(Evaluation!$I:$I,MATCH('Raw Scores'!$A4,Evaluation!$B:$B,0))</f>
        <v>2.5555555555555554</v>
      </c>
      <c r="AA4" s="2">
        <f>INDEX(Evaluation!$M:$M,MATCH('Raw Scores'!$A4,Evaluation!$B:$B,0))</f>
        <v>2.5476190476190474</v>
      </c>
    </row>
    <row r="5" spans="1:27" x14ac:dyDescent="0.35">
      <c r="A5" t="s">
        <v>132</v>
      </c>
      <c r="B5" t="s">
        <v>132</v>
      </c>
      <c r="C5" s="64" t="s">
        <v>133</v>
      </c>
      <c r="D5" s="7">
        <f>INDEX(Prioritisation!$D:$D,MATCH('Raw Scores'!$A5,Prioritisation!$B:$B,0))</f>
        <v>1</v>
      </c>
      <c r="E5" s="88">
        <f>INDEX(Prioritisation!$E:$E,MATCH('Raw Scores'!$A5,Prioritisation!$B:$B,0))</f>
        <v>0.30980067275231704</v>
      </c>
      <c r="F5" s="2">
        <f>INDEX(Prioritisation!$F:$F,MATCH('Raw Scores'!$A5,Prioritisation!$B:$B,0))</f>
        <v>-8.0317240208387375E-3</v>
      </c>
      <c r="G5" s="7" t="str">
        <f>INDEX(Prioritisation!$G:$G,MATCH('Raw Scores'!$A5,Prioritisation!$B:$B,0))</f>
        <v>NA</v>
      </c>
      <c r="H5" s="88">
        <f>INDEX(Prioritisation!$H:$H,MATCH('Raw Scores'!$A5,Prioritisation!$B:$B,0))</f>
        <v>1.0343771405168809</v>
      </c>
      <c r="I5" s="7">
        <f>INDEX(Prioritisation!$I:$I,MATCH('Raw Scores'!$A5,Prioritisation!$B:$B,0))</f>
        <v>0.11696068271691971</v>
      </c>
      <c r="J5" s="7">
        <f>INDEX(Ownership!$D:$D,MATCH('Raw Scores'!$A5,Ownership!$B:$B,0))</f>
        <v>1</v>
      </c>
      <c r="K5" s="7">
        <f>INDEX(Ownership!$E:$E,MATCH('Raw Scores'!$A5,Ownership!$B:$B,0))</f>
        <v>0.33300000000000002</v>
      </c>
      <c r="L5" s="7">
        <f>INDEX(Ownership!$F:$F,MATCH('Raw Scores'!$A5,Ownership!$B:$B,0))</f>
        <v>1</v>
      </c>
      <c r="M5" s="7">
        <f>INDEX(Ownership!$G:$G,MATCH('Raw Scores'!$A5,Ownership!$B:$B,0))</f>
        <v>0</v>
      </c>
      <c r="N5" s="7">
        <f>INDEX(Ownership!$H:$H,MATCH('Raw Scores'!$A5,Ownership!$B:$B,0))</f>
        <v>1</v>
      </c>
      <c r="O5" s="7">
        <f>INDEX(Ownership!$I:$I,MATCH('Raw Scores'!$A5,Ownership!$B:$B,0))</f>
        <v>5.3999999999999999E-2</v>
      </c>
      <c r="P5" s="7">
        <f>INDEX(Ownership!$J:$J,MATCH('Raw Scores'!$A5,Ownership!$B:$B,0))</f>
        <v>0.29978615045547485</v>
      </c>
      <c r="Q5" s="7">
        <f>INDEX('Transparency and Untying'!$D:$D,MATCH('Raw Scores'!$A5,'Transparency and Untying'!$B:$B,0))</f>
        <v>0</v>
      </c>
      <c r="R5" s="7">
        <f>INDEX('Transparency and Untying'!$E:$E,MATCH('Raw Scores'!$A5,'Transparency and Untying'!$B:$B,0))</f>
        <v>1</v>
      </c>
      <c r="S5" s="88">
        <f>INDEX('Transparency and Untying'!$F:$F,MATCH('Raw Scores'!$A5,'Transparency and Untying'!$B:$B,0))</f>
        <v>5.1442499160766602</v>
      </c>
      <c r="T5" s="7">
        <f>INDEX('Transparency and Untying'!$G:$G,MATCH('Raw Scores'!$A5,'Transparency and Untying'!$B:$B,0))</f>
        <v>1</v>
      </c>
      <c r="U5" s="32">
        <f>INDEX('Transparency and Untying'!$H:$H,MATCH('Raw Scores'!$A5,'Transparency and Untying'!$B:$B,0))</f>
        <v>2</v>
      </c>
      <c r="V5" s="32">
        <f>INDEX('Transparency and Untying'!$I:$I,MATCH('Raw Scores'!$A5,'Transparency and Untying'!$B:$B,0))</f>
        <v>0</v>
      </c>
      <c r="W5" s="7">
        <f>INDEX('Transparency and Untying'!$J:$J,MATCH('Raw Scores'!$A5,'Transparency and Untying'!$B:$B,0))</f>
        <v>1</v>
      </c>
      <c r="X5" s="7" t="str">
        <f>INDEX('Transparency and Untying'!$K:$K,MATCH('Raw Scores'!$A5,'Transparency and Untying'!$B:$B,0))</f>
        <v>NA</v>
      </c>
      <c r="Y5" s="2" t="str">
        <f>INDEX(Evaluation!$D:$D,MATCH('Raw Scores'!$A5,Evaluation!$B:$B,0))</f>
        <v>NA</v>
      </c>
      <c r="Z5" s="2" t="str">
        <f>INDEX(Evaluation!$I:$I,MATCH('Raw Scores'!$A5,Evaluation!$B:$B,0))</f>
        <v>NA</v>
      </c>
      <c r="AA5" s="2" t="str">
        <f>INDEX(Evaluation!$M:$M,MATCH('Raw Scores'!$A5,Evaluation!$B:$B,0))</f>
        <v>NA</v>
      </c>
    </row>
    <row r="6" spans="1:27" x14ac:dyDescent="0.35">
      <c r="A6" t="s">
        <v>134</v>
      </c>
      <c r="B6" t="s">
        <v>237</v>
      </c>
      <c r="C6" t="s">
        <v>136</v>
      </c>
      <c r="D6" s="7">
        <f>INDEX(Prioritisation!$D:$D,MATCH('Raw Scores'!$A6,Prioritisation!$B:$B,0))</f>
        <v>0.99999994039535522</v>
      </c>
      <c r="E6" s="88">
        <f>INDEX(Prioritisation!$E:$E,MATCH('Raw Scores'!$A6,Prioritisation!$B:$B,0))</f>
        <v>0.47618427153429366</v>
      </c>
      <c r="F6" s="2">
        <f>INDEX(Prioritisation!$F:$F,MATCH('Raw Scores'!$A6,Prioritisation!$B:$B,0))</f>
        <v>3.0229028314352036E-2</v>
      </c>
      <c r="G6" s="7" t="str">
        <f>INDEX(Prioritisation!$G:$G,MATCH('Raw Scores'!$A6,Prioritisation!$B:$B,0))</f>
        <v>NA</v>
      </c>
      <c r="H6" s="88">
        <f>INDEX(Prioritisation!$H:$H,MATCH('Raw Scores'!$A6,Prioritisation!$B:$B,0))</f>
        <v>1.4066303417130257</v>
      </c>
      <c r="I6" s="7">
        <f>INDEX(Prioritisation!$I:$I,MATCH('Raw Scores'!$A6,Prioritisation!$B:$B,0))</f>
        <v>4.7708210175362795E-2</v>
      </c>
      <c r="J6" s="7">
        <f>INDEX(Ownership!$D:$D,MATCH('Raw Scores'!$A6,Ownership!$B:$B,0))</f>
        <v>0.89700000000000002</v>
      </c>
      <c r="K6" s="7">
        <f>INDEX(Ownership!$E:$E,MATCH('Raw Scores'!$A6,Ownership!$B:$B,0))</f>
        <v>0.73699999999999999</v>
      </c>
      <c r="L6" s="7">
        <f>INDEX(Ownership!$F:$F,MATCH('Raw Scores'!$A6,Ownership!$B:$B,0))</f>
        <v>0.93500000000000005</v>
      </c>
      <c r="M6" s="7">
        <f>INDEX(Ownership!$G:$G,MATCH('Raw Scores'!$A6,Ownership!$B:$B,0))</f>
        <v>0.92200000000000004</v>
      </c>
      <c r="N6" s="7">
        <f>INDEX(Ownership!$H:$H,MATCH('Raw Scores'!$A6,Ownership!$B:$B,0))</f>
        <v>0.83699999999999997</v>
      </c>
      <c r="O6" s="7">
        <f>INDEX(Ownership!$I:$I,MATCH('Raw Scores'!$A6,Ownership!$B:$B,0))</f>
        <v>0.89200000000000002</v>
      </c>
      <c r="P6" s="7">
        <f>INDEX(Ownership!$J:$J,MATCH('Raw Scores'!$A6,Ownership!$B:$B,0))</f>
        <v>0.56229114532470703</v>
      </c>
      <c r="Q6" s="7">
        <f>INDEX('Transparency and Untying'!$D:$D,MATCH('Raw Scores'!$A6,'Transparency and Untying'!$B:$B,0))</f>
        <v>0.14900609061749409</v>
      </c>
      <c r="R6" s="7">
        <f>INDEX('Transparency and Untying'!$E:$E,MATCH('Raw Scores'!$A6,'Transparency and Untying'!$B:$B,0))</f>
        <v>0.99994659423828125</v>
      </c>
      <c r="S6" s="88">
        <f>INDEX('Transparency and Untying'!$F:$F,MATCH('Raw Scores'!$A6,'Transparency and Untying'!$B:$B,0))</f>
        <v>6.165553092956543</v>
      </c>
      <c r="T6" s="7">
        <f>INDEX('Transparency and Untying'!$G:$G,MATCH('Raw Scores'!$A6,'Transparency and Untying'!$B:$B,0))</f>
        <v>1</v>
      </c>
      <c r="U6" s="32">
        <f>INDEX('Transparency and Untying'!$H:$H,MATCH('Raw Scores'!$A6,'Transparency and Untying'!$B:$B,0))</f>
        <v>2</v>
      </c>
      <c r="V6" s="32">
        <f>INDEX('Transparency and Untying'!$I:$I,MATCH('Raw Scores'!$A6,'Transparency and Untying'!$B:$B,0))</f>
        <v>8</v>
      </c>
      <c r="W6" s="7">
        <f>INDEX('Transparency and Untying'!$J:$J,MATCH('Raw Scores'!$A6,'Transparency and Untying'!$B:$B,0))</f>
        <v>0.4821209334074521</v>
      </c>
      <c r="X6" s="7" t="str">
        <f>INDEX('Transparency and Untying'!$K:$K,MATCH('Raw Scores'!$A6,'Transparency and Untying'!$B:$B,0))</f>
        <v>NA</v>
      </c>
      <c r="Y6" s="2">
        <f>INDEX(Evaluation!$D:$D,MATCH('Raw Scores'!$A6,Evaluation!$B:$B,0))</f>
        <v>2.9666666666666668</v>
      </c>
      <c r="Z6" s="2">
        <f>INDEX(Evaluation!$I:$I,MATCH('Raw Scores'!$A6,Evaluation!$B:$B,0))</f>
        <v>2.7777777777777781</v>
      </c>
      <c r="AA6" s="2">
        <f>INDEX(Evaluation!$M:$M,MATCH('Raw Scores'!$A6,Evaluation!$B:$B,0))</f>
        <v>2.666666666666667</v>
      </c>
    </row>
    <row r="7" spans="1:27" x14ac:dyDescent="0.35">
      <c r="A7" t="s">
        <v>137</v>
      </c>
      <c r="B7" t="s">
        <v>138</v>
      </c>
      <c r="C7" s="65" t="s">
        <v>138</v>
      </c>
      <c r="D7" s="7">
        <f>INDEX(Prioritisation!$D:$D,MATCH('Raw Scores'!$A7,Prioritisation!$B:$B,0))</f>
        <v>0.78066551685333252</v>
      </c>
      <c r="E7" s="88">
        <f>INDEX(Prioritisation!$E:$E,MATCH('Raw Scores'!$A7,Prioritisation!$B:$B,0))</f>
        <v>0.48360235722368472</v>
      </c>
      <c r="F7" s="2">
        <f>INDEX(Prioritisation!$F:$F,MATCH('Raw Scores'!$A7,Prioritisation!$B:$B,0))</f>
        <v>-1.3167359866201878E-2</v>
      </c>
      <c r="G7" s="7">
        <f>INDEX(Prioritisation!$G:$G,MATCH('Raw Scores'!$A7,Prioritisation!$B:$B,0))</f>
        <v>0.22785688936710358</v>
      </c>
      <c r="H7" s="88">
        <f>INDEX(Prioritisation!$H:$H,MATCH('Raw Scores'!$A7,Prioritisation!$B:$B,0))</f>
        <v>1.3981427834455289</v>
      </c>
      <c r="I7" s="7">
        <f>INDEX(Prioritisation!$I:$I,MATCH('Raw Scores'!$A7,Prioritisation!$B:$B,0))</f>
        <v>0.20516837374004521</v>
      </c>
      <c r="J7" s="7">
        <f>INDEX(Ownership!$D:$D,MATCH('Raw Scores'!$A7,Ownership!$B:$B,0))</f>
        <v>0.83000000000000007</v>
      </c>
      <c r="K7" s="7">
        <f>INDEX(Ownership!$E:$E,MATCH('Raw Scores'!$A7,Ownership!$B:$B,0))</f>
        <v>0.42399999999999999</v>
      </c>
      <c r="L7" s="7">
        <f>INDEX(Ownership!$F:$F,MATCH('Raw Scores'!$A7,Ownership!$B:$B,0))</f>
        <v>0.78700000000000003</v>
      </c>
      <c r="M7" s="7">
        <f>INDEX(Ownership!$G:$G,MATCH('Raw Scores'!$A7,Ownership!$B:$B,0))</f>
        <v>0.40799999999999997</v>
      </c>
      <c r="N7" s="7">
        <f>INDEX(Ownership!$H:$H,MATCH('Raw Scores'!$A7,Ownership!$B:$B,0))</f>
        <v>0.97099999999999997</v>
      </c>
      <c r="O7" s="7">
        <f>INDEX(Ownership!$I:$I,MATCH('Raw Scores'!$A7,Ownership!$B:$B,0))</f>
        <v>0.67900000000000005</v>
      </c>
      <c r="P7" s="7">
        <f>INDEX(Ownership!$J:$J,MATCH('Raw Scores'!$A7,Ownership!$B:$B,0))</f>
        <v>0.6660875678062439</v>
      </c>
      <c r="Q7" s="7">
        <f>INDEX('Transparency and Untying'!$D:$D,MATCH('Raw Scores'!$A7,'Transparency and Untying'!$B:$B,0))</f>
        <v>0.51080083431105616</v>
      </c>
      <c r="R7" s="7">
        <f>INDEX('Transparency and Untying'!$E:$E,MATCH('Raw Scores'!$A7,'Transparency and Untying'!$B:$B,0))</f>
        <v>0.98801267147064209</v>
      </c>
      <c r="S7" s="88">
        <f>INDEX('Transparency and Untying'!$F:$F,MATCH('Raw Scores'!$A7,'Transparency and Untying'!$B:$B,0))</f>
        <v>6.421837329864502</v>
      </c>
      <c r="T7" s="7">
        <f>INDEX('Transparency and Untying'!$G:$G,MATCH('Raw Scores'!$A7,'Transparency and Untying'!$B:$B,0))</f>
        <v>0.99973595142364502</v>
      </c>
      <c r="U7" s="32">
        <f>INDEX('Transparency and Untying'!$H:$H,MATCH('Raw Scores'!$A7,'Transparency and Untying'!$B:$B,0))</f>
        <v>2</v>
      </c>
      <c r="V7" s="32">
        <f>INDEX('Transparency and Untying'!$I:$I,MATCH('Raw Scores'!$A7,'Transparency and Untying'!$B:$B,0))</f>
        <v>1</v>
      </c>
      <c r="W7" s="7">
        <f>INDEX('Transparency and Untying'!$J:$J,MATCH('Raw Scores'!$A7,'Transparency and Untying'!$B:$B,0))</f>
        <v>0.90673973640633154</v>
      </c>
      <c r="X7" s="7">
        <f>INDEX('Transparency and Untying'!$K:$K,MATCH('Raw Scores'!$A7,'Transparency and Untying'!$B:$B,0))</f>
        <v>7.7414512224294518E-2</v>
      </c>
      <c r="Y7" s="2">
        <f>INDEX(Evaluation!$D:$D,MATCH('Raw Scores'!$A7,Evaluation!$B:$B,0))</f>
        <v>3.75</v>
      </c>
      <c r="Z7" s="2">
        <f>INDEX(Evaluation!$I:$I,MATCH('Raw Scores'!$A7,Evaluation!$B:$B,0))</f>
        <v>2.6666666666666665</v>
      </c>
      <c r="AA7" s="2">
        <f>INDEX(Evaluation!$M:$M,MATCH('Raw Scores'!$A7,Evaluation!$B:$B,0))</f>
        <v>3.5</v>
      </c>
    </row>
    <row r="8" spans="1:27" x14ac:dyDescent="0.35">
      <c r="A8" t="s">
        <v>139</v>
      </c>
      <c r="B8" t="s">
        <v>140</v>
      </c>
      <c r="C8" s="65" t="s">
        <v>140</v>
      </c>
      <c r="D8" s="7">
        <f>INDEX(Prioritisation!$D:$D,MATCH('Raw Scores'!$A8,Prioritisation!$B:$B,0))</f>
        <v>0.28323554992675781</v>
      </c>
      <c r="E8" s="88">
        <f>INDEX(Prioritisation!$E:$E,MATCH('Raw Scores'!$A8,Prioritisation!$B:$B,0))</f>
        <v>0.52156087546245544</v>
      </c>
      <c r="F8" s="2">
        <f>INDEX(Prioritisation!$F:$F,MATCH('Raw Scores'!$A8,Prioritisation!$B:$B,0))</f>
        <v>1.3142475858330727E-2</v>
      </c>
      <c r="G8" s="7">
        <f>INDEX(Prioritisation!$G:$G,MATCH('Raw Scores'!$A8,Prioritisation!$B:$B,0))</f>
        <v>0.63333785533905029</v>
      </c>
      <c r="H8" s="88">
        <f>INDEX(Prioritisation!$H:$H,MATCH('Raw Scores'!$A8,Prioritisation!$B:$B,0))</f>
        <v>0.79682364918903659</v>
      </c>
      <c r="I8" s="7">
        <f>INDEX(Prioritisation!$I:$I,MATCH('Raw Scores'!$A8,Prioritisation!$B:$B,0))</f>
        <v>0.29036184200587933</v>
      </c>
      <c r="J8" s="7">
        <f>INDEX(Ownership!$D:$D,MATCH('Raw Scores'!$A8,Ownership!$B:$B,0))</f>
        <v>0.5</v>
      </c>
      <c r="K8" s="7">
        <f>INDEX(Ownership!$E:$E,MATCH('Raw Scores'!$A8,Ownership!$B:$B,0))</f>
        <v>0.35699999999999998</v>
      </c>
      <c r="L8" s="7">
        <f>INDEX(Ownership!$F:$F,MATCH('Raw Scores'!$A8,Ownership!$B:$B,0))</f>
        <v>0.496</v>
      </c>
      <c r="M8" s="7">
        <f>INDEX(Ownership!$G:$G,MATCH('Raw Scores'!$A8,Ownership!$B:$B,0))</f>
        <v>0.78</v>
      </c>
      <c r="N8" s="7">
        <f>INDEX(Ownership!$H:$H,MATCH('Raw Scores'!$A8,Ownership!$B:$B,0))</f>
        <v>0.875</v>
      </c>
      <c r="O8" s="7">
        <f>INDEX(Ownership!$I:$I,MATCH('Raw Scores'!$A8,Ownership!$B:$B,0))</f>
        <v>0.79300000000000004</v>
      </c>
      <c r="P8" s="7">
        <f>INDEX(Ownership!$J:$J,MATCH('Raw Scores'!$A8,Ownership!$B:$B,0))</f>
        <v>0.51716864109039307</v>
      </c>
      <c r="Q8" s="7">
        <f>INDEX('Transparency and Untying'!$D:$D,MATCH('Raw Scores'!$A8,'Transparency and Untying'!$B:$B,0))</f>
        <v>0</v>
      </c>
      <c r="R8" s="7">
        <f>INDEX('Transparency and Untying'!$E:$E,MATCH('Raw Scores'!$A8,'Transparency and Untying'!$B:$B,0))</f>
        <v>0.98831582069396973</v>
      </c>
      <c r="S8" s="88">
        <f>INDEX('Transparency and Untying'!$F:$F,MATCH('Raw Scores'!$A8,'Transparency and Untying'!$B:$B,0))</f>
        <v>5.411252498626709</v>
      </c>
      <c r="T8" s="7">
        <f>INDEX('Transparency and Untying'!$G:$G,MATCH('Raw Scores'!$A8,'Transparency and Untying'!$B:$B,0))</f>
        <v>0.99867880344390869</v>
      </c>
      <c r="U8" s="32">
        <f>INDEX('Transparency and Untying'!$H:$H,MATCH('Raw Scores'!$A8,'Transparency and Untying'!$B:$B,0))</f>
        <v>3</v>
      </c>
      <c r="V8" s="32">
        <f>INDEX('Transparency and Untying'!$I:$I,MATCH('Raw Scores'!$A8,'Transparency and Untying'!$B:$B,0))</f>
        <v>0</v>
      </c>
      <c r="W8" s="7">
        <f>INDEX('Transparency and Untying'!$J:$J,MATCH('Raw Scores'!$A8,'Transparency and Untying'!$B:$B,0))</f>
        <v>0.61294583383807477</v>
      </c>
      <c r="X8" s="7">
        <f>INDEX('Transparency and Untying'!$K:$K,MATCH('Raw Scores'!$A8,'Transparency and Untying'!$B:$B,0))</f>
        <v>0.12727495908831876</v>
      </c>
      <c r="Y8" s="2">
        <f>INDEX(Evaluation!$D:$D,MATCH('Raw Scores'!$A8,Evaluation!$B:$B,0))</f>
        <v>2</v>
      </c>
      <c r="Z8" s="2">
        <f>INDEX(Evaluation!$I:$I,MATCH('Raw Scores'!$A8,Evaluation!$B:$B,0))</f>
        <v>2.3684210526315788</v>
      </c>
      <c r="AA8" s="2">
        <f>INDEX(Evaluation!$M:$M,MATCH('Raw Scores'!$A8,Evaluation!$B:$B,0))</f>
        <v>1.5</v>
      </c>
    </row>
    <row r="9" spans="1:27" x14ac:dyDescent="0.35">
      <c r="A9" t="s">
        <v>141</v>
      </c>
      <c r="B9" t="s">
        <v>142</v>
      </c>
      <c r="C9" s="65" t="s">
        <v>142</v>
      </c>
      <c r="D9" s="7">
        <f>INDEX(Prioritisation!$D:$D,MATCH('Raw Scores'!$A9,Prioritisation!$B:$B,0))</f>
        <v>0.33221325278282166</v>
      </c>
      <c r="E9" s="88">
        <f>INDEX(Prioritisation!$E:$E,MATCH('Raw Scores'!$A9,Prioritisation!$B:$B,0))</f>
        <v>1.0983292609031139</v>
      </c>
      <c r="F9" s="2">
        <f>INDEX(Prioritisation!$F:$F,MATCH('Raw Scores'!$A9,Prioritisation!$B:$B,0))</f>
        <v>1.1227721348404884E-2</v>
      </c>
      <c r="G9" s="7">
        <f>INDEX(Prioritisation!$G:$G,MATCH('Raw Scores'!$A9,Prioritisation!$B:$B,0))</f>
        <v>0.48250594735145569</v>
      </c>
      <c r="H9" s="88">
        <f>INDEX(Prioritisation!$H:$H,MATCH('Raw Scores'!$A9,Prioritisation!$B:$B,0))</f>
        <v>1.9872519013813417</v>
      </c>
      <c r="I9" s="7">
        <f>INDEX(Prioritisation!$I:$I,MATCH('Raw Scores'!$A9,Prioritisation!$B:$B,0))</f>
        <v>0.21332535874222033</v>
      </c>
      <c r="J9" s="7">
        <f>INDEX(Ownership!$D:$D,MATCH('Raw Scores'!$A9,Ownership!$B:$B,0))</f>
        <v>0.4</v>
      </c>
      <c r="K9" s="7">
        <f>INDEX(Ownership!$E:$E,MATCH('Raw Scores'!$A9,Ownership!$B:$B,0))</f>
        <v>0.75</v>
      </c>
      <c r="L9" s="7">
        <f>INDEX(Ownership!$F:$F,MATCH('Raw Scores'!$A9,Ownership!$B:$B,0))</f>
        <v>0.627</v>
      </c>
      <c r="M9" s="7">
        <f>INDEX(Ownership!$G:$G,MATCH('Raw Scores'!$A9,Ownership!$B:$B,0))</f>
        <v>0.29899999999999999</v>
      </c>
      <c r="N9" s="7">
        <f>INDEX(Ownership!$H:$H,MATCH('Raw Scores'!$A9,Ownership!$B:$B,0))</f>
        <v>0.996</v>
      </c>
      <c r="O9" s="7">
        <f>INDEX(Ownership!$I:$I,MATCH('Raw Scores'!$A9,Ownership!$B:$B,0))</f>
        <v>0.39700000000000002</v>
      </c>
      <c r="P9" s="7">
        <f>INDEX(Ownership!$J:$J,MATCH('Raw Scores'!$A9,Ownership!$B:$B,0))</f>
        <v>0.70329993963241577</v>
      </c>
      <c r="Q9" s="7">
        <f>INDEX('Transparency and Untying'!$D:$D,MATCH('Raw Scores'!$A9,'Transparency and Untying'!$B:$B,0))</f>
        <v>0.45084471296313833</v>
      </c>
      <c r="R9" s="7">
        <f>INDEX('Transparency and Untying'!$E:$E,MATCH('Raw Scores'!$A9,'Transparency and Untying'!$B:$B,0))</f>
        <v>0.85058873891830444</v>
      </c>
      <c r="S9" s="88">
        <f>INDEX('Transparency and Untying'!$F:$F,MATCH('Raw Scores'!$A9,'Transparency and Untying'!$B:$B,0))</f>
        <v>6.4995250701904297</v>
      </c>
      <c r="T9" s="7">
        <f>INDEX('Transparency and Untying'!$G:$G,MATCH('Raw Scores'!$A9,'Transparency and Untying'!$B:$B,0))</f>
        <v>1</v>
      </c>
      <c r="U9" s="32">
        <f>INDEX('Transparency and Untying'!$H:$H,MATCH('Raw Scores'!$A9,'Transparency and Untying'!$B:$B,0))</f>
        <v>1</v>
      </c>
      <c r="V9" s="32">
        <f>INDEX('Transparency and Untying'!$I:$I,MATCH('Raw Scores'!$A9,'Transparency and Untying'!$B:$B,0))</f>
        <v>8</v>
      </c>
      <c r="W9" s="7">
        <f>INDEX('Transparency and Untying'!$J:$J,MATCH('Raw Scores'!$A9,'Transparency and Untying'!$B:$B,0))</f>
        <v>0.91673699921738683</v>
      </c>
      <c r="X9" s="7">
        <f>INDEX('Transparency and Untying'!$K:$K,MATCH('Raw Scores'!$A9,'Transparency and Untying'!$B:$B,0))</f>
        <v>0.83002021327981124</v>
      </c>
      <c r="Y9" s="2">
        <f>INDEX(Evaluation!$D:$D,MATCH('Raw Scores'!$A9,Evaluation!$B:$B,0))</f>
        <v>3.5</v>
      </c>
      <c r="Z9" s="2">
        <f>INDEX(Evaluation!$I:$I,MATCH('Raw Scores'!$A9,Evaluation!$B:$B,0))</f>
        <v>3.1568627450980391</v>
      </c>
      <c r="AA9" s="2">
        <f>INDEX(Evaluation!$M:$M,MATCH('Raw Scores'!$A9,Evaluation!$B:$B,0))</f>
        <v>2</v>
      </c>
    </row>
    <row r="10" spans="1:27" x14ac:dyDescent="0.35">
      <c r="A10" t="s">
        <v>143</v>
      </c>
      <c r="B10" t="s">
        <v>144</v>
      </c>
      <c r="C10" s="65" t="s">
        <v>144</v>
      </c>
      <c r="D10" s="7">
        <f>INDEX(Prioritisation!$D:$D,MATCH('Raw Scores'!$A10,Prioritisation!$B:$B,0))</f>
        <v>0.44715747237205505</v>
      </c>
      <c r="E10" s="88">
        <f>INDEX(Prioritisation!$E:$E,MATCH('Raw Scores'!$A10,Prioritisation!$B:$B,0))</f>
        <v>0.6637843432674515</v>
      </c>
      <c r="F10" s="2">
        <f>INDEX(Prioritisation!$F:$F,MATCH('Raw Scores'!$A10,Prioritisation!$B:$B,0))</f>
        <v>-2.1265097893774509E-3</v>
      </c>
      <c r="G10" s="7">
        <f>INDEX(Prioritisation!$G:$G,MATCH('Raw Scores'!$A10,Prioritisation!$B:$B,0))</f>
        <v>0.31528586149215698</v>
      </c>
      <c r="H10" s="88">
        <f>INDEX(Prioritisation!$H:$H,MATCH('Raw Scores'!$A10,Prioritisation!$B:$B,0))</f>
        <v>1.9847468880581687</v>
      </c>
      <c r="I10" s="7">
        <f>INDEX(Prioritisation!$I:$I,MATCH('Raw Scores'!$A10,Prioritisation!$B:$B,0))</f>
        <v>0.29446024966733564</v>
      </c>
      <c r="J10" s="7">
        <f>INDEX(Ownership!$D:$D,MATCH('Raw Scores'!$A10,Ownership!$B:$B,0))</f>
        <v>0.73299999999999998</v>
      </c>
      <c r="K10" s="7">
        <f>INDEX(Ownership!$E:$E,MATCH('Raw Scores'!$A10,Ownership!$B:$B,0))</f>
        <v>0.5</v>
      </c>
      <c r="L10" s="7">
        <f>INDEX(Ownership!$F:$F,MATCH('Raw Scores'!$A10,Ownership!$B:$B,0))</f>
        <v>0.66400000000000003</v>
      </c>
      <c r="M10" s="7">
        <f>INDEX(Ownership!$G:$G,MATCH('Raw Scores'!$A10,Ownership!$B:$B,0))</f>
        <v>0.754</v>
      </c>
      <c r="N10" s="7">
        <f>INDEX(Ownership!$H:$H,MATCH('Raw Scores'!$A10,Ownership!$B:$B,0))</f>
        <v>0.82200000000000006</v>
      </c>
      <c r="O10" s="7">
        <f>INDEX(Ownership!$I:$I,MATCH('Raw Scores'!$A10,Ownership!$B:$B,0))</f>
        <v>0.68900000000000006</v>
      </c>
      <c r="P10" s="7">
        <f>INDEX(Ownership!$J:$J,MATCH('Raw Scores'!$A10,Ownership!$B:$B,0))</f>
        <v>0.60278016328811646</v>
      </c>
      <c r="Q10" s="7">
        <f>INDEX('Transparency and Untying'!$D:$D,MATCH('Raw Scores'!$A10,'Transparency and Untying'!$B:$B,0))</f>
        <v>0.9342114208492277</v>
      </c>
      <c r="R10" s="7">
        <f>INDEX('Transparency and Untying'!$E:$E,MATCH('Raw Scores'!$A10,'Transparency and Untying'!$B:$B,0))</f>
        <v>0.999564528465271</v>
      </c>
      <c r="S10" s="88">
        <f>INDEX('Transparency and Untying'!$F:$F,MATCH('Raw Scores'!$A10,'Transparency and Untying'!$B:$B,0))</f>
        <v>7.746243953704834</v>
      </c>
      <c r="T10" s="7">
        <f>INDEX('Transparency and Untying'!$G:$G,MATCH('Raw Scores'!$A10,'Transparency and Untying'!$B:$B,0))</f>
        <v>0.99884587526321411</v>
      </c>
      <c r="U10" s="32">
        <f>INDEX('Transparency and Untying'!$H:$H,MATCH('Raw Scores'!$A10,'Transparency and Untying'!$B:$B,0))</f>
        <v>2</v>
      </c>
      <c r="V10" s="32">
        <f>INDEX('Transparency and Untying'!$I:$I,MATCH('Raw Scores'!$A10,'Transparency and Untying'!$B:$B,0))</f>
        <v>8</v>
      </c>
      <c r="W10" s="7">
        <f>INDEX('Transparency and Untying'!$J:$J,MATCH('Raw Scores'!$A10,'Transparency and Untying'!$B:$B,0))</f>
        <v>0.99203362200290734</v>
      </c>
      <c r="X10" s="7">
        <f>INDEX('Transparency and Untying'!$K:$K,MATCH('Raw Scores'!$A10,'Transparency and Untying'!$B:$B,0))</f>
        <v>0.38013831494411232</v>
      </c>
      <c r="Y10" s="2">
        <f>INDEX(Evaluation!$D:$D,MATCH('Raw Scores'!$A10,Evaluation!$B:$B,0))</f>
        <v>3.25</v>
      </c>
      <c r="Z10" s="2">
        <f>INDEX(Evaluation!$I:$I,MATCH('Raw Scores'!$A10,Evaluation!$B:$B,0))</f>
        <v>2.8333333333333335</v>
      </c>
      <c r="AA10" s="2">
        <f>INDEX(Evaluation!$M:$M,MATCH('Raw Scores'!$A10,Evaluation!$B:$B,0))</f>
        <v>2.5</v>
      </c>
    </row>
    <row r="11" spans="1:27" x14ac:dyDescent="0.35">
      <c r="A11" t="s">
        <v>145</v>
      </c>
      <c r="B11" t="s">
        <v>145</v>
      </c>
      <c r="C11" t="s">
        <v>147</v>
      </c>
      <c r="D11" s="7">
        <f>INDEX(Prioritisation!$D:$D,MATCH('Raw Scores'!$A11,Prioritisation!$B:$B,0))</f>
        <v>1</v>
      </c>
      <c r="E11" s="88">
        <f>INDEX(Prioritisation!$E:$E,MATCH('Raw Scores'!$A11,Prioritisation!$B:$B,0))</f>
        <v>0.43416629725834355</v>
      </c>
      <c r="F11" s="2">
        <f>INDEX(Prioritisation!$F:$F,MATCH('Raw Scores'!$A11,Prioritisation!$B:$B,0))</f>
        <v>-1.4894668944180012E-2</v>
      </c>
      <c r="G11" s="7" t="str">
        <f>INDEX(Prioritisation!$G:$G,MATCH('Raw Scores'!$A11,Prioritisation!$B:$B,0))</f>
        <v>NA</v>
      </c>
      <c r="H11" s="88">
        <f>INDEX(Prioritisation!$H:$H,MATCH('Raw Scores'!$A11,Prioritisation!$B:$B,0))</f>
        <v>0.97194653566111811</v>
      </c>
      <c r="I11" s="7">
        <f>INDEX(Prioritisation!$I:$I,MATCH('Raw Scores'!$A11,Prioritisation!$B:$B,0))</f>
        <v>0.39817722680974998</v>
      </c>
      <c r="J11" s="7" t="str">
        <f>INDEX(Ownership!$D:$D,MATCH('Raw Scores'!$A11,Ownership!$B:$B,0))</f>
        <v>NA</v>
      </c>
      <c r="K11" s="7" t="str">
        <f>INDEX(Ownership!$E:$E,MATCH('Raw Scores'!$A11,Ownership!$B:$B,0))</f>
        <v>NA</v>
      </c>
      <c r="L11" s="7" t="str">
        <f>INDEX(Ownership!$F:$F,MATCH('Raw Scores'!$A11,Ownership!$B:$B,0))</f>
        <v>NA</v>
      </c>
      <c r="M11" s="7" t="str">
        <f>INDEX(Ownership!$G:$G,MATCH('Raw Scores'!$A11,Ownership!$B:$B,0))</f>
        <v>NA</v>
      </c>
      <c r="N11" s="7" t="str">
        <f>INDEX(Ownership!$H:$H,MATCH('Raw Scores'!$A11,Ownership!$B:$B,0))</f>
        <v>NA</v>
      </c>
      <c r="O11" s="7" t="str">
        <f>INDEX(Ownership!$I:$I,MATCH('Raw Scores'!$A11,Ownership!$B:$B,0))</f>
        <v>NA</v>
      </c>
      <c r="P11" s="7" t="str">
        <f>INDEX(Ownership!$J:$J,MATCH('Raw Scores'!$A11,Ownership!$B:$B,0))</f>
        <v>NA</v>
      </c>
      <c r="Q11" s="7">
        <f>INDEX('Transparency and Untying'!$D:$D,MATCH('Raw Scores'!$A11,'Transparency and Untying'!$B:$B,0))</f>
        <v>0</v>
      </c>
      <c r="R11" s="7">
        <f>INDEX('Transparency and Untying'!$E:$E,MATCH('Raw Scores'!$A11,'Transparency and Untying'!$B:$B,0))</f>
        <v>1</v>
      </c>
      <c r="S11" s="88">
        <f>INDEX('Transparency and Untying'!$F:$F,MATCH('Raw Scores'!$A11,'Transparency and Untying'!$B:$B,0))</f>
        <v>6.0435142517089844</v>
      </c>
      <c r="T11" s="7">
        <f>INDEX('Transparency and Untying'!$G:$G,MATCH('Raw Scores'!$A11,'Transparency and Untying'!$B:$B,0))</f>
        <v>1</v>
      </c>
      <c r="U11" s="32">
        <f>INDEX('Transparency and Untying'!$H:$H,MATCH('Raw Scores'!$A11,'Transparency and Untying'!$B:$B,0))</f>
        <v>3</v>
      </c>
      <c r="V11" s="32">
        <f>INDEX('Transparency and Untying'!$I:$I,MATCH('Raw Scores'!$A11,'Transparency and Untying'!$B:$B,0))</f>
        <v>0</v>
      </c>
      <c r="W11" s="7">
        <f>INDEX('Transparency and Untying'!$J:$J,MATCH('Raw Scores'!$A11,'Transparency and Untying'!$B:$B,0))</f>
        <v>1</v>
      </c>
      <c r="X11" s="7" t="str">
        <f>INDEX('Transparency and Untying'!$K:$K,MATCH('Raw Scores'!$A11,'Transparency and Untying'!$B:$B,0))</f>
        <v>NA</v>
      </c>
      <c r="Y11" s="2" t="str">
        <f>INDEX(Evaluation!$D:$D,MATCH('Raw Scores'!$A11,Evaluation!$B:$B,0))</f>
        <v>NA</v>
      </c>
      <c r="Z11" s="2" t="str">
        <f>INDEX(Evaluation!$I:$I,MATCH('Raw Scores'!$A11,Evaluation!$B:$B,0))</f>
        <v>NA</v>
      </c>
      <c r="AA11" s="2" t="str">
        <f>INDEX(Evaluation!$M:$M,MATCH('Raw Scores'!$A11,Evaluation!$B:$B,0))</f>
        <v>NA</v>
      </c>
    </row>
    <row r="12" spans="1:27" x14ac:dyDescent="0.35">
      <c r="A12" t="s">
        <v>148</v>
      </c>
      <c r="B12" t="s">
        <v>149</v>
      </c>
      <c r="C12" s="65" t="s">
        <v>149</v>
      </c>
      <c r="D12" s="7">
        <f>INDEX(Prioritisation!$D:$D,MATCH('Raw Scores'!$A12,Prioritisation!$B:$B,0))</f>
        <v>0.60533547401428223</v>
      </c>
      <c r="E12" s="88">
        <f>INDEX(Prioritisation!$E:$E,MATCH('Raw Scores'!$A12,Prioritisation!$B:$B,0))</f>
        <v>0.44422405890327354</v>
      </c>
      <c r="F12" s="2">
        <f>INDEX(Prioritisation!$F:$F,MATCH('Raw Scores'!$A12,Prioritisation!$B:$B,0))</f>
        <v>-3.2743832562118769E-3</v>
      </c>
      <c r="G12" s="7">
        <f>INDEX(Prioritisation!$G:$G,MATCH('Raw Scores'!$A12,Prioritisation!$B:$B,0))</f>
        <v>0.69000643491744995</v>
      </c>
      <c r="H12" s="88">
        <f>INDEX(Prioritisation!$H:$H,MATCH('Raw Scores'!$A12,Prioritisation!$B:$B,0))</f>
        <v>0.20724596388504324</v>
      </c>
      <c r="I12" s="7">
        <f>INDEX(Prioritisation!$I:$I,MATCH('Raw Scores'!$A12,Prioritisation!$B:$B,0))</f>
        <v>0.16692521368952121</v>
      </c>
      <c r="J12" s="7">
        <f>INDEX(Ownership!$D:$D,MATCH('Raw Scores'!$A12,Ownership!$B:$B,0))</f>
        <v>0.72199999999999998</v>
      </c>
      <c r="K12" s="7">
        <f>INDEX(Ownership!$E:$E,MATCH('Raw Scores'!$A12,Ownership!$B:$B,0))</f>
        <v>0.125</v>
      </c>
      <c r="L12" s="7" t="str">
        <f>INDEX(Ownership!$F:$F,MATCH('Raw Scores'!$A12,Ownership!$B:$B,0))</f>
        <v>NA</v>
      </c>
      <c r="M12" s="7">
        <f>INDEX(Ownership!$G:$G,MATCH('Raw Scores'!$A12,Ownership!$B:$B,0))</f>
        <v>8.0000000000000002E-3</v>
      </c>
      <c r="N12" s="7">
        <f>INDEX(Ownership!$H:$H,MATCH('Raw Scores'!$A12,Ownership!$B:$B,0))</f>
        <v>0.88700000000000001</v>
      </c>
      <c r="O12" s="7">
        <f>INDEX(Ownership!$I:$I,MATCH('Raw Scores'!$A12,Ownership!$B:$B,0))</f>
        <v>0</v>
      </c>
      <c r="P12" s="7">
        <f>INDEX(Ownership!$J:$J,MATCH('Raw Scores'!$A12,Ownership!$B:$B,0))</f>
        <v>0.40219810605049133</v>
      </c>
      <c r="Q12" s="7">
        <f>INDEX('Transparency and Untying'!$D:$D,MATCH('Raw Scores'!$A12,'Transparency and Untying'!$B:$B,0))</f>
        <v>0</v>
      </c>
      <c r="R12" s="7">
        <f>INDEX('Transparency and Untying'!$E:$E,MATCH('Raw Scores'!$A12,'Transparency and Untying'!$B:$B,0))</f>
        <v>0.99907666444778442</v>
      </c>
      <c r="S12" s="88">
        <f>INDEX('Transparency and Untying'!$F:$F,MATCH('Raw Scores'!$A12,'Transparency and Untying'!$B:$B,0))</f>
        <v>6.0077881813049316</v>
      </c>
      <c r="T12" s="7">
        <f>INDEX('Transparency and Untying'!$G:$G,MATCH('Raw Scores'!$A12,'Transparency and Untying'!$B:$B,0))</f>
        <v>1</v>
      </c>
      <c r="U12" s="32">
        <f>INDEX('Transparency and Untying'!$H:$H,MATCH('Raw Scores'!$A12,'Transparency and Untying'!$B:$B,0))</f>
        <v>2</v>
      </c>
      <c r="V12" s="32">
        <f>INDEX('Transparency and Untying'!$I:$I,MATCH('Raw Scores'!$A12,'Transparency and Untying'!$B:$B,0))</f>
        <v>0</v>
      </c>
      <c r="W12" s="7">
        <f>INDEX('Transparency and Untying'!$J:$J,MATCH('Raw Scores'!$A12,'Transparency and Untying'!$B:$B,0))</f>
        <v>0.76714163716523509</v>
      </c>
      <c r="X12" s="7">
        <f>INDEX('Transparency and Untying'!$K:$K,MATCH('Raw Scores'!$A12,'Transparency and Untying'!$B:$B,0))</f>
        <v>0.44844327557303643</v>
      </c>
      <c r="Y12" s="2">
        <f>INDEX(Evaluation!$D:$D,MATCH('Raw Scores'!$A12,Evaluation!$B:$B,0))</f>
        <v>2.5</v>
      </c>
      <c r="Z12" s="2">
        <f>INDEX(Evaluation!$I:$I,MATCH('Raw Scores'!$A12,Evaluation!$B:$B,0))</f>
        <v>2.5</v>
      </c>
      <c r="AA12" s="2">
        <f>INDEX(Evaluation!$M:$M,MATCH('Raw Scores'!$A12,Evaluation!$B:$B,0))</f>
        <v>1</v>
      </c>
    </row>
    <row r="13" spans="1:27" x14ac:dyDescent="0.35">
      <c r="A13" t="s">
        <v>150</v>
      </c>
      <c r="B13" t="s">
        <v>151</v>
      </c>
      <c r="C13" s="65" t="s">
        <v>151</v>
      </c>
      <c r="D13" s="7">
        <f>INDEX(Prioritisation!$D:$D,MATCH('Raw Scores'!$A13,Prioritisation!$B:$B,0))</f>
        <v>0.59112346172332764</v>
      </c>
      <c r="E13" s="88">
        <f>INDEX(Prioritisation!$E:$E,MATCH('Raw Scores'!$A13,Prioritisation!$B:$B,0))</f>
        <v>0.83148222785712278</v>
      </c>
      <c r="F13" s="2">
        <f>INDEX(Prioritisation!$F:$F,MATCH('Raw Scores'!$A13,Prioritisation!$B:$B,0))</f>
        <v>8.9254565536975861E-3</v>
      </c>
      <c r="G13" s="7">
        <f>INDEX(Prioritisation!$G:$G,MATCH('Raw Scores'!$A13,Prioritisation!$B:$B,0))</f>
        <v>0.30142617225646973</v>
      </c>
      <c r="H13" s="88">
        <f>INDEX(Prioritisation!$H:$H,MATCH('Raw Scores'!$A13,Prioritisation!$B:$B,0))</f>
        <v>2.467642828980388</v>
      </c>
      <c r="I13" s="7">
        <f>INDEX(Prioritisation!$I:$I,MATCH('Raw Scores'!$A13,Prioritisation!$B:$B,0))</f>
        <v>0.19933027652682936</v>
      </c>
      <c r="J13" s="7">
        <f>INDEX(Ownership!$D:$D,MATCH('Raw Scores'!$A13,Ownership!$B:$B,0))</f>
        <v>0.8</v>
      </c>
      <c r="K13" s="7">
        <f>INDEX(Ownership!$E:$E,MATCH('Raw Scores'!$A13,Ownership!$B:$B,0))</f>
        <v>0.28599999999999998</v>
      </c>
      <c r="L13" s="7">
        <f>INDEX(Ownership!$F:$F,MATCH('Raw Scores'!$A13,Ownership!$B:$B,0))</f>
        <v>0.40899999999999997</v>
      </c>
      <c r="M13" s="7">
        <f>INDEX(Ownership!$G:$G,MATCH('Raw Scores'!$A13,Ownership!$B:$B,0))</f>
        <v>0.92200000000000004</v>
      </c>
      <c r="N13" s="7">
        <f>INDEX(Ownership!$H:$H,MATCH('Raw Scores'!$A13,Ownership!$B:$B,0))</f>
        <v>0.82500000000000007</v>
      </c>
      <c r="O13" s="7">
        <f>INDEX(Ownership!$I:$I,MATCH('Raw Scores'!$A13,Ownership!$B:$B,0))</f>
        <v>0.56700000000000006</v>
      </c>
      <c r="P13" s="7">
        <f>INDEX(Ownership!$J:$J,MATCH('Raw Scores'!$A13,Ownership!$B:$B,0))</f>
        <v>0.51696348190307617</v>
      </c>
      <c r="Q13" s="7">
        <f>INDEX('Transparency and Untying'!$D:$D,MATCH('Raw Scores'!$A13,'Transparency and Untying'!$B:$B,0))</f>
        <v>0.93188054524806052</v>
      </c>
      <c r="R13" s="7">
        <f>INDEX('Transparency and Untying'!$E:$E,MATCH('Raw Scores'!$A13,'Transparency and Untying'!$B:$B,0))</f>
        <v>0.95540982484817505</v>
      </c>
      <c r="S13" s="88">
        <f>INDEX('Transparency and Untying'!$F:$F,MATCH('Raw Scores'!$A13,'Transparency and Untying'!$B:$B,0))</f>
        <v>3.7223775386810303</v>
      </c>
      <c r="T13" s="7">
        <f>INDEX('Transparency and Untying'!$G:$G,MATCH('Raw Scores'!$A13,'Transparency and Untying'!$B:$B,0))</f>
        <v>0.99946999549865723</v>
      </c>
      <c r="U13" s="32">
        <f>INDEX('Transparency and Untying'!$H:$H,MATCH('Raw Scores'!$A13,'Transparency and Untying'!$B:$B,0))</f>
        <v>2</v>
      </c>
      <c r="V13" s="32">
        <f>INDEX('Transparency and Untying'!$I:$I,MATCH('Raw Scores'!$A13,'Transparency and Untying'!$B:$B,0))</f>
        <v>8</v>
      </c>
      <c r="W13" s="7">
        <f>INDEX('Transparency and Untying'!$J:$J,MATCH('Raw Scores'!$A13,'Transparency and Untying'!$B:$B,0))</f>
        <v>0.90718247804244678</v>
      </c>
      <c r="X13" s="7">
        <f>INDEX('Transparency and Untying'!$K:$K,MATCH('Raw Scores'!$A13,'Transparency and Untying'!$B:$B,0))</f>
        <v>0.40389029525618703</v>
      </c>
      <c r="Y13" s="2">
        <f>INDEX(Evaluation!$D:$D,MATCH('Raw Scores'!$A13,Evaluation!$B:$B,0))</f>
        <v>3.75</v>
      </c>
      <c r="Z13" s="2">
        <f>INDEX(Evaluation!$I:$I,MATCH('Raw Scores'!$A13,Evaluation!$B:$B,0))</f>
        <v>3.0256410256410255</v>
      </c>
      <c r="AA13" s="2">
        <f>INDEX(Evaluation!$M:$M,MATCH('Raw Scores'!$A13,Evaluation!$B:$B,0))</f>
        <v>2.5</v>
      </c>
    </row>
    <row r="14" spans="1:27" x14ac:dyDescent="0.35">
      <c r="A14" t="s">
        <v>152</v>
      </c>
      <c r="B14" t="s">
        <v>153</v>
      </c>
      <c r="C14" s="64" t="s">
        <v>153</v>
      </c>
      <c r="D14" s="7">
        <f>INDEX(Prioritisation!$D:$D,MATCH('Raw Scores'!$A14,Prioritisation!$B:$B,0))</f>
        <v>0.70230221748352051</v>
      </c>
      <c r="E14" s="88">
        <f>INDEX(Prioritisation!$E:$E,MATCH('Raw Scores'!$A14,Prioritisation!$B:$B,0))</f>
        <v>0.53270433943305306</v>
      </c>
      <c r="F14" s="2">
        <f>INDEX(Prioritisation!$F:$F,MATCH('Raw Scores'!$A14,Prioritisation!$B:$B,0))</f>
        <v>-7.3853530921041965E-3</v>
      </c>
      <c r="G14" s="7" t="str">
        <f>INDEX(Prioritisation!$G:$G,MATCH('Raw Scores'!$A14,Prioritisation!$B:$B,0))</f>
        <v>NA</v>
      </c>
      <c r="H14" s="88">
        <f>INDEX(Prioritisation!$H:$H,MATCH('Raw Scores'!$A14,Prioritisation!$B:$B,0))</f>
        <v>1.2046360835388441</v>
      </c>
      <c r="I14" s="7">
        <f>INDEX(Prioritisation!$I:$I,MATCH('Raw Scores'!$A14,Prioritisation!$B:$B,0))</f>
        <v>0.1683806157229451</v>
      </c>
      <c r="J14" s="7">
        <f>INDEX(Ownership!$D:$D,MATCH('Raw Scores'!$A14,Ownership!$B:$B,0))</f>
        <v>0.83699999999999997</v>
      </c>
      <c r="K14" s="7">
        <f>INDEX(Ownership!$E:$E,MATCH('Raw Scores'!$A14,Ownership!$B:$B,0))</f>
        <v>0.44700000000000001</v>
      </c>
      <c r="L14" s="7">
        <f>INDEX(Ownership!$F:$F,MATCH('Raw Scores'!$A14,Ownership!$B:$B,0))</f>
        <v>0.4</v>
      </c>
      <c r="M14" s="7">
        <f>INDEX(Ownership!$G:$G,MATCH('Raw Scores'!$A14,Ownership!$B:$B,0))</f>
        <v>0.52500000000000002</v>
      </c>
      <c r="N14" s="7">
        <f>INDEX(Ownership!$H:$H,MATCH('Raw Scores'!$A14,Ownership!$B:$B,0))</f>
        <v>0.71199999999999997</v>
      </c>
      <c r="O14" s="7">
        <f>INDEX(Ownership!$I:$I,MATCH('Raw Scores'!$A14,Ownership!$B:$B,0))</f>
        <v>0.67900000000000005</v>
      </c>
      <c r="P14" s="7">
        <f>INDEX(Ownership!$J:$J,MATCH('Raw Scores'!$A14,Ownership!$B:$B,0))</f>
        <v>0.47380432486534119</v>
      </c>
      <c r="Q14" s="7">
        <f>INDEX('Transparency and Untying'!$D:$D,MATCH('Raw Scores'!$A14,'Transparency and Untying'!$B:$B,0))</f>
        <v>0.59608844635387959</v>
      </c>
      <c r="R14" s="7">
        <f>INDEX('Transparency and Untying'!$E:$E,MATCH('Raw Scores'!$A14,'Transparency and Untying'!$B:$B,0))</f>
        <v>0.93786072731018066</v>
      </c>
      <c r="S14" s="88">
        <f>INDEX('Transparency and Untying'!$F:$F,MATCH('Raw Scores'!$A14,'Transparency and Untying'!$B:$B,0))</f>
        <v>5.2061805725097656</v>
      </c>
      <c r="T14" s="7">
        <f>INDEX('Transparency and Untying'!$G:$G,MATCH('Raw Scores'!$A14,'Transparency and Untying'!$B:$B,0))</f>
        <v>0.99035000801086426</v>
      </c>
      <c r="U14" s="32">
        <f>INDEX('Transparency and Untying'!$H:$H,MATCH('Raw Scores'!$A14,'Transparency and Untying'!$B:$B,0))</f>
        <v>3</v>
      </c>
      <c r="V14" s="32">
        <f>INDEX('Transparency and Untying'!$I:$I,MATCH('Raw Scores'!$A14,'Transparency and Untying'!$B:$B,0))</f>
        <v>8</v>
      </c>
      <c r="W14" s="7">
        <f>INDEX('Transparency and Untying'!$J:$J,MATCH('Raw Scores'!$A14,'Transparency and Untying'!$B:$B,0))</f>
        <v>0.80129515287197473</v>
      </c>
      <c r="X14" s="7">
        <f>INDEX('Transparency and Untying'!$K:$K,MATCH('Raw Scores'!$A14,'Transparency and Untying'!$B:$B,0))</f>
        <v>0.80864393999572348</v>
      </c>
      <c r="Y14" s="2">
        <f>INDEX(Evaluation!$D:$D,MATCH('Raw Scores'!$A14,Evaluation!$B:$B,0))</f>
        <v>3.75</v>
      </c>
      <c r="Z14" s="2">
        <f>INDEX(Evaluation!$I:$I,MATCH('Raw Scores'!$A14,Evaluation!$B:$B,0))</f>
        <v>3.0476190476190474</v>
      </c>
      <c r="AA14" s="2">
        <f>INDEX(Evaluation!$M:$M,MATCH('Raw Scores'!$A14,Evaluation!$B:$B,0))</f>
        <v>3.5</v>
      </c>
    </row>
    <row r="15" spans="1:27" x14ac:dyDescent="0.35">
      <c r="A15" t="s">
        <v>154</v>
      </c>
      <c r="B15" t="s">
        <v>155</v>
      </c>
      <c r="C15" s="65" t="s">
        <v>155</v>
      </c>
      <c r="D15" s="7">
        <f>INDEX(Prioritisation!$D:$D,MATCH('Raw Scores'!$A15,Prioritisation!$B:$B,0))</f>
        <v>0.42813706398010254</v>
      </c>
      <c r="E15" s="88">
        <f>INDEX(Prioritisation!$E:$E,MATCH('Raw Scores'!$A15,Prioritisation!$B:$B,0))</f>
        <v>0.80322423712368618</v>
      </c>
      <c r="F15" s="2">
        <f>INDEX(Prioritisation!$F:$F,MATCH('Raw Scores'!$A15,Prioritisation!$B:$B,0))</f>
        <v>2.2490262053906918E-3</v>
      </c>
      <c r="G15" s="7">
        <f>INDEX(Prioritisation!$G:$G,MATCH('Raw Scores'!$A15,Prioritisation!$B:$B,0))</f>
        <v>0.47536343336105347</v>
      </c>
      <c r="H15" s="88">
        <f>INDEX(Prioritisation!$H:$H,MATCH('Raw Scores'!$A15,Prioritisation!$B:$B,0))</f>
        <v>1.9940338365399839</v>
      </c>
      <c r="I15" s="7">
        <f>INDEX(Prioritisation!$I:$I,MATCH('Raw Scores'!$A15,Prioritisation!$B:$B,0))</f>
        <v>0.23846164220451807</v>
      </c>
      <c r="J15" s="7">
        <f>INDEX(Ownership!$D:$D,MATCH('Raw Scores'!$A15,Ownership!$B:$B,0))</f>
        <v>1</v>
      </c>
      <c r="K15" s="7">
        <f>INDEX(Ownership!$E:$E,MATCH('Raw Scores'!$A15,Ownership!$B:$B,0))</f>
        <v>0.625</v>
      </c>
      <c r="L15" s="7">
        <f>INDEX(Ownership!$F:$F,MATCH('Raw Scores'!$A15,Ownership!$B:$B,0))</f>
        <v>0.68800000000000006</v>
      </c>
      <c r="M15" s="7">
        <f>INDEX(Ownership!$G:$G,MATCH('Raw Scores'!$A15,Ownership!$B:$B,0))</f>
        <v>0.81400000000000006</v>
      </c>
      <c r="N15" s="7">
        <f>INDEX(Ownership!$H:$H,MATCH('Raw Scores'!$A15,Ownership!$B:$B,0))</f>
        <v>0.76500000000000001</v>
      </c>
      <c r="O15" s="7">
        <f>INDEX(Ownership!$I:$I,MATCH('Raw Scores'!$A15,Ownership!$B:$B,0))</f>
        <v>9.4E-2</v>
      </c>
      <c r="P15" s="7">
        <f>INDEX(Ownership!$J:$J,MATCH('Raw Scores'!$A15,Ownership!$B:$B,0))</f>
        <v>0.51486951112747192</v>
      </c>
      <c r="Q15" s="7">
        <f>INDEX('Transparency and Untying'!$D:$D,MATCH('Raw Scores'!$A15,'Transparency and Untying'!$B:$B,0))</f>
        <v>0.59717678490464188</v>
      </c>
      <c r="R15" s="7">
        <f>INDEX('Transparency and Untying'!$E:$E,MATCH('Raw Scores'!$A15,'Transparency and Untying'!$B:$B,0))</f>
        <v>0.99223870038986206</v>
      </c>
      <c r="S15" s="88">
        <f>INDEX('Transparency and Untying'!$F:$F,MATCH('Raw Scores'!$A15,'Transparency and Untying'!$B:$B,0))</f>
        <v>6.9845800399780273</v>
      </c>
      <c r="T15" s="7">
        <f>INDEX('Transparency and Untying'!$G:$G,MATCH('Raw Scores'!$A15,'Transparency and Untying'!$B:$B,0))</f>
        <v>0.99907398223876953</v>
      </c>
      <c r="U15" s="32">
        <f>INDEX('Transparency and Untying'!$H:$H,MATCH('Raw Scores'!$A15,'Transparency and Untying'!$B:$B,0))</f>
        <v>3</v>
      </c>
      <c r="V15" s="32">
        <f>INDEX('Transparency and Untying'!$I:$I,MATCH('Raw Scores'!$A15,'Transparency and Untying'!$B:$B,0))</f>
        <v>7</v>
      </c>
      <c r="W15" s="7">
        <f>INDEX('Transparency and Untying'!$J:$J,MATCH('Raw Scores'!$A15,'Transparency and Untying'!$B:$B,0))</f>
        <v>0.89917207537211175</v>
      </c>
      <c r="X15" s="7">
        <f>INDEX('Transparency and Untying'!$K:$K,MATCH('Raw Scores'!$A15,'Transparency and Untying'!$B:$B,0))</f>
        <v>7.5999677338156046E-2</v>
      </c>
      <c r="Y15" s="2">
        <f>INDEX(Evaluation!$D:$D,MATCH('Raw Scores'!$A15,Evaluation!$B:$B,0))</f>
        <v>3.5</v>
      </c>
      <c r="Z15" s="2">
        <f>INDEX(Evaluation!$I:$I,MATCH('Raw Scores'!$A15,Evaluation!$B:$B,0))</f>
        <v>2.7179487179487176</v>
      </c>
      <c r="AA15" s="2">
        <f>INDEX(Evaluation!$M:$M,MATCH('Raw Scores'!$A15,Evaluation!$B:$B,0))</f>
        <v>3.5</v>
      </c>
    </row>
    <row r="16" spans="1:27" x14ac:dyDescent="0.35">
      <c r="A16" t="s">
        <v>156</v>
      </c>
      <c r="B16" t="s">
        <v>156</v>
      </c>
      <c r="C16" s="64" t="s">
        <v>157</v>
      </c>
      <c r="D16" s="7">
        <f>INDEX(Prioritisation!$D:$D,MATCH('Raw Scores'!$A16,Prioritisation!$B:$B,0))</f>
        <v>0.40163609385490417</v>
      </c>
      <c r="E16" s="88">
        <f>INDEX(Prioritisation!$E:$E,MATCH('Raw Scores'!$A16,Prioritisation!$B:$B,0))</f>
        <v>0.43948081695657493</v>
      </c>
      <c r="F16" s="2">
        <f>INDEX(Prioritisation!$F:$F,MATCH('Raw Scores'!$A16,Prioritisation!$B:$B,0))</f>
        <v>-5.4919631220400333E-3</v>
      </c>
      <c r="G16" s="7" t="str">
        <f>INDEX(Prioritisation!$G:$G,MATCH('Raw Scores'!$A16,Prioritisation!$B:$B,0))</f>
        <v>NA</v>
      </c>
      <c r="H16" s="88">
        <f>INDEX(Prioritisation!$H:$H,MATCH('Raw Scores'!$A16,Prioritisation!$B:$B,0))</f>
        <v>1.2605625599780979</v>
      </c>
      <c r="I16" s="7">
        <f>INDEX(Prioritisation!$I:$I,MATCH('Raw Scores'!$A16,Prioritisation!$B:$B,0))</f>
        <v>0.29014821004315283</v>
      </c>
      <c r="J16" s="7">
        <f>INDEX(Ownership!$D:$D,MATCH('Raw Scores'!$A16,Ownership!$B:$B,0))</f>
        <v>0.97899999999999998</v>
      </c>
      <c r="K16" s="7">
        <f>INDEX(Ownership!$E:$E,MATCH('Raw Scores'!$A16,Ownership!$B:$B,0))</f>
        <v>0.57100000000000006</v>
      </c>
      <c r="L16" s="7">
        <f>INDEX(Ownership!$F:$F,MATCH('Raw Scores'!$A16,Ownership!$B:$B,0))</f>
        <v>3.6999999999999998E-2</v>
      </c>
      <c r="M16" s="7">
        <f>INDEX(Ownership!$G:$G,MATCH('Raw Scores'!$A16,Ownership!$B:$B,0))</f>
        <v>0.128</v>
      </c>
      <c r="N16" s="7">
        <f>INDEX(Ownership!$H:$H,MATCH('Raw Scores'!$A16,Ownership!$B:$B,0))</f>
        <v>0.65200000000000002</v>
      </c>
      <c r="O16" s="7">
        <f>INDEX(Ownership!$I:$I,MATCH('Raw Scores'!$A16,Ownership!$B:$B,0))</f>
        <v>0.46600000000000003</v>
      </c>
      <c r="P16" s="7">
        <f>INDEX(Ownership!$J:$J,MATCH('Raw Scores'!$A16,Ownership!$B:$B,0))</f>
        <v>7.5986817479133606E-2</v>
      </c>
      <c r="Q16" s="7">
        <f>INDEX('Transparency and Untying'!$D:$D,MATCH('Raw Scores'!$A16,'Transparency and Untying'!$B:$B,0))</f>
        <v>7.0426075702945623E-2</v>
      </c>
      <c r="R16" s="7">
        <f>INDEX('Transparency and Untying'!$E:$E,MATCH('Raw Scores'!$A16,'Transparency and Untying'!$B:$B,0))</f>
        <v>1</v>
      </c>
      <c r="S16" s="88">
        <f>INDEX('Transparency and Untying'!$F:$F,MATCH('Raw Scores'!$A16,'Transparency and Untying'!$B:$B,0))</f>
        <v>5.2399444580078125</v>
      </c>
      <c r="T16" s="7">
        <f>INDEX('Transparency and Untying'!$G:$G,MATCH('Raw Scores'!$A16,'Transparency and Untying'!$B:$B,0))</f>
        <v>1</v>
      </c>
      <c r="U16" s="32">
        <f>INDEX('Transparency and Untying'!$H:$H,MATCH('Raw Scores'!$A16,'Transparency and Untying'!$B:$B,0))</f>
        <v>2</v>
      </c>
      <c r="V16" s="32">
        <f>INDEX('Transparency and Untying'!$I:$I,MATCH('Raw Scores'!$A16,'Transparency and Untying'!$B:$B,0))</f>
        <v>4</v>
      </c>
      <c r="W16" s="7">
        <f>INDEX('Transparency and Untying'!$J:$J,MATCH('Raw Scores'!$A16,'Transparency and Untying'!$B:$B,0))</f>
        <v>1</v>
      </c>
      <c r="X16" s="7" t="str">
        <f>INDEX('Transparency and Untying'!$K:$K,MATCH('Raw Scores'!$A16,'Transparency and Untying'!$B:$B,0))</f>
        <v>NA</v>
      </c>
      <c r="Y16" s="2">
        <f>INDEX(Evaluation!$D:$D,MATCH('Raw Scores'!$A16,Evaluation!$B:$B,0))</f>
        <v>2.9</v>
      </c>
      <c r="Z16" s="2">
        <f>INDEX(Evaluation!$I:$I,MATCH('Raw Scores'!$A16,Evaluation!$B:$B,0))</f>
        <v>2.9444444444444446</v>
      </c>
      <c r="AA16" s="2">
        <f>INDEX(Evaluation!$M:$M,MATCH('Raw Scores'!$A16,Evaluation!$B:$B,0))</f>
        <v>2.1190476190476191</v>
      </c>
    </row>
    <row r="17" spans="1:27" x14ac:dyDescent="0.35">
      <c r="A17" t="s">
        <v>158</v>
      </c>
      <c r="B17" t="s">
        <v>159</v>
      </c>
      <c r="C17" s="65" t="s">
        <v>159</v>
      </c>
      <c r="D17" s="7">
        <f>INDEX(Prioritisation!$D:$D,MATCH('Raw Scores'!$A17,Prioritisation!$B:$B,0))</f>
        <v>0.6384129524230957</v>
      </c>
      <c r="E17" s="88">
        <f>INDEX(Prioritisation!$E:$E,MATCH('Raw Scores'!$A17,Prioritisation!$B:$B,0))</f>
        <v>0.47317807819113078</v>
      </c>
      <c r="F17" s="2">
        <f>INDEX(Prioritisation!$F:$F,MATCH('Raw Scores'!$A17,Prioritisation!$B:$B,0))</f>
        <v>-7.3418710380792618E-3</v>
      </c>
      <c r="G17" s="7">
        <f>INDEX(Prioritisation!$G:$G,MATCH('Raw Scores'!$A17,Prioritisation!$B:$B,0))</f>
        <v>0.33579209446907043</v>
      </c>
      <c r="H17" s="88">
        <f>INDEX(Prioritisation!$H:$H,MATCH('Raw Scores'!$A17,Prioritisation!$B:$B,0))</f>
        <v>0.9520172115841774</v>
      </c>
      <c r="I17" s="7">
        <f>INDEX(Prioritisation!$I:$I,MATCH('Raw Scores'!$A17,Prioritisation!$B:$B,0))</f>
        <v>0.26567511437732599</v>
      </c>
      <c r="J17" s="7">
        <f>INDEX(Ownership!$D:$D,MATCH('Raw Scores'!$A17,Ownership!$B:$B,0))</f>
        <v>0.86799999999999999</v>
      </c>
      <c r="K17" s="7">
        <f>INDEX(Ownership!$E:$E,MATCH('Raw Scores'!$A17,Ownership!$B:$B,0))</f>
        <v>0.51500000000000001</v>
      </c>
      <c r="L17" s="7">
        <f>INDEX(Ownership!$F:$F,MATCH('Raw Scores'!$A17,Ownership!$B:$B,0))</f>
        <v>0.33100000000000002</v>
      </c>
      <c r="M17" s="7">
        <f>INDEX(Ownership!$G:$G,MATCH('Raw Scores'!$A17,Ownership!$B:$B,0))</f>
        <v>0.57500000000000007</v>
      </c>
      <c r="N17" s="7">
        <f>INDEX(Ownership!$H:$H,MATCH('Raw Scores'!$A17,Ownership!$B:$B,0))</f>
        <v>0.95200000000000007</v>
      </c>
      <c r="O17" s="7">
        <f>INDEX(Ownership!$I:$I,MATCH('Raw Scores'!$A17,Ownership!$B:$B,0))</f>
        <v>0.81500000000000006</v>
      </c>
      <c r="P17" s="7">
        <f>INDEX(Ownership!$J:$J,MATCH('Raw Scores'!$A17,Ownership!$B:$B,0))</f>
        <v>0.37093916535377502</v>
      </c>
      <c r="Q17" s="7">
        <f>INDEX('Transparency and Untying'!$D:$D,MATCH('Raw Scores'!$A17,'Transparency and Untying'!$B:$B,0))</f>
        <v>0.16525667856343448</v>
      </c>
      <c r="R17" s="7">
        <f>INDEX('Transparency and Untying'!$E:$E,MATCH('Raw Scores'!$A17,'Transparency and Untying'!$B:$B,0))</f>
        <v>0.99134260416030884</v>
      </c>
      <c r="S17" s="88">
        <f>INDEX('Transparency and Untying'!$F:$F,MATCH('Raw Scores'!$A17,'Transparency and Untying'!$B:$B,0))</f>
        <v>5.5957026481628418</v>
      </c>
      <c r="T17" s="7">
        <f>INDEX('Transparency and Untying'!$G:$G,MATCH('Raw Scores'!$A17,'Transparency and Untying'!$B:$B,0))</f>
        <v>0.99953645467758179</v>
      </c>
      <c r="U17" s="32">
        <f>INDEX('Transparency and Untying'!$H:$H,MATCH('Raw Scores'!$A17,'Transparency and Untying'!$B:$B,0))</f>
        <v>2</v>
      </c>
      <c r="V17" s="32">
        <f>INDEX('Transparency and Untying'!$I:$I,MATCH('Raw Scores'!$A17,'Transparency and Untying'!$B:$B,0))</f>
        <v>7</v>
      </c>
      <c r="W17" s="7">
        <f>INDEX('Transparency and Untying'!$J:$J,MATCH('Raw Scores'!$A17,'Transparency and Untying'!$B:$B,0))</f>
        <v>0.87347924599170013</v>
      </c>
      <c r="X17" s="7">
        <f>INDEX('Transparency and Untying'!$K:$K,MATCH('Raw Scores'!$A17,'Transparency and Untying'!$B:$B,0))</f>
        <v>0.49125380950415964</v>
      </c>
      <c r="Y17" s="2">
        <f>INDEX(Evaluation!$D:$D,MATCH('Raw Scores'!$A17,Evaluation!$B:$B,0))</f>
        <v>3</v>
      </c>
      <c r="Z17" s="2">
        <f>INDEX(Evaluation!$I:$I,MATCH('Raw Scores'!$A17,Evaluation!$B:$B,0))</f>
        <v>1.3333333333333333</v>
      </c>
      <c r="AA17" s="2">
        <f>INDEX(Evaluation!$M:$M,MATCH('Raw Scores'!$A17,Evaluation!$B:$B,0))</f>
        <v>2</v>
      </c>
    </row>
    <row r="18" spans="1:27" x14ac:dyDescent="0.35">
      <c r="A18" t="s">
        <v>160</v>
      </c>
      <c r="B18" t="s">
        <v>161</v>
      </c>
      <c r="C18" s="65" t="s">
        <v>161</v>
      </c>
      <c r="D18" s="7">
        <f>INDEX(Prioritisation!$D:$D,MATCH('Raw Scores'!$A18,Prioritisation!$B:$B,0))</f>
        <v>0.5308946967124939</v>
      </c>
      <c r="E18" s="88">
        <f>INDEX(Prioritisation!$E:$E,MATCH('Raw Scores'!$A18,Prioritisation!$B:$B,0))</f>
        <v>0.50300019627623271</v>
      </c>
      <c r="F18" s="2">
        <f>INDEX(Prioritisation!$F:$F,MATCH('Raw Scores'!$A18,Prioritisation!$B:$B,0))</f>
        <v>-1.4421525411307812E-2</v>
      </c>
      <c r="G18" s="7">
        <f>INDEX(Prioritisation!$G:$G,MATCH('Raw Scores'!$A18,Prioritisation!$B:$B,0))</f>
        <v>0.20879165828227997</v>
      </c>
      <c r="H18" s="88">
        <f>INDEX(Prioritisation!$H:$H,MATCH('Raw Scores'!$A18,Prioritisation!$B:$B,0))</f>
        <v>1.3243350758176291</v>
      </c>
      <c r="I18" s="7">
        <f>INDEX(Prioritisation!$I:$I,MATCH('Raw Scores'!$A18,Prioritisation!$B:$B,0))</f>
        <v>0.25992333263482637</v>
      </c>
      <c r="J18" s="7">
        <f>INDEX(Ownership!$D:$D,MATCH('Raw Scores'!$A18,Ownership!$B:$B,0))</f>
        <v>0.92400000000000004</v>
      </c>
      <c r="K18" s="7">
        <f>INDEX(Ownership!$E:$E,MATCH('Raw Scores'!$A18,Ownership!$B:$B,0))</f>
        <v>0.49</v>
      </c>
      <c r="L18" s="7">
        <f>INDEX(Ownership!$F:$F,MATCH('Raw Scores'!$A18,Ownership!$B:$B,0))</f>
        <v>0.52700000000000002</v>
      </c>
      <c r="M18" s="7">
        <f>INDEX(Ownership!$G:$G,MATCH('Raw Scores'!$A18,Ownership!$B:$B,0))</f>
        <v>0.34899999999999998</v>
      </c>
      <c r="N18" s="7">
        <f>INDEX(Ownership!$H:$H,MATCH('Raw Scores'!$A18,Ownership!$B:$B,0))</f>
        <v>0.91100000000000003</v>
      </c>
      <c r="O18" s="7">
        <f>INDEX(Ownership!$I:$I,MATCH('Raw Scores'!$A18,Ownership!$B:$B,0))</f>
        <v>0.751</v>
      </c>
      <c r="P18" s="7">
        <f>INDEX(Ownership!$J:$J,MATCH('Raw Scores'!$A18,Ownership!$B:$B,0))</f>
        <v>0.25192746520042419</v>
      </c>
      <c r="Q18" s="7">
        <f>INDEX('Transparency and Untying'!$D:$D,MATCH('Raw Scores'!$A18,'Transparency and Untying'!$B:$B,0))</f>
        <v>0.229087858682061</v>
      </c>
      <c r="R18" s="7">
        <f>INDEX('Transparency and Untying'!$E:$E,MATCH('Raw Scores'!$A18,'Transparency and Untying'!$B:$B,0))</f>
        <v>0.99556559324264526</v>
      </c>
      <c r="S18" s="88">
        <f>INDEX('Transparency and Untying'!$F:$F,MATCH('Raw Scores'!$A18,'Transparency and Untying'!$B:$B,0))</f>
        <v>5.1731753349304199</v>
      </c>
      <c r="T18" s="7">
        <f>INDEX('Transparency and Untying'!$G:$G,MATCH('Raw Scores'!$A18,'Transparency and Untying'!$B:$B,0))</f>
        <v>0.99098038673400879</v>
      </c>
      <c r="U18" s="32">
        <f>INDEX('Transparency and Untying'!$H:$H,MATCH('Raw Scores'!$A18,'Transparency and Untying'!$B:$B,0))</f>
        <v>2</v>
      </c>
      <c r="V18" s="32">
        <f>INDEX('Transparency and Untying'!$I:$I,MATCH('Raw Scores'!$A18,'Transparency and Untying'!$B:$B,0))</f>
        <v>8</v>
      </c>
      <c r="W18" s="7">
        <f>INDEX('Transparency and Untying'!$J:$J,MATCH('Raw Scores'!$A18,'Transparency and Untying'!$B:$B,0))</f>
        <v>0.83620531432781542</v>
      </c>
      <c r="X18" s="7">
        <f>INDEX('Transparency and Untying'!$K:$K,MATCH('Raw Scores'!$A18,'Transparency and Untying'!$B:$B,0))</f>
        <v>0.8401680531502117</v>
      </c>
      <c r="Y18" s="2">
        <f>INDEX(Evaluation!$D:$D,MATCH('Raw Scores'!$A18,Evaluation!$B:$B,0))</f>
        <v>3.5</v>
      </c>
      <c r="Z18" s="2">
        <f>INDEX(Evaluation!$I:$I,MATCH('Raw Scores'!$A18,Evaluation!$B:$B,0))</f>
        <v>2.5925925925925926</v>
      </c>
      <c r="AA18" s="2">
        <f>INDEX(Evaluation!$M:$M,MATCH('Raw Scores'!$A18,Evaluation!$B:$B,0))</f>
        <v>2</v>
      </c>
    </row>
    <row r="19" spans="1:27" x14ac:dyDescent="0.35">
      <c r="A19" t="s">
        <v>162</v>
      </c>
      <c r="B19" t="s">
        <v>162</v>
      </c>
      <c r="C19" t="s">
        <v>164</v>
      </c>
      <c r="D19" s="7">
        <f>INDEX(Prioritisation!$D:$D,MATCH('Raw Scores'!$A19,Prioritisation!$B:$B,0))</f>
        <v>0.79299634695053101</v>
      </c>
      <c r="E19" s="88">
        <f>INDEX(Prioritisation!$E:$E,MATCH('Raw Scores'!$A19,Prioritisation!$B:$B,0))</f>
        <v>0.91724107043251024</v>
      </c>
      <c r="F19" s="2">
        <f>INDEX(Prioritisation!$F:$F,MATCH('Raw Scores'!$A19,Prioritisation!$B:$B,0))</f>
        <v>2.3325538262724876E-2</v>
      </c>
      <c r="G19" s="7" t="str">
        <f>INDEX(Prioritisation!$G:$G,MATCH('Raw Scores'!$A19,Prioritisation!$B:$B,0))</f>
        <v>NA</v>
      </c>
      <c r="H19" s="88">
        <f>INDEX(Prioritisation!$H:$H,MATCH('Raw Scores'!$A19,Prioritisation!$B:$B,0))</f>
        <v>2.0961524375833278</v>
      </c>
      <c r="I19" s="7">
        <f>INDEX(Prioritisation!$I:$I,MATCH('Raw Scores'!$A19,Prioritisation!$B:$B,0))</f>
        <v>0.20215874153813898</v>
      </c>
      <c r="J19" s="7">
        <f>INDEX(Ownership!$D:$D,MATCH('Raw Scores'!$A19,Ownership!$B:$B,0))</f>
        <v>1</v>
      </c>
      <c r="K19" s="7">
        <f>INDEX(Ownership!$E:$E,MATCH('Raw Scores'!$A19,Ownership!$B:$B,0))</f>
        <v>1</v>
      </c>
      <c r="L19" s="7">
        <f>INDEX(Ownership!$F:$F,MATCH('Raw Scores'!$A19,Ownership!$B:$B,0))</f>
        <v>0.621</v>
      </c>
      <c r="M19" s="7">
        <f>INDEX(Ownership!$G:$G,MATCH('Raw Scores'!$A19,Ownership!$B:$B,0))</f>
        <v>0.28499999999999998</v>
      </c>
      <c r="N19" s="7">
        <f>INDEX(Ownership!$H:$H,MATCH('Raw Scores'!$A19,Ownership!$B:$B,0))</f>
        <v>0.60099999999999998</v>
      </c>
      <c r="O19" s="7">
        <f>INDEX(Ownership!$I:$I,MATCH('Raw Scores'!$A19,Ownership!$B:$B,0))</f>
        <v>0.47299999999999998</v>
      </c>
      <c r="P19" s="7">
        <f>INDEX(Ownership!$J:$J,MATCH('Raw Scores'!$A19,Ownership!$B:$B,0))</f>
        <v>0.42790994048118591</v>
      </c>
      <c r="Q19" s="7">
        <f>INDEX('Transparency and Untying'!$D:$D,MATCH('Raw Scores'!$A19,'Transparency and Untying'!$B:$B,0))</f>
        <v>0.83681875779438475</v>
      </c>
      <c r="R19" s="7">
        <f>INDEX('Transparency and Untying'!$E:$E,MATCH('Raw Scores'!$A19,'Transparency and Untying'!$B:$B,0))</f>
        <v>1</v>
      </c>
      <c r="S19" s="88">
        <f>INDEX('Transparency and Untying'!$F:$F,MATCH('Raw Scores'!$A19,'Transparency and Untying'!$B:$B,0))</f>
        <v>4.4940214157104492</v>
      </c>
      <c r="T19" s="7">
        <f>INDEX('Transparency and Untying'!$G:$G,MATCH('Raw Scores'!$A19,'Transparency and Untying'!$B:$B,0))</f>
        <v>0.95481193065643311</v>
      </c>
      <c r="U19" s="32">
        <f>INDEX('Transparency and Untying'!$H:$H,MATCH('Raw Scores'!$A19,'Transparency and Untying'!$B:$B,0))</f>
        <v>2</v>
      </c>
      <c r="V19" s="32">
        <f>INDEX('Transparency and Untying'!$I:$I,MATCH('Raw Scores'!$A19,'Transparency and Untying'!$B:$B,0))</f>
        <v>8</v>
      </c>
      <c r="W19" s="7">
        <f>INDEX('Transparency and Untying'!$J:$J,MATCH('Raw Scores'!$A19,'Transparency and Untying'!$B:$B,0))</f>
        <v>1</v>
      </c>
      <c r="X19" s="7" t="str">
        <f>INDEX('Transparency and Untying'!$K:$K,MATCH('Raw Scores'!$A19,'Transparency and Untying'!$B:$B,0))</f>
        <v>NA</v>
      </c>
      <c r="Y19" s="2">
        <f>INDEX(Evaluation!$D:$D,MATCH('Raw Scores'!$A19,Evaluation!$B:$B,0))</f>
        <v>2.2166666666666668</v>
      </c>
      <c r="Z19" s="2">
        <f>INDEX(Evaluation!$I:$I,MATCH('Raw Scores'!$A19,Evaluation!$B:$B,0))</f>
        <v>2</v>
      </c>
      <c r="AA19" s="2">
        <f>INDEX(Evaluation!$M:$M,MATCH('Raw Scores'!$A19,Evaluation!$B:$B,0))</f>
        <v>3.0952380952380953</v>
      </c>
    </row>
    <row r="20" spans="1:27" x14ac:dyDescent="0.35">
      <c r="A20" t="s">
        <v>165</v>
      </c>
      <c r="B20" t="s">
        <v>165</v>
      </c>
      <c r="C20" t="s">
        <v>167</v>
      </c>
      <c r="D20" s="7">
        <f>INDEX(Prioritisation!$D:$D,MATCH('Raw Scores'!$A20,Prioritisation!$B:$B,0))</f>
        <v>0.76375603675842285</v>
      </c>
      <c r="E20" s="88">
        <f>INDEX(Prioritisation!$E:$E,MATCH('Raw Scores'!$A20,Prioritisation!$B:$B,0))</f>
        <v>0.46329713298746356</v>
      </c>
      <c r="F20" s="2">
        <f>INDEX(Prioritisation!$F:$F,MATCH('Raw Scores'!$A20,Prioritisation!$B:$B,0))</f>
        <v>-6.5336744301021099E-3</v>
      </c>
      <c r="G20" s="7" t="str">
        <f>INDEX(Prioritisation!$G:$G,MATCH('Raw Scores'!$A20,Prioritisation!$B:$B,0))</f>
        <v>NA</v>
      </c>
      <c r="H20" s="88">
        <f>INDEX(Prioritisation!$H:$H,MATCH('Raw Scores'!$A20,Prioritisation!$B:$B,0))</f>
        <v>0.78831406075255472</v>
      </c>
      <c r="I20" s="7">
        <f>INDEX(Prioritisation!$I:$I,MATCH('Raw Scores'!$A20,Prioritisation!$B:$B,0))</f>
        <v>0.70612347002351461</v>
      </c>
      <c r="J20" s="7">
        <f>INDEX(Ownership!$D:$D,MATCH('Raw Scores'!$A20,Ownership!$B:$B,0))</f>
        <v>1</v>
      </c>
      <c r="K20" s="7">
        <f>INDEX(Ownership!$E:$E,MATCH('Raw Scores'!$A20,Ownership!$B:$B,0))</f>
        <v>0</v>
      </c>
      <c r="L20" s="7">
        <f>INDEX(Ownership!$F:$F,MATCH('Raw Scores'!$A20,Ownership!$B:$B,0))</f>
        <v>1</v>
      </c>
      <c r="M20" s="7">
        <f>INDEX(Ownership!$G:$G,MATCH('Raw Scores'!$A20,Ownership!$B:$B,0))</f>
        <v>0</v>
      </c>
      <c r="N20" s="7">
        <f>INDEX(Ownership!$H:$H,MATCH('Raw Scores'!$A20,Ownership!$B:$B,0))</f>
        <v>0</v>
      </c>
      <c r="O20" s="7">
        <f>INDEX(Ownership!$I:$I,MATCH('Raw Scores'!$A20,Ownership!$B:$B,0))</f>
        <v>0.5</v>
      </c>
      <c r="P20" s="7">
        <f>INDEX(Ownership!$J:$J,MATCH('Raw Scores'!$A20,Ownership!$B:$B,0))</f>
        <v>0.19638095796108246</v>
      </c>
      <c r="Q20" s="7">
        <f>INDEX('Transparency and Untying'!$D:$D,MATCH('Raw Scores'!$A20,'Transparency and Untying'!$B:$B,0))</f>
        <v>0</v>
      </c>
      <c r="R20" s="7">
        <f>INDEX('Transparency and Untying'!$E:$E,MATCH('Raw Scores'!$A20,'Transparency and Untying'!$B:$B,0))</f>
        <v>0.91651570796966553</v>
      </c>
      <c r="S20" s="88">
        <f>INDEX('Transparency and Untying'!$F:$F,MATCH('Raw Scores'!$A20,'Transparency and Untying'!$B:$B,0))</f>
        <v>3.2467269897460938</v>
      </c>
      <c r="T20" s="7">
        <f>INDEX('Transparency and Untying'!$G:$G,MATCH('Raw Scores'!$A20,'Transparency and Untying'!$B:$B,0))</f>
        <v>1</v>
      </c>
      <c r="U20" s="32">
        <f>INDEX('Transparency and Untying'!$H:$H,MATCH('Raw Scores'!$A20,'Transparency and Untying'!$B:$B,0))</f>
        <v>2</v>
      </c>
      <c r="V20" s="32">
        <f>INDEX('Transparency and Untying'!$I:$I,MATCH('Raw Scores'!$A20,'Transparency and Untying'!$B:$B,0))</f>
        <v>0</v>
      </c>
      <c r="W20" s="7">
        <f>INDEX('Transparency and Untying'!$J:$J,MATCH('Raw Scores'!$A20,'Transparency and Untying'!$B:$B,0))</f>
        <v>1</v>
      </c>
      <c r="X20" s="7" t="str">
        <f>INDEX('Transparency and Untying'!$K:$K,MATCH('Raw Scores'!$A20,'Transparency and Untying'!$B:$B,0))</f>
        <v>NA</v>
      </c>
      <c r="Y20" s="2">
        <f>INDEX(Evaluation!$D:$D,MATCH('Raw Scores'!$A20,Evaluation!$B:$B,0))</f>
        <v>3.65</v>
      </c>
      <c r="Z20" s="2">
        <f>INDEX(Evaluation!$I:$I,MATCH('Raw Scores'!$A20,Evaluation!$B:$B,0))</f>
        <v>2.6944444444444446</v>
      </c>
      <c r="AA20" s="2">
        <f>INDEX(Evaluation!$M:$M,MATCH('Raw Scores'!$A20,Evaluation!$B:$B,0))</f>
        <v>1.5833333333333335</v>
      </c>
    </row>
    <row r="21" spans="1:27" x14ac:dyDescent="0.35">
      <c r="A21" t="s">
        <v>168</v>
      </c>
      <c r="B21" t="s">
        <v>169</v>
      </c>
      <c r="C21" t="s">
        <v>169</v>
      </c>
      <c r="D21" s="7">
        <f>INDEX(Prioritisation!$D:$D,MATCH('Raw Scores'!$A21,Prioritisation!$B:$B,0))</f>
        <v>0.99611681699752808</v>
      </c>
      <c r="E21" s="88">
        <f>INDEX(Prioritisation!$E:$E,MATCH('Raw Scores'!$A21,Prioritisation!$B:$B,0))</f>
        <v>0.90085596822700609</v>
      </c>
      <c r="F21" s="2">
        <f>INDEX(Prioritisation!$F:$F,MATCH('Raw Scores'!$A21,Prioritisation!$B:$B,0))</f>
        <v>8.9507075026631355E-3</v>
      </c>
      <c r="G21" s="7" t="str">
        <f>INDEX(Prioritisation!$G:$G,MATCH('Raw Scores'!$A21,Prioritisation!$B:$B,0))</f>
        <v>NA</v>
      </c>
      <c r="H21" s="88">
        <f>INDEX(Prioritisation!$H:$H,MATCH('Raw Scores'!$A21,Prioritisation!$B:$B,0))</f>
        <v>1.7386537123047674</v>
      </c>
      <c r="I21" s="7">
        <f>INDEX(Prioritisation!$I:$I,MATCH('Raw Scores'!$A21,Prioritisation!$B:$B,0))</f>
        <v>0.98423972124483716</v>
      </c>
      <c r="J21" s="7">
        <f>INDEX(Ownership!$D:$D,MATCH('Raw Scores'!$A21,Ownership!$B:$B,0))</f>
        <v>1</v>
      </c>
      <c r="K21" s="7">
        <f>INDEX(Ownership!$E:$E,MATCH('Raw Scores'!$A21,Ownership!$B:$B,0))</f>
        <v>1</v>
      </c>
      <c r="L21" s="7">
        <f>INDEX(Ownership!$F:$F,MATCH('Raw Scores'!$A21,Ownership!$B:$B,0))</f>
        <v>0.80200000000000005</v>
      </c>
      <c r="M21" s="7">
        <f>INDEX(Ownership!$G:$G,MATCH('Raw Scores'!$A21,Ownership!$B:$B,0))</f>
        <v>0.77100000000000002</v>
      </c>
      <c r="N21" s="7">
        <f>INDEX(Ownership!$H:$H,MATCH('Raw Scores'!$A21,Ownership!$B:$B,0))</f>
        <v>0.96</v>
      </c>
      <c r="O21" s="7">
        <f>INDEX(Ownership!$I:$I,MATCH('Raw Scores'!$A21,Ownership!$B:$B,0))</f>
        <v>0.67400000000000004</v>
      </c>
      <c r="P21" s="7">
        <f>INDEX(Ownership!$J:$J,MATCH('Raw Scores'!$A21,Ownership!$B:$B,0))</f>
        <v>0.27869021892547607</v>
      </c>
      <c r="Q21" s="7">
        <f>INDEX('Transparency and Untying'!$D:$D,MATCH('Raw Scores'!$A21,'Transparency and Untying'!$B:$B,0))</f>
        <v>0.99611682264386414</v>
      </c>
      <c r="R21" s="7">
        <f>INDEX('Transparency and Untying'!$E:$E,MATCH('Raw Scores'!$A21,'Transparency and Untying'!$B:$B,0))</f>
        <v>0.66666668653488159</v>
      </c>
      <c r="S21" s="88">
        <f>INDEX('Transparency and Untying'!$F:$F,MATCH('Raw Scores'!$A21,'Transparency and Untying'!$B:$B,0))</f>
        <v>0</v>
      </c>
      <c r="T21" s="7">
        <f>INDEX('Transparency and Untying'!$G:$G,MATCH('Raw Scores'!$A21,'Transparency and Untying'!$B:$B,0))</f>
        <v>0.98683440685272217</v>
      </c>
      <c r="U21" s="32">
        <f>INDEX('Transparency and Untying'!$H:$H,MATCH('Raw Scores'!$A21,'Transparency and Untying'!$B:$B,0))</f>
        <v>1</v>
      </c>
      <c r="V21" s="32">
        <f>INDEX('Transparency and Untying'!$I:$I,MATCH('Raw Scores'!$A21,'Transparency and Untying'!$B:$B,0))</f>
        <v>8</v>
      </c>
      <c r="W21" s="7">
        <f>INDEX('Transparency and Untying'!$J:$J,MATCH('Raw Scores'!$A21,'Transparency and Untying'!$B:$B,0))</f>
        <v>1</v>
      </c>
      <c r="X21" s="7" t="str">
        <f>INDEX('Transparency and Untying'!$K:$K,MATCH('Raw Scores'!$A21,'Transparency and Untying'!$B:$B,0))</f>
        <v>NA</v>
      </c>
      <c r="Y21" s="2">
        <f>INDEX(Evaluation!$D:$D,MATCH('Raw Scores'!$A21,Evaluation!$B:$B,0))</f>
        <v>3.3833333333333337</v>
      </c>
      <c r="Z21" s="2">
        <f>INDEX(Evaluation!$I:$I,MATCH('Raw Scores'!$A21,Evaluation!$B:$B,0))</f>
        <v>1.85</v>
      </c>
      <c r="AA21" s="2">
        <f>INDEX(Evaluation!$M:$M,MATCH('Raw Scores'!$A21,Evaluation!$B:$B,0))</f>
        <v>2.6904761904761907</v>
      </c>
    </row>
    <row r="22" spans="1:27" x14ac:dyDescent="0.35">
      <c r="A22" t="s">
        <v>170</v>
      </c>
      <c r="B22" t="s">
        <v>171</v>
      </c>
      <c r="C22" s="65" t="s">
        <v>171</v>
      </c>
      <c r="D22" s="7">
        <f>INDEX(Prioritisation!$D:$D,MATCH('Raw Scores'!$A22,Prioritisation!$B:$B,0))</f>
        <v>5.7770032435655594E-2</v>
      </c>
      <c r="E22" s="88">
        <f>INDEX(Prioritisation!$E:$E,MATCH('Raw Scores'!$A22,Prioritisation!$B:$B,0))</f>
        <v>0.11704292619833723</v>
      </c>
      <c r="F22" s="2">
        <f>INDEX(Prioritisation!$F:$F,MATCH('Raw Scores'!$A22,Prioritisation!$B:$B,0))</f>
        <v>-1.2090021744370461E-2</v>
      </c>
      <c r="G22" s="7">
        <f>INDEX(Prioritisation!$G:$G,MATCH('Raw Scores'!$A22,Prioritisation!$B:$B,0))</f>
        <v>0.61181813478469849</v>
      </c>
      <c r="H22" s="88">
        <f>INDEX(Prioritisation!$H:$H,MATCH('Raw Scores'!$A22,Prioritisation!$B:$B,0))</f>
        <v>0.2599443079741377</v>
      </c>
      <c r="I22" s="7">
        <f>INDEX(Prioritisation!$I:$I,MATCH('Raw Scores'!$A22,Prioritisation!$B:$B,0))</f>
        <v>0.11562776344569246</v>
      </c>
      <c r="J22" s="7" t="str">
        <f>INDEX(Ownership!$D:$D,MATCH('Raw Scores'!$A22,Ownership!$B:$B,0))</f>
        <v>NA</v>
      </c>
      <c r="K22" s="7" t="str">
        <f>INDEX(Ownership!$E:$E,MATCH('Raw Scores'!$A22,Ownership!$B:$B,0))</f>
        <v>NA</v>
      </c>
      <c r="L22" s="7" t="str">
        <f>INDEX(Ownership!$F:$F,MATCH('Raw Scores'!$A22,Ownership!$B:$B,0))</f>
        <v>NA</v>
      </c>
      <c r="M22" s="7">
        <f>INDEX(Ownership!$G:$G,MATCH('Raw Scores'!$A22,Ownership!$B:$B,0))</f>
        <v>1</v>
      </c>
      <c r="N22" s="7" t="str">
        <f>INDEX(Ownership!$H:$H,MATCH('Raw Scores'!$A22,Ownership!$B:$B,0))</f>
        <v>NA</v>
      </c>
      <c r="O22" s="7">
        <f>INDEX(Ownership!$I:$I,MATCH('Raw Scores'!$A22,Ownership!$B:$B,0))</f>
        <v>0</v>
      </c>
      <c r="P22" s="7">
        <f>INDEX(Ownership!$J:$J,MATCH('Raw Scores'!$A22,Ownership!$B:$B,0))</f>
        <v>4.4736612588167191E-2</v>
      </c>
      <c r="Q22" s="7">
        <f>INDEX('Transparency and Untying'!$D:$D,MATCH('Raw Scores'!$A22,'Transparency and Untying'!$B:$B,0))</f>
        <v>0</v>
      </c>
      <c r="R22" s="7">
        <f>INDEX('Transparency and Untying'!$E:$E,MATCH('Raw Scores'!$A22,'Transparency and Untying'!$B:$B,0))</f>
        <v>0.99056601524353027</v>
      </c>
      <c r="S22" s="88">
        <f>INDEX('Transparency and Untying'!$F:$F,MATCH('Raw Scores'!$A22,'Transparency and Untying'!$B:$B,0))</f>
        <v>5.3607163429260254</v>
      </c>
      <c r="T22" s="7">
        <f>INDEX('Transparency and Untying'!$G:$G,MATCH('Raw Scores'!$A22,'Transparency and Untying'!$B:$B,0))</f>
        <v>1</v>
      </c>
      <c r="U22" s="32">
        <f>INDEX('Transparency and Untying'!$H:$H,MATCH('Raw Scores'!$A22,'Transparency and Untying'!$B:$B,0))</f>
        <v>3</v>
      </c>
      <c r="V22" s="32">
        <f>INDEX('Transparency and Untying'!$I:$I,MATCH('Raw Scores'!$A22,'Transparency and Untying'!$B:$B,0))</f>
        <v>0</v>
      </c>
      <c r="W22" s="7">
        <f>INDEX('Transparency and Untying'!$J:$J,MATCH('Raw Scores'!$A22,'Transparency and Untying'!$B:$B,0))</f>
        <v>0.73819012086660063</v>
      </c>
      <c r="X22" s="7">
        <f>INDEX('Transparency and Untying'!$K:$K,MATCH('Raw Scores'!$A22,'Transparency and Untying'!$B:$B,0))</f>
        <v>0</v>
      </c>
      <c r="Y22" s="2">
        <f>INDEX(Evaluation!$D:$D,MATCH('Raw Scores'!$A22,Evaluation!$B:$B,0))</f>
        <v>0</v>
      </c>
      <c r="Z22" s="2">
        <f>INDEX(Evaluation!$I:$I,MATCH('Raw Scores'!$A22,Evaluation!$B:$B,0))</f>
        <v>0.12121212121212122</v>
      </c>
      <c r="AA22" s="2">
        <f>INDEX(Evaluation!$M:$M,MATCH('Raw Scores'!$A22,Evaluation!$B:$B,0))</f>
        <v>0</v>
      </c>
    </row>
    <row r="23" spans="1:27" x14ac:dyDescent="0.35">
      <c r="A23" t="s">
        <v>172</v>
      </c>
      <c r="B23" t="s">
        <v>172</v>
      </c>
      <c r="C23" t="s">
        <v>174</v>
      </c>
      <c r="D23" s="7">
        <f>INDEX(Prioritisation!$D:$D,MATCH('Raw Scores'!$A23,Prioritisation!$B:$B,0))</f>
        <v>0.96241778135299683</v>
      </c>
      <c r="E23" s="88">
        <f>INDEX(Prioritisation!$E:$E,MATCH('Raw Scores'!$A23,Prioritisation!$B:$B,0))</f>
        <v>0.40241762796904368</v>
      </c>
      <c r="F23" s="2">
        <f>INDEX(Prioritisation!$F:$F,MATCH('Raw Scores'!$A23,Prioritisation!$B:$B,0))</f>
        <v>-8.0886492505669594E-3</v>
      </c>
      <c r="G23" s="7" t="str">
        <f>INDEX(Prioritisation!$G:$G,MATCH('Raw Scores'!$A23,Prioritisation!$B:$B,0))</f>
        <v>NA</v>
      </c>
      <c r="H23" s="88">
        <f>INDEX(Prioritisation!$H:$H,MATCH('Raw Scores'!$A23,Prioritisation!$B:$B,0))</f>
        <v>0.42075920097613562</v>
      </c>
      <c r="I23" s="7">
        <f>INDEX(Prioritisation!$I:$I,MATCH('Raw Scores'!$A23,Prioritisation!$B:$B,0))</f>
        <v>0.32878302584184349</v>
      </c>
      <c r="J23" s="7">
        <f>INDEX(Ownership!$D:$D,MATCH('Raw Scores'!$A23,Ownership!$B:$B,0))</f>
        <v>1</v>
      </c>
      <c r="K23" s="7" t="str">
        <f>INDEX(Ownership!$E:$E,MATCH('Raw Scores'!$A23,Ownership!$B:$B,0))</f>
        <v>NA</v>
      </c>
      <c r="L23" s="7" t="str">
        <f>INDEX(Ownership!$F:$F,MATCH('Raw Scores'!$A23,Ownership!$B:$B,0))</f>
        <v>NA</v>
      </c>
      <c r="M23" s="7" t="str">
        <f>INDEX(Ownership!$G:$G,MATCH('Raw Scores'!$A23,Ownership!$B:$B,0))</f>
        <v>NA</v>
      </c>
      <c r="N23" s="7" t="str">
        <f>INDEX(Ownership!$H:$H,MATCH('Raw Scores'!$A23,Ownership!$B:$B,0))</f>
        <v>NA</v>
      </c>
      <c r="O23" s="7" t="str">
        <f>INDEX(Ownership!$I:$I,MATCH('Raw Scores'!$A23,Ownership!$B:$B,0))</f>
        <v>NA</v>
      </c>
      <c r="P23" s="7">
        <f>INDEX(Ownership!$J:$J,MATCH('Raw Scores'!$A23,Ownership!$B:$B,0))</f>
        <v>0.12972669303417206</v>
      </c>
      <c r="Q23" s="7">
        <f>INDEX('Transparency and Untying'!$D:$D,MATCH('Raw Scores'!$A23,'Transparency and Untying'!$B:$B,0))</f>
        <v>0</v>
      </c>
      <c r="R23" s="7">
        <f>INDEX('Transparency and Untying'!$E:$E,MATCH('Raw Scores'!$A23,'Transparency and Untying'!$B:$B,0))</f>
        <v>1</v>
      </c>
      <c r="S23" s="88">
        <f>INDEX('Transparency and Untying'!$F:$F,MATCH('Raw Scores'!$A23,'Transparency and Untying'!$B:$B,0))</f>
        <v>3.9022159576416016</v>
      </c>
      <c r="T23" s="7">
        <f>INDEX('Transparency and Untying'!$G:$G,MATCH('Raw Scores'!$A23,'Transparency and Untying'!$B:$B,0))</f>
        <v>1</v>
      </c>
      <c r="U23" s="32">
        <f>INDEX('Transparency and Untying'!$H:$H,MATCH('Raw Scores'!$A23,'Transparency and Untying'!$B:$B,0))</f>
        <v>2</v>
      </c>
      <c r="V23" s="32">
        <f>INDEX('Transparency and Untying'!$I:$I,MATCH('Raw Scores'!$A23,'Transparency and Untying'!$B:$B,0))</f>
        <v>0</v>
      </c>
      <c r="W23" s="7">
        <f>INDEX('Transparency and Untying'!$J:$J,MATCH('Raw Scores'!$A23,'Transparency and Untying'!$B:$B,0))</f>
        <v>1</v>
      </c>
      <c r="X23" s="7" t="str">
        <f>INDEX('Transparency and Untying'!$K:$K,MATCH('Raw Scores'!$A23,'Transparency and Untying'!$B:$B,0))</f>
        <v>NA</v>
      </c>
      <c r="Y23" s="2" t="str">
        <f>INDEX(Evaluation!$D:$D,MATCH('Raw Scores'!$A23,Evaluation!$B:$B,0))</f>
        <v>NA</v>
      </c>
      <c r="Z23" s="2" t="str">
        <f>INDEX(Evaluation!$I:$I,MATCH('Raw Scores'!$A23,Evaluation!$B:$B,0))</f>
        <v>NA</v>
      </c>
      <c r="AA23" s="2" t="str">
        <f>INDEX(Evaluation!$M:$M,MATCH('Raw Scores'!$A23,Evaluation!$B:$B,0))</f>
        <v>NA</v>
      </c>
    </row>
    <row r="24" spans="1:27" x14ac:dyDescent="0.35">
      <c r="A24" t="s">
        <v>175</v>
      </c>
      <c r="B24" t="s">
        <v>176</v>
      </c>
      <c r="C24" s="65" t="s">
        <v>176</v>
      </c>
      <c r="D24" s="7">
        <f>INDEX(Prioritisation!$D:$D,MATCH('Raw Scores'!$A24,Prioritisation!$B:$B,0))</f>
        <v>0.92331302165985107</v>
      </c>
      <c r="E24" s="88">
        <f>INDEX(Prioritisation!$E:$E,MATCH('Raw Scores'!$A24,Prioritisation!$B:$B,0))</f>
        <v>0.46668828685051267</v>
      </c>
      <c r="F24" s="2">
        <f>INDEX(Prioritisation!$F:$F,MATCH('Raw Scores'!$A24,Prioritisation!$B:$B,0))</f>
        <v>-5.7516894303262234E-3</v>
      </c>
      <c r="G24" s="7">
        <f>INDEX(Prioritisation!$G:$G,MATCH('Raw Scores'!$A24,Prioritisation!$B:$B,0))</f>
        <v>0.49006599187850952</v>
      </c>
      <c r="H24" s="88">
        <f>INDEX(Prioritisation!$H:$H,MATCH('Raw Scores'!$A24,Prioritisation!$B:$B,0))</f>
        <v>0.93121316028366152</v>
      </c>
      <c r="I24" s="7">
        <f>INDEX(Prioritisation!$I:$I,MATCH('Raw Scores'!$A24,Prioritisation!$B:$B,0))</f>
        <v>0.13944158050179542</v>
      </c>
      <c r="J24" s="7" t="str">
        <f>INDEX(Ownership!$D:$D,MATCH('Raw Scores'!$A24,Ownership!$B:$B,0))</f>
        <v>NA</v>
      </c>
      <c r="K24" s="7" t="str">
        <f>INDEX(Ownership!$E:$E,MATCH('Raw Scores'!$A24,Ownership!$B:$B,0))</f>
        <v>NA</v>
      </c>
      <c r="L24" s="7" t="str">
        <f>INDEX(Ownership!$F:$F,MATCH('Raw Scores'!$A24,Ownership!$B:$B,0))</f>
        <v>NA</v>
      </c>
      <c r="M24" s="7" t="str">
        <f>INDEX(Ownership!$G:$G,MATCH('Raw Scores'!$A24,Ownership!$B:$B,0))</f>
        <v>NA</v>
      </c>
      <c r="N24" s="7" t="str">
        <f>INDEX(Ownership!$H:$H,MATCH('Raw Scores'!$A24,Ownership!$B:$B,0))</f>
        <v>NA</v>
      </c>
      <c r="O24" s="7" t="str">
        <f>INDEX(Ownership!$I:$I,MATCH('Raw Scores'!$A24,Ownership!$B:$B,0))</f>
        <v>NA</v>
      </c>
      <c r="P24" s="7">
        <f>INDEX(Ownership!$J:$J,MATCH('Raw Scores'!$A24,Ownership!$B:$B,0))</f>
        <v>0.12952961027622223</v>
      </c>
      <c r="Q24" s="7">
        <f>INDEX('Transparency and Untying'!$D:$D,MATCH('Raw Scores'!$A24,'Transparency and Untying'!$B:$B,0))</f>
        <v>0</v>
      </c>
      <c r="R24" s="7">
        <f>INDEX('Transparency and Untying'!$E:$E,MATCH('Raw Scores'!$A24,'Transparency and Untying'!$B:$B,0))</f>
        <v>1</v>
      </c>
      <c r="S24" s="88">
        <f>INDEX('Transparency and Untying'!$F:$F,MATCH('Raw Scores'!$A24,'Transparency and Untying'!$B:$B,0))</f>
        <v>4.9994106292724609</v>
      </c>
      <c r="T24" s="7">
        <f>INDEX('Transparency and Untying'!$G:$G,MATCH('Raw Scores'!$A24,'Transparency and Untying'!$B:$B,0))</f>
        <v>0.9999845027923584</v>
      </c>
      <c r="U24" s="32">
        <f>INDEX('Transparency and Untying'!$H:$H,MATCH('Raw Scores'!$A24,'Transparency and Untying'!$B:$B,0))</f>
        <v>3</v>
      </c>
      <c r="V24" s="32">
        <f>INDEX('Transparency and Untying'!$I:$I,MATCH('Raw Scores'!$A24,'Transparency and Untying'!$B:$B,0))</f>
        <v>0</v>
      </c>
      <c r="W24" s="7">
        <f>INDEX('Transparency and Untying'!$J:$J,MATCH('Raw Scores'!$A24,'Transparency and Untying'!$B:$B,0))</f>
        <v>0.4821209334074521</v>
      </c>
      <c r="X24" s="7">
        <f>INDEX('Transparency and Untying'!$K:$K,MATCH('Raw Scores'!$A24,'Transparency and Untying'!$B:$B,0))</f>
        <v>0.16666666666666663</v>
      </c>
      <c r="Y24" s="2" t="str">
        <f>INDEX(Evaluation!$D:$D,MATCH('Raw Scores'!$A24,Evaluation!$B:$B,0))</f>
        <v>NA</v>
      </c>
      <c r="Z24" s="2" t="str">
        <f>INDEX(Evaluation!$I:$I,MATCH('Raw Scores'!$A24,Evaluation!$B:$B,0))</f>
        <v>NA</v>
      </c>
      <c r="AA24" s="2" t="str">
        <f>INDEX(Evaluation!$M:$M,MATCH('Raw Scores'!$A24,Evaluation!$B:$B,0))</f>
        <v>NA</v>
      </c>
    </row>
    <row r="25" spans="1:27" x14ac:dyDescent="0.35">
      <c r="A25" t="s">
        <v>177</v>
      </c>
      <c r="B25" t="s">
        <v>178</v>
      </c>
      <c r="C25" s="65" t="s">
        <v>178</v>
      </c>
      <c r="D25" s="7">
        <f>INDEX(Prioritisation!$D:$D,MATCH('Raw Scores'!$A25,Prioritisation!$B:$B,0))</f>
        <v>0.49292969703674316</v>
      </c>
      <c r="E25" s="88">
        <f>INDEX(Prioritisation!$E:$E,MATCH('Raw Scores'!$A25,Prioritisation!$B:$B,0))</f>
        <v>1.409277756793017</v>
      </c>
      <c r="F25" s="2">
        <f>INDEX(Prioritisation!$F:$F,MATCH('Raw Scores'!$A25,Prioritisation!$B:$B,0))</f>
        <v>6.2301619909703732E-3</v>
      </c>
      <c r="G25" s="7">
        <f>INDEX(Prioritisation!$G:$G,MATCH('Raw Scores'!$A25,Prioritisation!$B:$B,0))</f>
        <v>0.16395311057567596</v>
      </c>
      <c r="H25" s="88">
        <f>INDEX(Prioritisation!$H:$H,MATCH('Raw Scores'!$A25,Prioritisation!$B:$B,0))</f>
        <v>1.9075240605452564</v>
      </c>
      <c r="I25" s="7">
        <f>INDEX(Prioritisation!$I:$I,MATCH('Raw Scores'!$A25,Prioritisation!$B:$B,0))</f>
        <v>0.23428916365046376</v>
      </c>
      <c r="J25" s="7">
        <f>INDEX(Ownership!$D:$D,MATCH('Raw Scores'!$A25,Ownership!$B:$B,0))</f>
        <v>1</v>
      </c>
      <c r="K25" s="7">
        <f>INDEX(Ownership!$E:$E,MATCH('Raw Scores'!$A25,Ownership!$B:$B,0))</f>
        <v>0.33300000000000002</v>
      </c>
      <c r="L25" s="7" t="str">
        <f>INDEX(Ownership!$F:$F,MATCH('Raw Scores'!$A25,Ownership!$B:$B,0))</f>
        <v>NA</v>
      </c>
      <c r="M25" s="7">
        <f>INDEX(Ownership!$G:$G,MATCH('Raw Scores'!$A25,Ownership!$B:$B,0))</f>
        <v>0.90500000000000003</v>
      </c>
      <c r="N25" s="7">
        <f>INDEX(Ownership!$H:$H,MATCH('Raw Scores'!$A25,Ownership!$B:$B,0))</f>
        <v>0.70699999999999996</v>
      </c>
      <c r="O25" s="7">
        <f>INDEX(Ownership!$I:$I,MATCH('Raw Scores'!$A25,Ownership!$B:$B,0))</f>
        <v>1</v>
      </c>
      <c r="P25" s="7">
        <f>INDEX(Ownership!$J:$J,MATCH('Raw Scores'!$A25,Ownership!$B:$B,0))</f>
        <v>0.60312330722808838</v>
      </c>
      <c r="Q25" s="7">
        <f>INDEX('Transparency and Untying'!$D:$D,MATCH('Raw Scores'!$A25,'Transparency and Untying'!$B:$B,0))</f>
        <v>0</v>
      </c>
      <c r="R25" s="7">
        <f>INDEX('Transparency and Untying'!$E:$E,MATCH('Raw Scores'!$A25,'Transparency and Untying'!$B:$B,0))</f>
        <v>1</v>
      </c>
      <c r="S25" s="88">
        <f>INDEX('Transparency and Untying'!$F:$F,MATCH('Raw Scores'!$A25,'Transparency and Untying'!$B:$B,0))</f>
        <v>6.5551729202270508</v>
      </c>
      <c r="T25" s="7">
        <f>INDEX('Transparency and Untying'!$G:$G,MATCH('Raw Scores'!$A25,'Transparency and Untying'!$B:$B,0))</f>
        <v>1</v>
      </c>
      <c r="U25" s="32">
        <f>INDEX('Transparency and Untying'!$H:$H,MATCH('Raw Scores'!$A25,'Transparency and Untying'!$B:$B,0))</f>
        <v>2</v>
      </c>
      <c r="V25" s="32">
        <f>INDEX('Transparency and Untying'!$I:$I,MATCH('Raw Scores'!$A25,'Transparency and Untying'!$B:$B,0))</f>
        <v>0</v>
      </c>
      <c r="W25" s="7">
        <f>INDEX('Transparency and Untying'!$J:$J,MATCH('Raw Scores'!$A25,'Transparency and Untying'!$B:$B,0))</f>
        <v>0.65694082776571838</v>
      </c>
      <c r="X25" s="7">
        <f>INDEX('Transparency and Untying'!$K:$K,MATCH('Raw Scores'!$A25,'Transparency and Untying'!$B:$B,0))</f>
        <v>0.85</v>
      </c>
      <c r="Y25" s="2">
        <f>INDEX(Evaluation!$D:$D,MATCH('Raw Scores'!$A25,Evaluation!$B:$B,0))</f>
        <v>2.75</v>
      </c>
      <c r="Z25" s="2">
        <f>INDEX(Evaluation!$I:$I,MATCH('Raw Scores'!$A25,Evaluation!$B:$B,0))</f>
        <v>1</v>
      </c>
      <c r="AA25" s="2">
        <f>INDEX(Evaluation!$M:$M,MATCH('Raw Scores'!$A25,Evaluation!$B:$B,0))</f>
        <v>3</v>
      </c>
    </row>
    <row r="26" spans="1:27" x14ac:dyDescent="0.35">
      <c r="A26" t="s">
        <v>179</v>
      </c>
      <c r="B26" t="s">
        <v>179</v>
      </c>
      <c r="C26" s="65" t="s">
        <v>179</v>
      </c>
      <c r="D26" s="7">
        <f>INDEX(Prioritisation!$D:$D,MATCH('Raw Scores'!$A26,Prioritisation!$B:$B,0))</f>
        <v>0.99028259515762329</v>
      </c>
      <c r="E26" s="88">
        <f>INDEX(Prioritisation!$E:$E,MATCH('Raw Scores'!$A26,Prioritisation!$B:$B,0))</f>
        <v>0.87050945619330378</v>
      </c>
      <c r="F26" s="2">
        <f>INDEX(Prioritisation!$F:$F,MATCH('Raw Scores'!$A26,Prioritisation!$B:$B,0))</f>
        <v>1.2173468247056007E-2</v>
      </c>
      <c r="G26" s="7" t="str">
        <f>INDEX(Prioritisation!$G:$G,MATCH('Raw Scores'!$A26,Prioritisation!$B:$B,0))</f>
        <v>NA</v>
      </c>
      <c r="H26" s="88">
        <f>INDEX(Prioritisation!$H:$H,MATCH('Raw Scores'!$A26,Prioritisation!$B:$B,0))</f>
        <v>1.6363598218083553</v>
      </c>
      <c r="I26" s="7">
        <f>INDEX(Prioritisation!$I:$I,MATCH('Raw Scores'!$A26,Prioritisation!$B:$B,0))</f>
        <v>0</v>
      </c>
      <c r="J26" s="7">
        <f>INDEX(Ownership!$D:$D,MATCH('Raw Scores'!$A26,Ownership!$B:$B,0))</f>
        <v>0.92600000000000005</v>
      </c>
      <c r="K26" s="7">
        <f>INDEX(Ownership!$E:$E,MATCH('Raw Scores'!$A26,Ownership!$B:$B,0))</f>
        <v>0.94400000000000006</v>
      </c>
      <c r="L26" s="7">
        <f>INDEX(Ownership!$F:$F,MATCH('Raw Scores'!$A26,Ownership!$B:$B,0))</f>
        <v>0.66100000000000003</v>
      </c>
      <c r="M26" s="7">
        <f>INDEX(Ownership!$G:$G,MATCH('Raw Scores'!$A26,Ownership!$B:$B,0))</f>
        <v>0.80500000000000005</v>
      </c>
      <c r="N26" s="7">
        <f>INDEX(Ownership!$H:$H,MATCH('Raw Scores'!$A26,Ownership!$B:$B,0))</f>
        <v>0.67700000000000005</v>
      </c>
      <c r="O26" s="7">
        <f>INDEX(Ownership!$I:$I,MATCH('Raw Scores'!$A26,Ownership!$B:$B,0))</f>
        <v>0.80100000000000005</v>
      </c>
      <c r="P26" s="7">
        <f>INDEX(Ownership!$J:$J,MATCH('Raw Scores'!$A26,Ownership!$B:$B,0))</f>
        <v>0.64129626750946045</v>
      </c>
      <c r="Q26" s="7">
        <f>INDEX('Transparency and Untying'!$D:$D,MATCH('Raw Scores'!$A26,'Transparency and Untying'!$B:$B,0))</f>
        <v>1</v>
      </c>
      <c r="R26" s="7">
        <f>INDEX('Transparency and Untying'!$E:$E,MATCH('Raw Scores'!$A26,'Transparency and Untying'!$B:$B,0))</f>
        <v>1</v>
      </c>
      <c r="S26" s="88">
        <f>INDEX('Transparency and Untying'!$F:$F,MATCH('Raw Scores'!$A26,'Transparency and Untying'!$B:$B,0))</f>
        <v>2.7356493473052979</v>
      </c>
      <c r="T26" s="7">
        <f>INDEX('Transparency and Untying'!$G:$G,MATCH('Raw Scores'!$A26,'Transparency and Untying'!$B:$B,0))</f>
        <v>1</v>
      </c>
      <c r="U26" s="32">
        <f>INDEX('Transparency and Untying'!$H:$H,MATCH('Raw Scores'!$A26,'Transparency and Untying'!$B:$B,0))</f>
        <v>3</v>
      </c>
      <c r="V26" s="32">
        <f>INDEX('Transparency and Untying'!$I:$I,MATCH('Raw Scores'!$A26,'Transparency and Untying'!$B:$B,0))</f>
        <v>8</v>
      </c>
      <c r="W26" s="7">
        <f>INDEX('Transparency and Untying'!$J:$J,MATCH('Raw Scores'!$A26,'Transparency and Untying'!$B:$B,0))</f>
        <v>1</v>
      </c>
      <c r="X26" s="7" t="str">
        <f>INDEX('Transparency and Untying'!$K:$K,MATCH('Raw Scores'!$A26,'Transparency and Untying'!$B:$B,0))</f>
        <v>NA</v>
      </c>
      <c r="Y26" s="2">
        <f>INDEX(Evaluation!$D:$D,MATCH('Raw Scores'!$A26,Evaluation!$B:$B,0))</f>
        <v>3.9</v>
      </c>
      <c r="Z26" s="2">
        <f>INDEX(Evaluation!$I:$I,MATCH('Raw Scores'!$A26,Evaluation!$B:$B,0))</f>
        <v>3.1111111111111112</v>
      </c>
      <c r="AA26" s="2">
        <f>INDEX(Evaluation!$M:$M,MATCH('Raw Scores'!$A26,Evaluation!$B:$B,0))</f>
        <v>2.8571428571428572</v>
      </c>
    </row>
    <row r="27" spans="1:27" x14ac:dyDescent="0.35">
      <c r="A27" t="s">
        <v>180</v>
      </c>
      <c r="B27" t="s">
        <v>180</v>
      </c>
      <c r="C27" s="64" t="s">
        <v>181</v>
      </c>
      <c r="D27" s="7">
        <f>INDEX(Prioritisation!$D:$D,MATCH('Raw Scores'!$A27,Prioritisation!$B:$B,0))</f>
        <v>0.99999982118606567</v>
      </c>
      <c r="E27" s="88">
        <f>INDEX(Prioritisation!$E:$E,MATCH('Raw Scores'!$A27,Prioritisation!$B:$B,0))</f>
        <v>0.46344734582817182</v>
      </c>
      <c r="F27" s="2">
        <f>INDEX(Prioritisation!$F:$F,MATCH('Raw Scores'!$A27,Prioritisation!$B:$B,0))</f>
        <v>-1.0962525382637978E-2</v>
      </c>
      <c r="G27" s="7" t="str">
        <f>INDEX(Prioritisation!$G:$G,MATCH('Raw Scores'!$A27,Prioritisation!$B:$B,0))</f>
        <v>NA</v>
      </c>
      <c r="H27" s="88">
        <f>INDEX(Prioritisation!$H:$H,MATCH('Raw Scores'!$A27,Prioritisation!$B:$B,0))</f>
        <v>0.64947462081181584</v>
      </c>
      <c r="I27" s="7">
        <f>INDEX(Prioritisation!$I:$I,MATCH('Raw Scores'!$A27,Prioritisation!$B:$B,0))</f>
        <v>0</v>
      </c>
      <c r="J27" s="7">
        <f>INDEX(Ownership!$D:$D,MATCH('Raw Scores'!$A27,Ownership!$B:$B,0))</f>
        <v>1</v>
      </c>
      <c r="K27" s="7">
        <f>INDEX(Ownership!$E:$E,MATCH('Raw Scores'!$A27,Ownership!$B:$B,0))</f>
        <v>0.5</v>
      </c>
      <c r="L27" s="7">
        <f>INDEX(Ownership!$F:$F,MATCH('Raw Scores'!$A27,Ownership!$B:$B,0))</f>
        <v>0</v>
      </c>
      <c r="M27" s="7">
        <f>INDEX(Ownership!$G:$G,MATCH('Raw Scores'!$A27,Ownership!$B:$B,0))</f>
        <v>0.91900000000000004</v>
      </c>
      <c r="N27" s="7">
        <f>INDEX(Ownership!$H:$H,MATCH('Raw Scores'!$A27,Ownership!$B:$B,0))</f>
        <v>1</v>
      </c>
      <c r="O27" s="7">
        <f>INDEX(Ownership!$I:$I,MATCH('Raw Scores'!$A27,Ownership!$B:$B,0))</f>
        <v>0.52300000000000002</v>
      </c>
      <c r="P27" s="7">
        <f>INDEX(Ownership!$J:$J,MATCH('Raw Scores'!$A27,Ownership!$B:$B,0))</f>
        <v>0.51778513193130493</v>
      </c>
      <c r="Q27" s="7">
        <f>INDEX('Transparency and Untying'!$D:$D,MATCH('Raw Scores'!$A27,'Transparency and Untying'!$B:$B,0))</f>
        <v>0</v>
      </c>
      <c r="R27" s="7">
        <f>INDEX('Transparency and Untying'!$E:$E,MATCH('Raw Scores'!$A27,'Transparency and Untying'!$B:$B,0))</f>
        <v>0.66666668653488159</v>
      </c>
      <c r="S27" s="88">
        <f>INDEX('Transparency and Untying'!$F:$F,MATCH('Raw Scores'!$A27,'Transparency and Untying'!$B:$B,0))</f>
        <v>0</v>
      </c>
      <c r="T27" s="7">
        <f>INDEX('Transparency and Untying'!$G:$G,MATCH('Raw Scores'!$A27,'Transparency and Untying'!$B:$B,0))</f>
        <v>0</v>
      </c>
      <c r="U27" s="32">
        <f>INDEX('Transparency and Untying'!$H:$H,MATCH('Raw Scores'!$A27,'Transparency and Untying'!$B:$B,0))</f>
        <v>3</v>
      </c>
      <c r="V27" s="32">
        <f>INDEX('Transparency and Untying'!$I:$I,MATCH('Raw Scores'!$A27,'Transparency and Untying'!$B:$B,0))</f>
        <v>0</v>
      </c>
      <c r="W27" s="7">
        <f>INDEX('Transparency and Untying'!$J:$J,MATCH('Raw Scores'!$A27,'Transparency and Untying'!$B:$B,0))</f>
        <v>1</v>
      </c>
      <c r="X27" s="7" t="str">
        <f>INDEX('Transparency and Untying'!$K:$K,MATCH('Raw Scores'!$A27,'Transparency and Untying'!$B:$B,0))</f>
        <v>NA</v>
      </c>
      <c r="Y27" s="2" t="str">
        <f>INDEX(Evaluation!$D:$D,MATCH('Raw Scores'!$A27,Evaluation!$B:$B,0))</f>
        <v>NA</v>
      </c>
      <c r="Z27" s="2" t="str">
        <f>INDEX(Evaluation!$I:$I,MATCH('Raw Scores'!$A27,Evaluation!$B:$B,0))</f>
        <v>NA</v>
      </c>
      <c r="AA27" s="2" t="str">
        <f>INDEX(Evaluation!$M:$M,MATCH('Raw Scores'!$A27,Evaluation!$B:$B,0))</f>
        <v>NA</v>
      </c>
    </row>
    <row r="28" spans="1:27" x14ac:dyDescent="0.35">
      <c r="A28" t="s">
        <v>182</v>
      </c>
      <c r="B28" t="s">
        <v>238</v>
      </c>
      <c r="C28" t="s">
        <v>184</v>
      </c>
      <c r="D28" s="7">
        <f>INDEX(Prioritisation!$D:$D,MATCH('Raw Scores'!$A28,Prioritisation!$B:$B,0))</f>
        <v>0.97838640213012695</v>
      </c>
      <c r="E28" s="88">
        <f>INDEX(Prioritisation!$E:$E,MATCH('Raw Scores'!$A28,Prioritisation!$B:$B,0))</f>
        <v>0.34420638906522072</v>
      </c>
      <c r="F28" s="2">
        <f>INDEX(Prioritisation!$F:$F,MATCH('Raw Scores'!$A28,Prioritisation!$B:$B,0))</f>
        <v>-1.3303603976964951E-2</v>
      </c>
      <c r="G28" s="7" t="str">
        <f>INDEX(Prioritisation!$G:$G,MATCH('Raw Scores'!$A28,Prioritisation!$B:$B,0))</f>
        <v>NA</v>
      </c>
      <c r="H28" s="88">
        <f>INDEX(Prioritisation!$H:$H,MATCH('Raw Scores'!$A28,Prioritisation!$B:$B,0))</f>
        <v>1.153023612177094</v>
      </c>
      <c r="I28" s="7">
        <f>INDEX(Prioritisation!$I:$I,MATCH('Raw Scores'!$A28,Prioritisation!$B:$B,0))</f>
        <v>9.7976154677052882E-2</v>
      </c>
      <c r="J28" s="7">
        <f>INDEX(Ownership!$D:$D,MATCH('Raw Scores'!$A28,Ownership!$B:$B,0))</f>
        <v>0.82400000000000007</v>
      </c>
      <c r="K28" s="7">
        <f>INDEX(Ownership!$E:$E,MATCH('Raw Scores'!$A28,Ownership!$B:$B,0))</f>
        <v>0.314</v>
      </c>
      <c r="L28" s="7">
        <f>INDEX(Ownership!$F:$F,MATCH('Raw Scores'!$A28,Ownership!$B:$B,0))</f>
        <v>0.46899999999999997</v>
      </c>
      <c r="M28" s="7">
        <f>INDEX(Ownership!$G:$G,MATCH('Raw Scores'!$A28,Ownership!$B:$B,0))</f>
        <v>0.30299999999999999</v>
      </c>
      <c r="N28" s="7">
        <f>INDEX(Ownership!$H:$H,MATCH('Raw Scores'!$A28,Ownership!$B:$B,0))</f>
        <v>0.82800000000000007</v>
      </c>
      <c r="O28" s="7">
        <f>INDEX(Ownership!$I:$I,MATCH('Raw Scores'!$A28,Ownership!$B:$B,0))</f>
        <v>0.42499999999999999</v>
      </c>
      <c r="P28" s="7">
        <f>INDEX(Ownership!$J:$J,MATCH('Raw Scores'!$A28,Ownership!$B:$B,0))</f>
        <v>0.29712849855422974</v>
      </c>
      <c r="Q28" s="7">
        <f>INDEX('Transparency and Untying'!$D:$D,MATCH('Raw Scores'!$A28,'Transparency and Untying'!$B:$B,0))</f>
        <v>0.94495450594669905</v>
      </c>
      <c r="R28" s="7">
        <f>INDEX('Transparency and Untying'!$E:$E,MATCH('Raw Scores'!$A28,'Transparency and Untying'!$B:$B,0))</f>
        <v>1</v>
      </c>
      <c r="S28" s="88">
        <f>INDEX('Transparency and Untying'!$F:$F,MATCH('Raw Scores'!$A28,'Transparency and Untying'!$B:$B,0))</f>
        <v>5.8172621726989746</v>
      </c>
      <c r="T28" s="7">
        <f>INDEX('Transparency and Untying'!$G:$G,MATCH('Raw Scores'!$A28,'Transparency and Untying'!$B:$B,0))</f>
        <v>1</v>
      </c>
      <c r="U28" s="32">
        <f>INDEX('Transparency and Untying'!$H:$H,MATCH('Raw Scores'!$A28,'Transparency and Untying'!$B:$B,0))</f>
        <v>2</v>
      </c>
      <c r="V28" s="32">
        <f>INDEX('Transparency and Untying'!$I:$I,MATCH('Raw Scores'!$A28,'Transparency and Untying'!$B:$B,0))</f>
        <v>8</v>
      </c>
      <c r="W28" s="7">
        <f>INDEX('Transparency and Untying'!$J:$J,MATCH('Raw Scores'!$A28,'Transparency and Untying'!$B:$B,0))</f>
        <v>0.4821209334074521</v>
      </c>
      <c r="X28" s="7" t="str">
        <f>INDEX('Transparency and Untying'!$K:$K,MATCH('Raw Scores'!$A28,'Transparency and Untying'!$B:$B,0))</f>
        <v>NA</v>
      </c>
      <c r="Y28" s="2">
        <f>INDEX(Evaluation!$D:$D,MATCH('Raw Scores'!$A28,Evaluation!$B:$B,0))</f>
        <v>3.2</v>
      </c>
      <c r="Z28" s="2">
        <f>INDEX(Evaluation!$I:$I,MATCH('Raw Scores'!$A28,Evaluation!$B:$B,0))</f>
        <v>2.5</v>
      </c>
      <c r="AA28" s="2">
        <f>INDEX(Evaluation!$M:$M,MATCH('Raw Scores'!$A28,Evaluation!$B:$B,0))</f>
        <v>2.7619047619047619</v>
      </c>
    </row>
    <row r="29" spans="1:27" x14ac:dyDescent="0.35">
      <c r="A29" t="s">
        <v>185</v>
      </c>
      <c r="B29" t="s">
        <v>185</v>
      </c>
      <c r="C29" t="s">
        <v>187</v>
      </c>
      <c r="D29" s="7">
        <f>INDEX(Prioritisation!$D:$D,MATCH('Raw Scores'!$A29,Prioritisation!$B:$B,0))</f>
        <v>0.96146899461746216</v>
      </c>
      <c r="E29" s="88">
        <f>INDEX(Prioritisation!$E:$E,MATCH('Raw Scores'!$A29,Prioritisation!$B:$B,0))</f>
        <v>0.80884170546210044</v>
      </c>
      <c r="F29" s="2">
        <f>INDEX(Prioritisation!$F:$F,MATCH('Raw Scores'!$A29,Prioritisation!$B:$B,0))</f>
        <v>2.1878734230995178E-2</v>
      </c>
      <c r="G29" s="7" t="str">
        <f>INDEX(Prioritisation!$G:$G,MATCH('Raw Scores'!$A29,Prioritisation!$B:$B,0))</f>
        <v>NA</v>
      </c>
      <c r="H29" s="88">
        <f>INDEX(Prioritisation!$H:$H,MATCH('Raw Scores'!$A29,Prioritisation!$B:$B,0))</f>
        <v>1.8120349183154758</v>
      </c>
      <c r="I29" s="7">
        <f>INDEX(Prioritisation!$I:$I,MATCH('Raw Scores'!$A29,Prioritisation!$B:$B,0))</f>
        <v>7.3492420687747681E-2</v>
      </c>
      <c r="J29" s="7">
        <f>INDEX(Ownership!$D:$D,MATCH('Raw Scores'!$A29,Ownership!$B:$B,0))</f>
        <v>0.82200000000000006</v>
      </c>
      <c r="K29" s="7">
        <f>INDEX(Ownership!$E:$E,MATCH('Raw Scores'!$A29,Ownership!$B:$B,0))</f>
        <v>0.54</v>
      </c>
      <c r="L29" s="7">
        <f>INDEX(Ownership!$F:$F,MATCH('Raw Scores'!$A29,Ownership!$B:$B,0))</f>
        <v>0.71699999999999997</v>
      </c>
      <c r="M29" s="7">
        <f>INDEX(Ownership!$G:$G,MATCH('Raw Scores'!$A29,Ownership!$B:$B,0))</f>
        <v>0.48199999999999998</v>
      </c>
      <c r="N29" s="7">
        <f>INDEX(Ownership!$H:$H,MATCH('Raw Scores'!$A29,Ownership!$B:$B,0))</f>
        <v>0.84099999999999997</v>
      </c>
      <c r="O29" s="7">
        <f>INDEX(Ownership!$I:$I,MATCH('Raw Scores'!$A29,Ownership!$B:$B,0))</f>
        <v>0.80900000000000005</v>
      </c>
      <c r="P29" s="7">
        <f>INDEX(Ownership!$J:$J,MATCH('Raw Scores'!$A29,Ownership!$B:$B,0))</f>
        <v>0.71138077974319458</v>
      </c>
      <c r="Q29" s="7">
        <f>INDEX('Transparency and Untying'!$D:$D,MATCH('Raw Scores'!$A29,'Transparency and Untying'!$B:$B,0))</f>
        <v>0.98908332869383775</v>
      </c>
      <c r="R29" s="7">
        <f>INDEX('Transparency and Untying'!$E:$E,MATCH('Raw Scores'!$A29,'Transparency and Untying'!$B:$B,0))</f>
        <v>1</v>
      </c>
      <c r="S29" s="88">
        <f>INDEX('Transparency and Untying'!$F:$F,MATCH('Raw Scores'!$A29,'Transparency and Untying'!$B:$B,0))</f>
        <v>3.7385482788085938</v>
      </c>
      <c r="T29" s="7">
        <f>INDEX('Transparency and Untying'!$G:$G,MATCH('Raw Scores'!$A29,'Transparency and Untying'!$B:$B,0))</f>
        <v>1</v>
      </c>
      <c r="U29" s="32">
        <f>INDEX('Transparency and Untying'!$H:$H,MATCH('Raw Scores'!$A29,'Transparency and Untying'!$B:$B,0))</f>
        <v>1</v>
      </c>
      <c r="V29" s="32">
        <f>INDEX('Transparency and Untying'!$I:$I,MATCH('Raw Scores'!$A29,'Transparency and Untying'!$B:$B,0))</f>
        <v>8</v>
      </c>
      <c r="W29" s="7">
        <f>INDEX('Transparency and Untying'!$J:$J,MATCH('Raw Scores'!$A29,'Transparency and Untying'!$B:$B,0))</f>
        <v>1</v>
      </c>
      <c r="X29" s="7" t="str">
        <f>INDEX('Transparency and Untying'!$K:$K,MATCH('Raw Scores'!$A29,'Transparency and Untying'!$B:$B,0))</f>
        <v>NA</v>
      </c>
      <c r="Y29" s="2">
        <f>INDEX(Evaluation!$D:$D,MATCH('Raw Scores'!$A29,Evaluation!$B:$B,0))</f>
        <v>3.5833333333333299</v>
      </c>
      <c r="Z29" s="2">
        <f>INDEX(Evaluation!$I:$I,MATCH('Raw Scores'!$A29,Evaluation!$B:$B,0))</f>
        <v>3.2777777777777781</v>
      </c>
      <c r="AA29" s="2">
        <f>INDEX(Evaluation!$M:$M,MATCH('Raw Scores'!$A29,Evaluation!$B:$B,0))</f>
        <v>2</v>
      </c>
    </row>
    <row r="30" spans="1:27" x14ac:dyDescent="0.35">
      <c r="A30" t="s">
        <v>188</v>
      </c>
      <c r="B30" t="s">
        <v>188</v>
      </c>
      <c r="C30" t="s">
        <v>189</v>
      </c>
      <c r="D30" s="7">
        <f>INDEX(Prioritisation!$D:$D,MATCH('Raw Scores'!$A30,Prioritisation!$B:$B,0))</f>
        <v>0.69065064191818237</v>
      </c>
      <c r="E30" s="88">
        <f>INDEX(Prioritisation!$E:$E,MATCH('Raw Scores'!$A30,Prioritisation!$B:$B,0))</f>
        <v>0.49363406719157865</v>
      </c>
      <c r="F30" s="2">
        <f>INDEX(Prioritisation!$F:$F,MATCH('Raw Scores'!$A30,Prioritisation!$B:$B,0))</f>
        <v>-4.9058343283832073E-3</v>
      </c>
      <c r="G30" s="7" t="str">
        <f>INDEX(Prioritisation!$G:$G,MATCH('Raw Scores'!$A30,Prioritisation!$B:$B,0))</f>
        <v>NA</v>
      </c>
      <c r="H30" s="88">
        <f>INDEX(Prioritisation!$H:$H,MATCH('Raw Scores'!$A30,Prioritisation!$B:$B,0))</f>
        <v>1.0357996418765651</v>
      </c>
      <c r="I30" s="7">
        <f>INDEX(Prioritisation!$I:$I,MATCH('Raw Scores'!$A30,Prioritisation!$B:$B,0))</f>
        <v>1</v>
      </c>
      <c r="J30" s="7">
        <f>INDEX(Ownership!$D:$D,MATCH('Raw Scores'!$A30,Ownership!$B:$B,0))</f>
        <v>0.94700000000000006</v>
      </c>
      <c r="K30" s="7">
        <f>INDEX(Ownership!$E:$E,MATCH('Raw Scores'!$A30,Ownership!$B:$B,0))</f>
        <v>0.75</v>
      </c>
      <c r="L30" s="7">
        <f>INDEX(Ownership!$F:$F,MATCH('Raw Scores'!$A30,Ownership!$B:$B,0))</f>
        <v>0</v>
      </c>
      <c r="M30" s="7">
        <f>INDEX(Ownership!$G:$G,MATCH('Raw Scores'!$A30,Ownership!$B:$B,0))</f>
        <v>8.9999999999999993E-3</v>
      </c>
      <c r="N30" s="7">
        <f>INDEX(Ownership!$H:$H,MATCH('Raw Scores'!$A30,Ownership!$B:$B,0))</f>
        <v>0.95200000000000007</v>
      </c>
      <c r="O30" s="7">
        <f>INDEX(Ownership!$I:$I,MATCH('Raw Scores'!$A30,Ownership!$B:$B,0))</f>
        <v>0.56600000000000006</v>
      </c>
      <c r="P30" s="7">
        <f>INDEX(Ownership!$J:$J,MATCH('Raw Scores'!$A30,Ownership!$B:$B,0))</f>
        <v>0.10338679701089859</v>
      </c>
      <c r="Q30" s="7">
        <f>INDEX('Transparency and Untying'!$D:$D,MATCH('Raw Scores'!$A30,'Transparency and Untying'!$B:$B,0))</f>
        <v>0</v>
      </c>
      <c r="R30" s="7">
        <f>INDEX('Transparency and Untying'!$E:$E,MATCH('Raw Scores'!$A30,'Transparency and Untying'!$B:$B,0))</f>
        <v>0.99797838926315308</v>
      </c>
      <c r="S30" s="88">
        <f>INDEX('Transparency and Untying'!$F:$F,MATCH('Raw Scores'!$A30,'Transparency and Untying'!$B:$B,0))</f>
        <v>5.0959529876708984</v>
      </c>
      <c r="T30" s="7">
        <f>INDEX('Transparency and Untying'!$G:$G,MATCH('Raw Scores'!$A30,'Transparency and Untying'!$B:$B,0))</f>
        <v>1</v>
      </c>
      <c r="U30" s="32">
        <f>INDEX('Transparency and Untying'!$H:$H,MATCH('Raw Scores'!$A30,'Transparency and Untying'!$B:$B,0))</f>
        <v>2</v>
      </c>
      <c r="V30" s="32">
        <f>INDEX('Transparency and Untying'!$I:$I,MATCH('Raw Scores'!$A30,'Transparency and Untying'!$B:$B,0))</f>
        <v>0</v>
      </c>
      <c r="W30" s="7">
        <f>INDEX('Transparency and Untying'!$J:$J,MATCH('Raw Scores'!$A30,'Transparency and Untying'!$B:$B,0))</f>
        <v>1</v>
      </c>
      <c r="X30" s="7" t="str">
        <f>INDEX('Transparency and Untying'!$K:$K,MATCH('Raw Scores'!$A30,'Transparency and Untying'!$B:$B,0))</f>
        <v>NA</v>
      </c>
      <c r="Y30" s="2">
        <f>INDEX(Evaluation!$D:$D,MATCH('Raw Scores'!$A30,Evaluation!$B:$B,0))</f>
        <v>3.125</v>
      </c>
      <c r="Z30" s="2">
        <f>INDEX(Evaluation!$I:$I,MATCH('Raw Scores'!$A30,Evaluation!$B:$B,0))</f>
        <v>2.7166666666666668</v>
      </c>
      <c r="AA30" s="2">
        <f>INDEX(Evaluation!$M:$M,MATCH('Raw Scores'!$A30,Evaluation!$B:$B,0))</f>
        <v>2.916666666666667</v>
      </c>
    </row>
    <row r="31" spans="1:27" x14ac:dyDescent="0.35">
      <c r="A31" t="s">
        <v>190</v>
      </c>
      <c r="B31" t="s">
        <v>191</v>
      </c>
      <c r="C31" s="65" t="s">
        <v>191</v>
      </c>
      <c r="D31" s="7">
        <f>INDEX(Prioritisation!$D:$D,MATCH('Raw Scores'!$A31,Prioritisation!$B:$B,0))</f>
        <v>0.48794367909431458</v>
      </c>
      <c r="E31" s="88">
        <f>INDEX(Prioritisation!$E:$E,MATCH('Raw Scores'!$A31,Prioritisation!$B:$B,0))</f>
        <v>1.0953814539548432</v>
      </c>
      <c r="F31" s="2">
        <f>INDEX(Prioritisation!$F:$F,MATCH('Raw Scores'!$A31,Prioritisation!$B:$B,0))</f>
        <v>2.2854024544358253E-2</v>
      </c>
      <c r="G31" s="7">
        <f>INDEX(Prioritisation!$G:$G,MATCH('Raw Scores'!$A31,Prioritisation!$B:$B,0))</f>
        <v>0.41623780131340027</v>
      </c>
      <c r="H31" s="88">
        <f>INDEX(Prioritisation!$H:$H,MATCH('Raw Scores'!$A31,Prioritisation!$B:$B,0))</f>
        <v>2.0681054692384464</v>
      </c>
      <c r="I31" s="7">
        <f>INDEX(Prioritisation!$I:$I,MATCH('Raw Scores'!$A31,Prioritisation!$B:$B,0))</f>
        <v>0.17036774273518826</v>
      </c>
      <c r="J31" s="7">
        <f>INDEX(Ownership!$D:$D,MATCH('Raw Scores'!$A31,Ownership!$B:$B,0))</f>
        <v>0.64100000000000001</v>
      </c>
      <c r="K31" s="7">
        <f>INDEX(Ownership!$E:$E,MATCH('Raw Scores'!$A31,Ownership!$B:$B,0))</f>
        <v>0.57600000000000007</v>
      </c>
      <c r="L31" s="7">
        <f>INDEX(Ownership!$F:$F,MATCH('Raw Scores'!$A31,Ownership!$B:$B,0))</f>
        <v>0.78100000000000003</v>
      </c>
      <c r="M31" s="7">
        <f>INDEX(Ownership!$G:$G,MATCH('Raw Scores'!$A31,Ownership!$B:$B,0))</f>
        <v>0.629</v>
      </c>
      <c r="N31" s="7">
        <f>INDEX(Ownership!$H:$H,MATCH('Raw Scores'!$A31,Ownership!$B:$B,0))</f>
        <v>0.94600000000000006</v>
      </c>
      <c r="O31" s="7">
        <f>INDEX(Ownership!$I:$I,MATCH('Raw Scores'!$A31,Ownership!$B:$B,0))</f>
        <v>0.25800000000000001</v>
      </c>
      <c r="P31" s="7">
        <f>INDEX(Ownership!$J:$J,MATCH('Raw Scores'!$A31,Ownership!$B:$B,0))</f>
        <v>0.82311737537384033</v>
      </c>
      <c r="Q31" s="7">
        <f>INDEX('Transparency and Untying'!$D:$D,MATCH('Raw Scores'!$A31,'Transparency and Untying'!$B:$B,0))</f>
        <v>0.12290776470090622</v>
      </c>
      <c r="R31" s="7">
        <f>INDEX('Transparency and Untying'!$E:$E,MATCH('Raw Scores'!$A31,'Transparency and Untying'!$B:$B,0))</f>
        <v>1</v>
      </c>
      <c r="S31" s="88">
        <f>INDEX('Transparency and Untying'!$F:$F,MATCH('Raw Scores'!$A31,'Transparency and Untying'!$B:$B,0))</f>
        <v>4.7480978965759277</v>
      </c>
      <c r="T31" s="7">
        <f>INDEX('Transparency and Untying'!$G:$G,MATCH('Raw Scores'!$A31,'Transparency and Untying'!$B:$B,0))</f>
        <v>0.99796789884567261</v>
      </c>
      <c r="U31" s="32">
        <f>INDEX('Transparency and Untying'!$H:$H,MATCH('Raw Scores'!$A31,'Transparency and Untying'!$B:$B,0))</f>
        <v>2</v>
      </c>
      <c r="V31" s="32">
        <f>INDEX('Transparency and Untying'!$I:$I,MATCH('Raw Scores'!$A31,'Transparency and Untying'!$B:$B,0))</f>
        <v>1</v>
      </c>
      <c r="W31" s="7">
        <f>INDEX('Transparency and Untying'!$J:$J,MATCH('Raw Scores'!$A31,'Transparency and Untying'!$B:$B,0))</f>
        <v>0.93076347670226212</v>
      </c>
      <c r="X31" s="7" t="str">
        <f>INDEX('Transparency and Untying'!$K:$K,MATCH('Raw Scores'!$A31,'Transparency and Untying'!$B:$B,0))</f>
        <v>NA</v>
      </c>
      <c r="Y31" s="2">
        <f>INDEX(Evaluation!$D:$D,MATCH('Raw Scores'!$A31,Evaluation!$B:$B,0))</f>
        <v>3.25</v>
      </c>
      <c r="Z31" s="2">
        <f>INDEX(Evaluation!$I:$I,MATCH('Raw Scores'!$A31,Evaluation!$B:$B,0))</f>
        <v>2.5238095238095237</v>
      </c>
      <c r="AA31" s="2">
        <f>INDEX(Evaluation!$M:$M,MATCH('Raw Scores'!$A31,Evaluation!$B:$B,0))</f>
        <v>1.5</v>
      </c>
    </row>
    <row r="32" spans="1:27" x14ac:dyDescent="0.35">
      <c r="A32" t="s">
        <v>192</v>
      </c>
      <c r="B32" t="s">
        <v>239</v>
      </c>
      <c r="C32" t="s">
        <v>194</v>
      </c>
      <c r="D32" s="7">
        <f>INDEX(Prioritisation!$D:$D,MATCH('Raw Scores'!$A32,Prioritisation!$B:$B,0))</f>
        <v>0.99181205034255981</v>
      </c>
      <c r="E32" s="88">
        <f>INDEX(Prioritisation!$E:$E,MATCH('Raw Scores'!$A32,Prioritisation!$B:$B,0))</f>
        <v>0.59718425100436434</v>
      </c>
      <c r="F32" s="2">
        <f>INDEX(Prioritisation!$F:$F,MATCH('Raw Scores'!$A32,Prioritisation!$B:$B,0))</f>
        <v>-1.1373548768460751E-2</v>
      </c>
      <c r="G32" s="7" t="str">
        <f>INDEX(Prioritisation!$G:$G,MATCH('Raw Scores'!$A32,Prioritisation!$B:$B,0))</f>
        <v>NA</v>
      </c>
      <c r="H32" s="88">
        <f>INDEX(Prioritisation!$H:$H,MATCH('Raw Scores'!$A32,Prioritisation!$B:$B,0))</f>
        <v>1.6763445389160552</v>
      </c>
      <c r="I32" s="7">
        <f>INDEX(Prioritisation!$I:$I,MATCH('Raw Scores'!$A32,Prioritisation!$B:$B,0))</f>
        <v>4.6283451188545007E-3</v>
      </c>
      <c r="J32" s="7">
        <f>INDEX(Ownership!$D:$D,MATCH('Raw Scores'!$A32,Ownership!$B:$B,0))</f>
        <v>0.92700000000000005</v>
      </c>
      <c r="K32" s="7">
        <f>INDEX(Ownership!$E:$E,MATCH('Raw Scores'!$A32,Ownership!$B:$B,0))</f>
        <v>0.91400000000000003</v>
      </c>
      <c r="L32" s="7">
        <f>INDEX(Ownership!$F:$F,MATCH('Raw Scores'!$A32,Ownership!$B:$B,0))</f>
        <v>0.93800000000000006</v>
      </c>
      <c r="M32" s="7">
        <f>INDEX(Ownership!$G:$G,MATCH('Raw Scores'!$A32,Ownership!$B:$B,0))</f>
        <v>1.9E-2</v>
      </c>
      <c r="N32" s="7">
        <f>INDEX(Ownership!$H:$H,MATCH('Raw Scores'!$A32,Ownership!$B:$B,0))</f>
        <v>0.91100000000000003</v>
      </c>
      <c r="O32" s="7">
        <f>INDEX(Ownership!$I:$I,MATCH('Raw Scores'!$A32,Ownership!$B:$B,0))</f>
        <v>0.74199999999999999</v>
      </c>
      <c r="P32" s="7">
        <f>INDEX(Ownership!$J:$J,MATCH('Raw Scores'!$A32,Ownership!$B:$B,0))</f>
        <v>0.54537969827651978</v>
      </c>
      <c r="Q32" s="7">
        <f>INDEX('Transparency and Untying'!$D:$D,MATCH('Raw Scores'!$A32,'Transparency and Untying'!$B:$B,0))</f>
        <v>0</v>
      </c>
      <c r="R32" s="7">
        <f>INDEX('Transparency and Untying'!$E:$E,MATCH('Raw Scores'!$A32,'Transparency and Untying'!$B:$B,0))</f>
        <v>1</v>
      </c>
      <c r="S32" s="88">
        <f>INDEX('Transparency and Untying'!$F:$F,MATCH('Raw Scores'!$A32,'Transparency and Untying'!$B:$B,0))</f>
        <v>5.2348289489746094</v>
      </c>
      <c r="T32" s="7">
        <f>INDEX('Transparency and Untying'!$G:$G,MATCH('Raw Scores'!$A32,'Transparency and Untying'!$B:$B,0))</f>
        <v>1</v>
      </c>
      <c r="U32" s="32">
        <f>INDEX('Transparency and Untying'!$H:$H,MATCH('Raw Scores'!$A32,'Transparency and Untying'!$B:$B,0))</f>
        <v>1</v>
      </c>
      <c r="V32" s="32">
        <f>INDEX('Transparency and Untying'!$I:$I,MATCH('Raw Scores'!$A32,'Transparency and Untying'!$B:$B,0))</f>
        <v>0</v>
      </c>
      <c r="W32" s="7">
        <f>INDEX('Transparency and Untying'!$J:$J,MATCH('Raw Scores'!$A32,'Transparency and Untying'!$B:$B,0))</f>
        <v>0.85499999999999998</v>
      </c>
      <c r="X32" s="7" t="str">
        <f>INDEX('Transparency and Untying'!$K:$K,MATCH('Raw Scores'!$A32,'Transparency and Untying'!$B:$B,0))</f>
        <v>NA</v>
      </c>
      <c r="Y32" s="2" t="str">
        <f>INDEX(Evaluation!$D:$D,MATCH('Raw Scores'!$A32,Evaluation!$B:$B,0))</f>
        <v>NA</v>
      </c>
      <c r="Z32" s="2" t="str">
        <f>INDEX(Evaluation!$I:$I,MATCH('Raw Scores'!$A32,Evaluation!$B:$B,0))</f>
        <v>NA</v>
      </c>
      <c r="AA32" s="2" t="str">
        <f>INDEX(Evaluation!$M:$M,MATCH('Raw Scores'!$A32,Evaluation!$B:$B,0))</f>
        <v>NA</v>
      </c>
    </row>
    <row r="33" spans="1:27" x14ac:dyDescent="0.35">
      <c r="A33" t="s">
        <v>195</v>
      </c>
      <c r="B33" t="s">
        <v>196</v>
      </c>
      <c r="C33" s="65" t="s">
        <v>196</v>
      </c>
      <c r="D33" s="7">
        <f>INDEX(Prioritisation!$D:$D,MATCH('Raw Scores'!$A33,Prioritisation!$B:$B,0))</f>
        <v>0.44001409411430359</v>
      </c>
      <c r="E33" s="88">
        <f>INDEX(Prioritisation!$E:$E,MATCH('Raw Scores'!$A33,Prioritisation!$B:$B,0))</f>
        <v>0.62714065514373374</v>
      </c>
      <c r="F33" s="2">
        <f>INDEX(Prioritisation!$F:$F,MATCH('Raw Scores'!$A33,Prioritisation!$B:$B,0))</f>
        <v>-6.547264289110899E-3</v>
      </c>
      <c r="G33" s="7">
        <f>INDEX(Prioritisation!$G:$G,MATCH('Raw Scores'!$A33,Prioritisation!$B:$B,0))</f>
        <v>0.67555403709411621</v>
      </c>
      <c r="H33" s="88">
        <f>INDEX(Prioritisation!$H:$H,MATCH('Raw Scores'!$A33,Prioritisation!$B:$B,0))</f>
        <v>1.5066093647355885</v>
      </c>
      <c r="I33" s="7">
        <f>INDEX(Prioritisation!$I:$I,MATCH('Raw Scores'!$A33,Prioritisation!$B:$B,0))</f>
        <v>0.22477180539024516</v>
      </c>
      <c r="J33" s="7">
        <f>INDEX(Ownership!$D:$D,MATCH('Raw Scores'!$A33,Ownership!$B:$B,0))</f>
        <v>0.93800000000000006</v>
      </c>
      <c r="K33" s="7">
        <f>INDEX(Ownership!$E:$E,MATCH('Raw Scores'!$A33,Ownership!$B:$B,0))</f>
        <v>0.51900000000000002</v>
      </c>
      <c r="L33" s="7">
        <f>INDEX(Ownership!$F:$F,MATCH('Raw Scores'!$A33,Ownership!$B:$B,0))</f>
        <v>0.79200000000000004</v>
      </c>
      <c r="M33" s="7">
        <f>INDEX(Ownership!$G:$G,MATCH('Raw Scores'!$A33,Ownership!$B:$B,0))</f>
        <v>0.93600000000000005</v>
      </c>
      <c r="N33" s="7">
        <f>INDEX(Ownership!$H:$H,MATCH('Raw Scores'!$A33,Ownership!$B:$B,0))</f>
        <v>0.58399999999999996</v>
      </c>
      <c r="O33" s="7">
        <f>INDEX(Ownership!$I:$I,MATCH('Raw Scores'!$A33,Ownership!$B:$B,0))</f>
        <v>0.25600000000000001</v>
      </c>
      <c r="P33" s="7">
        <f>INDEX(Ownership!$J:$J,MATCH('Raw Scores'!$A33,Ownership!$B:$B,0))</f>
        <v>0.38884609937667847</v>
      </c>
      <c r="Q33" s="7">
        <f>INDEX('Transparency and Untying'!$D:$D,MATCH('Raw Scores'!$A33,'Transparency and Untying'!$B:$B,0))</f>
        <v>0.10364947903139637</v>
      </c>
      <c r="R33" s="7">
        <f>INDEX('Transparency and Untying'!$E:$E,MATCH('Raw Scores'!$A33,'Transparency and Untying'!$B:$B,0))</f>
        <v>0.99858611822128296</v>
      </c>
      <c r="S33" s="88">
        <f>INDEX('Transparency and Untying'!$F:$F,MATCH('Raw Scores'!$A33,'Transparency and Untying'!$B:$B,0))</f>
        <v>5.5904088020324707</v>
      </c>
      <c r="T33" s="7">
        <f>INDEX('Transparency and Untying'!$G:$G,MATCH('Raw Scores'!$A33,'Transparency and Untying'!$B:$B,0))</f>
        <v>0.99843072891235352</v>
      </c>
      <c r="U33" s="32">
        <f>INDEX('Transparency and Untying'!$H:$H,MATCH('Raw Scores'!$A33,'Transparency and Untying'!$B:$B,0))</f>
        <v>2</v>
      </c>
      <c r="V33" s="32">
        <f>INDEX('Transparency and Untying'!$I:$I,MATCH('Raw Scores'!$A33,'Transparency and Untying'!$B:$B,0))</f>
        <v>6</v>
      </c>
      <c r="W33" s="7">
        <f>INDEX('Transparency and Untying'!$J:$J,MATCH('Raw Scores'!$A33,'Transparency and Untying'!$B:$B,0))</f>
        <v>0.84785668078386134</v>
      </c>
      <c r="X33" s="7">
        <f>INDEX('Transparency and Untying'!$K:$K,MATCH('Raw Scores'!$A33,'Transparency and Untying'!$B:$B,0))</f>
        <v>0.93900208214959979</v>
      </c>
      <c r="Y33" s="2">
        <f>INDEX(Evaluation!$D:$D,MATCH('Raw Scores'!$A33,Evaluation!$B:$B,0))</f>
        <v>2.75</v>
      </c>
      <c r="Z33" s="2">
        <f>INDEX(Evaluation!$I:$I,MATCH('Raw Scores'!$A33,Evaluation!$B:$B,0))</f>
        <v>0.96666666666666667</v>
      </c>
      <c r="AA33" s="2">
        <f>INDEX(Evaluation!$M:$M,MATCH('Raw Scores'!$A33,Evaluation!$B:$B,0))</f>
        <v>1</v>
      </c>
    </row>
    <row r="34" spans="1:27" x14ac:dyDescent="0.35">
      <c r="A34" t="s">
        <v>197</v>
      </c>
      <c r="B34" t="s">
        <v>198</v>
      </c>
      <c r="C34" s="65" t="s">
        <v>198</v>
      </c>
      <c r="D34" s="7">
        <f>INDEX(Prioritisation!$D:$D,MATCH('Raw Scores'!$A34,Prioritisation!$B:$B,0))</f>
        <v>0.85291564464569092</v>
      </c>
      <c r="E34" s="88">
        <f>INDEX(Prioritisation!$E:$E,MATCH('Raw Scores'!$A34,Prioritisation!$B:$B,0))</f>
        <v>0.40397400343991308</v>
      </c>
      <c r="F34" s="2">
        <f>INDEX(Prioritisation!$F:$F,MATCH('Raw Scores'!$A34,Prioritisation!$B:$B,0))</f>
        <v>-2.2720471024513245E-3</v>
      </c>
      <c r="G34" s="7">
        <f>INDEX(Prioritisation!$G:$G,MATCH('Raw Scores'!$A34,Prioritisation!$B:$B,0))</f>
        <v>0.22424955666065216</v>
      </c>
      <c r="H34" s="88">
        <f>INDEX(Prioritisation!$H:$H,MATCH('Raw Scores'!$A34,Prioritisation!$B:$B,0))</f>
        <v>1.0732825682403018</v>
      </c>
      <c r="I34" s="7">
        <f>INDEX(Prioritisation!$I:$I,MATCH('Raw Scores'!$A34,Prioritisation!$B:$B,0))</f>
        <v>0.34562278837648347</v>
      </c>
      <c r="J34" s="7">
        <f>INDEX(Ownership!$D:$D,MATCH('Raw Scores'!$A34,Ownership!$B:$B,0))</f>
        <v>0.81300000000000006</v>
      </c>
      <c r="K34" s="7">
        <f>INDEX(Ownership!$E:$E,MATCH('Raw Scores'!$A34,Ownership!$B:$B,0))</f>
        <v>0.52700000000000002</v>
      </c>
      <c r="L34" s="7">
        <f>INDEX(Ownership!$F:$F,MATCH('Raw Scores'!$A34,Ownership!$B:$B,0))</f>
        <v>0.70699999999999996</v>
      </c>
      <c r="M34" s="7">
        <f>INDEX(Ownership!$G:$G,MATCH('Raw Scores'!$A34,Ownership!$B:$B,0))</f>
        <v>0.74399999999999999</v>
      </c>
      <c r="N34" s="7">
        <f>INDEX(Ownership!$H:$H,MATCH('Raw Scores'!$A34,Ownership!$B:$B,0))</f>
        <v>0.97599999999999998</v>
      </c>
      <c r="O34" s="7">
        <f>INDEX(Ownership!$I:$I,MATCH('Raw Scores'!$A34,Ownership!$B:$B,0))</f>
        <v>0.88500000000000001</v>
      </c>
      <c r="P34" s="7">
        <f>INDEX(Ownership!$J:$J,MATCH('Raw Scores'!$A34,Ownership!$B:$B,0))</f>
        <v>0.45128369331359863</v>
      </c>
      <c r="Q34" s="7">
        <f>INDEX('Transparency and Untying'!$D:$D,MATCH('Raw Scores'!$A34,'Transparency and Untying'!$B:$B,0))</f>
        <v>0</v>
      </c>
      <c r="R34" s="7">
        <f>INDEX('Transparency and Untying'!$E:$E,MATCH('Raw Scores'!$A34,'Transparency and Untying'!$B:$B,0))</f>
        <v>0.762309730052948</v>
      </c>
      <c r="S34" s="88">
        <f>INDEX('Transparency and Untying'!$F:$F,MATCH('Raw Scores'!$A34,'Transparency and Untying'!$B:$B,0))</f>
        <v>3.7335295677185059</v>
      </c>
      <c r="T34" s="7">
        <f>INDEX('Transparency and Untying'!$G:$G,MATCH('Raw Scores'!$A34,'Transparency and Untying'!$B:$B,0))</f>
        <v>1</v>
      </c>
      <c r="U34" s="32">
        <f>INDEX('Transparency and Untying'!$H:$H,MATCH('Raw Scores'!$A34,'Transparency and Untying'!$B:$B,0))</f>
        <v>2</v>
      </c>
      <c r="V34" s="32">
        <f>INDEX('Transparency and Untying'!$I:$I,MATCH('Raw Scores'!$A34,'Transparency and Untying'!$B:$B,0))</f>
        <v>1</v>
      </c>
      <c r="W34" s="7">
        <f>INDEX('Transparency and Untying'!$J:$J,MATCH('Raw Scores'!$A34,'Transparency and Untying'!$B:$B,0))</f>
        <v>0.74283953983490147</v>
      </c>
      <c r="X34" s="7">
        <f>INDEX('Transparency and Untying'!$K:$K,MATCH('Raw Scores'!$A34,'Transparency and Untying'!$B:$B,0))</f>
        <v>0.66769689037331958</v>
      </c>
      <c r="Y34" s="2">
        <f>INDEX(Evaluation!$D:$D,MATCH('Raw Scores'!$A34,Evaluation!$B:$B,0))</f>
        <v>3</v>
      </c>
      <c r="Z34" s="2">
        <f>INDEX(Evaluation!$I:$I,MATCH('Raw Scores'!$A34,Evaluation!$B:$B,0))</f>
        <v>3.725490196078431</v>
      </c>
      <c r="AA34" s="2">
        <f>INDEX(Evaluation!$M:$M,MATCH('Raw Scores'!$A34,Evaluation!$B:$B,0))</f>
        <v>2</v>
      </c>
    </row>
    <row r="35" spans="1:27" x14ac:dyDescent="0.35">
      <c r="A35" t="s">
        <v>199</v>
      </c>
      <c r="B35" t="s">
        <v>200</v>
      </c>
      <c r="C35" s="64" t="s">
        <v>200</v>
      </c>
      <c r="D35" s="7">
        <f>INDEX(Prioritisation!$D:$D,MATCH('Raw Scores'!$A35,Prioritisation!$B:$B,0))</f>
        <v>0.90040439367294312</v>
      </c>
      <c r="E35" s="88">
        <f>INDEX(Prioritisation!$E:$E,MATCH('Raw Scores'!$A35,Prioritisation!$B:$B,0))</f>
        <v>0.52314479460147822</v>
      </c>
      <c r="F35" s="2">
        <f>INDEX(Prioritisation!$F:$F,MATCH('Raw Scores'!$A35,Prioritisation!$B:$B,0))</f>
        <v>6.5260999836027622E-3</v>
      </c>
      <c r="G35" s="7">
        <f>INDEX(Prioritisation!$G:$G,MATCH('Raw Scores'!$A35,Prioritisation!$B:$B,0))</f>
        <v>0.22855699062347412</v>
      </c>
      <c r="H35" s="88">
        <f>INDEX(Prioritisation!$H:$H,MATCH('Raw Scores'!$A35,Prioritisation!$B:$B,0))</f>
        <v>1.2518810870333255</v>
      </c>
      <c r="I35" s="7">
        <f>INDEX(Prioritisation!$I:$I,MATCH('Raw Scores'!$A35,Prioritisation!$B:$B,0))</f>
        <v>0.23797753181752376</v>
      </c>
      <c r="J35" s="7">
        <f>INDEX(Ownership!$D:$D,MATCH('Raw Scores'!$A35,Ownership!$B:$B,0))</f>
        <v>0.874</v>
      </c>
      <c r="K35" s="7">
        <f>INDEX(Ownership!$E:$E,MATCH('Raw Scores'!$A35,Ownership!$B:$B,0))</f>
        <v>0.59599999999999997</v>
      </c>
      <c r="L35" s="7">
        <f>INDEX(Ownership!$F:$F,MATCH('Raw Scores'!$A35,Ownership!$B:$B,0))</f>
        <v>0.71899999999999997</v>
      </c>
      <c r="M35" s="7">
        <f>INDEX(Ownership!$G:$G,MATCH('Raw Scores'!$A35,Ownership!$B:$B,0))</f>
        <v>0.86099999999999999</v>
      </c>
      <c r="N35" s="7">
        <f>INDEX(Ownership!$H:$H,MATCH('Raw Scores'!$A35,Ownership!$B:$B,0))</f>
        <v>0.93100000000000005</v>
      </c>
      <c r="O35" s="7">
        <f>INDEX(Ownership!$I:$I,MATCH('Raw Scores'!$A35,Ownership!$B:$B,0))</f>
        <v>0.71799999999999997</v>
      </c>
      <c r="P35" s="7">
        <f>INDEX(Ownership!$J:$J,MATCH('Raw Scores'!$A35,Ownership!$B:$B,0))</f>
        <v>0.67853313684463501</v>
      </c>
      <c r="Q35" s="7">
        <f>INDEX('Transparency and Untying'!$D:$D,MATCH('Raw Scores'!$A35,'Transparency and Untying'!$B:$B,0))</f>
        <v>7.0414886474607072E-2</v>
      </c>
      <c r="R35" s="7">
        <f>INDEX('Transparency and Untying'!$E:$E,MATCH('Raw Scores'!$A35,'Transparency and Untying'!$B:$B,0))</f>
        <v>0.99606150388717651</v>
      </c>
      <c r="S35" s="88">
        <f>INDEX('Transparency and Untying'!$F:$F,MATCH('Raw Scores'!$A35,'Transparency and Untying'!$B:$B,0))</f>
        <v>5.1480021476745605</v>
      </c>
      <c r="T35" s="7">
        <f>INDEX('Transparency and Untying'!$G:$G,MATCH('Raw Scores'!$A35,'Transparency and Untying'!$B:$B,0))</f>
        <v>0.98041099309921265</v>
      </c>
      <c r="U35" s="32">
        <f>INDEX('Transparency and Untying'!$H:$H,MATCH('Raw Scores'!$A35,'Transparency and Untying'!$B:$B,0))</f>
        <v>2</v>
      </c>
      <c r="V35" s="32">
        <f>INDEX('Transparency and Untying'!$I:$I,MATCH('Raw Scores'!$A35,'Transparency and Untying'!$B:$B,0))</f>
        <v>2</v>
      </c>
      <c r="W35" s="7">
        <f>INDEX('Transparency and Untying'!$J:$J,MATCH('Raw Scores'!$A35,'Transparency and Untying'!$B:$B,0))</f>
        <v>0.54951145220443742</v>
      </c>
      <c r="X35" s="7">
        <f>INDEX('Transparency and Untying'!$K:$K,MATCH('Raw Scores'!$A35,'Transparency and Untying'!$B:$B,0))</f>
        <v>0.71868392486293775</v>
      </c>
      <c r="Y35" s="2">
        <f>INDEX(Evaluation!$D:$D,MATCH('Raw Scores'!$A35,Evaluation!$B:$B,0))</f>
        <v>3</v>
      </c>
      <c r="Z35" s="2">
        <f>INDEX(Evaluation!$I:$I,MATCH('Raw Scores'!$A35,Evaluation!$B:$B,0))</f>
        <v>3.1388888888888888</v>
      </c>
      <c r="AA35" s="2">
        <f>INDEX(Evaluation!$M:$M,MATCH('Raw Scores'!$A35,Evaluation!$B:$B,0))</f>
        <v>3.5</v>
      </c>
    </row>
    <row r="36" spans="1:27" x14ac:dyDescent="0.35">
      <c r="A36" t="s">
        <v>201</v>
      </c>
      <c r="B36" t="s">
        <v>202</v>
      </c>
      <c r="C36" s="65" t="s">
        <v>202</v>
      </c>
      <c r="D36" s="7">
        <f>INDEX(Prioritisation!$D:$D,MATCH('Raw Scores'!$A36,Prioritisation!$B:$B,0))</f>
        <v>0.7385069727897644</v>
      </c>
      <c r="E36" s="88">
        <f>INDEX(Prioritisation!$E:$E,MATCH('Raw Scores'!$A36,Prioritisation!$B:$B,0))</f>
        <v>0.83311711322858173</v>
      </c>
      <c r="F36" s="2">
        <f>INDEX(Prioritisation!$F:$F,MATCH('Raw Scores'!$A36,Prioritisation!$B:$B,0))</f>
        <v>-4.3469937518239021E-3</v>
      </c>
      <c r="G36" s="7">
        <f>INDEX(Prioritisation!$G:$G,MATCH('Raw Scores'!$A36,Prioritisation!$B:$B,0))</f>
        <v>0.23011375963687897</v>
      </c>
      <c r="H36" s="88">
        <f>INDEX(Prioritisation!$H:$H,MATCH('Raw Scores'!$A36,Prioritisation!$B:$B,0))</f>
        <v>1.4782156184899122</v>
      </c>
      <c r="I36" s="7">
        <f>INDEX(Prioritisation!$I:$I,MATCH('Raw Scores'!$A36,Prioritisation!$B:$B,0))</f>
        <v>0.16605364094864608</v>
      </c>
      <c r="J36" s="7">
        <f>INDEX(Ownership!$D:$D,MATCH('Raw Scores'!$A36,Ownership!$B:$B,0))</f>
        <v>0.72199999999999998</v>
      </c>
      <c r="K36" s="7">
        <f>INDEX(Ownership!$E:$E,MATCH('Raw Scores'!$A36,Ownership!$B:$B,0))</f>
        <v>0.313</v>
      </c>
      <c r="L36" s="7">
        <f>INDEX(Ownership!$F:$F,MATCH('Raw Scores'!$A36,Ownership!$B:$B,0))</f>
        <v>0.40300000000000002</v>
      </c>
      <c r="M36" s="7">
        <f>INDEX(Ownership!$G:$G,MATCH('Raw Scores'!$A36,Ownership!$B:$B,0))</f>
        <v>0.20699999999999999</v>
      </c>
      <c r="N36" s="7">
        <f>INDEX(Ownership!$H:$H,MATCH('Raw Scores'!$A36,Ownership!$B:$B,0))</f>
        <v>0.97299999999999998</v>
      </c>
      <c r="O36" s="7">
        <f>INDEX(Ownership!$I:$I,MATCH('Raw Scores'!$A36,Ownership!$B:$B,0))</f>
        <v>0.78500000000000003</v>
      </c>
      <c r="P36" s="7">
        <f>INDEX(Ownership!$J:$J,MATCH('Raw Scores'!$A36,Ownership!$B:$B,0))</f>
        <v>0.70330733060836792</v>
      </c>
      <c r="Q36" s="7">
        <f>INDEX('Transparency and Untying'!$D:$D,MATCH('Raw Scores'!$A36,'Transparency and Untying'!$B:$B,0))</f>
        <v>0</v>
      </c>
      <c r="R36" s="7">
        <f>INDEX('Transparency and Untying'!$E:$E,MATCH('Raw Scores'!$A36,'Transparency and Untying'!$B:$B,0))</f>
        <v>0.83563220500946045</v>
      </c>
      <c r="S36" s="88">
        <f>INDEX('Transparency and Untying'!$F:$F,MATCH('Raw Scores'!$A36,'Transparency and Untying'!$B:$B,0))</f>
        <v>4.1487131118774414</v>
      </c>
      <c r="T36" s="7">
        <f>INDEX('Transparency and Untying'!$G:$G,MATCH('Raw Scores'!$A36,'Transparency and Untying'!$B:$B,0))</f>
        <v>1</v>
      </c>
      <c r="U36" s="32">
        <f>INDEX('Transparency and Untying'!$H:$H,MATCH('Raw Scores'!$A36,'Transparency and Untying'!$B:$B,0))</f>
        <v>2</v>
      </c>
      <c r="V36" s="32">
        <f>INDEX('Transparency and Untying'!$I:$I,MATCH('Raw Scores'!$A36,'Transparency and Untying'!$B:$B,0))</f>
        <v>0</v>
      </c>
      <c r="W36" s="7">
        <f>INDEX('Transparency and Untying'!$J:$J,MATCH('Raw Scores'!$A36,'Transparency and Untying'!$B:$B,0))</f>
        <v>0.96928658647692012</v>
      </c>
      <c r="X36" s="7">
        <f>INDEX('Transparency and Untying'!$K:$K,MATCH('Raw Scores'!$A36,'Transparency and Untying'!$B:$B,0))</f>
        <v>0.98758032985768518</v>
      </c>
      <c r="Y36" s="2">
        <f>INDEX(Evaluation!$D:$D,MATCH('Raw Scores'!$A36,Evaluation!$B:$B,0))</f>
        <v>3.25</v>
      </c>
      <c r="Z36" s="2">
        <f>INDEX(Evaluation!$I:$I,MATCH('Raw Scores'!$A36,Evaluation!$B:$B,0))</f>
        <v>2.725490196078431</v>
      </c>
      <c r="AA36" s="2">
        <f>INDEX(Evaluation!$M:$M,MATCH('Raw Scores'!$A36,Evaluation!$B:$B,0))</f>
        <v>3</v>
      </c>
    </row>
    <row r="37" spans="1:27" x14ac:dyDescent="0.35">
      <c r="A37" t="s">
        <v>203</v>
      </c>
      <c r="B37" t="s">
        <v>204</v>
      </c>
      <c r="C37" s="65" t="s">
        <v>204</v>
      </c>
      <c r="D37" s="7">
        <f>INDEX(Prioritisation!$D:$D,MATCH('Raw Scores'!$A37,Prioritisation!$B:$B,0))</f>
        <v>0.32987141609191895</v>
      </c>
      <c r="E37" s="88">
        <f>INDEX(Prioritisation!$E:$E,MATCH('Raw Scores'!$A37,Prioritisation!$B:$B,0))</f>
        <v>0.90500662162617118</v>
      </c>
      <c r="F37" s="2">
        <f>INDEX(Prioritisation!$F:$F,MATCH('Raw Scores'!$A37,Prioritisation!$B:$B,0))</f>
        <v>6.5167751163244247E-3</v>
      </c>
      <c r="G37" s="7">
        <f>INDEX(Prioritisation!$G:$G,MATCH('Raw Scores'!$A37,Prioritisation!$B:$B,0))</f>
        <v>0.35177737474441528</v>
      </c>
      <c r="H37" s="88">
        <f>INDEX(Prioritisation!$H:$H,MATCH('Raw Scores'!$A37,Prioritisation!$B:$B,0))</f>
        <v>2.2342113551694638</v>
      </c>
      <c r="I37" s="7">
        <f>INDEX(Prioritisation!$I:$I,MATCH('Raw Scores'!$A37,Prioritisation!$B:$B,0))</f>
        <v>0.21580451564068617</v>
      </c>
      <c r="J37" s="7">
        <f>INDEX(Ownership!$D:$D,MATCH('Raw Scores'!$A37,Ownership!$B:$B,0))</f>
        <v>0.63800000000000001</v>
      </c>
      <c r="K37" s="7">
        <f>INDEX(Ownership!$E:$E,MATCH('Raw Scores'!$A37,Ownership!$B:$B,0))</f>
        <v>0.54500000000000004</v>
      </c>
      <c r="L37" s="7">
        <f>INDEX(Ownership!$F:$F,MATCH('Raw Scores'!$A37,Ownership!$B:$B,0))</f>
        <v>0.373</v>
      </c>
      <c r="M37" s="7">
        <f>INDEX(Ownership!$G:$G,MATCH('Raw Scores'!$A37,Ownership!$B:$B,0))</f>
        <v>0.46800000000000003</v>
      </c>
      <c r="N37" s="7">
        <f>INDEX(Ownership!$H:$H,MATCH('Raw Scores'!$A37,Ownership!$B:$B,0))</f>
        <v>0.97599999999999998</v>
      </c>
      <c r="O37" s="7">
        <f>INDEX(Ownership!$I:$I,MATCH('Raw Scores'!$A37,Ownership!$B:$B,0))</f>
        <v>0.51</v>
      </c>
      <c r="P37" s="7">
        <f>INDEX(Ownership!$J:$J,MATCH('Raw Scores'!$A37,Ownership!$B:$B,0))</f>
        <v>0.34691864252090454</v>
      </c>
      <c r="Q37" s="7">
        <f>INDEX('Transparency and Untying'!$D:$D,MATCH('Raw Scores'!$A37,'Transparency and Untying'!$B:$B,0))</f>
        <v>0.30867188063644807</v>
      </c>
      <c r="R37" s="7">
        <f>INDEX('Transparency and Untying'!$E:$E,MATCH('Raw Scores'!$A37,'Transparency and Untying'!$B:$B,0))</f>
        <v>1</v>
      </c>
      <c r="S37" s="88">
        <f>INDEX('Transparency and Untying'!$F:$F,MATCH('Raw Scores'!$A37,'Transparency and Untying'!$B:$B,0))</f>
        <v>5.5184054374694824</v>
      </c>
      <c r="T37" s="7">
        <f>INDEX('Transparency and Untying'!$G:$G,MATCH('Raw Scores'!$A37,'Transparency and Untying'!$B:$B,0))</f>
        <v>0.97704958915710449</v>
      </c>
      <c r="U37" s="32">
        <f>INDEX('Transparency and Untying'!$H:$H,MATCH('Raw Scores'!$A37,'Transparency and Untying'!$B:$B,0))</f>
        <v>2</v>
      </c>
      <c r="V37" s="32">
        <f>INDEX('Transparency and Untying'!$I:$I,MATCH('Raw Scores'!$A37,'Transparency and Untying'!$B:$B,0))</f>
        <v>8</v>
      </c>
      <c r="W37" s="7">
        <f>INDEX('Transparency and Untying'!$J:$J,MATCH('Raw Scores'!$A37,'Transparency and Untying'!$B:$B,0))</f>
        <v>0.96200049610700356</v>
      </c>
      <c r="X37" s="7">
        <f>INDEX('Transparency and Untying'!$K:$K,MATCH('Raw Scores'!$A37,'Transparency and Untying'!$B:$B,0))</f>
        <v>0</v>
      </c>
      <c r="Y37" s="2">
        <f>INDEX(Evaluation!$D:$D,MATCH('Raw Scores'!$A37,Evaluation!$B:$B,0))</f>
        <v>3.75</v>
      </c>
      <c r="Z37" s="2">
        <f>INDEX(Evaluation!$I:$I,MATCH('Raw Scores'!$A37,Evaluation!$B:$B,0))</f>
        <v>2.7301587301587298</v>
      </c>
      <c r="AA37" s="2">
        <f>INDEX(Evaluation!$M:$M,MATCH('Raw Scores'!$A37,Evaluation!$B:$B,0))</f>
        <v>3.5</v>
      </c>
    </row>
    <row r="38" spans="1:27" x14ac:dyDescent="0.35">
      <c r="A38" t="s">
        <v>205</v>
      </c>
      <c r="B38" t="s">
        <v>206</v>
      </c>
      <c r="C38" s="65" t="s">
        <v>206</v>
      </c>
      <c r="D38" s="7">
        <f>INDEX(Prioritisation!$D:$D,MATCH('Raw Scores'!$A38,Prioritisation!$B:$B,0))</f>
        <v>0.79497861862182617</v>
      </c>
      <c r="E38" s="88">
        <f>INDEX(Prioritisation!$E:$E,MATCH('Raw Scores'!$A38,Prioritisation!$B:$B,0))</f>
        <v>0.40777247293794971</v>
      </c>
      <c r="F38" s="2">
        <f>INDEX(Prioritisation!$F:$F,MATCH('Raw Scores'!$A38,Prioritisation!$B:$B,0))</f>
        <v>-1.1001065373420715E-2</v>
      </c>
      <c r="G38" s="7">
        <f>INDEX(Prioritisation!$G:$G,MATCH('Raw Scores'!$A38,Prioritisation!$B:$B,0))</f>
        <v>0.17914052307605743</v>
      </c>
      <c r="H38" s="88">
        <f>INDEX(Prioritisation!$H:$H,MATCH('Raw Scores'!$A38,Prioritisation!$B:$B,0))</f>
        <v>1.0665530311935072</v>
      </c>
      <c r="I38" s="7">
        <f>INDEX(Prioritisation!$I:$I,MATCH('Raw Scores'!$A38,Prioritisation!$B:$B,0))</f>
        <v>0.15648414605424185</v>
      </c>
      <c r="J38" s="7">
        <f>INDEX(Ownership!$D:$D,MATCH('Raw Scores'!$A38,Ownership!$B:$B,0))</f>
        <v>0.45500000000000002</v>
      </c>
      <c r="K38" s="7">
        <f>INDEX(Ownership!$E:$E,MATCH('Raw Scores'!$A38,Ownership!$B:$B,0))</f>
        <v>0.69200000000000006</v>
      </c>
      <c r="L38" s="7">
        <f>INDEX(Ownership!$F:$F,MATCH('Raw Scores'!$A38,Ownership!$B:$B,0))</f>
        <v>0.78700000000000003</v>
      </c>
      <c r="M38" s="7">
        <f>INDEX(Ownership!$G:$G,MATCH('Raw Scores'!$A38,Ownership!$B:$B,0))</f>
        <v>0.46600000000000003</v>
      </c>
      <c r="N38" s="7">
        <f>INDEX(Ownership!$H:$H,MATCH('Raw Scores'!$A38,Ownership!$B:$B,0))</f>
        <v>0.92100000000000004</v>
      </c>
      <c r="O38" s="7">
        <f>INDEX(Ownership!$I:$I,MATCH('Raw Scores'!$A38,Ownership!$B:$B,0))</f>
        <v>0.57100000000000006</v>
      </c>
      <c r="P38" s="7">
        <f>INDEX(Ownership!$J:$J,MATCH('Raw Scores'!$A38,Ownership!$B:$B,0))</f>
        <v>0.53828132152557373</v>
      </c>
      <c r="Q38" s="7">
        <f>INDEX('Transparency and Untying'!$D:$D,MATCH('Raw Scores'!$A38,'Transparency and Untying'!$B:$B,0))</f>
        <v>0.83892380909808761</v>
      </c>
      <c r="R38" s="7">
        <f>INDEX('Transparency and Untying'!$E:$E,MATCH('Raw Scores'!$A38,'Transparency and Untying'!$B:$B,0))</f>
        <v>0.99759846925735474</v>
      </c>
      <c r="S38" s="88">
        <f>INDEX('Transparency and Untying'!$F:$F,MATCH('Raw Scores'!$A38,'Transparency and Untying'!$B:$B,0))</f>
        <v>5.0782313346862793</v>
      </c>
      <c r="T38" s="7">
        <f>INDEX('Transparency and Untying'!$G:$G,MATCH('Raw Scores'!$A38,'Transparency and Untying'!$B:$B,0))</f>
        <v>1</v>
      </c>
      <c r="U38" s="32">
        <f>INDEX('Transparency and Untying'!$H:$H,MATCH('Raw Scores'!$A38,'Transparency and Untying'!$B:$B,0))</f>
        <v>1</v>
      </c>
      <c r="V38" s="32">
        <f>INDEX('Transparency and Untying'!$I:$I,MATCH('Raw Scores'!$A38,'Transparency and Untying'!$B:$B,0))</f>
        <v>7</v>
      </c>
      <c r="W38" s="7">
        <f>INDEX('Transparency and Untying'!$J:$J,MATCH('Raw Scores'!$A38,'Transparency and Untying'!$B:$B,0))</f>
        <v>0.7507815695757738</v>
      </c>
      <c r="X38" s="7">
        <f>INDEX('Transparency and Untying'!$K:$K,MATCH('Raw Scores'!$A38,'Transparency and Untying'!$B:$B,0))</f>
        <v>0.38265192598635711</v>
      </c>
      <c r="Y38" s="2">
        <f>INDEX(Evaluation!$D:$D,MATCH('Raw Scores'!$A38,Evaluation!$B:$B,0))</f>
        <v>3.75</v>
      </c>
      <c r="Z38" s="2">
        <f>INDEX(Evaluation!$I:$I,MATCH('Raw Scores'!$A38,Evaluation!$B:$B,0))</f>
        <v>3.1111111111111107</v>
      </c>
      <c r="AA38" s="2">
        <f>INDEX(Evaluation!$M:$M,MATCH('Raw Scores'!$A38,Evaluation!$B:$B,0))</f>
        <v>3.5</v>
      </c>
    </row>
    <row r="39" spans="1:27" x14ac:dyDescent="0.35">
      <c r="A39" t="s">
        <v>207</v>
      </c>
      <c r="B39" t="s">
        <v>208</v>
      </c>
      <c r="C39" s="65" t="s">
        <v>208</v>
      </c>
      <c r="D39" s="7">
        <f>INDEX(Prioritisation!$D:$D,MATCH('Raw Scores'!$A39,Prioritisation!$B:$B,0))</f>
        <v>0.49818259477615356</v>
      </c>
      <c r="E39" s="88">
        <f>INDEX(Prioritisation!$E:$E,MATCH('Raw Scores'!$A39,Prioritisation!$B:$B,0))</f>
        <v>0.73791805117858189</v>
      </c>
      <c r="F39" s="2">
        <f>INDEX(Prioritisation!$F:$F,MATCH('Raw Scores'!$A39,Prioritisation!$B:$B,0))</f>
        <v>-2.2016791626811028E-3</v>
      </c>
      <c r="G39" s="7">
        <f>INDEX(Prioritisation!$G:$G,MATCH('Raw Scores'!$A39,Prioritisation!$B:$B,0))</f>
        <v>0.22671179473400116</v>
      </c>
      <c r="H39" s="88">
        <f>INDEX(Prioritisation!$H:$H,MATCH('Raw Scores'!$A39,Prioritisation!$B:$B,0))</f>
        <v>1.9980131501080507</v>
      </c>
      <c r="I39" s="7">
        <f>INDEX(Prioritisation!$I:$I,MATCH('Raw Scores'!$A39,Prioritisation!$B:$B,0))</f>
        <v>0.28383925187579784</v>
      </c>
      <c r="J39" s="7">
        <f>INDEX(Ownership!$D:$D,MATCH('Raw Scores'!$A39,Ownership!$B:$B,0))</f>
        <v>0.72</v>
      </c>
      <c r="K39" s="7">
        <f>INDEX(Ownership!$E:$E,MATCH('Raw Scores'!$A39,Ownership!$B:$B,0))</f>
        <v>0.5</v>
      </c>
      <c r="L39" s="7">
        <f>INDEX(Ownership!$F:$F,MATCH('Raw Scores'!$A39,Ownership!$B:$B,0))</f>
        <v>0.28899999999999998</v>
      </c>
      <c r="M39" s="7">
        <f>INDEX(Ownership!$G:$G,MATCH('Raw Scores'!$A39,Ownership!$B:$B,0))</f>
        <v>0.81100000000000005</v>
      </c>
      <c r="N39" s="7">
        <f>INDEX(Ownership!$H:$H,MATCH('Raw Scores'!$A39,Ownership!$B:$B,0))</f>
        <v>0.86799999999999999</v>
      </c>
      <c r="O39" s="7">
        <f>INDEX(Ownership!$I:$I,MATCH('Raw Scores'!$A39,Ownership!$B:$B,0))</f>
        <v>0.59299999999999997</v>
      </c>
      <c r="P39" s="7">
        <f>INDEX(Ownership!$J:$J,MATCH('Raw Scores'!$A39,Ownership!$B:$B,0))</f>
        <v>0.28422024846076965</v>
      </c>
      <c r="Q39" s="7">
        <f>INDEX('Transparency and Untying'!$D:$D,MATCH('Raw Scores'!$A39,'Transparency and Untying'!$B:$B,0))</f>
        <v>0.6944676979147707</v>
      </c>
      <c r="R39" s="7">
        <f>INDEX('Transparency and Untying'!$E:$E,MATCH('Raw Scores'!$A39,'Transparency and Untying'!$B:$B,0))</f>
        <v>0.99387335777282715</v>
      </c>
      <c r="S39" s="88">
        <f>INDEX('Transparency and Untying'!$F:$F,MATCH('Raw Scores'!$A39,'Transparency and Untying'!$B:$B,0))</f>
        <v>5.3923592567443848</v>
      </c>
      <c r="T39" s="7">
        <f>INDEX('Transparency and Untying'!$G:$G,MATCH('Raw Scores'!$A39,'Transparency and Untying'!$B:$B,0))</f>
        <v>0.99946755170822144</v>
      </c>
      <c r="U39" s="32">
        <f>INDEX('Transparency and Untying'!$H:$H,MATCH('Raw Scores'!$A39,'Transparency and Untying'!$B:$B,0))</f>
        <v>3</v>
      </c>
      <c r="V39" s="32">
        <f>INDEX('Transparency and Untying'!$I:$I,MATCH('Raw Scores'!$A39,'Transparency and Untying'!$B:$B,0))</f>
        <v>6</v>
      </c>
      <c r="W39" s="7">
        <f>INDEX('Transparency and Untying'!$J:$J,MATCH('Raw Scores'!$A39,'Transparency and Untying'!$B:$B,0))</f>
        <v>1</v>
      </c>
      <c r="X39" s="7">
        <f>INDEX('Transparency and Untying'!$K:$K,MATCH('Raw Scores'!$A39,'Transparency and Untying'!$B:$B,0))</f>
        <v>0</v>
      </c>
      <c r="Y39" s="2">
        <f>INDEX(Evaluation!$D:$D,MATCH('Raw Scores'!$A39,Evaluation!$B:$B,0))</f>
        <v>2.75</v>
      </c>
      <c r="Z39" s="2">
        <f>INDEX(Evaluation!$I:$I,MATCH('Raw Scores'!$A39,Evaluation!$B:$B,0))</f>
        <v>1.8</v>
      </c>
      <c r="AA39" s="2">
        <f>INDEX(Evaluation!$M:$M,MATCH('Raw Scores'!$A39,Evaluation!$B:$B,0))</f>
        <v>2</v>
      </c>
    </row>
    <row r="40" spans="1:27" x14ac:dyDescent="0.35">
      <c r="A40" t="s">
        <v>209</v>
      </c>
      <c r="B40" t="s">
        <v>209</v>
      </c>
      <c r="C40" t="s">
        <v>211</v>
      </c>
      <c r="D40" s="7">
        <f>INDEX(Prioritisation!$D:$D,MATCH('Raw Scores'!$A40,Prioritisation!$B:$B,0))</f>
        <v>0.95466256141662598</v>
      </c>
      <c r="E40" s="88">
        <f>INDEX(Prioritisation!$E:$E,MATCH('Raw Scores'!$A40,Prioritisation!$B:$B,0))</f>
        <v>0.55253628384525655</v>
      </c>
      <c r="F40" s="2">
        <f>INDEX(Prioritisation!$F:$F,MATCH('Raw Scores'!$A40,Prioritisation!$B:$B,0))</f>
        <v>-4.6122760977596045E-4</v>
      </c>
      <c r="G40" s="7" t="str">
        <f>INDEX(Prioritisation!$G:$G,MATCH('Raw Scores'!$A40,Prioritisation!$B:$B,0))</f>
        <v>NA</v>
      </c>
      <c r="H40" s="88">
        <f>INDEX(Prioritisation!$H:$H,MATCH('Raw Scores'!$A40,Prioritisation!$B:$B,0))</f>
        <v>0.99914445866670576</v>
      </c>
      <c r="I40" s="7">
        <f>INDEX(Prioritisation!$I:$I,MATCH('Raw Scores'!$A40,Prioritisation!$B:$B,0))</f>
        <v>4.0058504123722152E-2</v>
      </c>
      <c r="J40" s="7">
        <f>INDEX(Ownership!$D:$D,MATCH('Raw Scores'!$A40,Ownership!$B:$B,0))</f>
        <v>0.85699999999999998</v>
      </c>
      <c r="K40" s="7">
        <f>INDEX(Ownership!$E:$E,MATCH('Raw Scores'!$A40,Ownership!$B:$B,0))</f>
        <v>1</v>
      </c>
      <c r="L40" s="7">
        <f>INDEX(Ownership!$F:$F,MATCH('Raw Scores'!$A40,Ownership!$B:$B,0))</f>
        <v>0.34799999999999998</v>
      </c>
      <c r="M40" s="7">
        <f>INDEX(Ownership!$G:$G,MATCH('Raw Scores'!$A40,Ownership!$B:$B,0))</f>
        <v>0.32200000000000001</v>
      </c>
      <c r="N40" s="7">
        <f>INDEX(Ownership!$H:$H,MATCH('Raw Scores'!$A40,Ownership!$B:$B,0))</f>
        <v>0.77800000000000002</v>
      </c>
      <c r="O40" s="7">
        <f>INDEX(Ownership!$I:$I,MATCH('Raw Scores'!$A40,Ownership!$B:$B,0))</f>
        <v>8.1000000000000003E-2</v>
      </c>
      <c r="P40" s="7">
        <f>INDEX(Ownership!$J:$J,MATCH('Raw Scores'!$A40,Ownership!$B:$B,0))</f>
        <v>0.33097571134567261</v>
      </c>
      <c r="Q40" s="7">
        <f>INDEX('Transparency and Untying'!$D:$D,MATCH('Raw Scores'!$A40,'Transparency and Untying'!$B:$B,0))</f>
        <v>0.46851913832235276</v>
      </c>
      <c r="R40" s="7">
        <f>INDEX('Transparency and Untying'!$E:$E,MATCH('Raw Scores'!$A40,'Transparency and Untying'!$B:$B,0))</f>
        <v>1</v>
      </c>
      <c r="S40" s="88">
        <f>INDEX('Transparency and Untying'!$F:$F,MATCH('Raw Scores'!$A40,'Transparency and Untying'!$B:$B,0))</f>
        <v>4.3685202598571777</v>
      </c>
      <c r="T40" s="7">
        <f>INDEX('Transparency and Untying'!$G:$G,MATCH('Raw Scores'!$A40,'Transparency and Untying'!$B:$B,0))</f>
        <v>0.9843553900718689</v>
      </c>
      <c r="U40" s="32">
        <f>INDEX('Transparency and Untying'!$H:$H,MATCH('Raw Scores'!$A40,'Transparency and Untying'!$B:$B,0))</f>
        <v>1</v>
      </c>
      <c r="V40" s="32">
        <f>INDEX('Transparency and Untying'!$I:$I,MATCH('Raw Scores'!$A40,'Transparency and Untying'!$B:$B,0))</f>
        <v>3</v>
      </c>
      <c r="W40" s="7">
        <f>INDEX('Transparency and Untying'!$J:$J,MATCH('Raw Scores'!$A40,'Transparency and Untying'!$B:$B,0))</f>
        <v>1</v>
      </c>
      <c r="X40" s="7" t="str">
        <f>INDEX('Transparency and Untying'!$K:$K,MATCH('Raw Scores'!$A40,'Transparency and Untying'!$B:$B,0))</f>
        <v>NA</v>
      </c>
      <c r="Y40" s="2" t="str">
        <f>INDEX(Evaluation!$D:$D,MATCH('Raw Scores'!$A40,Evaluation!$B:$B,0))</f>
        <v>NA</v>
      </c>
      <c r="Z40" s="2" t="str">
        <f>INDEX(Evaluation!$I:$I,MATCH('Raw Scores'!$A40,Evaluation!$B:$B,0))</f>
        <v>NA</v>
      </c>
      <c r="AA40" s="2" t="str">
        <f>INDEX(Evaluation!$M:$M,MATCH('Raw Scores'!$A40,Evaluation!$B:$B,0))</f>
        <v>NA</v>
      </c>
    </row>
    <row r="41" spans="1:27" x14ac:dyDescent="0.35">
      <c r="A41" t="s">
        <v>212</v>
      </c>
      <c r="B41" t="s">
        <v>213</v>
      </c>
      <c r="C41" s="65" t="s">
        <v>213</v>
      </c>
      <c r="D41" s="7">
        <f>INDEX(Prioritisation!$D:$D,MATCH('Raw Scores'!$A41,Prioritisation!$B:$B,0))</f>
        <v>0.40130600333213806</v>
      </c>
      <c r="E41" s="88">
        <f>INDEX(Prioritisation!$E:$E,MATCH('Raw Scores'!$A41,Prioritisation!$B:$B,0))</f>
        <v>0.31956667733174982</v>
      </c>
      <c r="F41" s="2">
        <f>INDEX(Prioritisation!$F:$F,MATCH('Raw Scores'!$A41,Prioritisation!$B:$B,0))</f>
        <v>-5.2807540632784367E-3</v>
      </c>
      <c r="G41" s="7">
        <f>INDEX(Prioritisation!$G:$G,MATCH('Raw Scores'!$A41,Prioritisation!$B:$B,0))</f>
        <v>0.70270919799804688</v>
      </c>
      <c r="H41" s="88">
        <f>INDEX(Prioritisation!$H:$H,MATCH('Raw Scores'!$A41,Prioritisation!$B:$B,0))</f>
        <v>5.8356348801680724E-2</v>
      </c>
      <c r="I41" s="7">
        <f>INDEX(Prioritisation!$I:$I,MATCH('Raw Scores'!$A41,Prioritisation!$B:$B,0))</f>
        <v>0.15209866275526629</v>
      </c>
      <c r="J41" s="7" t="str">
        <f>INDEX(Ownership!$D:$D,MATCH('Raw Scores'!$A41,Ownership!$B:$B,0))</f>
        <v>NA</v>
      </c>
      <c r="K41" s="7" t="str">
        <f>INDEX(Ownership!$E:$E,MATCH('Raw Scores'!$A41,Ownership!$B:$B,0))</f>
        <v>NA</v>
      </c>
      <c r="L41" s="7" t="str">
        <f>INDEX(Ownership!$F:$F,MATCH('Raw Scores'!$A41,Ownership!$B:$B,0))</f>
        <v>NA</v>
      </c>
      <c r="M41" s="7" t="str">
        <f>INDEX(Ownership!$G:$G,MATCH('Raw Scores'!$A41,Ownership!$B:$B,0))</f>
        <v>NA</v>
      </c>
      <c r="N41" s="7" t="str">
        <f>INDEX(Ownership!$H:$H,MATCH('Raw Scores'!$A41,Ownership!$B:$B,0))</f>
        <v>NA</v>
      </c>
      <c r="O41" s="7" t="str">
        <f>INDEX(Ownership!$I:$I,MATCH('Raw Scores'!$A41,Ownership!$B:$B,0))</f>
        <v>NA</v>
      </c>
      <c r="P41" s="7">
        <f>INDEX(Ownership!$J:$J,MATCH('Raw Scores'!$A41,Ownership!$B:$B,0))</f>
        <v>8.713926374912262E-2</v>
      </c>
      <c r="Q41" s="7">
        <f>INDEX('Transparency and Untying'!$D:$D,MATCH('Raw Scores'!$A41,'Transparency and Untying'!$B:$B,0))</f>
        <v>0</v>
      </c>
      <c r="R41" s="7">
        <f>INDEX('Transparency and Untying'!$E:$E,MATCH('Raw Scores'!$A41,'Transparency and Untying'!$B:$B,0))</f>
        <v>0.99454927444458008</v>
      </c>
      <c r="S41" s="88">
        <f>INDEX('Transparency and Untying'!$F:$F,MATCH('Raw Scores'!$A41,'Transparency and Untying'!$B:$B,0))</f>
        <v>6.3809194564819336</v>
      </c>
      <c r="T41" s="7">
        <f>INDEX('Transparency and Untying'!$G:$G,MATCH('Raw Scores'!$A41,'Transparency and Untying'!$B:$B,0))</f>
        <v>0.99965298175811768</v>
      </c>
      <c r="U41" s="32">
        <f>INDEX('Transparency and Untying'!$H:$H,MATCH('Raw Scores'!$A41,'Transparency and Untying'!$B:$B,0))</f>
        <v>3</v>
      </c>
      <c r="V41" s="32">
        <f>INDEX('Transparency and Untying'!$I:$I,MATCH('Raw Scores'!$A41,'Transparency and Untying'!$B:$B,0))</f>
        <v>0</v>
      </c>
      <c r="W41" s="7">
        <f>INDEX('Transparency and Untying'!$J:$J,MATCH('Raw Scores'!$A41,'Transparency and Untying'!$B:$B,0))</f>
        <v>0.61770041133978326</v>
      </c>
      <c r="X41" s="7">
        <f>INDEX('Transparency and Untying'!$K:$K,MATCH('Raw Scores'!$A41,'Transparency and Untying'!$B:$B,0))</f>
        <v>0.20006619406179549</v>
      </c>
      <c r="Y41" s="2">
        <f>INDEX(Evaluation!$D:$D,MATCH('Raw Scores'!$A41,Evaluation!$B:$B,0))</f>
        <v>2.25</v>
      </c>
      <c r="Z41" s="2">
        <f>INDEX(Evaluation!$I:$I,MATCH('Raw Scores'!$A41,Evaluation!$B:$B,0))</f>
        <v>3.5</v>
      </c>
      <c r="AA41" s="2">
        <f>INDEX(Evaluation!$M:$M,MATCH('Raw Scores'!$A41,Evaluation!$B:$B,0))</f>
        <v>1.5</v>
      </c>
    </row>
    <row r="42" spans="1:27" x14ac:dyDescent="0.35">
      <c r="A42" t="s">
        <v>214</v>
      </c>
      <c r="B42" t="s">
        <v>215</v>
      </c>
      <c r="C42" s="65" t="s">
        <v>215</v>
      </c>
      <c r="D42" s="7">
        <f>INDEX(Prioritisation!$D:$D,MATCH('Raw Scores'!$A42,Prioritisation!$B:$B,0))</f>
        <v>0.56942093372344971</v>
      </c>
      <c r="E42" s="88">
        <f>INDEX(Prioritisation!$E:$E,MATCH('Raw Scores'!$A42,Prioritisation!$B:$B,0))</f>
        <v>0.84539998904936908</v>
      </c>
      <c r="F42" s="2">
        <f>INDEX(Prioritisation!$F:$F,MATCH('Raw Scores'!$A42,Prioritisation!$B:$B,0))</f>
        <v>-8.5946414619684219E-3</v>
      </c>
      <c r="G42" s="7">
        <f>INDEX(Prioritisation!$G:$G,MATCH('Raw Scores'!$A42,Prioritisation!$B:$B,0))</f>
        <v>0.59780365228652954</v>
      </c>
      <c r="H42" s="88">
        <f>INDEX(Prioritisation!$H:$H,MATCH('Raw Scores'!$A42,Prioritisation!$B:$B,0))</f>
        <v>1.1868895617942243</v>
      </c>
      <c r="I42" s="7">
        <f>INDEX(Prioritisation!$I:$I,MATCH('Raw Scores'!$A42,Prioritisation!$B:$B,0))</f>
        <v>0.15287539320803023</v>
      </c>
      <c r="J42" s="7">
        <f>INDEX(Ownership!$D:$D,MATCH('Raw Scores'!$A42,Ownership!$B:$B,0))</f>
        <v>0.90900000000000003</v>
      </c>
      <c r="K42" s="7">
        <f>INDEX(Ownership!$E:$E,MATCH('Raw Scores'!$A42,Ownership!$B:$B,0))</f>
        <v>0.625</v>
      </c>
      <c r="L42" s="7">
        <f>INDEX(Ownership!$F:$F,MATCH('Raw Scores'!$A42,Ownership!$B:$B,0))</f>
        <v>0.27700000000000002</v>
      </c>
      <c r="M42" s="7">
        <f>INDEX(Ownership!$G:$G,MATCH('Raw Scores'!$A42,Ownership!$B:$B,0))</f>
        <v>0.14699999999999999</v>
      </c>
      <c r="N42" s="7">
        <f>INDEX(Ownership!$H:$H,MATCH('Raw Scores'!$A42,Ownership!$B:$B,0))</f>
        <v>0.92500000000000004</v>
      </c>
      <c r="O42" s="7">
        <f>INDEX(Ownership!$I:$I,MATCH('Raw Scores'!$A42,Ownership!$B:$B,0))</f>
        <v>0.91400000000000003</v>
      </c>
      <c r="P42" s="7">
        <f>INDEX(Ownership!$J:$J,MATCH('Raw Scores'!$A42,Ownership!$B:$B,0))</f>
        <v>0.79241359233856201</v>
      </c>
      <c r="Q42" s="7">
        <f>INDEX('Transparency and Untying'!$D:$D,MATCH('Raw Scores'!$A42,'Transparency and Untying'!$B:$B,0))</f>
        <v>0</v>
      </c>
      <c r="R42" s="7">
        <f>INDEX('Transparency and Untying'!$E:$E,MATCH('Raw Scores'!$A42,'Transparency and Untying'!$B:$B,0))</f>
        <v>0.99720478057861328</v>
      </c>
      <c r="S42" s="88">
        <f>INDEX('Transparency and Untying'!$F:$F,MATCH('Raw Scores'!$A42,'Transparency and Untying'!$B:$B,0))</f>
        <v>5.2049164772033691</v>
      </c>
      <c r="T42" s="7">
        <f>INDEX('Transparency and Untying'!$G:$G,MATCH('Raw Scores'!$A42,'Transparency and Untying'!$B:$B,0))</f>
        <v>1</v>
      </c>
      <c r="U42" s="32">
        <f>INDEX('Transparency and Untying'!$H:$H,MATCH('Raw Scores'!$A42,'Transparency and Untying'!$B:$B,0))</f>
        <v>1</v>
      </c>
      <c r="V42" s="32">
        <f>INDEX('Transparency and Untying'!$I:$I,MATCH('Raw Scores'!$A42,'Transparency and Untying'!$B:$B,0))</f>
        <v>0</v>
      </c>
      <c r="W42" s="7">
        <f>INDEX('Transparency and Untying'!$J:$J,MATCH('Raw Scores'!$A42,'Transparency and Untying'!$B:$B,0))</f>
        <v>0.79903693485643934</v>
      </c>
      <c r="X42" s="7">
        <f>INDEX('Transparency and Untying'!$K:$K,MATCH('Raw Scores'!$A42,'Transparency and Untying'!$B:$B,0))</f>
        <v>0.84494755497640228</v>
      </c>
      <c r="Y42" s="2">
        <f>INDEX(Evaluation!$D:$D,MATCH('Raw Scores'!$A42,Evaluation!$B:$B,0))</f>
        <v>2.75</v>
      </c>
      <c r="Z42" s="2">
        <f>INDEX(Evaluation!$I:$I,MATCH('Raw Scores'!$A42,Evaluation!$B:$B,0))</f>
        <v>1.631578947368421</v>
      </c>
      <c r="AA42" s="2">
        <f>INDEX(Evaluation!$M:$M,MATCH('Raw Scores'!$A42,Evaluation!$B:$B,0))</f>
        <v>1</v>
      </c>
    </row>
    <row r="43" spans="1:27" x14ac:dyDescent="0.35">
      <c r="A43" t="s">
        <v>216</v>
      </c>
      <c r="B43" t="s">
        <v>217</v>
      </c>
      <c r="C43" s="65" t="s">
        <v>217</v>
      </c>
      <c r="D43" s="7">
        <f>INDEX(Prioritisation!$D:$D,MATCH('Raw Scores'!$A43,Prioritisation!$B:$B,0))</f>
        <v>0.63402080535888672</v>
      </c>
      <c r="E43" s="88">
        <f>INDEX(Prioritisation!$E:$E,MATCH('Raw Scores'!$A43,Prioritisation!$B:$B,0))</f>
        <v>0.32202929350387421</v>
      </c>
      <c r="F43" s="2">
        <f>INDEX(Prioritisation!$F:$F,MATCH('Raw Scores'!$A43,Prioritisation!$B:$B,0))</f>
        <v>-1.7913831397891045E-2</v>
      </c>
      <c r="G43" s="7">
        <f>INDEX(Prioritisation!$G:$G,MATCH('Raw Scores'!$A43,Prioritisation!$B:$B,0))</f>
        <v>0.81402784585952759</v>
      </c>
      <c r="H43" s="88">
        <f>INDEX(Prioritisation!$H:$H,MATCH('Raw Scores'!$A43,Prioritisation!$B:$B,0))</f>
        <v>0.6251645665615797</v>
      </c>
      <c r="I43" s="7">
        <f>INDEX(Prioritisation!$I:$I,MATCH('Raw Scores'!$A43,Prioritisation!$B:$B,0))</f>
        <v>0.17665020339265319</v>
      </c>
      <c r="J43" s="7" t="str">
        <f>INDEX(Ownership!$D:$D,MATCH('Raw Scores'!$A43,Ownership!$B:$B,0))</f>
        <v>NA</v>
      </c>
      <c r="K43" s="7" t="str">
        <f>INDEX(Ownership!$E:$E,MATCH('Raw Scores'!$A43,Ownership!$B:$B,0))</f>
        <v>NA</v>
      </c>
      <c r="L43" s="7" t="str">
        <f>INDEX(Ownership!$F:$F,MATCH('Raw Scores'!$A43,Ownership!$B:$B,0))</f>
        <v>NA</v>
      </c>
      <c r="M43" s="7" t="str">
        <f>INDEX(Ownership!$G:$G,MATCH('Raw Scores'!$A43,Ownership!$B:$B,0))</f>
        <v>NA</v>
      </c>
      <c r="N43" s="7" t="str">
        <f>INDEX(Ownership!$H:$H,MATCH('Raw Scores'!$A43,Ownership!$B:$B,0))</f>
        <v>NA</v>
      </c>
      <c r="O43" s="7" t="str">
        <f>INDEX(Ownership!$I:$I,MATCH('Raw Scores'!$A43,Ownership!$B:$B,0))</f>
        <v>NA</v>
      </c>
      <c r="P43" s="7">
        <f>INDEX(Ownership!$J:$J,MATCH('Raw Scores'!$A43,Ownership!$B:$B,0))</f>
        <v>0.11168236285448074</v>
      </c>
      <c r="Q43" s="7">
        <f>INDEX('Transparency and Untying'!$D:$D,MATCH('Raw Scores'!$A43,'Transparency and Untying'!$B:$B,0))</f>
        <v>7.4597363399028158E-2</v>
      </c>
      <c r="R43" s="7">
        <f>INDEX('Transparency and Untying'!$E:$E,MATCH('Raw Scores'!$A43,'Transparency and Untying'!$B:$B,0))</f>
        <v>1</v>
      </c>
      <c r="S43" s="88">
        <f>INDEX('Transparency and Untying'!$F:$F,MATCH('Raw Scores'!$A43,'Transparency and Untying'!$B:$B,0))</f>
        <v>6.4263310432434082</v>
      </c>
      <c r="T43" s="7">
        <f>INDEX('Transparency and Untying'!$G:$G,MATCH('Raw Scores'!$A43,'Transparency and Untying'!$B:$B,0))</f>
        <v>0.98325008153915405</v>
      </c>
      <c r="U43" s="32">
        <f>INDEX('Transparency and Untying'!$H:$H,MATCH('Raw Scores'!$A43,'Transparency and Untying'!$B:$B,0))</f>
        <v>2</v>
      </c>
      <c r="V43" s="32">
        <f>INDEX('Transparency and Untying'!$I:$I,MATCH('Raw Scores'!$A43,'Transparency and Untying'!$B:$B,0))</f>
        <v>1</v>
      </c>
      <c r="W43" s="7">
        <f>INDEX('Transparency and Untying'!$J:$J,MATCH('Raw Scores'!$A43,'Transparency and Untying'!$B:$B,0))</f>
        <v>0.76705284961855968</v>
      </c>
      <c r="X43" s="7">
        <f>INDEX('Transparency and Untying'!$K:$K,MATCH('Raw Scores'!$A43,'Transparency and Untying'!$B:$B,0))</f>
        <v>0</v>
      </c>
      <c r="Y43" s="2">
        <f>INDEX(Evaluation!$D:$D,MATCH('Raw Scores'!$A43,Evaluation!$B:$B,0))</f>
        <v>1.25</v>
      </c>
      <c r="Z43" s="2">
        <f>INDEX(Evaluation!$I:$I,MATCH('Raw Scores'!$A43,Evaluation!$B:$B,0))</f>
        <v>1.5</v>
      </c>
      <c r="AA43" s="2">
        <f>INDEX(Evaluation!$M:$M,MATCH('Raw Scores'!$A43,Evaluation!$B:$B,0))</f>
        <v>0.5</v>
      </c>
    </row>
    <row r="44" spans="1:27" x14ac:dyDescent="0.35">
      <c r="A44" t="s">
        <v>218</v>
      </c>
      <c r="B44" t="s">
        <v>219</v>
      </c>
      <c r="C44" s="65" t="s">
        <v>219</v>
      </c>
      <c r="D44" s="7">
        <f>INDEX(Prioritisation!$D:$D,MATCH('Raw Scores'!$A44,Prioritisation!$B:$B,0))</f>
        <v>0.35440775752067566</v>
      </c>
      <c r="E44" s="88">
        <f>INDEX(Prioritisation!$E:$E,MATCH('Raw Scores'!$A44,Prioritisation!$B:$B,0))</f>
        <v>0.23812865931222404</v>
      </c>
      <c r="F44" s="2">
        <f>INDEX(Prioritisation!$F:$F,MATCH('Raw Scores'!$A44,Prioritisation!$B:$B,0))</f>
        <v>-1.454898901283741E-2</v>
      </c>
      <c r="G44" s="7">
        <f>INDEX(Prioritisation!$G:$G,MATCH('Raw Scores'!$A44,Prioritisation!$B:$B,0))</f>
        <v>0.64565765857696533</v>
      </c>
      <c r="H44" s="88">
        <f>INDEX(Prioritisation!$H:$H,MATCH('Raw Scores'!$A44,Prioritisation!$B:$B,0))</f>
        <v>-0.60493396163656143</v>
      </c>
      <c r="I44" s="7">
        <f>INDEX(Prioritisation!$I:$I,MATCH('Raw Scores'!$A44,Prioritisation!$B:$B,0))</f>
        <v>0.1875356680801005</v>
      </c>
      <c r="J44" s="7">
        <f>INDEX(Ownership!$D:$D,MATCH('Raw Scores'!$A44,Ownership!$B:$B,0))</f>
        <v>0.5</v>
      </c>
      <c r="K44" s="7" t="str">
        <f>INDEX(Ownership!$E:$E,MATCH('Raw Scores'!$A44,Ownership!$B:$B,0))</f>
        <v>NA</v>
      </c>
      <c r="L44" s="7" t="str">
        <f>INDEX(Ownership!$F:$F,MATCH('Raw Scores'!$A44,Ownership!$B:$B,0))</f>
        <v>NA</v>
      </c>
      <c r="M44" s="7">
        <f>INDEX(Ownership!$G:$G,MATCH('Raw Scores'!$A44,Ownership!$B:$B,0))</f>
        <v>0.53400000000000003</v>
      </c>
      <c r="N44" s="7">
        <f>INDEX(Ownership!$H:$H,MATCH('Raw Scores'!$A44,Ownership!$B:$B,0))</f>
        <v>1</v>
      </c>
      <c r="O44" s="7">
        <f>INDEX(Ownership!$I:$I,MATCH('Raw Scores'!$A44,Ownership!$B:$B,0))</f>
        <v>0</v>
      </c>
      <c r="P44" s="7">
        <f>INDEX(Ownership!$J:$J,MATCH('Raw Scores'!$A44,Ownership!$B:$B,0))</f>
        <v>0.27450764179229736</v>
      </c>
      <c r="Q44" s="7">
        <f>INDEX('Transparency and Untying'!$D:$D,MATCH('Raw Scores'!$A44,'Transparency and Untying'!$B:$B,0))</f>
        <v>1.008607204690154E-2</v>
      </c>
      <c r="R44" s="7">
        <f>INDEX('Transparency and Untying'!$E:$E,MATCH('Raw Scores'!$A44,'Transparency and Untying'!$B:$B,0))</f>
        <v>1</v>
      </c>
      <c r="S44" s="88">
        <f>INDEX('Transparency and Untying'!$F:$F,MATCH('Raw Scores'!$A44,'Transparency and Untying'!$B:$B,0))</f>
        <v>6.4171557426452637</v>
      </c>
      <c r="T44" s="7">
        <f>INDEX('Transparency and Untying'!$G:$G,MATCH('Raw Scores'!$A44,'Transparency and Untying'!$B:$B,0))</f>
        <v>1</v>
      </c>
      <c r="U44" s="32">
        <f>INDEX('Transparency and Untying'!$H:$H,MATCH('Raw Scores'!$A44,'Transparency and Untying'!$B:$B,0))</f>
        <v>2</v>
      </c>
      <c r="V44" s="32">
        <f>INDEX('Transparency and Untying'!$I:$I,MATCH('Raw Scores'!$A44,'Transparency and Untying'!$B:$B,0))</f>
        <v>2</v>
      </c>
      <c r="W44" s="7">
        <f>INDEX('Transparency and Untying'!$J:$J,MATCH('Raw Scores'!$A44,'Transparency and Untying'!$B:$B,0))</f>
        <v>0.62197077138227019</v>
      </c>
      <c r="X44" s="7">
        <f>INDEX('Transparency and Untying'!$K:$K,MATCH('Raw Scores'!$A44,'Transparency and Untying'!$B:$B,0))</f>
        <v>1</v>
      </c>
      <c r="Y44" s="2">
        <f>INDEX(Evaluation!$D:$D,MATCH('Raw Scores'!$A44,Evaluation!$B:$B,0))</f>
        <v>2.25</v>
      </c>
      <c r="Z44" s="2">
        <f>INDEX(Evaluation!$I:$I,MATCH('Raw Scores'!$A44,Evaluation!$B:$B,0))</f>
        <v>1</v>
      </c>
      <c r="AA44" s="2">
        <f>INDEX(Evaluation!$M:$M,MATCH('Raw Scores'!$A44,Evaluation!$B:$B,0))</f>
        <v>0.5</v>
      </c>
    </row>
    <row r="45" spans="1:27" x14ac:dyDescent="0.35">
      <c r="A45" t="s">
        <v>220</v>
      </c>
      <c r="B45" t="s">
        <v>221</v>
      </c>
      <c r="C45" s="65" t="s">
        <v>221</v>
      </c>
      <c r="D45" s="7">
        <f>INDEX(Prioritisation!$D:$D,MATCH('Raw Scores'!$A45,Prioritisation!$B:$B,0))</f>
        <v>0.2745833694934845</v>
      </c>
      <c r="E45" s="88">
        <f>INDEX(Prioritisation!$E:$E,MATCH('Raw Scores'!$A45,Prioritisation!$B:$B,0))</f>
        <v>0.45516045308459496</v>
      </c>
      <c r="F45" s="2">
        <f>INDEX(Prioritisation!$F:$F,MATCH('Raw Scores'!$A45,Prioritisation!$B:$B,0))</f>
        <v>-1.238560676574707E-2</v>
      </c>
      <c r="G45" s="7">
        <f>INDEX(Prioritisation!$G:$G,MATCH('Raw Scores'!$A45,Prioritisation!$B:$B,0))</f>
        <v>0.63825708627700806</v>
      </c>
      <c r="H45" s="88">
        <f>INDEX(Prioritisation!$H:$H,MATCH('Raw Scores'!$A45,Prioritisation!$B:$B,0))</f>
        <v>1.2314823207699135</v>
      </c>
      <c r="I45" s="7">
        <f>INDEX(Prioritisation!$I:$I,MATCH('Raw Scores'!$A45,Prioritisation!$B:$B,0))</f>
        <v>0.21100223627109083</v>
      </c>
      <c r="J45" s="7">
        <f>INDEX(Ownership!$D:$D,MATCH('Raw Scores'!$A45,Ownership!$B:$B,0))</f>
        <v>0.91300000000000003</v>
      </c>
      <c r="K45" s="7">
        <f>INDEX(Ownership!$E:$E,MATCH('Raw Scores'!$A45,Ownership!$B:$B,0))</f>
        <v>0.432</v>
      </c>
      <c r="L45" s="7">
        <f>INDEX(Ownership!$F:$F,MATCH('Raw Scores'!$A45,Ownership!$B:$B,0))</f>
        <v>0.85</v>
      </c>
      <c r="M45" s="7">
        <f>INDEX(Ownership!$G:$G,MATCH('Raw Scores'!$A45,Ownership!$B:$B,0))</f>
        <v>0.57000000000000006</v>
      </c>
      <c r="N45" s="7">
        <f>INDEX(Ownership!$H:$H,MATCH('Raw Scores'!$A45,Ownership!$B:$B,0))</f>
        <v>0.876</v>
      </c>
      <c r="O45" s="7">
        <f>INDEX(Ownership!$I:$I,MATCH('Raw Scores'!$A45,Ownership!$B:$B,0))</f>
        <v>0.40200000000000002</v>
      </c>
      <c r="P45" s="7">
        <f>INDEX(Ownership!$J:$J,MATCH('Raw Scores'!$A45,Ownership!$B:$B,0))</f>
        <v>0.23619312047958374</v>
      </c>
      <c r="Q45" s="7">
        <f>INDEX('Transparency and Untying'!$D:$D,MATCH('Raw Scores'!$A45,'Transparency and Untying'!$B:$B,0))</f>
        <v>9.5193963561772205E-2</v>
      </c>
      <c r="R45" s="7">
        <f>INDEX('Transparency and Untying'!$E:$E,MATCH('Raw Scores'!$A45,'Transparency and Untying'!$B:$B,0))</f>
        <v>0.99712258577346802</v>
      </c>
      <c r="S45" s="88">
        <f>INDEX('Transparency and Untying'!$F:$F,MATCH('Raw Scores'!$A45,'Transparency and Untying'!$B:$B,0))</f>
        <v>6.5119538307189941</v>
      </c>
      <c r="T45" s="7">
        <f>INDEX('Transparency and Untying'!$G:$G,MATCH('Raw Scores'!$A45,'Transparency and Untying'!$B:$B,0))</f>
        <v>0.99533569812774658</v>
      </c>
      <c r="U45" s="32">
        <f>INDEX('Transparency and Untying'!$H:$H,MATCH('Raw Scores'!$A45,'Transparency and Untying'!$B:$B,0))</f>
        <v>2</v>
      </c>
      <c r="V45" s="32">
        <f>INDEX('Transparency and Untying'!$I:$I,MATCH('Raw Scores'!$A45,'Transparency and Untying'!$B:$B,0))</f>
        <v>8</v>
      </c>
      <c r="W45" s="7">
        <f>INDEX('Transparency and Untying'!$J:$J,MATCH('Raw Scores'!$A45,'Transparency and Untying'!$B:$B,0))</f>
        <v>0.78712134161270308</v>
      </c>
      <c r="X45" s="7">
        <f>INDEX('Transparency and Untying'!$K:$K,MATCH('Raw Scores'!$A45,'Transparency and Untying'!$B:$B,0))</f>
        <v>0.70258621976308677</v>
      </c>
      <c r="Y45" s="2">
        <f>INDEX(Evaluation!$D:$D,MATCH('Raw Scores'!$A45,Evaluation!$B:$B,0))</f>
        <v>3</v>
      </c>
      <c r="Z45" s="2">
        <f>INDEX(Evaluation!$I:$I,MATCH('Raw Scores'!$A45,Evaluation!$B:$B,0))</f>
        <v>2.3333333333333335</v>
      </c>
      <c r="AA45" s="2">
        <f>INDEX(Evaluation!$M:$M,MATCH('Raw Scores'!$A45,Evaluation!$B:$B,0))</f>
        <v>1.5</v>
      </c>
    </row>
    <row r="46" spans="1:27" x14ac:dyDescent="0.35">
      <c r="A46" t="s">
        <v>222</v>
      </c>
      <c r="B46" t="s">
        <v>223</v>
      </c>
      <c r="C46" s="65" t="s">
        <v>223</v>
      </c>
      <c r="D46" s="7">
        <f>INDEX(Prioritisation!$D:$D,MATCH('Raw Scores'!$A46,Prioritisation!$B:$B,0))</f>
        <v>0.58033215999603271</v>
      </c>
      <c r="E46" s="88">
        <f>INDEX(Prioritisation!$E:$E,MATCH('Raw Scores'!$A46,Prioritisation!$B:$B,0))</f>
        <v>0.80778419520834177</v>
      </c>
      <c r="F46" s="2">
        <f>INDEX(Prioritisation!$F:$F,MATCH('Raw Scores'!$A46,Prioritisation!$B:$B,0))</f>
        <v>-2.6848868001252413E-3</v>
      </c>
      <c r="G46" s="7">
        <f>INDEX(Prioritisation!$G:$G,MATCH('Raw Scores'!$A46,Prioritisation!$B:$B,0))</f>
        <v>0.32899612188339233</v>
      </c>
      <c r="H46" s="88">
        <f>INDEX(Prioritisation!$H:$H,MATCH('Raw Scores'!$A46,Prioritisation!$B:$B,0))</f>
        <v>2.1867661348065894</v>
      </c>
      <c r="I46" s="7">
        <f>INDEX(Prioritisation!$I:$I,MATCH('Raw Scores'!$A46,Prioritisation!$B:$B,0))</f>
        <v>0.27278469914442743</v>
      </c>
      <c r="J46" s="7">
        <f>INDEX(Ownership!$D:$D,MATCH('Raw Scores'!$A46,Ownership!$B:$B,0))</f>
        <v>0.65200000000000002</v>
      </c>
      <c r="K46" s="7">
        <f>INDEX(Ownership!$E:$E,MATCH('Raw Scores'!$A46,Ownership!$B:$B,0))</f>
        <v>0.35699999999999998</v>
      </c>
      <c r="L46" s="7">
        <f>INDEX(Ownership!$F:$F,MATCH('Raw Scores'!$A46,Ownership!$B:$B,0))</f>
        <v>0.59199999999999997</v>
      </c>
      <c r="M46" s="7">
        <f>INDEX(Ownership!$G:$G,MATCH('Raw Scores'!$A46,Ownership!$B:$B,0))</f>
        <v>0.65500000000000003</v>
      </c>
      <c r="N46" s="7">
        <f>INDEX(Ownership!$H:$H,MATCH('Raw Scores'!$A46,Ownership!$B:$B,0))</f>
        <v>0.95500000000000007</v>
      </c>
      <c r="O46" s="7">
        <f>INDEX(Ownership!$I:$I,MATCH('Raw Scores'!$A46,Ownership!$B:$B,0))</f>
        <v>0.58599999999999997</v>
      </c>
      <c r="P46" s="7">
        <f>INDEX(Ownership!$J:$J,MATCH('Raw Scores'!$A46,Ownership!$B:$B,0))</f>
        <v>0.49132192134857178</v>
      </c>
      <c r="Q46" s="7">
        <f>INDEX('Transparency and Untying'!$D:$D,MATCH('Raw Scores'!$A46,'Transparency and Untying'!$B:$B,0))</f>
        <v>0.94472729757033036</v>
      </c>
      <c r="R46" s="7">
        <f>INDEX('Transparency and Untying'!$E:$E,MATCH('Raw Scores'!$A46,'Transparency and Untying'!$B:$B,0))</f>
        <v>0.99923211336135864</v>
      </c>
      <c r="S46" s="88">
        <f>INDEX('Transparency and Untying'!$F:$F,MATCH('Raw Scores'!$A46,'Transparency and Untying'!$B:$B,0))</f>
        <v>6.7990212440490723</v>
      </c>
      <c r="T46" s="7">
        <f>INDEX('Transparency and Untying'!$G:$G,MATCH('Raw Scores'!$A46,'Transparency and Untying'!$B:$B,0))</f>
        <v>0.99920010566711426</v>
      </c>
      <c r="U46" s="32">
        <f>INDEX('Transparency and Untying'!$H:$H,MATCH('Raw Scores'!$A46,'Transparency and Untying'!$B:$B,0))</f>
        <v>3</v>
      </c>
      <c r="V46" s="32">
        <f>INDEX('Transparency and Untying'!$I:$I,MATCH('Raw Scores'!$A46,'Transparency and Untying'!$B:$B,0))</f>
        <v>7</v>
      </c>
      <c r="W46" s="7">
        <f>INDEX('Transparency and Untying'!$J:$J,MATCH('Raw Scores'!$A46,'Transparency and Untying'!$B:$B,0))</f>
        <v>0.86983603979633417</v>
      </c>
      <c r="X46" s="1">
        <f>INDEX('Transparency and Untying'!$K:$K,MATCH('Raw Scores'!$A46,'Transparency and Untying'!$B:$B,0))</f>
        <v>0.14678392440436694</v>
      </c>
      <c r="Y46" s="2">
        <f>INDEX(Evaluation!$D:$D,MATCH('Raw Scores'!$A46,Evaluation!$B:$B,0))</f>
        <v>3.75</v>
      </c>
      <c r="Z46" s="2">
        <f>INDEX(Evaluation!$I:$I,MATCH('Raw Scores'!$A46,Evaluation!$B:$B,0))</f>
        <v>2.8571428571428572</v>
      </c>
      <c r="AA46" s="2">
        <f>INDEX(Evaluation!$M:$M,MATCH('Raw Scores'!$A46,Evaluation!$B:$B,0))</f>
        <v>4</v>
      </c>
    </row>
    <row r="47" spans="1:27" x14ac:dyDescent="0.35">
      <c r="A47" t="s">
        <v>224</v>
      </c>
      <c r="B47" t="s">
        <v>225</v>
      </c>
      <c r="C47" s="65" t="s">
        <v>225</v>
      </c>
      <c r="D47" s="7">
        <f>INDEX(Prioritisation!$D:$D,MATCH('Raw Scores'!$A47,Prioritisation!$B:$B,0))</f>
        <v>0.55228525400161743</v>
      </c>
      <c r="E47" s="88">
        <f>INDEX(Prioritisation!$E:$E,MATCH('Raw Scores'!$A47,Prioritisation!$B:$B,0))</f>
        <v>0.6276273147209821</v>
      </c>
      <c r="F47" s="2">
        <f>INDEX(Prioritisation!$F:$F,MATCH('Raw Scores'!$A47,Prioritisation!$B:$B,0))</f>
        <v>-9.1187469661235809E-3</v>
      </c>
      <c r="G47" s="7">
        <f>INDEX(Prioritisation!$G:$G,MATCH('Raw Scores'!$A47,Prioritisation!$B:$B,0))</f>
        <v>0.24769105017185211</v>
      </c>
      <c r="H47" s="88">
        <f>INDEX(Prioritisation!$H:$H,MATCH('Raw Scores'!$A47,Prioritisation!$B:$B,0))</f>
        <v>1.427184108063102</v>
      </c>
      <c r="I47" s="7">
        <f>INDEX(Prioritisation!$I:$I,MATCH('Raw Scores'!$A47,Prioritisation!$B:$B,0))</f>
        <v>0.2074049169707754</v>
      </c>
      <c r="J47" s="7">
        <f>INDEX(Ownership!$D:$D,MATCH('Raw Scores'!$A47,Ownership!$B:$B,0))</f>
        <v>0.73199999999999998</v>
      </c>
      <c r="K47" s="7">
        <f>INDEX(Ownership!$E:$E,MATCH('Raw Scores'!$A47,Ownership!$B:$B,0))</f>
        <v>0.52600000000000002</v>
      </c>
      <c r="L47" s="7">
        <f>INDEX(Ownership!$F:$F,MATCH('Raw Scores'!$A47,Ownership!$B:$B,0))</f>
        <v>0.441</v>
      </c>
      <c r="M47" s="7">
        <f>INDEX(Ownership!$G:$G,MATCH('Raw Scores'!$A47,Ownership!$B:$B,0))</f>
        <v>0.254</v>
      </c>
      <c r="N47" s="7">
        <f>INDEX(Ownership!$H:$H,MATCH('Raw Scores'!$A47,Ownership!$B:$B,0))</f>
        <v>0.84699999999999998</v>
      </c>
      <c r="O47" s="7">
        <f>INDEX(Ownership!$I:$I,MATCH('Raw Scores'!$A47,Ownership!$B:$B,0))</f>
        <v>0.70000000000000007</v>
      </c>
      <c r="P47" s="7">
        <f>INDEX(Ownership!$J:$J,MATCH('Raw Scores'!$A47,Ownership!$B:$B,0))</f>
        <v>0.43847376108169556</v>
      </c>
      <c r="Q47" s="7">
        <f>INDEX('Transparency and Untying'!$D:$D,MATCH('Raw Scores'!$A47,'Transparency and Untying'!$B:$B,0))</f>
        <v>0.44464744263241712</v>
      </c>
      <c r="R47" s="7">
        <f>INDEX('Transparency and Untying'!$E:$E,MATCH('Raw Scores'!$A47,'Transparency and Untying'!$B:$B,0))</f>
        <v>0.93904638290405273</v>
      </c>
      <c r="S47" s="88">
        <f>INDEX('Transparency and Untying'!$F:$F,MATCH('Raw Scores'!$A47,'Transparency and Untying'!$B:$B,0))</f>
        <v>5.9158267974853516</v>
      </c>
      <c r="T47" s="7">
        <f>INDEX('Transparency and Untying'!$G:$G,MATCH('Raw Scores'!$A47,'Transparency and Untying'!$B:$B,0))</f>
        <v>0.99467968940734863</v>
      </c>
      <c r="U47" s="32">
        <f>INDEX('Transparency and Untying'!$H:$H,MATCH('Raw Scores'!$A47,'Transparency and Untying'!$B:$B,0))</f>
        <v>1</v>
      </c>
      <c r="V47" s="32">
        <f>INDEX('Transparency and Untying'!$I:$I,MATCH('Raw Scores'!$A47,'Transparency and Untying'!$B:$B,0))</f>
        <v>5</v>
      </c>
      <c r="W47" s="7">
        <f>INDEX('Transparency and Untying'!$J:$J,MATCH('Raw Scores'!$A47,'Transparency and Untying'!$B:$B,0))</f>
        <v>0.95979134618883777</v>
      </c>
      <c r="X47" s="1">
        <f>INDEX('Transparency and Untying'!$K:$K,MATCH('Raw Scores'!$A47,'Transparency and Untying'!$B:$B,0))</f>
        <v>0.50075199658979463</v>
      </c>
      <c r="Y47" s="2">
        <f>INDEX(Evaluation!$D:$D,MATCH('Raw Scores'!$A47,Evaluation!$B:$B,0))</f>
        <v>3.75</v>
      </c>
      <c r="Z47" s="2">
        <f>INDEX(Evaluation!$I:$I,MATCH('Raw Scores'!$A47,Evaluation!$B:$B,0))</f>
        <v>2.8571428571428572</v>
      </c>
      <c r="AA47" s="2">
        <f>INDEX(Evaluation!$M:$M,MATCH('Raw Scores'!$A47,Evaluation!$B:$B,0))</f>
        <v>2.5</v>
      </c>
    </row>
    <row r="48" spans="1:27" x14ac:dyDescent="0.35">
      <c r="A48" t="s">
        <v>226</v>
      </c>
      <c r="B48" t="s">
        <v>226</v>
      </c>
      <c r="C48" s="65" t="s">
        <v>226</v>
      </c>
      <c r="D48" s="7">
        <f>INDEX(Prioritisation!$D:$D,MATCH('Raw Scores'!$A48,Prioritisation!$B:$B,0))</f>
        <v>0.88060504198074341</v>
      </c>
      <c r="E48" s="88">
        <f>INDEX(Prioritisation!$E:$E,MATCH('Raw Scores'!$A48,Prioritisation!$B:$B,0))</f>
        <v>1.0878562879188394</v>
      </c>
      <c r="F48" s="2">
        <f>INDEX(Prioritisation!$F:$F,MATCH('Raw Scores'!$A48,Prioritisation!$B:$B,0))</f>
        <v>3.1982669606804848E-3</v>
      </c>
      <c r="G48" s="7" t="str">
        <f>INDEX(Prioritisation!$G:$G,MATCH('Raw Scores'!$A48,Prioritisation!$B:$B,0))</f>
        <v>NA</v>
      </c>
      <c r="H48" s="88">
        <f>INDEX(Prioritisation!$H:$H,MATCH('Raw Scores'!$A48,Prioritisation!$B:$B,0))</f>
        <v>2.0579078425121224</v>
      </c>
      <c r="I48" s="7">
        <f>INDEX(Prioritisation!$I:$I,MATCH('Raw Scores'!$A48,Prioritisation!$B:$B,0))</f>
        <v>0.18162388748481045</v>
      </c>
      <c r="J48" s="7">
        <f>INDEX(Ownership!$D:$D,MATCH('Raw Scores'!$A48,Ownership!$B:$B,0))</f>
        <v>0.93700000000000006</v>
      </c>
      <c r="K48" s="7">
        <f>INDEX(Ownership!$E:$E,MATCH('Raw Scores'!$A48,Ownership!$B:$B,0))</f>
        <v>0.82000000000000006</v>
      </c>
      <c r="L48" s="7">
        <f>INDEX(Ownership!$F:$F,MATCH('Raw Scores'!$A48,Ownership!$B:$B,0))</f>
        <v>0.249</v>
      </c>
      <c r="M48" s="7">
        <f>INDEX(Ownership!$G:$G,MATCH('Raw Scores'!$A48,Ownership!$B:$B,0))</f>
        <v>0.11700000000000001</v>
      </c>
      <c r="N48" s="7">
        <f>INDEX(Ownership!$H:$H,MATCH('Raw Scores'!$A48,Ownership!$B:$B,0))</f>
        <v>0.81300000000000006</v>
      </c>
      <c r="O48" s="7">
        <f>INDEX(Ownership!$I:$I,MATCH('Raw Scores'!$A48,Ownership!$B:$B,0))</f>
        <v>0.45800000000000002</v>
      </c>
      <c r="P48" s="7">
        <f>INDEX(Ownership!$J:$J,MATCH('Raw Scores'!$A48,Ownership!$B:$B,0))</f>
        <v>0.56947875022888184</v>
      </c>
      <c r="Q48" s="7">
        <f>INDEX('Transparency and Untying'!$D:$D,MATCH('Raw Scores'!$A48,'Transparency and Untying'!$B:$B,0))</f>
        <v>1</v>
      </c>
      <c r="R48" s="7">
        <f>INDEX('Transparency and Untying'!$E:$E,MATCH('Raw Scores'!$A48,'Transparency and Untying'!$B:$B,0))</f>
        <v>1</v>
      </c>
      <c r="S48" s="88">
        <f>INDEX('Transparency and Untying'!$F:$F,MATCH('Raw Scores'!$A48,'Transparency and Untying'!$B:$B,0))</f>
        <v>5.0709228515625</v>
      </c>
      <c r="T48" s="7">
        <f>INDEX('Transparency and Untying'!$G:$G,MATCH('Raw Scores'!$A48,'Transparency and Untying'!$B:$B,0))</f>
        <v>0</v>
      </c>
      <c r="U48" s="32">
        <f>INDEX('Transparency and Untying'!$H:$H,MATCH('Raw Scores'!$A48,'Transparency and Untying'!$B:$B,0))</f>
        <v>2</v>
      </c>
      <c r="V48" s="32">
        <f>INDEX('Transparency and Untying'!$I:$I,MATCH('Raw Scores'!$A48,'Transparency and Untying'!$B:$B,0))</f>
        <v>8</v>
      </c>
      <c r="W48" s="7">
        <f>INDEX('Transparency and Untying'!$J:$J,MATCH('Raw Scores'!$A48,'Transparency and Untying'!$B:$B,0))</f>
        <v>1</v>
      </c>
      <c r="X48" s="1" t="str">
        <f>INDEX('Transparency and Untying'!$K:$K,MATCH('Raw Scores'!$A48,'Transparency and Untying'!$B:$B,0))</f>
        <v>NA</v>
      </c>
      <c r="Y48" s="2">
        <f>INDEX(Evaluation!$D:$D,MATCH('Raw Scores'!$A48,Evaluation!$B:$B,0))</f>
        <v>2.9166666666666665</v>
      </c>
      <c r="Z48" s="2">
        <f>INDEX(Evaluation!$I:$I,MATCH('Raw Scores'!$A48,Evaluation!$B:$B,0))</f>
        <v>2.3333333333333335</v>
      </c>
      <c r="AA48" s="2">
        <f>INDEX(Evaluation!$M:$M,MATCH('Raw Scores'!$A48,Evaluation!$B:$B,0))</f>
        <v>3.3809523809523809</v>
      </c>
    </row>
    <row r="49" spans="1:27" x14ac:dyDescent="0.35">
      <c r="A49" t="s">
        <v>227</v>
      </c>
      <c r="B49" t="s">
        <v>227</v>
      </c>
      <c r="C49" s="65" t="s">
        <v>227</v>
      </c>
      <c r="D49" s="7">
        <f>INDEX(Prioritisation!$D:$D,MATCH('Raw Scores'!$A49,Prioritisation!$B:$B,0))</f>
        <v>0.64423203468322754</v>
      </c>
      <c r="E49" s="88">
        <f>INDEX(Prioritisation!$E:$E,MATCH('Raw Scores'!$A49,Prioritisation!$B:$B,0))</f>
        <v>0.92693504541239236</v>
      </c>
      <c r="F49" s="2">
        <f>INDEX(Prioritisation!$F:$F,MATCH('Raw Scores'!$A49,Prioritisation!$B:$B,0))</f>
        <v>1.473637018352747E-2</v>
      </c>
      <c r="G49" s="7" t="str">
        <f>INDEX(Prioritisation!$G:$G,MATCH('Raw Scores'!$A49,Prioritisation!$B:$B,0))</f>
        <v>NA</v>
      </c>
      <c r="H49" s="88">
        <f>INDEX(Prioritisation!$H:$H,MATCH('Raw Scores'!$A49,Prioritisation!$B:$B,0))</f>
        <v>2.0137166352574241</v>
      </c>
      <c r="I49" s="7">
        <f>INDEX(Prioritisation!$I:$I,MATCH('Raw Scores'!$A49,Prioritisation!$B:$B,0))</f>
        <v>4.4804177137520447E-2</v>
      </c>
      <c r="J49" s="7">
        <f>INDEX(Ownership!$D:$D,MATCH('Raw Scores'!$A49,Ownership!$B:$B,0))</f>
        <v>0.73099999999999998</v>
      </c>
      <c r="K49" s="7">
        <f>INDEX(Ownership!$E:$E,MATCH('Raw Scores'!$A49,Ownership!$B:$B,0))</f>
        <v>0.84399999999999997</v>
      </c>
      <c r="L49" s="7">
        <f>INDEX(Ownership!$F:$F,MATCH('Raw Scores'!$A49,Ownership!$B:$B,0))</f>
        <v>0.45200000000000001</v>
      </c>
      <c r="M49" s="7">
        <f>INDEX(Ownership!$G:$G,MATCH('Raw Scores'!$A49,Ownership!$B:$B,0))</f>
        <v>0.29099999999999998</v>
      </c>
      <c r="N49" s="7">
        <f>INDEX(Ownership!$H:$H,MATCH('Raw Scores'!$A49,Ownership!$B:$B,0))</f>
        <v>0.89900000000000002</v>
      </c>
      <c r="O49" s="7">
        <f>INDEX(Ownership!$I:$I,MATCH('Raw Scores'!$A49,Ownership!$B:$B,0))</f>
        <v>0.59499999999999997</v>
      </c>
      <c r="P49" s="7">
        <f>INDEX(Ownership!$J:$J,MATCH('Raw Scores'!$A49,Ownership!$B:$B,0))</f>
        <v>0.51724141836166382</v>
      </c>
      <c r="Q49" s="7">
        <f>INDEX('Transparency and Untying'!$D:$D,MATCH('Raw Scores'!$A49,'Transparency and Untying'!$B:$B,0))</f>
        <v>1</v>
      </c>
      <c r="R49" s="7">
        <f>INDEX('Transparency and Untying'!$E:$E,MATCH('Raw Scores'!$A49,'Transparency and Untying'!$B:$B,0))</f>
        <v>0.66666668653488159</v>
      </c>
      <c r="S49" s="88">
        <f>INDEX('Transparency and Untying'!$F:$F,MATCH('Raw Scores'!$A49,'Transparency and Untying'!$B:$B,0))</f>
        <v>0</v>
      </c>
      <c r="T49" s="7">
        <f>INDEX('Transparency and Untying'!$G:$G,MATCH('Raw Scores'!$A49,'Transparency and Untying'!$B:$B,0))</f>
        <v>1</v>
      </c>
      <c r="U49" s="32">
        <f>INDEX('Transparency and Untying'!$H:$H,MATCH('Raw Scores'!$A49,'Transparency and Untying'!$B:$B,0))</f>
        <v>2</v>
      </c>
      <c r="V49" s="32">
        <f>INDEX('Transparency and Untying'!$I:$I,MATCH('Raw Scores'!$A49,'Transparency and Untying'!$B:$B,0))</f>
        <v>8</v>
      </c>
      <c r="W49" s="7">
        <f>INDEX('Transparency and Untying'!$J:$J,MATCH('Raw Scores'!$A49,'Transparency and Untying'!$B:$B,0))</f>
        <v>1</v>
      </c>
      <c r="X49" s="1" t="str">
        <f>INDEX('Transparency and Untying'!$K:$K,MATCH('Raw Scores'!$A49,'Transparency and Untying'!$B:$B,0))</f>
        <v>NA</v>
      </c>
      <c r="Y49" s="2">
        <f>INDEX(Evaluation!$D:$D,MATCH('Raw Scores'!$A49,Evaluation!$B:$B,0))</f>
        <v>3.5166666666666671</v>
      </c>
      <c r="Z49" s="2">
        <f>INDEX(Evaluation!$I:$I,MATCH('Raw Scores'!$A49,Evaluation!$B:$B,0))</f>
        <v>2.1333333333333333</v>
      </c>
      <c r="AA49" s="2">
        <f>INDEX(Evaluation!$M:$M,MATCH('Raw Scores'!$A49,Evaluation!$B:$B,0))</f>
        <v>2.1428571428571428</v>
      </c>
    </row>
    <row r="50" spans="1:27" x14ac:dyDescent="0.35">
      <c r="A50" t="s">
        <v>228</v>
      </c>
      <c r="B50" t="s">
        <v>229</v>
      </c>
      <c r="C50" s="65" t="s">
        <v>229</v>
      </c>
      <c r="D50" s="7">
        <f>INDEX(Prioritisation!$D:$D,MATCH('Raw Scores'!$A50,Prioritisation!$B:$B,0))</f>
        <v>0.53184294700622559</v>
      </c>
      <c r="E50" s="88">
        <f>INDEX(Prioritisation!$E:$E,MATCH('Raw Scores'!$A50,Prioritisation!$B:$B,0))</f>
        <v>0.7759549952154714</v>
      </c>
      <c r="F50" s="2">
        <f>INDEX(Prioritisation!$F:$F,MATCH('Raw Scores'!$A50,Prioritisation!$B:$B,0))</f>
        <v>1.3242636807262897E-2</v>
      </c>
      <c r="G50" s="7">
        <f>INDEX(Prioritisation!$G:$G,MATCH('Raw Scores'!$A50,Prioritisation!$B:$B,0))</f>
        <v>0.32233673334121704</v>
      </c>
      <c r="H50" s="88">
        <f>INDEX(Prioritisation!$H:$H,MATCH('Raw Scores'!$A50,Prioritisation!$B:$B,0))</f>
        <v>2.2277601152406987</v>
      </c>
      <c r="I50" s="1">
        <f>INDEX(Prioritisation!$I:$I,MATCH('Raw Scores'!$A50,Prioritisation!$B:$B,0))</f>
        <v>0.28690489960270721</v>
      </c>
      <c r="J50" s="7">
        <f>INDEX(Ownership!$D:$D,MATCH('Raw Scores'!$A50,Ownership!$B:$B,0))</f>
        <v>0.69100000000000006</v>
      </c>
      <c r="K50" s="7">
        <f>INDEX(Ownership!$E:$E,MATCH('Raw Scores'!$A50,Ownership!$B:$B,0))</f>
        <v>0.375</v>
      </c>
      <c r="L50" s="7">
        <f>INDEX(Ownership!$F:$F,MATCH('Raw Scores'!$A50,Ownership!$B:$B,0))</f>
        <v>0.39900000000000002</v>
      </c>
      <c r="M50" s="7">
        <f>INDEX(Ownership!$G:$G,MATCH('Raw Scores'!$A50,Ownership!$B:$B,0))</f>
        <v>0.26300000000000001</v>
      </c>
      <c r="N50" s="7">
        <f>INDEX(Ownership!$H:$H,MATCH('Raw Scores'!$A50,Ownership!$B:$B,0))</f>
        <v>0.97299999999999998</v>
      </c>
      <c r="O50" s="7">
        <f>INDEX(Ownership!$I:$I,MATCH('Raw Scores'!$A50,Ownership!$B:$B,0))</f>
        <v>0.31</v>
      </c>
      <c r="P50" s="7">
        <f>INDEX(Ownership!$J:$J,MATCH('Raw Scores'!$A50,Ownership!$B:$B,0))</f>
        <v>0.47605040669441223</v>
      </c>
      <c r="Q50" s="7">
        <f>INDEX('Transparency and Untying'!$D:$D,MATCH('Raw Scores'!$A50,'Transparency and Untying'!$B:$B,0))</f>
        <v>0.73648342307596371</v>
      </c>
      <c r="R50" s="7">
        <f>INDEX('Transparency and Untying'!$E:$E,MATCH('Raw Scores'!$A50,'Transparency and Untying'!$B:$B,0))</f>
        <v>0.99323827028274536</v>
      </c>
      <c r="S50" s="88">
        <f>INDEX('Transparency and Untying'!$F:$F,MATCH('Raw Scores'!$A50,'Transparency and Untying'!$B:$B,0))</f>
        <v>5.8776874542236328</v>
      </c>
      <c r="T50" s="7">
        <f>INDEX('Transparency and Untying'!$G:$G,MATCH('Raw Scores'!$A50,'Transparency and Untying'!$B:$B,0))</f>
        <v>0.98297697305679321</v>
      </c>
      <c r="U50" s="32">
        <f>INDEX('Transparency and Untying'!$H:$H,MATCH('Raw Scores'!$A50,'Transparency and Untying'!$B:$B,0))</f>
        <v>2</v>
      </c>
      <c r="V50" s="32">
        <f>INDEX('Transparency and Untying'!$I:$I,MATCH('Raw Scores'!$A50,'Transparency and Untying'!$B:$B,0))</f>
        <v>8</v>
      </c>
      <c r="W50" s="7">
        <f>INDEX('Transparency and Untying'!$J:$J,MATCH('Raw Scores'!$A50,'Transparency and Untying'!$B:$B,0))</f>
        <v>0.94834704458609553</v>
      </c>
      <c r="X50" s="1">
        <f>INDEX('Transparency and Untying'!$K:$K,MATCH('Raw Scores'!$A50,'Transparency and Untying'!$B:$B,0))</f>
        <v>0.17727861739863626</v>
      </c>
      <c r="Y50" s="2">
        <f>INDEX(Evaluation!$D:$D,MATCH('Raw Scores'!$A50,Evaluation!$B:$B,0))</f>
        <v>3.5</v>
      </c>
      <c r="Z50" s="2">
        <f>INDEX(Evaluation!$I:$I,MATCH('Raw Scores'!$A50,Evaluation!$B:$B,0))</f>
        <v>2.875</v>
      </c>
      <c r="AA50" s="2">
        <f>INDEX(Evaluation!$M:$M,MATCH('Raw Scores'!$A50,Evaluation!$B:$B,0))</f>
        <v>3</v>
      </c>
    </row>
    <row r="51" spans="1:27" x14ac:dyDescent="0.35">
      <c r="A51" t="s">
        <v>230</v>
      </c>
      <c r="B51" t="s">
        <v>231</v>
      </c>
      <c r="C51" s="65" t="s">
        <v>231</v>
      </c>
      <c r="D51" s="7">
        <f>INDEX(Prioritisation!$D:$D,MATCH('Raw Scores'!$A51,Prioritisation!$B:$B,0))</f>
        <v>0.71517866849899292</v>
      </c>
      <c r="E51" s="88">
        <f>INDEX(Prioritisation!$E:$E,MATCH('Raw Scores'!$A51,Prioritisation!$B:$B,0))</f>
        <v>0.75420416590236172</v>
      </c>
      <c r="F51" s="2">
        <f>INDEX(Prioritisation!$F:$F,MATCH('Raw Scores'!$A51,Prioritisation!$B:$B,0))</f>
        <v>-4.3236739002168179E-3</v>
      </c>
      <c r="G51" s="7">
        <f>INDEX(Prioritisation!$G:$G,MATCH('Raw Scores'!$A51,Prioritisation!$B:$B,0))</f>
        <v>0.12359895557165146</v>
      </c>
      <c r="H51" s="88">
        <f>INDEX(Prioritisation!$H:$H,MATCH('Raw Scores'!$A51,Prioritisation!$B:$B,0))</f>
        <v>2.0072924175632352</v>
      </c>
      <c r="I51" s="1">
        <f>INDEX(Prioritisation!$I:$I,MATCH('Raw Scores'!$A51,Prioritisation!$B:$B,0))</f>
        <v>0.28887847204279199</v>
      </c>
      <c r="J51" s="7">
        <f>INDEX(Ownership!$D:$D,MATCH('Raw Scores'!$A51,Ownership!$B:$B,0))</f>
        <v>0.77900000000000003</v>
      </c>
      <c r="K51" s="7">
        <f>INDEX(Ownership!$E:$E,MATCH('Raw Scores'!$A51,Ownership!$B:$B,0))</f>
        <v>0.28899999999999998</v>
      </c>
      <c r="L51" s="7">
        <f>INDEX(Ownership!$F:$F,MATCH('Raw Scores'!$A51,Ownership!$B:$B,0))</f>
        <v>0.34599999999999997</v>
      </c>
      <c r="M51" s="7">
        <f>INDEX(Ownership!$G:$G,MATCH('Raw Scores'!$A51,Ownership!$B:$B,0))</f>
        <v>0.13700000000000001</v>
      </c>
      <c r="N51" s="7">
        <f>INDEX(Ownership!$H:$H,MATCH('Raw Scores'!$A51,Ownership!$B:$B,0))</f>
        <v>0.71799999999999997</v>
      </c>
      <c r="O51" s="7">
        <f>INDEX(Ownership!$I:$I,MATCH('Raw Scores'!$A51,Ownership!$B:$B,0))</f>
        <v>0.40600000000000003</v>
      </c>
      <c r="P51" s="7">
        <f>INDEX(Ownership!$J:$J,MATCH('Raw Scores'!$A51,Ownership!$B:$B,0))</f>
        <v>0.57218873500823975</v>
      </c>
      <c r="Q51" s="7">
        <f>INDEX('Transparency and Untying'!$D:$D,MATCH('Raw Scores'!$A51,'Transparency and Untying'!$B:$B,0))</f>
        <v>0.94410786262584656</v>
      </c>
      <c r="R51" s="7">
        <f>INDEX('Transparency and Untying'!$E:$E,MATCH('Raw Scores'!$A51,'Transparency and Untying'!$B:$B,0))</f>
        <v>0.99927634000778198</v>
      </c>
      <c r="S51" s="88">
        <f>INDEX('Transparency and Untying'!$F:$F,MATCH('Raw Scores'!$A51,'Transparency and Untying'!$B:$B,0))</f>
        <v>5.7379245758056641</v>
      </c>
      <c r="T51" s="7">
        <f>INDEX('Transparency and Untying'!$G:$G,MATCH('Raw Scores'!$A51,'Transparency and Untying'!$B:$B,0))</f>
        <v>0.99915152788162231</v>
      </c>
      <c r="U51" s="32">
        <f>INDEX('Transparency and Untying'!$H:$H,MATCH('Raw Scores'!$A51,'Transparency and Untying'!$B:$B,0))</f>
        <v>2</v>
      </c>
      <c r="V51" s="32">
        <f>INDEX('Transparency and Untying'!$I:$I,MATCH('Raw Scores'!$A51,'Transparency and Untying'!$B:$B,0))</f>
        <v>8</v>
      </c>
      <c r="W51" s="7">
        <f>INDEX('Transparency and Untying'!$J:$J,MATCH('Raw Scores'!$A51,'Transparency and Untying'!$B:$B,0))</f>
        <v>0.56492946981600745</v>
      </c>
      <c r="X51" s="1">
        <f>INDEX('Transparency and Untying'!$K:$K,MATCH('Raw Scores'!$A51,'Transparency and Untying'!$B:$B,0))</f>
        <v>0.22979237381370421</v>
      </c>
      <c r="Y51" s="2">
        <f>INDEX(Evaluation!$D:$D,MATCH('Raw Scores'!$A51,Evaluation!$B:$B,0))</f>
        <v>2.5</v>
      </c>
      <c r="Z51" s="2">
        <f>INDEX(Evaluation!$I:$I,MATCH('Raw Scores'!$A51,Evaluation!$B:$B,0))</f>
        <v>2.0533333333333332</v>
      </c>
      <c r="AA51" s="2">
        <f>INDEX(Evaluation!$M:$M,MATCH('Raw Scores'!$A51,Evaluation!$B:$B,0))</f>
        <v>3</v>
      </c>
    </row>
    <row r="52" spans="1:27" x14ac:dyDescent="0.35">
      <c r="A52" t="s">
        <v>232</v>
      </c>
      <c r="B52" t="s">
        <v>232</v>
      </c>
      <c r="C52" t="s">
        <v>234</v>
      </c>
      <c r="D52" s="7">
        <f>INDEX(Prioritisation!$D:$D,MATCH('Raw Scores'!$A52,Prioritisation!$B:$B,0))</f>
        <v>0.53005701303482056</v>
      </c>
      <c r="E52" s="88">
        <f>INDEX(Prioritisation!$E:$E,MATCH('Raw Scores'!$A52,Prioritisation!$B:$B,0))</f>
        <v>0.48118574006730341</v>
      </c>
      <c r="F52" s="2">
        <f>INDEX(Prioritisation!$F:$F,MATCH('Raw Scores'!$A52,Prioritisation!$B:$B,0))</f>
        <v>-6.289290264248848E-3</v>
      </c>
      <c r="G52" s="7" t="str">
        <f>INDEX(Prioritisation!$G:$G,MATCH('Raw Scores'!$A52,Prioritisation!$B:$B,0))</f>
        <v>NA</v>
      </c>
      <c r="H52" s="88">
        <f>INDEX(Prioritisation!$H:$H,MATCH('Raw Scores'!$A52,Prioritisation!$B:$B,0))</f>
        <v>1.525888720146213</v>
      </c>
      <c r="I52" s="1">
        <f>INDEX(Prioritisation!$I:$I,MATCH('Raw Scores'!$A52,Prioritisation!$B:$B,0))</f>
        <v>1</v>
      </c>
      <c r="J52" s="7">
        <f>INDEX(Ownership!$D:$D,MATCH('Raw Scores'!$A52,Ownership!$B:$B,0))</f>
        <v>1</v>
      </c>
      <c r="K52" s="7">
        <f>INDEX(Ownership!$E:$E,MATCH('Raw Scores'!$A52,Ownership!$B:$B,0))</f>
        <v>0.88700000000000001</v>
      </c>
      <c r="L52" s="7">
        <f>INDEX(Ownership!$F:$F,MATCH('Raw Scores'!$A52,Ownership!$B:$B,0))</f>
        <v>0.124</v>
      </c>
      <c r="M52" s="7">
        <f>INDEX(Ownership!$G:$G,MATCH('Raw Scores'!$A52,Ownership!$B:$B,0))</f>
        <v>0.30299999999999999</v>
      </c>
      <c r="N52" s="7">
        <f>INDEX(Ownership!$H:$H,MATCH('Raw Scores'!$A52,Ownership!$B:$B,0))</f>
        <v>0.76100000000000001</v>
      </c>
      <c r="O52" s="7">
        <f>INDEX(Ownership!$I:$I,MATCH('Raw Scores'!$A52,Ownership!$B:$B,0))</f>
        <v>0.5</v>
      </c>
      <c r="P52" s="7">
        <f>INDEX(Ownership!$J:$J,MATCH('Raw Scores'!$A52,Ownership!$B:$B,0))</f>
        <v>0.19395959377288818</v>
      </c>
      <c r="Q52" s="7">
        <f>INDEX('Transparency and Untying'!$D:$D,MATCH('Raw Scores'!$A52,'Transparency and Untying'!$B:$B,0))</f>
        <v>0.83291470227567943</v>
      </c>
      <c r="R52" s="7">
        <f>INDEX('Transparency and Untying'!$E:$E,MATCH('Raw Scores'!$A52,'Transparency and Untying'!$B:$B,0))</f>
        <v>1</v>
      </c>
      <c r="S52" s="88">
        <f>INDEX('Transparency and Untying'!$F:$F,MATCH('Raw Scores'!$A52,'Transparency and Untying'!$B:$B,0))</f>
        <v>3.7000339031219482</v>
      </c>
      <c r="T52" s="7">
        <f>INDEX('Transparency and Untying'!$G:$G,MATCH('Raw Scores'!$A52,'Transparency and Untying'!$B:$B,0))</f>
        <v>1</v>
      </c>
      <c r="U52" s="32">
        <f>INDEX('Transparency and Untying'!$H:$H,MATCH('Raw Scores'!$A52,'Transparency and Untying'!$B:$B,0))</f>
        <v>3</v>
      </c>
      <c r="V52" s="32">
        <f>INDEX('Transparency and Untying'!$I:$I,MATCH('Raw Scores'!$A52,'Transparency and Untying'!$B:$B,0))</f>
        <v>6</v>
      </c>
      <c r="W52" s="7">
        <f>INDEX('Transparency and Untying'!$J:$J,MATCH('Raw Scores'!$A52,'Transparency and Untying'!$B:$B,0))</f>
        <v>1</v>
      </c>
      <c r="X52" s="1" t="str">
        <f>INDEX('Transparency and Untying'!$K:$K,MATCH('Raw Scores'!$A52,'Transparency and Untying'!$B:$B,0))</f>
        <v>NA</v>
      </c>
      <c r="Y52" s="2">
        <f>INDEX(Evaluation!$D:$D,MATCH('Raw Scores'!$A52,Evaluation!$B:$B,0))</f>
        <v>3.15</v>
      </c>
      <c r="Z52" s="2">
        <f>INDEX(Evaluation!$I:$I,MATCH('Raw Scores'!$A52,Evaluation!$B:$B,0))</f>
        <v>3.1999999999999997</v>
      </c>
      <c r="AA52" s="2">
        <f>INDEX(Evaluation!$M:$M,MATCH('Raw Scores'!$A52,Evaluation!$B:$B,0))</f>
        <v>2.5238095238095237</v>
      </c>
    </row>
    <row r="53" spans="1:27" x14ac:dyDescent="0.35">
      <c r="C53" s="66"/>
      <c r="D53" s="1"/>
      <c r="E53" s="2"/>
      <c r="G53" s="1"/>
      <c r="H53" s="1"/>
      <c r="I53" s="1"/>
      <c r="J53" s="1"/>
      <c r="K53" s="1"/>
      <c r="L53" s="1"/>
      <c r="M53" s="1"/>
      <c r="N53" s="1"/>
      <c r="O53" s="1"/>
      <c r="P53" s="1"/>
      <c r="Q53" s="1"/>
      <c r="R53" s="1"/>
      <c r="S53" s="1"/>
      <c r="T53" s="1"/>
      <c r="U53" s="1"/>
      <c r="V53" s="1"/>
      <c r="W53" s="1"/>
      <c r="X53" s="1"/>
    </row>
    <row r="54" spans="1:27" x14ac:dyDescent="0.35">
      <c r="D54" s="1">
        <f t="shared" ref="D54:P54" si="0">MIN(D4:D52)</f>
        <v>5.7770032435655594E-2</v>
      </c>
      <c r="E54" s="1">
        <f t="shared" si="0"/>
        <v>0.11704292619833723</v>
      </c>
      <c r="F54" s="2">
        <f>MIN(F4:F52)</f>
        <v>-1.7913831397891045E-2</v>
      </c>
      <c r="G54" s="1">
        <f t="shared" si="0"/>
        <v>0.12359895557165146</v>
      </c>
      <c r="H54" s="1"/>
      <c r="I54" s="1">
        <f t="shared" si="0"/>
        <v>0</v>
      </c>
      <c r="J54" s="1">
        <f t="shared" si="0"/>
        <v>0.4</v>
      </c>
      <c r="K54" s="1"/>
      <c r="L54" s="1">
        <f t="shared" si="0"/>
        <v>0</v>
      </c>
      <c r="M54" s="1">
        <f t="shared" si="0"/>
        <v>0</v>
      </c>
      <c r="N54" s="1">
        <f t="shared" si="0"/>
        <v>0</v>
      </c>
      <c r="O54" s="1">
        <f t="shared" si="0"/>
        <v>0</v>
      </c>
      <c r="P54" s="1">
        <f t="shared" si="0"/>
        <v>4.4736612588167191E-2</v>
      </c>
      <c r="Q54" s="1">
        <f t="shared" ref="Q54:AA54" si="1">MIN(Q4:Q52)</f>
        <v>0</v>
      </c>
      <c r="R54" s="1">
        <f t="shared" si="1"/>
        <v>0.66666668653488159</v>
      </c>
      <c r="S54" s="1">
        <f t="shared" si="1"/>
        <v>0</v>
      </c>
      <c r="T54" s="1">
        <f t="shared" si="1"/>
        <v>0</v>
      </c>
      <c r="U54" s="1">
        <f t="shared" si="1"/>
        <v>1</v>
      </c>
      <c r="V54" s="1">
        <f t="shared" si="1"/>
        <v>0</v>
      </c>
      <c r="W54" s="1">
        <f t="shared" si="1"/>
        <v>0.4821209334074521</v>
      </c>
      <c r="X54" s="1">
        <f t="shared" si="1"/>
        <v>0</v>
      </c>
      <c r="Y54" s="1">
        <f t="shared" si="1"/>
        <v>0</v>
      </c>
      <c r="Z54" s="1">
        <f t="shared" si="1"/>
        <v>0.12121212121212122</v>
      </c>
      <c r="AA54" s="1">
        <f t="shared" si="1"/>
        <v>0</v>
      </c>
    </row>
    <row r="55" spans="1:27" x14ac:dyDescent="0.35">
      <c r="D55" s="1">
        <f t="shared" ref="D55:P55" si="2">MAX(D4:D52)</f>
        <v>1</v>
      </c>
      <c r="E55" s="1">
        <f t="shared" si="2"/>
        <v>1.409277756793017</v>
      </c>
      <c r="F55" s="2">
        <f t="shared" si="2"/>
        <v>3.0229028314352036E-2</v>
      </c>
      <c r="G55" s="1">
        <f t="shared" si="2"/>
        <v>0.81402784585952759</v>
      </c>
      <c r="H55" s="1"/>
      <c r="I55" s="1">
        <f t="shared" si="2"/>
        <v>1</v>
      </c>
      <c r="J55" s="1">
        <f t="shared" si="2"/>
        <v>1</v>
      </c>
      <c r="K55" s="1"/>
      <c r="L55" s="1">
        <f t="shared" si="2"/>
        <v>1</v>
      </c>
      <c r="M55" s="1">
        <f t="shared" si="2"/>
        <v>1</v>
      </c>
      <c r="N55" s="1">
        <f t="shared" si="2"/>
        <v>1</v>
      </c>
      <c r="O55" s="1">
        <f t="shared" si="2"/>
        <v>1</v>
      </c>
      <c r="P55" s="1">
        <f t="shared" si="2"/>
        <v>0.82311737537384033</v>
      </c>
      <c r="Q55" s="1">
        <f t="shared" ref="Q55:AA55" si="3">MAX(Q4:Q52)</f>
        <v>1</v>
      </c>
      <c r="R55" s="1">
        <f t="shared" si="3"/>
        <v>1</v>
      </c>
      <c r="S55" s="1">
        <f t="shared" si="3"/>
        <v>7.746243953704834</v>
      </c>
      <c r="T55" s="1">
        <f t="shared" si="3"/>
        <v>1</v>
      </c>
      <c r="U55" s="1">
        <f t="shared" si="3"/>
        <v>3</v>
      </c>
      <c r="V55" s="1">
        <f t="shared" si="3"/>
        <v>8</v>
      </c>
      <c r="W55" s="1">
        <f t="shared" si="3"/>
        <v>1</v>
      </c>
      <c r="X55" s="1">
        <f t="shared" si="3"/>
        <v>1</v>
      </c>
      <c r="Y55" s="1">
        <f t="shared" si="3"/>
        <v>3.9</v>
      </c>
      <c r="Z55" s="1">
        <f t="shared" si="3"/>
        <v>3.725490196078431</v>
      </c>
      <c r="AA55" s="1">
        <f t="shared" si="3"/>
        <v>4</v>
      </c>
    </row>
    <row r="56" spans="1:27" x14ac:dyDescent="0.35">
      <c r="D56" s="1"/>
      <c r="E56" s="2"/>
      <c r="G56" s="1"/>
      <c r="H56" s="1"/>
      <c r="I56" s="1"/>
      <c r="Q56" s="1"/>
      <c r="R56" s="1"/>
      <c r="S56" s="1"/>
      <c r="T56" s="1"/>
      <c r="U56" s="1"/>
      <c r="V56" s="1"/>
      <c r="W56" s="1"/>
      <c r="X56" s="1"/>
    </row>
  </sheetData>
  <mergeCells count="10">
    <mergeCell ref="D1:I1"/>
    <mergeCell ref="J1:O1"/>
    <mergeCell ref="Y1:AA1"/>
    <mergeCell ref="U2:V2"/>
    <mergeCell ref="W2:W3"/>
    <mergeCell ref="Q1:W1"/>
    <mergeCell ref="Q2:Q3"/>
    <mergeCell ref="R2:T2"/>
    <mergeCell ref="X2:X3"/>
    <mergeCell ref="H2:I2"/>
  </mergeCells>
  <conditionalFormatting sqref="F53 F56">
    <cfRule type="colorScale" priority="76">
      <colorScale>
        <cfvo type="min"/>
        <cfvo type="percentile" val="50"/>
        <cfvo type="max"/>
        <color rgb="FFF8696B"/>
        <color rgb="FFFCFCFF"/>
        <color rgb="FF63BE7B"/>
      </colorScale>
    </cfRule>
  </conditionalFormatting>
  <conditionalFormatting sqref="G56:H56 G53:H53">
    <cfRule type="colorScale" priority="75">
      <colorScale>
        <cfvo type="min"/>
        <cfvo type="percentile" val="50"/>
        <cfvo type="max"/>
        <color rgb="FFF8696B"/>
        <color rgb="FFFCFCFF"/>
        <color rgb="FF63BE7B"/>
      </colorScale>
    </cfRule>
  </conditionalFormatting>
  <conditionalFormatting sqref="I53 I56">
    <cfRule type="colorScale" priority="74">
      <colorScale>
        <cfvo type="min"/>
        <cfvo type="percentile" val="50"/>
        <cfvo type="max"/>
        <color rgb="FFF8696B"/>
        <color rgb="FFFCFCFF"/>
        <color rgb="FF63BE7B"/>
      </colorScale>
    </cfRule>
  </conditionalFormatting>
  <conditionalFormatting sqref="J56:K56 J4:P53">
    <cfRule type="colorScale" priority="72">
      <colorScale>
        <cfvo type="min"/>
        <cfvo type="percentile" val="50"/>
        <cfvo type="max"/>
        <color rgb="FFF8696B"/>
        <color rgb="FFFCFCFF"/>
        <color rgb="FF63BE7B"/>
      </colorScale>
    </cfRule>
  </conditionalFormatting>
  <conditionalFormatting sqref="Y56 Y53 Y4:AA52">
    <cfRule type="colorScale" priority="66">
      <colorScale>
        <cfvo type="min"/>
        <cfvo type="percentile" val="50"/>
        <cfvo type="max"/>
        <color rgb="FFF8696B"/>
        <color rgb="FFFCFCFF"/>
        <color rgb="FF63BE7B"/>
      </colorScale>
    </cfRule>
  </conditionalFormatting>
  <conditionalFormatting sqref="O4:P53">
    <cfRule type="colorScale" priority="45">
      <colorScale>
        <cfvo type="min"/>
        <cfvo type="percentile" val="50"/>
        <cfvo type="max"/>
        <color rgb="FFF8696B"/>
        <color rgb="FFFCFCFF"/>
        <color rgb="FF63BE7B"/>
      </colorScale>
    </cfRule>
  </conditionalFormatting>
  <conditionalFormatting sqref="R4:R52">
    <cfRule type="colorScale" priority="12">
      <colorScale>
        <cfvo type="min"/>
        <cfvo type="percentile" val="50"/>
        <cfvo type="max"/>
        <color rgb="FFF8696B"/>
        <color rgb="FFFCFCFF"/>
        <color rgb="FF63BE7B"/>
      </colorScale>
    </cfRule>
  </conditionalFormatting>
  <conditionalFormatting sqref="S4:S52">
    <cfRule type="colorScale" priority="11">
      <colorScale>
        <cfvo type="min"/>
        <cfvo type="percentile" val="50"/>
        <cfvo type="max"/>
        <color rgb="FFF8696B"/>
        <color rgb="FFFCFCFF"/>
        <color rgb="FF63BE7B"/>
      </colorScale>
    </cfRule>
  </conditionalFormatting>
  <conditionalFormatting sqref="T4:T52">
    <cfRule type="colorScale" priority="10">
      <colorScale>
        <cfvo type="min"/>
        <cfvo type="percentile" val="50"/>
        <cfvo type="max"/>
        <color rgb="FFF8696B"/>
        <color rgb="FFFCFCFF"/>
        <color rgb="FF63BE7B"/>
      </colorScale>
    </cfRule>
  </conditionalFormatting>
  <conditionalFormatting sqref="U4:U52">
    <cfRule type="colorScale" priority="9">
      <colorScale>
        <cfvo type="min"/>
        <cfvo type="percentile" val="50"/>
        <cfvo type="max"/>
        <color rgb="FFF8696B"/>
        <color rgb="FFFCFCFF"/>
        <color rgb="FF63BE7B"/>
      </colorScale>
    </cfRule>
  </conditionalFormatting>
  <conditionalFormatting sqref="V4:V52">
    <cfRule type="colorScale" priority="8">
      <colorScale>
        <cfvo type="min"/>
        <cfvo type="percentile" val="50"/>
        <cfvo type="max"/>
        <color rgb="FFF8696B"/>
        <color rgb="FFFCFCFF"/>
        <color rgb="FF63BE7B"/>
      </colorScale>
    </cfRule>
  </conditionalFormatting>
  <conditionalFormatting sqref="W4:X52">
    <cfRule type="colorScale" priority="249">
      <colorScale>
        <cfvo type="min"/>
        <cfvo type="percentile" val="50"/>
        <cfvo type="max"/>
        <color rgb="FFF8696B"/>
        <color rgb="FFFCFCFF"/>
        <color rgb="FF63BE7B"/>
      </colorScale>
    </cfRule>
  </conditionalFormatting>
  <conditionalFormatting sqref="J4:K53 K4:P4 L5:P52">
    <cfRule type="colorScale" priority="250">
      <colorScale>
        <cfvo type="min"/>
        <cfvo type="percentile" val="50"/>
        <cfvo type="max"/>
        <color rgb="FFF8696B"/>
        <color rgb="FFFCFCFF"/>
        <color rgb="FF63BE7B"/>
      </colorScale>
    </cfRule>
  </conditionalFormatting>
  <conditionalFormatting sqref="N4:N53">
    <cfRule type="colorScale" priority="254">
      <colorScale>
        <cfvo type="min"/>
        <cfvo type="percentile" val="50"/>
        <cfvo type="max"/>
        <color rgb="FFF8696B"/>
        <color rgb="FFFCFCFF"/>
        <color rgb="FF63BE7B"/>
      </colorScale>
    </cfRule>
  </conditionalFormatting>
  <conditionalFormatting sqref="M4:M53">
    <cfRule type="colorScale" priority="256">
      <colorScale>
        <cfvo type="min"/>
        <cfvo type="percentile" val="50"/>
        <cfvo type="max"/>
        <color rgb="FFF8696B"/>
        <color rgb="FFFCFCFF"/>
        <color rgb="FF63BE7B"/>
      </colorScale>
    </cfRule>
  </conditionalFormatting>
  <conditionalFormatting sqref="L4:L53 M4:P52">
    <cfRule type="colorScale" priority="258">
      <colorScale>
        <cfvo type="min"/>
        <cfvo type="percentile" val="50"/>
        <cfvo type="max"/>
        <color rgb="FFF8696B"/>
        <color rgb="FFFCFCFF"/>
        <color rgb="FF63BE7B"/>
      </colorScale>
    </cfRule>
  </conditionalFormatting>
  <conditionalFormatting sqref="D4:I52">
    <cfRule type="colorScale" priority="40">
      <colorScale>
        <cfvo type="min"/>
        <cfvo type="percentile" val="50"/>
        <cfvo type="max"/>
        <color rgb="FFF8696B"/>
        <color rgb="FFFCFCFF"/>
        <color rgb="FF63BE7B"/>
      </colorScale>
    </cfRule>
  </conditionalFormatting>
  <conditionalFormatting sqref="N4:N52">
    <cfRule type="colorScale" priority="17">
      <colorScale>
        <cfvo type="min"/>
        <cfvo type="percentile" val="50"/>
        <cfvo type="max"/>
        <color rgb="FFF8696B"/>
        <color rgb="FFFCFCFF"/>
        <color rgb="FF63BE7B"/>
      </colorScale>
    </cfRule>
  </conditionalFormatting>
  <conditionalFormatting sqref="E53 E56">
    <cfRule type="colorScale" priority="475">
      <colorScale>
        <cfvo type="min"/>
        <cfvo type="percentile" val="50"/>
        <cfvo type="max"/>
        <color rgb="FFF8696B"/>
        <color rgb="FFFCFCFF"/>
        <color rgb="FF63BE7B"/>
      </colorScale>
    </cfRule>
  </conditionalFormatting>
  <conditionalFormatting sqref="S30:S52">
    <cfRule type="colorScale" priority="33">
      <colorScale>
        <cfvo type="min"/>
        <cfvo type="percentile" val="50"/>
        <cfvo type="max"/>
        <color rgb="FFF8696B"/>
        <color rgb="FFFCFCFF"/>
        <color rgb="FF63BE7B"/>
      </colorScale>
    </cfRule>
  </conditionalFormatting>
  <conditionalFormatting sqref="W29:W53">
    <cfRule type="colorScale" priority="30">
      <colorScale>
        <cfvo type="min"/>
        <cfvo type="percentile" val="50"/>
        <cfvo type="max"/>
        <color rgb="FFF8696B"/>
        <color rgb="FFFCFCFF"/>
        <color rgb="FF63BE7B"/>
      </colorScale>
    </cfRule>
  </conditionalFormatting>
  <conditionalFormatting sqref="X4:X52">
    <cfRule type="colorScale" priority="5">
      <colorScale>
        <cfvo type="min"/>
        <cfvo type="percentile" val="50"/>
        <cfvo type="max"/>
        <color rgb="FFF8696B"/>
        <color rgb="FFFCFCFF"/>
        <color rgb="FF63BE7B"/>
      </colorScale>
    </cfRule>
  </conditionalFormatting>
  <conditionalFormatting sqref="W4:W52">
    <cfRule type="colorScale" priority="4">
      <colorScale>
        <cfvo type="min"/>
        <cfvo type="percentile" val="50"/>
        <cfvo type="max"/>
        <color rgb="FFF8696B"/>
        <color rgb="FFFCFCFF"/>
        <color rgb="FF63BE7B"/>
      </colorScale>
    </cfRule>
  </conditionalFormatting>
  <conditionalFormatting sqref="I4:I52">
    <cfRule type="colorScale" priority="27">
      <colorScale>
        <cfvo type="min"/>
        <cfvo type="percentile" val="50"/>
        <cfvo type="max"/>
        <color rgb="FFF8696B"/>
        <color rgb="FFFCFCFF"/>
        <color rgb="FF63BE7B"/>
      </colorScale>
    </cfRule>
  </conditionalFormatting>
  <conditionalFormatting sqref="H4:H52">
    <cfRule type="colorScale" priority="26">
      <colorScale>
        <cfvo type="min"/>
        <cfvo type="percentile" val="50"/>
        <cfvo type="max"/>
        <color rgb="FFF8696B"/>
        <color rgb="FFFCFCFF"/>
        <color rgb="FF63BE7B"/>
      </colorScale>
    </cfRule>
  </conditionalFormatting>
  <conditionalFormatting sqref="G4:G52">
    <cfRule type="colorScale" priority="25">
      <colorScale>
        <cfvo type="min"/>
        <cfvo type="percentile" val="50"/>
        <cfvo type="max"/>
        <color rgb="FFF8696B"/>
        <color rgb="FFFCFCFF"/>
        <color rgb="FF63BE7B"/>
      </colorScale>
    </cfRule>
  </conditionalFormatting>
  <conditionalFormatting sqref="F4:F52">
    <cfRule type="colorScale" priority="24">
      <colorScale>
        <cfvo type="min"/>
        <cfvo type="percentile" val="50"/>
        <cfvo type="max"/>
        <color rgb="FFF8696B"/>
        <color rgb="FFFCFCFF"/>
        <color rgb="FF63BE7B"/>
      </colorScale>
    </cfRule>
  </conditionalFormatting>
  <conditionalFormatting sqref="E4:E52">
    <cfRule type="colorScale" priority="23">
      <colorScale>
        <cfvo type="min"/>
        <cfvo type="percentile" val="50"/>
        <cfvo type="max"/>
        <color rgb="FFF8696B"/>
        <color rgb="FFFCFCFF"/>
        <color rgb="FF63BE7B"/>
      </colorScale>
    </cfRule>
  </conditionalFormatting>
  <conditionalFormatting sqref="D4:D52">
    <cfRule type="colorScale" priority="22">
      <colorScale>
        <cfvo type="min"/>
        <cfvo type="percentile" val="50"/>
        <cfvo type="max"/>
        <color rgb="FFF8696B"/>
        <color rgb="FFFCFCFF"/>
        <color rgb="FF63BE7B"/>
      </colorScale>
    </cfRule>
  </conditionalFormatting>
  <conditionalFormatting sqref="J4:J52">
    <cfRule type="colorScale" priority="21">
      <colorScale>
        <cfvo type="min"/>
        <cfvo type="percentile" val="50"/>
        <cfvo type="max"/>
        <color rgb="FFF8696B"/>
        <color rgb="FFFCFCFF"/>
        <color rgb="FF63BE7B"/>
      </colorScale>
    </cfRule>
  </conditionalFormatting>
  <conditionalFormatting sqref="K4:K52">
    <cfRule type="colorScale" priority="20">
      <colorScale>
        <cfvo type="min"/>
        <cfvo type="percentile" val="50"/>
        <cfvo type="max"/>
        <color rgb="FFF8696B"/>
        <color rgb="FFFCFCFF"/>
        <color rgb="FF63BE7B"/>
      </colorScale>
    </cfRule>
  </conditionalFormatting>
  <conditionalFormatting sqref="L4:L52">
    <cfRule type="colorScale" priority="19">
      <colorScale>
        <cfvo type="min"/>
        <cfvo type="percentile" val="50"/>
        <cfvo type="max"/>
        <color rgb="FFF8696B"/>
        <color rgb="FFFCFCFF"/>
        <color rgb="FF63BE7B"/>
      </colorScale>
    </cfRule>
  </conditionalFormatting>
  <conditionalFormatting sqref="M4:M52">
    <cfRule type="colorScale" priority="18">
      <colorScale>
        <cfvo type="min"/>
        <cfvo type="percentile" val="50"/>
        <cfvo type="max"/>
        <color rgb="FFF8696B"/>
        <color rgb="FFFCFCFF"/>
        <color rgb="FF63BE7B"/>
      </colorScale>
    </cfRule>
  </conditionalFormatting>
  <conditionalFormatting sqref="O4:O52">
    <cfRule type="colorScale" priority="16">
      <colorScale>
        <cfvo type="min"/>
        <cfvo type="percentile" val="50"/>
        <cfvo type="max"/>
        <color rgb="FFF8696B"/>
        <color rgb="FFFCFCFF"/>
        <color rgb="FF63BE7B"/>
      </colorScale>
    </cfRule>
  </conditionalFormatting>
  <conditionalFormatting sqref="P4:P52">
    <cfRule type="colorScale" priority="15">
      <colorScale>
        <cfvo type="min"/>
        <cfvo type="percentile" val="50"/>
        <cfvo type="max"/>
        <color rgb="FFF8696B"/>
        <color rgb="FFFCFCFF"/>
        <color rgb="FF63BE7B"/>
      </colorScale>
    </cfRule>
  </conditionalFormatting>
  <conditionalFormatting sqref="Q4:Q52">
    <cfRule type="colorScale" priority="14">
      <colorScale>
        <cfvo type="min"/>
        <cfvo type="percentile" val="50"/>
        <cfvo type="max"/>
        <color rgb="FFF8696B"/>
        <color rgb="FFFCFCFF"/>
        <color rgb="FF63BE7B"/>
      </colorScale>
    </cfRule>
  </conditionalFormatting>
  <conditionalFormatting sqref="X4:X45">
    <cfRule type="colorScale" priority="6">
      <colorScale>
        <cfvo type="min"/>
        <cfvo type="percentile" val="50"/>
        <cfvo type="max"/>
        <color rgb="FFF8696B"/>
        <color rgb="FFFCFCFF"/>
        <color rgb="FF63BE7B"/>
      </colorScale>
    </cfRule>
  </conditionalFormatting>
  <conditionalFormatting sqref="Y4:Y52">
    <cfRule type="colorScale" priority="3">
      <colorScale>
        <cfvo type="min"/>
        <cfvo type="percentile" val="50"/>
        <cfvo type="max"/>
        <color rgb="FFF8696B"/>
        <color rgb="FFFCFCFF"/>
        <color rgb="FF63BE7B"/>
      </colorScale>
    </cfRule>
  </conditionalFormatting>
  <conditionalFormatting sqref="Z4:Z52">
    <cfRule type="colorScale" priority="2">
      <colorScale>
        <cfvo type="min"/>
        <cfvo type="percentile" val="50"/>
        <cfvo type="max"/>
        <color rgb="FFF8696B"/>
        <color rgb="FFFCFCFF"/>
        <color rgb="FF63BE7B"/>
      </colorScale>
    </cfRule>
  </conditionalFormatting>
  <conditionalFormatting sqref="AA4:AA52">
    <cfRule type="colorScale" priority="1">
      <colorScale>
        <cfvo type="min"/>
        <cfvo type="percentile" val="50"/>
        <cfvo type="max"/>
        <color rgb="FFF8696B"/>
        <color rgb="FFFCFCFF"/>
        <color rgb="FF63BE7B"/>
      </colorScale>
    </cfRule>
  </conditionalFormatting>
  <conditionalFormatting sqref="Q56:X56 Q4:X53">
    <cfRule type="colorScale" priority="523">
      <colorScale>
        <cfvo type="min"/>
        <cfvo type="percentile" val="50"/>
        <cfvo type="max"/>
        <color rgb="FFF8696B"/>
        <color rgb="FFFCFCFF"/>
        <color rgb="FF63BE7B"/>
      </colorScale>
    </cfRule>
  </conditionalFormatting>
  <conditionalFormatting sqref="Q4:X52">
    <cfRule type="colorScale" priority="527">
      <colorScale>
        <cfvo type="min"/>
        <cfvo type="percentile" val="50"/>
        <cfvo type="max"/>
        <color rgb="FFF8696B"/>
        <color rgb="FFFCFCFF"/>
        <color rgb="FF63BE7B"/>
      </colorScale>
    </cfRule>
  </conditionalFormatting>
  <conditionalFormatting sqref="E54:AA55 D4:D56 E4:I52">
    <cfRule type="colorScale" priority="529">
      <colorScale>
        <cfvo type="min"/>
        <cfvo type="percentile" val="50"/>
        <cfvo type="max"/>
        <color rgb="FFF8696B"/>
        <color theme="0"/>
        <color rgb="FF63BE7B"/>
      </colorScale>
    </cfRule>
    <cfRule type="colorScale" priority="530">
      <colorScale>
        <cfvo type="min"/>
        <cfvo type="percentile" val="50"/>
        <cfvo type="max"/>
        <color rgb="FFF8696B"/>
        <color rgb="FFFCFCFF"/>
        <color rgb="FF63BE7B"/>
      </colorScale>
    </cfRule>
  </conditionalFormatting>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FF6D54-26A6-4E4E-93BA-93D145498EE9}">
  <sheetPr>
    <tabColor rgb="FFE1E1FF"/>
  </sheetPr>
  <dimension ref="A1:AL83"/>
  <sheetViews>
    <sheetView topLeftCell="K5" zoomScale="63" zoomScaleNormal="63" workbookViewId="0">
      <selection activeCell="A32" sqref="A32:XFD32"/>
    </sheetView>
  </sheetViews>
  <sheetFormatPr defaultRowHeight="14.5" x14ac:dyDescent="0.35"/>
  <cols>
    <col min="3" max="3" width="18.1796875" style="7" customWidth="1"/>
    <col min="4" max="5" width="8.81640625" style="2"/>
    <col min="6" max="7" width="8.81640625" style="7"/>
    <col min="8" max="8" width="8.81640625" style="2"/>
    <col min="16" max="16" width="11.54296875" customWidth="1"/>
    <col min="18" max="18" width="14.54296875" customWidth="1"/>
    <col min="19" max="19" width="14.1796875" customWidth="1"/>
    <col min="20" max="20" width="13.81640625" customWidth="1"/>
    <col min="23" max="23" width="8.7265625" style="2"/>
  </cols>
  <sheetData>
    <row r="1" spans="1:38" s="43" customFormat="1" ht="27" customHeight="1" x14ac:dyDescent="0.35">
      <c r="A1" s="97"/>
      <c r="B1" s="97"/>
      <c r="C1" s="97"/>
      <c r="D1" s="97"/>
      <c r="E1" s="97"/>
      <c r="F1" s="97"/>
      <c r="G1" s="97"/>
      <c r="H1" s="97"/>
      <c r="I1" s="97"/>
      <c r="J1" s="97"/>
      <c r="K1" s="97"/>
      <c r="L1" s="97"/>
      <c r="M1" s="97"/>
      <c r="N1" s="97"/>
      <c r="O1" s="97"/>
      <c r="P1" s="97"/>
      <c r="Q1" s="97"/>
      <c r="R1" s="97"/>
      <c r="S1" s="97"/>
      <c r="T1" s="97"/>
      <c r="W1" s="2"/>
    </row>
    <row r="2" spans="1:38" s="43" customFormat="1" x14ac:dyDescent="0.35">
      <c r="A2" s="92"/>
      <c r="B2" s="92"/>
      <c r="C2" s="92"/>
      <c r="D2" s="92"/>
      <c r="E2" s="92"/>
      <c r="F2" s="92"/>
      <c r="G2" s="92"/>
      <c r="H2" s="92"/>
      <c r="I2" s="92"/>
      <c r="J2" s="92"/>
      <c r="K2" s="92"/>
      <c r="L2" s="92"/>
      <c r="M2" s="92"/>
      <c r="N2" s="92"/>
      <c r="O2" s="92"/>
      <c r="P2" s="92"/>
      <c r="Q2" s="92"/>
      <c r="R2" s="92"/>
      <c r="S2" s="92"/>
      <c r="T2" s="92"/>
      <c r="W2" s="2"/>
    </row>
    <row r="3" spans="1:38" ht="14.5" customHeight="1" x14ac:dyDescent="0.35">
      <c r="C3" s="212" t="s">
        <v>240</v>
      </c>
      <c r="D3" s="212"/>
      <c r="E3" s="212"/>
      <c r="F3" s="212"/>
      <c r="G3" s="212"/>
      <c r="H3" s="212"/>
      <c r="I3" s="212"/>
      <c r="J3" s="189" t="s">
        <v>241</v>
      </c>
      <c r="K3" s="189"/>
      <c r="L3" s="189"/>
      <c r="M3" s="189"/>
      <c r="N3" s="189"/>
      <c r="O3" s="189"/>
      <c r="P3" s="189"/>
      <c r="Q3" s="189"/>
      <c r="R3" s="210" t="s">
        <v>242</v>
      </c>
      <c r="S3" s="210"/>
      <c r="W3" s="204" t="s">
        <v>243</v>
      </c>
      <c r="X3" s="204"/>
      <c r="Y3" s="204"/>
      <c r="Z3" s="204"/>
      <c r="AA3" s="204"/>
      <c r="AB3" s="204"/>
      <c r="AC3" s="204"/>
    </row>
    <row r="4" spans="1:38" ht="14.5" customHeight="1" x14ac:dyDescent="0.35">
      <c r="C4" s="159"/>
      <c r="D4" s="208"/>
      <c r="E4" s="208"/>
      <c r="F4" s="159"/>
      <c r="G4" s="159"/>
      <c r="H4" s="211" t="s">
        <v>43</v>
      </c>
      <c r="I4" s="211"/>
      <c r="J4" s="207"/>
      <c r="K4" s="207"/>
      <c r="L4" s="158"/>
      <c r="M4" s="158"/>
      <c r="N4" s="207" t="s">
        <v>43</v>
      </c>
      <c r="O4" s="207"/>
      <c r="P4" s="158"/>
      <c r="Q4" s="158"/>
      <c r="R4" s="209" t="s">
        <v>244</v>
      </c>
      <c r="S4" s="213" t="s">
        <v>245</v>
      </c>
      <c r="T4" s="206" t="s">
        <v>246</v>
      </c>
      <c r="W4" s="204"/>
      <c r="X4" s="204"/>
      <c r="Y4" s="204"/>
      <c r="Z4" s="204"/>
      <c r="AA4" s="204"/>
      <c r="AB4" s="204"/>
      <c r="AC4" s="204"/>
    </row>
    <row r="5" spans="1:38" s="3" customFormat="1" ht="43" customHeight="1" x14ac:dyDescent="0.35">
      <c r="A5" s="3" t="s">
        <v>104</v>
      </c>
      <c r="B5" s="5" t="s">
        <v>126</v>
      </c>
      <c r="C5" s="5" t="s">
        <v>247</v>
      </c>
      <c r="D5" s="8" t="s">
        <v>26</v>
      </c>
      <c r="E5" s="9" t="s">
        <v>30</v>
      </c>
      <c r="F5" s="9" t="s">
        <v>34</v>
      </c>
      <c r="G5" s="8" t="s">
        <v>39</v>
      </c>
      <c r="H5" s="100" t="s">
        <v>248</v>
      </c>
      <c r="I5" s="101" t="s">
        <v>249</v>
      </c>
      <c r="J5" s="8" t="s">
        <v>26</v>
      </c>
      <c r="K5" s="9" t="s">
        <v>30</v>
      </c>
      <c r="L5" s="9" t="s">
        <v>34</v>
      </c>
      <c r="M5" s="8" t="s">
        <v>39</v>
      </c>
      <c r="N5" s="8" t="s">
        <v>110</v>
      </c>
      <c r="O5" s="8" t="s">
        <v>111</v>
      </c>
      <c r="P5" s="86" t="s">
        <v>250</v>
      </c>
      <c r="Q5" s="8" t="s">
        <v>251</v>
      </c>
      <c r="R5" s="209"/>
      <c r="S5" s="213"/>
      <c r="T5" s="206"/>
      <c r="W5" s="142" t="s">
        <v>26</v>
      </c>
      <c r="X5" s="142" t="s">
        <v>30</v>
      </c>
      <c r="Y5" s="142" t="s">
        <v>34</v>
      </c>
      <c r="Z5" s="142" t="s">
        <v>39</v>
      </c>
      <c r="AA5" s="142" t="s">
        <v>43</v>
      </c>
      <c r="AB5" s="142" t="s">
        <v>110</v>
      </c>
      <c r="AC5" s="142" t="s">
        <v>111</v>
      </c>
      <c r="AD5"/>
      <c r="AE5" s="205" t="s">
        <v>252</v>
      </c>
      <c r="AF5" s="205"/>
      <c r="AG5" s="205"/>
      <c r="AH5" s="205"/>
      <c r="AI5" s="205"/>
      <c r="AJ5" s="205"/>
      <c r="AK5"/>
    </row>
    <row r="6" spans="1:38" x14ac:dyDescent="0.35">
      <c r="A6">
        <f t="shared" ref="A6:A37" si="0">RANK(S6,S$6:S$54)</f>
        <v>2</v>
      </c>
      <c r="B6" t="s">
        <v>129</v>
      </c>
      <c r="C6" t="s">
        <v>130</v>
      </c>
      <c r="D6" s="7">
        <v>0.99954330921173096</v>
      </c>
      <c r="E6" s="2">
        <v>1.031769382649145</v>
      </c>
      <c r="F6" s="2">
        <v>1.8639210611581802E-2</v>
      </c>
      <c r="G6" s="7" t="s">
        <v>253</v>
      </c>
      <c r="H6" s="2">
        <v>1.8911608062844607</v>
      </c>
      <c r="I6" s="84">
        <v>8.6694022094941769E-3</v>
      </c>
      <c r="J6" s="2">
        <f>STANDARDIZE(D6, AVERAGE(D$6:D$54), _xlfn.STDEV.P(D$6:D$54))</f>
        <v>1.3236440140808421</v>
      </c>
      <c r="K6" s="2">
        <f>STANDARDIZE(E6, AVERAGE(E$6:E$54), _xlfn.STDEV.P(E$6:E$54))</f>
        <v>1.5139850370348136</v>
      </c>
      <c r="L6" s="2">
        <f>STANDARDIZE(F6, AVERAGE(F$6:F$54), _xlfn.STDEV.P(F$6:F$54))</f>
        <v>1.6627602622957152</v>
      </c>
      <c r="M6" s="2" t="s">
        <v>253</v>
      </c>
      <c r="N6" s="2">
        <f>STANDARDIZE(H6, AVERAGE(H$6:H$54), _xlfn.STDEV.P(H$6:H$54))</f>
        <v>0.82453508219094751</v>
      </c>
      <c r="O6" s="2">
        <f>STANDARDIZE(I6, AVERAGE(I$6:I$54), _xlfn.STDEV.P(I$6:I$54))</f>
        <v>-1.0561859878706163</v>
      </c>
      <c r="P6" s="87">
        <f>AVERAGE(N6:O6)</f>
        <v>-0.11582545283983442</v>
      </c>
      <c r="Q6" s="2">
        <f>STANDARDIZE(P6, AVERAGE(P$6:P$54), _xlfn.STDEV.P(P$6:P$54))</f>
        <v>-0.16337497629460371</v>
      </c>
      <c r="R6" s="44">
        <f t="shared" ref="R6:R37" si="1">AVERAGE(J6,K6,L6:M6,Q6)</f>
        <v>1.0842535842791918</v>
      </c>
      <c r="S6" s="94">
        <f>STANDARDIZE(R6, AVERAGE(R$6:R$54), _xlfn.STDEV.P(R$6:R$54))</f>
        <v>1.9500184537767682</v>
      </c>
      <c r="T6" s="139">
        <f>((S6-S$60)/(S$61-S$60))*100</f>
        <v>82.249414952514428</v>
      </c>
      <c r="U6" s="2"/>
      <c r="V6" s="2"/>
      <c r="W6" s="139">
        <f>((J6-J$63)/(J$62-J$63))*100</f>
        <v>99.95433092117311</v>
      </c>
      <c r="X6" s="139">
        <f>((K6-K$60)/(K$61-K$60))*100</f>
        <v>68.864988149166592</v>
      </c>
      <c r="Y6" s="139">
        <f>((L6-L$60)/(L$61-L$60))*100</f>
        <v>73.135216311609014</v>
      </c>
      <c r="Z6" s="139" t="s">
        <v>253</v>
      </c>
      <c r="AA6" s="139">
        <f>((Q6-Q$60)/(Q$61-Q$60))*100</f>
        <v>43.46252570783389</v>
      </c>
      <c r="AB6" s="139">
        <f>((N6-N$60)/(N$61-N$60))*100</f>
        <v>78.270451987897445</v>
      </c>
      <c r="AC6" s="139">
        <f>((O6-O$63)/(O$62-O$63))*100</f>
        <v>0.86694022094941647</v>
      </c>
      <c r="AE6" s="205"/>
      <c r="AF6" s="205"/>
      <c r="AG6" s="205"/>
      <c r="AH6" s="205"/>
      <c r="AI6" s="205"/>
      <c r="AJ6" s="205"/>
      <c r="AK6" s="2"/>
      <c r="AL6" s="2"/>
    </row>
    <row r="7" spans="1:38" x14ac:dyDescent="0.35">
      <c r="A7">
        <f t="shared" si="0"/>
        <v>36</v>
      </c>
      <c r="B7" t="s">
        <v>132</v>
      </c>
      <c r="C7" t="s">
        <v>133</v>
      </c>
      <c r="D7" s="7">
        <v>1</v>
      </c>
      <c r="E7" s="2">
        <v>0.30980067275231704</v>
      </c>
      <c r="F7" s="2">
        <v>-8.0317240208387375E-3</v>
      </c>
      <c r="G7" s="7" t="s">
        <v>253</v>
      </c>
      <c r="H7" s="2">
        <v>1.0343771405168809</v>
      </c>
      <c r="I7" s="84">
        <v>0.11696068271691971</v>
      </c>
      <c r="J7" s="2">
        <f t="shared" ref="J7:J54" si="2">STANDARDIZE(D7, AVERAGE(D$6:D$54), _xlfn.STDEV.P(D$6:D$54))</f>
        <v>1.3254988406146189</v>
      </c>
      <c r="K7" s="2">
        <f t="shared" ref="K7:K54" si="3">STANDARDIZE(E7, AVERAGE(E$6:E$54), _xlfn.STDEV.P(E$6:E$54))</f>
        <v>-1.2287512523444299</v>
      </c>
      <c r="L7" s="2">
        <f t="shared" ref="L7:L54" si="4">STANDARDIZE(F7, AVERAGE(F$6:F$54), _xlfn.STDEV.P(F$6:F$54))</f>
        <v>-0.63335269260674998</v>
      </c>
      <c r="M7" s="2" t="s">
        <v>253</v>
      </c>
      <c r="N7" s="2">
        <f t="shared" ref="N7:N54" si="5">STANDARDIZE(H7, AVERAGE(H$6:H$54), _xlfn.STDEV.P(H$6:H$54))</f>
        <v>-0.50377062215955815</v>
      </c>
      <c r="O7" s="2">
        <f t="shared" ref="O7:O54" si="6">STANDARDIZE(I7, AVERAGE(I$6:I$54), _xlfn.STDEV.P(I$6:I$54))</f>
        <v>-0.57425935084560042</v>
      </c>
      <c r="P7" s="87">
        <f t="shared" ref="P7:P54" si="7">AVERAGE(N7:O7)</f>
        <v>-0.53901498650257929</v>
      </c>
      <c r="Q7" s="2">
        <f t="shared" ref="Q7:Q54" si="8">STANDARDIZE(P7, AVERAGE(P$6:P$54), _xlfn.STDEV.P(P$6:P$54))</f>
        <v>-0.76029541420458036</v>
      </c>
      <c r="R7" s="44">
        <f t="shared" si="1"/>
        <v>-0.32422512963528538</v>
      </c>
      <c r="S7" s="94">
        <f t="shared" ref="S7:S54" si="9">STANDARDIZE(R7, AVERAGE(R$6:R$54), _xlfn.STDEV.P(R$6:R$54))</f>
        <v>-0.63580529371977745</v>
      </c>
      <c r="T7" s="139">
        <f t="shared" ref="T7:T53" si="10">((S7-S$60)/(S$61-S$60))*100</f>
        <v>34.503884376727378</v>
      </c>
      <c r="U7" s="2"/>
      <c r="V7" s="2"/>
      <c r="W7" s="139">
        <f>((J7-J$63)/(J$62-J$63))*100</f>
        <v>100</v>
      </c>
      <c r="X7" s="139">
        <f t="shared" ref="X7:X54" si="11">((K7-K$60)/(K$61-K$60))*100</f>
        <v>18.159579657383521</v>
      </c>
      <c r="Y7" s="139">
        <f t="shared" ref="Y7:Y54" si="12">((L7-L$60)/(L$61-L$60))*100</f>
        <v>23.699467597997604</v>
      </c>
      <c r="Z7" s="139" t="s">
        <v>253</v>
      </c>
      <c r="AA7" s="139">
        <f t="shared" ref="AA7:AA54" si="13">((Q7-Q$60)/(Q$61-Q$60))*100</f>
        <v>32.732389194033892</v>
      </c>
      <c r="AB7" s="139">
        <f t="shared" ref="AB7:AB54" si="14">((N7-N$60)/(N$61-N$60))*100</f>
        <v>53.034464628106406</v>
      </c>
      <c r="AC7" s="139">
        <f t="shared" ref="AC7:AC54" si="15">((O7-O$63)/(O$62-O$63))*100</f>
        <v>11.696068271691972</v>
      </c>
      <c r="AE7" s="205"/>
      <c r="AF7" s="205"/>
      <c r="AG7" s="205"/>
      <c r="AH7" s="205"/>
      <c r="AI7" s="205"/>
      <c r="AJ7" s="205"/>
      <c r="AK7" s="2"/>
      <c r="AL7" s="2"/>
    </row>
    <row r="8" spans="1:38" x14ac:dyDescent="0.35">
      <c r="A8">
        <f t="shared" si="0"/>
        <v>8</v>
      </c>
      <c r="B8" t="s">
        <v>134</v>
      </c>
      <c r="C8" t="s">
        <v>135</v>
      </c>
      <c r="D8" s="7">
        <v>0.99999994039535522</v>
      </c>
      <c r="E8" s="2">
        <v>0.47618427153429366</v>
      </c>
      <c r="F8" s="2">
        <v>3.0229028314352036E-2</v>
      </c>
      <c r="G8" s="7" t="s">
        <v>253</v>
      </c>
      <c r="H8" s="2">
        <v>1.4066303417130257</v>
      </c>
      <c r="I8" s="84">
        <v>4.7708210175362795E-2</v>
      </c>
      <c r="J8" s="2">
        <f t="shared" si="2"/>
        <v>1.3254985985333694</v>
      </c>
      <c r="K8" s="2">
        <f t="shared" si="3"/>
        <v>-0.59666522412575962</v>
      </c>
      <c r="L8" s="2">
        <f t="shared" si="4"/>
        <v>2.6605329665165987</v>
      </c>
      <c r="M8" s="2" t="s">
        <v>253</v>
      </c>
      <c r="N8" s="2">
        <f t="shared" si="5"/>
        <v>7.3348282375801752E-2</v>
      </c>
      <c r="O8" s="2">
        <f t="shared" si="6"/>
        <v>-0.88245231930284651</v>
      </c>
      <c r="P8" s="87">
        <f t="shared" si="7"/>
        <v>-0.4045520184635224</v>
      </c>
      <c r="Q8" s="2">
        <f t="shared" si="8"/>
        <v>-0.57063171182078265</v>
      </c>
      <c r="R8" s="44">
        <f t="shared" si="1"/>
        <v>0.70468365727585636</v>
      </c>
      <c r="S8" s="94">
        <f t="shared" si="9"/>
        <v>1.2531666509171104</v>
      </c>
      <c r="T8" s="139">
        <f t="shared" si="10"/>
        <v>69.382505870857244</v>
      </c>
      <c r="U8" s="2"/>
      <c r="V8" s="2"/>
      <c r="W8" s="139">
        <f t="shared" ref="W8:W54" si="16">((J8-J$63)/(J$62-J$63))*100</f>
        <v>99.999994039535537</v>
      </c>
      <c r="X8" s="139">
        <f t="shared" si="11"/>
        <v>29.845056087212011</v>
      </c>
      <c r="Y8" s="139">
        <f t="shared" si="12"/>
        <v>94.61745244195626</v>
      </c>
      <c r="Z8" s="139" t="s">
        <v>253</v>
      </c>
      <c r="AA8" s="139">
        <f t="shared" si="13"/>
        <v>36.141750457348195</v>
      </c>
      <c r="AB8" s="139">
        <f t="shared" si="14"/>
        <v>63.998932620865759</v>
      </c>
      <c r="AC8" s="139">
        <f t="shared" si="15"/>
        <v>4.7708210175362789</v>
      </c>
      <c r="AE8" s="205"/>
      <c r="AF8" s="205"/>
      <c r="AG8" s="205"/>
      <c r="AH8" s="205"/>
      <c r="AI8" s="205"/>
      <c r="AJ8" s="205"/>
      <c r="AK8" s="2"/>
      <c r="AL8" s="2"/>
    </row>
    <row r="9" spans="1:38" x14ac:dyDescent="0.35">
      <c r="A9">
        <f t="shared" si="0"/>
        <v>42</v>
      </c>
      <c r="B9" t="s">
        <v>137</v>
      </c>
      <c r="C9" t="s">
        <v>138</v>
      </c>
      <c r="D9" s="7">
        <v>0.78066551685333252</v>
      </c>
      <c r="E9" s="2">
        <v>0.48360235722368472</v>
      </c>
      <c r="F9" s="2">
        <v>-1.3167359866201878E-2</v>
      </c>
      <c r="G9" s="7">
        <v>0.22785688936710358</v>
      </c>
      <c r="H9" s="2">
        <v>1.3981427834455289</v>
      </c>
      <c r="I9" s="84">
        <v>0.20516837374004521</v>
      </c>
      <c r="J9" s="2">
        <f t="shared" si="2"/>
        <v>0.43468293286530868</v>
      </c>
      <c r="K9" s="2">
        <f t="shared" si="3"/>
        <v>-0.56848415126330099</v>
      </c>
      <c r="L9" s="2">
        <f t="shared" si="4"/>
        <v>-1.0754819302475529</v>
      </c>
      <c r="M9" s="2">
        <f>STANDARDIZE(G9, AVERAGE(G$6:G$54), _xlfn.STDEV.P(G$6:G$54))</f>
        <v>-0.92657047319611763</v>
      </c>
      <c r="N9" s="2">
        <f t="shared" si="5"/>
        <v>6.018968410511339E-2</v>
      </c>
      <c r="O9" s="2">
        <f t="shared" si="6"/>
        <v>-0.18171033216813037</v>
      </c>
      <c r="P9" s="87">
        <f t="shared" si="7"/>
        <v>-6.0760324031508495E-2</v>
      </c>
      <c r="Q9" s="2">
        <f t="shared" si="8"/>
        <v>-8.5704102638191199E-2</v>
      </c>
      <c r="R9" s="44">
        <f t="shared" si="1"/>
        <v>-0.4443115448959708</v>
      </c>
      <c r="S9" s="94">
        <f t="shared" si="9"/>
        <v>-0.85627174540636419</v>
      </c>
      <c r="T9" s="139">
        <f t="shared" si="10"/>
        <v>30.433116707380929</v>
      </c>
      <c r="U9" s="2"/>
      <c r="V9" s="2"/>
      <c r="W9" s="139">
        <f t="shared" si="16"/>
        <v>78.066551685333252</v>
      </c>
      <c r="X9" s="139">
        <f t="shared" si="11"/>
        <v>30.366044129978263</v>
      </c>
      <c r="Y9" s="139">
        <f t="shared" si="12"/>
        <v>14.180341004384633</v>
      </c>
      <c r="Z9" s="139">
        <f t="shared" ref="Z9:Z53" si="17">((M9-M$63)/(M$62-M$63))*100</f>
        <v>22.785688936710351</v>
      </c>
      <c r="AA9" s="139">
        <f t="shared" si="13"/>
        <v>44.858723633972097</v>
      </c>
      <c r="AB9" s="139">
        <f t="shared" si="14"/>
        <v>63.748937293326279</v>
      </c>
      <c r="AC9" s="139">
        <f t="shared" si="15"/>
        <v>20.51683737400452</v>
      </c>
      <c r="AE9" s="205"/>
      <c r="AF9" s="205"/>
      <c r="AG9" s="205"/>
      <c r="AH9" s="205"/>
      <c r="AI9" s="205"/>
      <c r="AJ9" s="205"/>
      <c r="AK9" s="2"/>
      <c r="AL9" s="2"/>
    </row>
    <row r="10" spans="1:38" x14ac:dyDescent="0.35">
      <c r="A10">
        <f t="shared" si="0"/>
        <v>23</v>
      </c>
      <c r="B10" t="s">
        <v>139</v>
      </c>
      <c r="C10" t="s">
        <v>140</v>
      </c>
      <c r="D10" s="7">
        <v>0.28323554992675781</v>
      </c>
      <c r="E10" s="2">
        <v>0.52156087546245544</v>
      </c>
      <c r="F10" s="2">
        <v>1.3142475858330727E-2</v>
      </c>
      <c r="G10" s="7">
        <v>0.63333785533905029</v>
      </c>
      <c r="H10" s="2">
        <v>0.79682364918903659</v>
      </c>
      <c r="I10" s="84">
        <v>0.29036184200587933</v>
      </c>
      <c r="J10" s="2">
        <f t="shared" si="2"/>
        <v>-1.5856037141417449</v>
      </c>
      <c r="K10" s="2">
        <f t="shared" si="3"/>
        <v>-0.42428094129396859</v>
      </c>
      <c r="L10" s="2">
        <f t="shared" si="4"/>
        <v>1.1895438546014578</v>
      </c>
      <c r="M10" s="2">
        <f t="shared" ref="M10:M53" si="18">STANDARDIZE(G10, AVERAGE(G$6:G$54), _xlfn.STDEV.P(G$6:G$54))</f>
        <v>1.1362770027781581</v>
      </c>
      <c r="N10" s="2">
        <f t="shared" si="5"/>
        <v>-0.87205922315250906</v>
      </c>
      <c r="O10" s="2">
        <f t="shared" si="6"/>
        <v>0.19742454799459491</v>
      </c>
      <c r="P10" s="87">
        <f t="shared" si="7"/>
        <v>-0.3373173375789571</v>
      </c>
      <c r="Q10" s="2">
        <f t="shared" si="8"/>
        <v>-0.47579535136311518</v>
      </c>
      <c r="R10" s="44">
        <f t="shared" si="1"/>
        <v>-3.1971829883842583E-2</v>
      </c>
      <c r="S10" s="94">
        <f t="shared" si="9"/>
        <v>-9.9257942797302615E-2</v>
      </c>
      <c r="T10" s="139">
        <f t="shared" si="10"/>
        <v>44.410877447553752</v>
      </c>
      <c r="U10" s="2"/>
      <c r="V10" s="2"/>
      <c r="W10" s="139">
        <f t="shared" si="16"/>
        <v>28.323554992675781</v>
      </c>
      <c r="X10" s="139">
        <f t="shared" si="11"/>
        <v>33.031952148782452</v>
      </c>
      <c r="Y10" s="139">
        <f t="shared" si="12"/>
        <v>62.946777032965208</v>
      </c>
      <c r="Z10" s="139">
        <f t="shared" si="17"/>
        <v>63.333785533905015</v>
      </c>
      <c r="AA10" s="139">
        <f t="shared" si="13"/>
        <v>37.846512146771502</v>
      </c>
      <c r="AB10" s="139">
        <f t="shared" si="14"/>
        <v>46.03748610955239</v>
      </c>
      <c r="AC10" s="139">
        <f t="shared" si="15"/>
        <v>29.036184200587932</v>
      </c>
      <c r="AE10" s="205"/>
      <c r="AF10" s="205"/>
      <c r="AG10" s="205"/>
      <c r="AH10" s="205"/>
      <c r="AI10" s="205"/>
      <c r="AJ10" s="205"/>
      <c r="AK10" s="2"/>
      <c r="AL10" s="2"/>
    </row>
    <row r="11" spans="1:38" x14ac:dyDescent="0.35">
      <c r="A11">
        <f t="shared" si="0"/>
        <v>10</v>
      </c>
      <c r="B11" t="s">
        <v>141</v>
      </c>
      <c r="C11" t="s">
        <v>142</v>
      </c>
      <c r="D11" s="7">
        <v>0.33221325278282166</v>
      </c>
      <c r="E11" s="2">
        <v>1.0983292609031139</v>
      </c>
      <c r="F11" s="2">
        <v>1.1227721348404884E-2</v>
      </c>
      <c r="G11" s="7">
        <v>0.48250594735145569</v>
      </c>
      <c r="H11" s="2">
        <v>1.9872519013813417</v>
      </c>
      <c r="I11" s="84">
        <v>0.21332535874222033</v>
      </c>
      <c r="J11" s="2">
        <f t="shared" si="2"/>
        <v>-1.3866832516441754</v>
      </c>
      <c r="K11" s="2">
        <f t="shared" si="3"/>
        <v>1.7668439088963279</v>
      </c>
      <c r="L11" s="2">
        <f t="shared" si="4"/>
        <v>1.0247017635277398</v>
      </c>
      <c r="M11" s="2">
        <f t="shared" si="18"/>
        <v>0.36893341134032914</v>
      </c>
      <c r="N11" s="2">
        <f t="shared" si="5"/>
        <v>0.97350891870792233</v>
      </c>
      <c r="O11" s="2">
        <f t="shared" si="6"/>
        <v>-0.14540945612398576</v>
      </c>
      <c r="P11" s="87">
        <f t="shared" si="7"/>
        <v>0.41404973129196831</v>
      </c>
      <c r="Q11" s="2">
        <f t="shared" si="8"/>
        <v>0.58402849612125918</v>
      </c>
      <c r="R11" s="44">
        <f t="shared" si="1"/>
        <v>0.47156486564829614</v>
      </c>
      <c r="S11" s="94">
        <f t="shared" si="9"/>
        <v>0.82518424591297901</v>
      </c>
      <c r="T11" s="139">
        <f t="shared" si="10"/>
        <v>61.480092945843722</v>
      </c>
      <c r="U11" s="2"/>
      <c r="V11" s="2"/>
      <c r="W11" s="139">
        <f t="shared" si="16"/>
        <v>33.221325278282158</v>
      </c>
      <c r="X11" s="139">
        <f t="shared" si="11"/>
        <v>73.539630927678601</v>
      </c>
      <c r="Y11" s="139">
        <f t="shared" si="12"/>
        <v>59.397695453878541</v>
      </c>
      <c r="Z11" s="139">
        <f t="shared" si="17"/>
        <v>48.250594735145562</v>
      </c>
      <c r="AA11" s="139">
        <f t="shared" si="13"/>
        <v>56.897718709417532</v>
      </c>
      <c r="AB11" s="139">
        <f t="shared" si="14"/>
        <v>81.100750648039252</v>
      </c>
      <c r="AC11" s="139">
        <f t="shared" si="15"/>
        <v>21.332535874222032</v>
      </c>
      <c r="AE11" s="205"/>
      <c r="AF11" s="205"/>
      <c r="AG11" s="205"/>
      <c r="AH11" s="205"/>
      <c r="AI11" s="205"/>
      <c r="AJ11" s="205"/>
      <c r="AK11" s="2"/>
      <c r="AL11" s="2"/>
    </row>
    <row r="12" spans="1:38" x14ac:dyDescent="0.35">
      <c r="A12">
        <f t="shared" si="0"/>
        <v>30</v>
      </c>
      <c r="B12" t="s">
        <v>143</v>
      </c>
      <c r="C12" t="s">
        <v>144</v>
      </c>
      <c r="D12" s="7">
        <v>0.44715747237205505</v>
      </c>
      <c r="E12" s="2">
        <v>0.6637843432674515</v>
      </c>
      <c r="F12" s="2">
        <v>-2.1265097893774509E-3</v>
      </c>
      <c r="G12" s="7">
        <v>0.31528586149215698</v>
      </c>
      <c r="H12" s="2">
        <v>1.9847468880581687</v>
      </c>
      <c r="I12" s="84">
        <v>0.29446024966733564</v>
      </c>
      <c r="J12" s="2">
        <f t="shared" si="2"/>
        <v>-0.91984311850629241</v>
      </c>
      <c r="K12" s="2">
        <f t="shared" si="3"/>
        <v>0.11602151365019002</v>
      </c>
      <c r="L12" s="2">
        <f t="shared" si="4"/>
        <v>-0.12497009990035773</v>
      </c>
      <c r="M12" s="2">
        <f t="shared" si="18"/>
        <v>-0.48178354209348856</v>
      </c>
      <c r="N12" s="2">
        <f t="shared" si="5"/>
        <v>0.9696252971829209</v>
      </c>
      <c r="O12" s="2">
        <f t="shared" si="6"/>
        <v>0.21566361407810808</v>
      </c>
      <c r="P12" s="87">
        <f t="shared" si="7"/>
        <v>0.59264445563051449</v>
      </c>
      <c r="Q12" s="2">
        <f t="shared" si="8"/>
        <v>0.8359412505267958</v>
      </c>
      <c r="R12" s="44">
        <f t="shared" si="1"/>
        <v>-0.11492679926463061</v>
      </c>
      <c r="S12" s="94">
        <f t="shared" si="9"/>
        <v>-0.25155483424376812</v>
      </c>
      <c r="T12" s="139">
        <f t="shared" si="10"/>
        <v>41.598815761526467</v>
      </c>
      <c r="U12" s="2"/>
      <c r="V12" s="2"/>
      <c r="W12" s="139">
        <f t="shared" si="16"/>
        <v>44.715747237205498</v>
      </c>
      <c r="X12" s="139">
        <f t="shared" si="11"/>
        <v>43.020610844532342</v>
      </c>
      <c r="Y12" s="139">
        <f t="shared" si="12"/>
        <v>34.645041529692541</v>
      </c>
      <c r="Z12" s="139">
        <f t="shared" si="17"/>
        <v>31.528586149215691</v>
      </c>
      <c r="AA12" s="139">
        <f t="shared" si="13"/>
        <v>61.426057953091473</v>
      </c>
      <c r="AB12" s="139">
        <f t="shared" si="14"/>
        <v>81.026967163263009</v>
      </c>
      <c r="AC12" s="139">
        <f t="shared" si="15"/>
        <v>29.446024966733564</v>
      </c>
      <c r="AE12" s="205"/>
      <c r="AF12" s="205"/>
      <c r="AG12" s="205"/>
      <c r="AH12" s="205"/>
      <c r="AI12" s="205"/>
      <c r="AJ12" s="205"/>
      <c r="AK12" s="2"/>
      <c r="AL12" s="2"/>
    </row>
    <row r="13" spans="1:38" x14ac:dyDescent="0.35">
      <c r="A13">
        <f t="shared" si="0"/>
        <v>31</v>
      </c>
      <c r="B13" t="s">
        <v>145</v>
      </c>
      <c r="C13" t="s">
        <v>146</v>
      </c>
      <c r="D13" s="7">
        <v>1</v>
      </c>
      <c r="E13" s="2">
        <v>0.43416629725834355</v>
      </c>
      <c r="F13" s="2">
        <v>-1.4894668944180012E-2</v>
      </c>
      <c r="G13" s="7" t="s">
        <v>253</v>
      </c>
      <c r="H13" s="2">
        <v>0.97194653566111811</v>
      </c>
      <c r="I13" s="84">
        <v>0.39817722680974998</v>
      </c>
      <c r="J13" s="2">
        <f t="shared" si="2"/>
        <v>1.3254988406146189</v>
      </c>
      <c r="K13" s="2">
        <f t="shared" si="3"/>
        <v>-0.75629017915922736</v>
      </c>
      <c r="L13" s="2">
        <f t="shared" si="4"/>
        <v>-1.2241867583957624</v>
      </c>
      <c r="M13" s="2" t="s">
        <v>253</v>
      </c>
      <c r="N13" s="2">
        <f t="shared" si="5"/>
        <v>-0.60055926539503479</v>
      </c>
      <c r="O13" s="2">
        <f t="shared" si="6"/>
        <v>0.67723331537291154</v>
      </c>
      <c r="P13" s="87">
        <f t="shared" si="7"/>
        <v>3.8337024988938373E-2</v>
      </c>
      <c r="Q13" s="2">
        <f t="shared" si="8"/>
        <v>5.4075424660194944E-2</v>
      </c>
      <c r="R13" s="44">
        <f t="shared" si="1"/>
        <v>-0.15022566807004398</v>
      </c>
      <c r="S13" s="94">
        <f t="shared" si="9"/>
        <v>-0.31635996925580157</v>
      </c>
      <c r="T13" s="139">
        <f t="shared" si="10"/>
        <v>40.402231671763715</v>
      </c>
      <c r="U13" s="2"/>
      <c r="V13" s="2"/>
      <c r="W13" s="139">
        <f t="shared" si="16"/>
        <v>100</v>
      </c>
      <c r="X13" s="139">
        <f t="shared" si="11"/>
        <v>26.894043778155368</v>
      </c>
      <c r="Y13" s="139">
        <f t="shared" si="12"/>
        <v>10.9786977659108</v>
      </c>
      <c r="Z13" s="139" t="s">
        <v>253</v>
      </c>
      <c r="AA13" s="139">
        <f t="shared" si="13"/>
        <v>47.371375763957161</v>
      </c>
      <c r="AB13" s="139">
        <f t="shared" si="14"/>
        <v>51.195613097723083</v>
      </c>
      <c r="AC13" s="139">
        <f t="shared" si="15"/>
        <v>39.817722680974995</v>
      </c>
      <c r="AE13" s="205"/>
      <c r="AF13" s="205"/>
      <c r="AG13" s="205"/>
      <c r="AH13" s="205"/>
      <c r="AI13" s="205"/>
      <c r="AJ13" s="205"/>
      <c r="AK13" s="2"/>
      <c r="AL13" s="2"/>
    </row>
    <row r="14" spans="1:38" x14ac:dyDescent="0.35">
      <c r="A14">
        <f t="shared" si="0"/>
        <v>33</v>
      </c>
      <c r="B14" t="s">
        <v>148</v>
      </c>
      <c r="C14" t="s">
        <v>149</v>
      </c>
      <c r="D14" s="7">
        <v>0.60533547401428223</v>
      </c>
      <c r="E14" s="2">
        <v>0.44422405890327354</v>
      </c>
      <c r="F14" s="2">
        <v>-3.2743832562118769E-3</v>
      </c>
      <c r="G14" s="7">
        <v>0.69000643491744995</v>
      </c>
      <c r="H14" s="2">
        <v>0.20724596388504324</v>
      </c>
      <c r="I14" s="84">
        <v>0.16692521368952121</v>
      </c>
      <c r="J14" s="2">
        <f t="shared" si="2"/>
        <v>-0.27741116664276078</v>
      </c>
      <c r="K14" s="2">
        <f t="shared" si="3"/>
        <v>-0.71808106084796663</v>
      </c>
      <c r="L14" s="2">
        <f t="shared" si="4"/>
        <v>-0.22379105140100372</v>
      </c>
      <c r="M14" s="2">
        <f t="shared" si="18"/>
        <v>1.4245732390025654</v>
      </c>
      <c r="N14" s="2">
        <f t="shared" si="5"/>
        <v>-1.7861048963335666</v>
      </c>
      <c r="O14" s="2">
        <f t="shared" si="6"/>
        <v>-0.35190314387003552</v>
      </c>
      <c r="P14" s="87">
        <f t="shared" si="7"/>
        <v>-1.0690040201018012</v>
      </c>
      <c r="Q14" s="2">
        <f t="shared" si="8"/>
        <v>-1.5078594744151355</v>
      </c>
      <c r="R14" s="44">
        <f t="shared" si="1"/>
        <v>-0.26051390286086024</v>
      </c>
      <c r="S14" s="94">
        <f t="shared" si="9"/>
        <v>-0.51883795758050399</v>
      </c>
      <c r="T14" s="139">
        <f t="shared" si="10"/>
        <v>36.66360911798742</v>
      </c>
      <c r="U14" s="2"/>
      <c r="V14" s="2"/>
      <c r="W14" s="139">
        <f t="shared" si="16"/>
        <v>60.533547401428223</v>
      </c>
      <c r="X14" s="139">
        <f t="shared" si="11"/>
        <v>27.600421915778593</v>
      </c>
      <c r="Y14" s="139">
        <f t="shared" si="12"/>
        <v>32.5174076449591</v>
      </c>
      <c r="Z14" s="139">
        <f t="shared" si="17"/>
        <v>69.000643491744995</v>
      </c>
      <c r="AA14" s="139">
        <f t="shared" si="13"/>
        <v>19.294309494575522</v>
      </c>
      <c r="AB14" s="139">
        <f t="shared" si="14"/>
        <v>28.671871417753909</v>
      </c>
      <c r="AC14" s="139">
        <f t="shared" si="15"/>
        <v>16.692521368952121</v>
      </c>
      <c r="AE14" s="205"/>
      <c r="AF14" s="205"/>
      <c r="AG14" s="205"/>
      <c r="AH14" s="205"/>
      <c r="AI14" s="205"/>
      <c r="AJ14" s="205"/>
      <c r="AK14" s="2"/>
      <c r="AL14" s="2"/>
    </row>
    <row r="15" spans="1:38" x14ac:dyDescent="0.35">
      <c r="A15">
        <f t="shared" si="0"/>
        <v>13</v>
      </c>
      <c r="B15" t="s">
        <v>150</v>
      </c>
      <c r="C15" t="s">
        <v>151</v>
      </c>
      <c r="D15" s="7">
        <v>0.59112346172332764</v>
      </c>
      <c r="E15" s="2">
        <v>0.83148222785712278</v>
      </c>
      <c r="F15" s="2">
        <v>8.9254565536975861E-3</v>
      </c>
      <c r="G15" s="7">
        <v>0.30142617225646973</v>
      </c>
      <c r="H15" s="2">
        <v>2.467642828980388</v>
      </c>
      <c r="I15" s="84">
        <v>0.19933027652682936</v>
      </c>
      <c r="J15" s="2">
        <f t="shared" si="2"/>
        <v>-0.3351325356143931</v>
      </c>
      <c r="K15" s="2">
        <f t="shared" si="3"/>
        <v>0.75310047207479036</v>
      </c>
      <c r="L15" s="2">
        <f t="shared" si="4"/>
        <v>0.82649873489006165</v>
      </c>
      <c r="M15" s="2">
        <f t="shared" si="18"/>
        <v>-0.55229344849339423</v>
      </c>
      <c r="N15" s="2">
        <f t="shared" si="5"/>
        <v>1.7182780301456086</v>
      </c>
      <c r="O15" s="2">
        <f t="shared" si="6"/>
        <v>-0.20769150575299075</v>
      </c>
      <c r="P15" s="87">
        <f t="shared" si="7"/>
        <v>0.75529326219630899</v>
      </c>
      <c r="Q15" s="2">
        <f t="shared" si="8"/>
        <v>1.0653618507965614</v>
      </c>
      <c r="R15" s="44">
        <f t="shared" si="1"/>
        <v>0.35150701473072521</v>
      </c>
      <c r="S15" s="94">
        <f t="shared" si="9"/>
        <v>0.60477023545679742</v>
      </c>
      <c r="T15" s="139">
        <f t="shared" si="10"/>
        <v>57.410293569240409</v>
      </c>
      <c r="U15" s="2"/>
      <c r="V15" s="2"/>
      <c r="W15" s="139">
        <f t="shared" si="16"/>
        <v>59.112346172332764</v>
      </c>
      <c r="X15" s="139">
        <f t="shared" si="11"/>
        <v>54.798392380995764</v>
      </c>
      <c r="Y15" s="139">
        <f t="shared" si="12"/>
        <v>55.130346542716111</v>
      </c>
      <c r="Z15" s="139">
        <f t="shared" si="17"/>
        <v>30.142617225646973</v>
      </c>
      <c r="AA15" s="139">
        <f t="shared" si="13"/>
        <v>65.550082200932323</v>
      </c>
      <c r="AB15" s="139">
        <f t="shared" si="14"/>
        <v>95.250342734142919</v>
      </c>
      <c r="AC15" s="139">
        <f t="shared" si="15"/>
        <v>19.933027652682934</v>
      </c>
      <c r="AH15" s="2"/>
      <c r="AI15" s="2"/>
      <c r="AJ15" s="2"/>
      <c r="AK15" s="2"/>
      <c r="AL15" s="2"/>
    </row>
    <row r="16" spans="1:38" x14ac:dyDescent="0.35">
      <c r="A16">
        <f t="shared" si="0"/>
        <v>35</v>
      </c>
      <c r="B16" t="s">
        <v>152</v>
      </c>
      <c r="C16" t="s">
        <v>153</v>
      </c>
      <c r="D16" s="7">
        <v>0.70230221748352051</v>
      </c>
      <c r="E16" s="2">
        <v>0.53270433943305306</v>
      </c>
      <c r="F16" s="2">
        <v>-7.3853530921041965E-3</v>
      </c>
      <c r="G16" s="7" t="s">
        <v>253</v>
      </c>
      <c r="H16" s="2">
        <v>1.2046360835388441</v>
      </c>
      <c r="I16" s="84">
        <v>0.1683806157229451</v>
      </c>
      <c r="J16" s="2">
        <f t="shared" si="2"/>
        <v>0.1164143566666889</v>
      </c>
      <c r="K16" s="2">
        <f t="shared" si="3"/>
        <v>-0.38194727419374774</v>
      </c>
      <c r="L16" s="2">
        <f t="shared" si="4"/>
        <v>-0.57770632386886434</v>
      </c>
      <c r="M16" s="2" t="s">
        <v>253</v>
      </c>
      <c r="N16" s="2">
        <f t="shared" si="5"/>
        <v>-0.23981142887807597</v>
      </c>
      <c r="O16" s="2">
        <f t="shared" si="6"/>
        <v>-0.34542619573348399</v>
      </c>
      <c r="P16" s="87">
        <f t="shared" si="7"/>
        <v>-0.29261881230577996</v>
      </c>
      <c r="Q16" s="2">
        <f t="shared" si="8"/>
        <v>-0.41274685616744128</v>
      </c>
      <c r="R16" s="44">
        <f t="shared" si="1"/>
        <v>-0.31399652439084114</v>
      </c>
      <c r="S16" s="94">
        <f t="shared" si="9"/>
        <v>-0.61702661422426497</v>
      </c>
      <c r="T16" s="139">
        <f t="shared" si="10"/>
        <v>34.850620312188539</v>
      </c>
      <c r="U16" s="2"/>
      <c r="V16" s="2"/>
      <c r="W16" s="139">
        <f t="shared" si="16"/>
        <v>70.230221748352051</v>
      </c>
      <c r="X16" s="139">
        <f t="shared" si="11"/>
        <v>33.814581485618064</v>
      </c>
      <c r="Y16" s="139">
        <f t="shared" si="12"/>
        <v>24.897544502654036</v>
      </c>
      <c r="Z16" s="139" t="s">
        <v>253</v>
      </c>
      <c r="AA16" s="139">
        <f t="shared" si="13"/>
        <v>38.97986077662906</v>
      </c>
      <c r="AB16" s="139">
        <f t="shared" si="14"/>
        <v>58.049327429143041</v>
      </c>
      <c r="AC16" s="139">
        <f t="shared" si="15"/>
        <v>16.83806157229451</v>
      </c>
      <c r="AH16" s="2"/>
      <c r="AI16" s="2"/>
      <c r="AJ16" s="2"/>
      <c r="AK16" s="2"/>
      <c r="AL16" s="2"/>
    </row>
    <row r="17" spans="1:38" x14ac:dyDescent="0.35">
      <c r="A17">
        <f t="shared" si="0"/>
        <v>16</v>
      </c>
      <c r="B17" t="s">
        <v>154</v>
      </c>
      <c r="C17" t="s">
        <v>155</v>
      </c>
      <c r="D17" s="7">
        <v>0.42813706398010254</v>
      </c>
      <c r="E17" s="2">
        <v>0.80322423712368618</v>
      </c>
      <c r="F17" s="2">
        <v>2.2490262053906918E-3</v>
      </c>
      <c r="G17" s="7">
        <v>0.47536343336105347</v>
      </c>
      <c r="H17" s="2">
        <v>1.9940338365399839</v>
      </c>
      <c r="I17" s="84">
        <v>0.23846164220451807</v>
      </c>
      <c r="J17" s="2">
        <f t="shared" si="2"/>
        <v>-0.99709354499809788</v>
      </c>
      <c r="K17" s="2">
        <f t="shared" si="3"/>
        <v>0.64574925922151505</v>
      </c>
      <c r="L17" s="2">
        <f t="shared" si="4"/>
        <v>0.25172179412935591</v>
      </c>
      <c r="M17" s="2">
        <f t="shared" si="18"/>
        <v>0.33259652208118812</v>
      </c>
      <c r="N17" s="2">
        <f t="shared" si="5"/>
        <v>0.98402322181346669</v>
      </c>
      <c r="O17" s="2">
        <f t="shared" si="6"/>
        <v>-3.3545929351282901E-2</v>
      </c>
      <c r="P17" s="87">
        <f t="shared" si="7"/>
        <v>0.47523864623109191</v>
      </c>
      <c r="Q17" s="2">
        <f t="shared" si="8"/>
        <v>0.67033713798338523</v>
      </c>
      <c r="R17" s="44">
        <f t="shared" si="1"/>
        <v>0.18066223368346929</v>
      </c>
      <c r="S17" s="94">
        <f t="shared" si="9"/>
        <v>0.29111658375193633</v>
      </c>
      <c r="T17" s="139">
        <f t="shared" si="10"/>
        <v>51.618885693053862</v>
      </c>
      <c r="U17" s="2"/>
      <c r="V17" s="2"/>
      <c r="W17" s="139">
        <f t="shared" si="16"/>
        <v>42.813706398010254</v>
      </c>
      <c r="X17" s="139">
        <f t="shared" si="11"/>
        <v>52.813773181223681</v>
      </c>
      <c r="Y17" s="139">
        <f t="shared" si="12"/>
        <v>42.755289667070571</v>
      </c>
      <c r="Z17" s="139">
        <f t="shared" si="17"/>
        <v>47.536343336105347</v>
      </c>
      <c r="AA17" s="139">
        <f t="shared" si="13"/>
        <v>58.449187633389869</v>
      </c>
      <c r="AB17" s="139">
        <f t="shared" si="14"/>
        <v>81.30050799260195</v>
      </c>
      <c r="AC17" s="139">
        <f t="shared" si="15"/>
        <v>23.846164220451808</v>
      </c>
      <c r="AH17" s="2"/>
      <c r="AI17" s="2"/>
      <c r="AJ17" s="2"/>
      <c r="AK17" s="2"/>
      <c r="AL17" s="2"/>
    </row>
    <row r="18" spans="1:38" x14ac:dyDescent="0.35">
      <c r="A18">
        <f t="shared" si="0"/>
        <v>44</v>
      </c>
      <c r="B18" t="s">
        <v>156</v>
      </c>
      <c r="C18" t="s">
        <v>157</v>
      </c>
      <c r="D18" s="7">
        <v>0.40163609385490417</v>
      </c>
      <c r="E18" s="2">
        <v>0.43948081695657493</v>
      </c>
      <c r="F18" s="2">
        <v>-5.4919631220400333E-3</v>
      </c>
      <c r="G18" s="7" t="s">
        <v>253</v>
      </c>
      <c r="H18" s="2">
        <v>1.2605625599780979</v>
      </c>
      <c r="I18" s="84">
        <v>0.29014821004315283</v>
      </c>
      <c r="J18" s="2">
        <f t="shared" si="2"/>
        <v>-1.1047258945476657</v>
      </c>
      <c r="K18" s="2">
        <f t="shared" si="3"/>
        <v>-0.73610048695076169</v>
      </c>
      <c r="L18" s="2">
        <f t="shared" si="4"/>
        <v>-0.41470351579846115</v>
      </c>
      <c r="M18" s="2" t="s">
        <v>253</v>
      </c>
      <c r="N18" s="2">
        <f t="shared" si="5"/>
        <v>-0.15310639393564174</v>
      </c>
      <c r="O18" s="2">
        <f t="shared" si="6"/>
        <v>0.19647382571228911</v>
      </c>
      <c r="P18" s="87">
        <f t="shared" si="7"/>
        <v>2.1683715888323685E-2</v>
      </c>
      <c r="Q18" s="2">
        <f t="shared" si="8"/>
        <v>3.0585475665116005E-2</v>
      </c>
      <c r="R18" s="44">
        <f t="shared" si="1"/>
        <v>-0.5562361054079431</v>
      </c>
      <c r="S18" s="94">
        <f t="shared" si="9"/>
        <v>-1.0617538614233093</v>
      </c>
      <c r="T18" s="139">
        <f t="shared" si="10"/>
        <v>26.639024916491156</v>
      </c>
      <c r="U18" s="2"/>
      <c r="V18" s="2"/>
      <c r="W18" s="139">
        <f t="shared" si="16"/>
        <v>40.163609385490417</v>
      </c>
      <c r="X18" s="139">
        <f t="shared" si="11"/>
        <v>27.267293876868038</v>
      </c>
      <c r="Y18" s="139">
        <f t="shared" si="12"/>
        <v>28.407025968788517</v>
      </c>
      <c r="Z18" s="139" t="s">
        <v>253</v>
      </c>
      <c r="AA18" s="139">
        <f t="shared" si="13"/>
        <v>46.949124583712916</v>
      </c>
      <c r="AB18" s="139">
        <f t="shared" si="14"/>
        <v>59.69660422594594</v>
      </c>
      <c r="AC18" s="139">
        <f t="shared" si="15"/>
        <v>29.014821004315284</v>
      </c>
      <c r="AH18" s="2"/>
      <c r="AI18" s="2"/>
      <c r="AJ18" s="2"/>
      <c r="AK18" s="2"/>
      <c r="AL18" s="2"/>
    </row>
    <row r="19" spans="1:38" x14ac:dyDescent="0.35">
      <c r="A19">
        <f t="shared" si="0"/>
        <v>39</v>
      </c>
      <c r="B19" t="s">
        <v>158</v>
      </c>
      <c r="C19" t="s">
        <v>159</v>
      </c>
      <c r="D19" s="7">
        <v>0.6384129524230957</v>
      </c>
      <c r="E19" s="2">
        <v>0.47317807819113078</v>
      </c>
      <c r="F19" s="2">
        <v>-7.3418710380792618E-3</v>
      </c>
      <c r="G19" s="7">
        <v>0.33579209446907043</v>
      </c>
      <c r="H19" s="2">
        <v>0.9520172115841774</v>
      </c>
      <c r="I19" s="84">
        <v>0.26567511437732599</v>
      </c>
      <c r="J19" s="2">
        <f t="shared" si="2"/>
        <v>-0.14306866138743479</v>
      </c>
      <c r="K19" s="2">
        <f t="shared" si="3"/>
        <v>-0.60808565753534793</v>
      </c>
      <c r="L19" s="2">
        <f t="shared" si="4"/>
        <v>-0.5739629339603961</v>
      </c>
      <c r="M19" s="2">
        <f t="shared" si="18"/>
        <v>-0.37745994989534576</v>
      </c>
      <c r="N19" s="2">
        <f t="shared" si="5"/>
        <v>-0.63145648707763313</v>
      </c>
      <c r="O19" s="2">
        <f t="shared" si="6"/>
        <v>8.7561671044262185E-2</v>
      </c>
      <c r="P19" s="87">
        <f t="shared" si="7"/>
        <v>-0.27194740801668549</v>
      </c>
      <c r="Q19" s="2">
        <f t="shared" si="8"/>
        <v>-0.38358927376301916</v>
      </c>
      <c r="R19" s="44">
        <f t="shared" si="1"/>
        <v>-0.41723329530830877</v>
      </c>
      <c r="S19" s="94">
        <f t="shared" si="9"/>
        <v>-0.80655883165574394</v>
      </c>
      <c r="T19" s="139">
        <f t="shared" si="10"/>
        <v>31.351032882367591</v>
      </c>
      <c r="U19" s="2"/>
      <c r="V19" s="2"/>
      <c r="W19" s="139">
        <f t="shared" si="16"/>
        <v>63.84129524230957</v>
      </c>
      <c r="X19" s="139">
        <f t="shared" si="11"/>
        <v>29.633924691376123</v>
      </c>
      <c r="Y19" s="139">
        <f t="shared" si="12"/>
        <v>24.978140399496564</v>
      </c>
      <c r="Z19" s="139">
        <f t="shared" si="17"/>
        <v>33.579209446907043</v>
      </c>
      <c r="AA19" s="139">
        <f t="shared" si="13"/>
        <v>39.503992335446632</v>
      </c>
      <c r="AB19" s="139">
        <f t="shared" si="14"/>
        <v>50.608608243884881</v>
      </c>
      <c r="AC19" s="139">
        <f t="shared" si="15"/>
        <v>26.567511437732598</v>
      </c>
      <c r="AH19" s="2"/>
      <c r="AI19" s="2"/>
      <c r="AJ19" s="2"/>
      <c r="AK19" s="2"/>
      <c r="AL19" s="2"/>
    </row>
    <row r="20" spans="1:38" x14ac:dyDescent="0.35">
      <c r="A20">
        <f t="shared" si="0"/>
        <v>47</v>
      </c>
      <c r="B20" t="s">
        <v>160</v>
      </c>
      <c r="C20" t="s">
        <v>161</v>
      </c>
      <c r="D20" s="7">
        <v>0.5308946967124939</v>
      </c>
      <c r="E20" s="2">
        <v>0.50300019627623271</v>
      </c>
      <c r="F20" s="2">
        <v>-1.4421525411307812E-2</v>
      </c>
      <c r="G20" s="7">
        <v>0.20879165828227997</v>
      </c>
      <c r="H20" s="2">
        <v>1.3243350758176291</v>
      </c>
      <c r="I20" s="84">
        <v>0.25992333263482637</v>
      </c>
      <c r="J20" s="2">
        <f t="shared" si="2"/>
        <v>-0.57974861789211007</v>
      </c>
      <c r="K20" s="2">
        <f t="shared" si="3"/>
        <v>-0.49479237435434859</v>
      </c>
      <c r="L20" s="2">
        <f t="shared" si="4"/>
        <v>-1.1834536153571384</v>
      </c>
      <c r="M20" s="2">
        <f t="shared" si="18"/>
        <v>-1.0235630995402989</v>
      </c>
      <c r="N20" s="2">
        <f t="shared" si="5"/>
        <v>-5.4237332870451557E-2</v>
      </c>
      <c r="O20" s="2">
        <f t="shared" si="6"/>
        <v>6.1964625565843819E-2</v>
      </c>
      <c r="P20" s="87">
        <f t="shared" si="7"/>
        <v>3.8636463476961307E-3</v>
      </c>
      <c r="Q20" s="2">
        <f t="shared" si="8"/>
        <v>5.4497790855905261E-3</v>
      </c>
      <c r="R20" s="44">
        <f t="shared" si="1"/>
        <v>-0.65522158561166099</v>
      </c>
      <c r="S20" s="94">
        <f t="shared" si="9"/>
        <v>-1.243481141246201</v>
      </c>
      <c r="T20" s="139">
        <f>((S20-S$60)/(S$61-S$60))*100</f>
        <v>23.283550513551372</v>
      </c>
      <c r="U20" s="2"/>
      <c r="V20" s="2"/>
      <c r="W20" s="139">
        <f t="shared" si="16"/>
        <v>53.08946967124939</v>
      </c>
      <c r="X20" s="139">
        <f t="shared" si="11"/>
        <v>31.728395904417166</v>
      </c>
      <c r="Y20" s="139">
        <f t="shared" si="12"/>
        <v>11.855690084286765</v>
      </c>
      <c r="Z20" s="139">
        <f t="shared" si="17"/>
        <v>20.87916582822799</v>
      </c>
      <c r="AA20" s="139">
        <f t="shared" si="13"/>
        <v>46.497289735148996</v>
      </c>
      <c r="AB20" s="139">
        <f t="shared" si="14"/>
        <v>61.574980842972913</v>
      </c>
      <c r="AC20" s="139">
        <f t="shared" si="15"/>
        <v>25.992333263482642</v>
      </c>
      <c r="AH20" s="2"/>
      <c r="AI20" s="2"/>
      <c r="AJ20" s="2"/>
      <c r="AK20" s="2"/>
      <c r="AL20" s="2"/>
    </row>
    <row r="21" spans="1:38" x14ac:dyDescent="0.35">
      <c r="A21">
        <f t="shared" si="0"/>
        <v>3</v>
      </c>
      <c r="B21" t="s">
        <v>162</v>
      </c>
      <c r="C21" t="s">
        <v>163</v>
      </c>
      <c r="D21" s="7">
        <v>0.79299634695053101</v>
      </c>
      <c r="E21" s="2">
        <v>0.91724107043251024</v>
      </c>
      <c r="F21" s="2">
        <v>2.3325538262724876E-2</v>
      </c>
      <c r="G21" s="7" t="s">
        <v>253</v>
      </c>
      <c r="H21" s="2">
        <v>2.0961524375833278</v>
      </c>
      <c r="I21" s="84">
        <v>0.20215874153813898</v>
      </c>
      <c r="J21" s="2">
        <f t="shared" si="2"/>
        <v>0.48476397552102796</v>
      </c>
      <c r="K21" s="2">
        <f t="shared" si="3"/>
        <v>1.0788956020331093</v>
      </c>
      <c r="L21" s="2">
        <f t="shared" si="4"/>
        <v>2.0662083520985841</v>
      </c>
      <c r="M21" s="2" t="s">
        <v>253</v>
      </c>
      <c r="N21" s="2">
        <f t="shared" si="5"/>
        <v>1.1423417399012796</v>
      </c>
      <c r="O21" s="2">
        <f t="shared" si="6"/>
        <v>-0.19510404142108731</v>
      </c>
      <c r="P21" s="87">
        <f t="shared" si="7"/>
        <v>0.47361884924009617</v>
      </c>
      <c r="Q21" s="2">
        <f t="shared" si="8"/>
        <v>0.66805236992491768</v>
      </c>
      <c r="R21" s="44">
        <f t="shared" si="1"/>
        <v>1.0744800748944097</v>
      </c>
      <c r="S21" s="94">
        <f t="shared" si="9"/>
        <v>1.9320752840192985</v>
      </c>
      <c r="T21" s="139">
        <f t="shared" si="10"/>
        <v>81.918106153486193</v>
      </c>
      <c r="U21" s="2"/>
      <c r="V21" s="2"/>
      <c r="W21" s="139">
        <f t="shared" si="16"/>
        <v>79.299634695053101</v>
      </c>
      <c r="X21" s="139">
        <f t="shared" si="11"/>
        <v>60.821419535716849</v>
      </c>
      <c r="Y21" s="139">
        <f t="shared" si="12"/>
        <v>81.821530433872383</v>
      </c>
      <c r="Z21" s="139" t="s">
        <v>253</v>
      </c>
      <c r="AA21" s="139">
        <f t="shared" si="13"/>
        <v>58.408117045732375</v>
      </c>
      <c r="AB21" s="139">
        <f t="shared" si="14"/>
        <v>84.308342791623971</v>
      </c>
      <c r="AC21" s="139">
        <f t="shared" si="15"/>
        <v>20.2158741538139</v>
      </c>
      <c r="AH21" s="2"/>
      <c r="AI21" s="2"/>
      <c r="AJ21" s="2"/>
      <c r="AK21" s="2"/>
      <c r="AL21" s="2"/>
    </row>
    <row r="22" spans="1:38" x14ac:dyDescent="0.35">
      <c r="A22">
        <f t="shared" si="0"/>
        <v>21</v>
      </c>
      <c r="B22" t="s">
        <v>165</v>
      </c>
      <c r="C22" t="s">
        <v>166</v>
      </c>
      <c r="D22" s="7">
        <v>0.76375603675842285</v>
      </c>
      <c r="E22" s="2">
        <v>0.46329713298746356</v>
      </c>
      <c r="F22" s="2">
        <v>-6.5336744301021099E-3</v>
      </c>
      <c r="G22" s="7" t="s">
        <v>253</v>
      </c>
      <c r="H22" s="2">
        <v>0.78831406075255472</v>
      </c>
      <c r="I22" s="84">
        <v>0.70612347002351461</v>
      </c>
      <c r="J22" s="2">
        <f t="shared" si="2"/>
        <v>0.36600593486566829</v>
      </c>
      <c r="K22" s="2">
        <f t="shared" si="3"/>
        <v>-0.64562305577984902</v>
      </c>
      <c r="L22" s="2">
        <f t="shared" si="4"/>
        <v>-0.50438491851924194</v>
      </c>
      <c r="M22" s="2" t="s">
        <v>253</v>
      </c>
      <c r="N22" s="2">
        <f t="shared" si="5"/>
        <v>-0.88525197566807845</v>
      </c>
      <c r="O22" s="2">
        <f t="shared" si="6"/>
        <v>2.0476806559260678</v>
      </c>
      <c r="P22" s="87">
        <f t="shared" si="7"/>
        <v>0.58121434012899464</v>
      </c>
      <c r="Q22" s="2">
        <f t="shared" si="8"/>
        <v>0.81981875928398018</v>
      </c>
      <c r="R22" s="44">
        <f t="shared" si="1"/>
        <v>8.9541799626393914E-3</v>
      </c>
      <c r="S22" s="94">
        <f t="shared" si="9"/>
        <v>-2.4121948830313648E-2</v>
      </c>
      <c r="T22" s="139">
        <f t="shared" si="10"/>
        <v>45.798214036432313</v>
      </c>
      <c r="U22" s="2"/>
      <c r="V22" s="2"/>
      <c r="W22" s="139">
        <f t="shared" si="16"/>
        <v>76.375603675842285</v>
      </c>
      <c r="X22" s="139">
        <f t="shared" si="11"/>
        <v>28.939964751050635</v>
      </c>
      <c r="Y22" s="139">
        <f t="shared" si="12"/>
        <v>26.476168307921817</v>
      </c>
      <c r="Z22" s="139" t="s">
        <v>253</v>
      </c>
      <c r="AA22" s="139">
        <f t="shared" si="13"/>
        <v>61.136242894013115</v>
      </c>
      <c r="AB22" s="139">
        <f t="shared" si="14"/>
        <v>45.786841898183475</v>
      </c>
      <c r="AC22" s="139">
        <f t="shared" si="15"/>
        <v>70.61234700235147</v>
      </c>
      <c r="AH22" s="2"/>
      <c r="AI22" s="2"/>
      <c r="AJ22" s="2"/>
      <c r="AK22" s="2"/>
      <c r="AL22" s="2"/>
    </row>
    <row r="23" spans="1:38" x14ac:dyDescent="0.35">
      <c r="A23">
        <f t="shared" si="0"/>
        <v>1</v>
      </c>
      <c r="B23" t="s">
        <v>168</v>
      </c>
      <c r="C23" t="s">
        <v>169</v>
      </c>
      <c r="D23" s="7">
        <v>0.99611681699752808</v>
      </c>
      <c r="E23" s="2">
        <v>0.90085596822700609</v>
      </c>
      <c r="F23" s="2">
        <v>8.9507075026631355E-3</v>
      </c>
      <c r="G23" s="7" t="s">
        <v>253</v>
      </c>
      <c r="H23" s="2">
        <v>1.7386537123047674</v>
      </c>
      <c r="I23" s="84">
        <v>0.98423972124483716</v>
      </c>
      <c r="J23" s="2">
        <f t="shared" si="2"/>
        <v>1.3097274892900277</v>
      </c>
      <c r="K23" s="2">
        <f t="shared" si="3"/>
        <v>1.0166491170979848</v>
      </c>
      <c r="L23" s="2">
        <f t="shared" si="4"/>
        <v>0.82867260062976844</v>
      </c>
      <c r="M23" s="2" t="s">
        <v>253</v>
      </c>
      <c r="N23" s="2">
        <f t="shared" si="5"/>
        <v>0.58809728466867517</v>
      </c>
      <c r="O23" s="2">
        <f t="shared" si="6"/>
        <v>3.2853761474287828</v>
      </c>
      <c r="P23" s="87">
        <f t="shared" si="7"/>
        <v>1.936736716048729</v>
      </c>
      <c r="Q23" s="2">
        <f t="shared" si="8"/>
        <v>2.731820228761749</v>
      </c>
      <c r="R23" s="44">
        <f t="shared" si="1"/>
        <v>1.4717173589448824</v>
      </c>
      <c r="S23" s="94">
        <f t="shared" si="9"/>
        <v>2.6613625585383183</v>
      </c>
      <c r="T23" s="139">
        <f t="shared" si="10"/>
        <v>95.383914833521459</v>
      </c>
      <c r="U23" s="2"/>
      <c r="V23" s="2"/>
      <c r="W23" s="139">
        <f t="shared" si="16"/>
        <v>99.611681699752793</v>
      </c>
      <c r="X23" s="139">
        <f t="shared" si="11"/>
        <v>59.670658721403392</v>
      </c>
      <c r="Y23" s="139">
        <f t="shared" si="12"/>
        <v>55.177150285631214</v>
      </c>
      <c r="Z23" s="139" t="s">
        <v>253</v>
      </c>
      <c r="AA23" s="139">
        <f t="shared" si="13"/>
        <v>95.506044092170015</v>
      </c>
      <c r="AB23" s="139">
        <f t="shared" si="14"/>
        <v>73.778457976197842</v>
      </c>
      <c r="AC23" s="139">
        <f t="shared" si="15"/>
        <v>98.423972124483711</v>
      </c>
      <c r="AH23" s="2"/>
      <c r="AI23" s="2"/>
      <c r="AJ23" s="2"/>
      <c r="AK23" s="2"/>
      <c r="AL23" s="2"/>
    </row>
    <row r="24" spans="1:38" x14ac:dyDescent="0.35">
      <c r="A24">
        <f t="shared" si="0"/>
        <v>49</v>
      </c>
      <c r="B24" t="s">
        <v>170</v>
      </c>
      <c r="C24" t="s">
        <v>171</v>
      </c>
      <c r="D24" s="7">
        <v>5.7770032435655594E-2</v>
      </c>
      <c r="E24" s="2">
        <v>0.11704292619833723</v>
      </c>
      <c r="F24" s="2">
        <v>-1.2090021744370461E-2</v>
      </c>
      <c r="G24" s="7">
        <v>0.61181813478469849</v>
      </c>
      <c r="H24" s="2">
        <v>0.2599443079741377</v>
      </c>
      <c r="I24" s="84">
        <v>0.11562776344569246</v>
      </c>
      <c r="J24" s="2">
        <f t="shared" si="2"/>
        <v>-2.5013205077281793</v>
      </c>
      <c r="K24" s="2">
        <f t="shared" si="3"/>
        <v>-1.9610318336013628</v>
      </c>
      <c r="L24" s="2">
        <f t="shared" si="4"/>
        <v>-0.98273339884286603</v>
      </c>
      <c r="M24" s="2">
        <f t="shared" si="18"/>
        <v>1.0267973848562466</v>
      </c>
      <c r="N24" s="2">
        <f t="shared" si="5"/>
        <v>-1.7044045630287079</v>
      </c>
      <c r="O24" s="2">
        <f t="shared" si="6"/>
        <v>-0.58019121626263503</v>
      </c>
      <c r="P24" s="87">
        <f t="shared" si="7"/>
        <v>-1.1422978896456715</v>
      </c>
      <c r="Q24" s="2">
        <f t="shared" si="8"/>
        <v>-1.6112424865741983</v>
      </c>
      <c r="R24" s="44">
        <f t="shared" si="1"/>
        <v>-1.2059061683780719</v>
      </c>
      <c r="S24" s="94">
        <f t="shared" si="9"/>
        <v>-2.2544820583563161</v>
      </c>
      <c r="T24" s="139">
        <f t="shared" si="10"/>
        <v>4.6160851664785447</v>
      </c>
      <c r="U24" s="2"/>
      <c r="V24" s="2"/>
      <c r="W24" s="139">
        <f t="shared" si="16"/>
        <v>5.7770032435655612</v>
      </c>
      <c r="X24" s="139">
        <f t="shared" si="11"/>
        <v>4.621790352952508</v>
      </c>
      <c r="Y24" s="139">
        <f t="shared" si="12"/>
        <v>16.177234529282394</v>
      </c>
      <c r="Z24" s="139">
        <f t="shared" si="17"/>
        <v>61.181813478469849</v>
      </c>
      <c r="AA24" s="139">
        <f t="shared" si="13"/>
        <v>17.435914701529605</v>
      </c>
      <c r="AB24" s="139">
        <f t="shared" si="14"/>
        <v>30.224065744571369</v>
      </c>
      <c r="AC24" s="139">
        <f t="shared" si="15"/>
        <v>11.562776344569246</v>
      </c>
      <c r="AH24" s="2"/>
      <c r="AI24" s="2"/>
      <c r="AJ24" s="2"/>
      <c r="AK24" s="2"/>
      <c r="AL24" s="2"/>
    </row>
    <row r="25" spans="1:38" x14ac:dyDescent="0.35">
      <c r="A25">
        <f t="shared" si="0"/>
        <v>34</v>
      </c>
      <c r="B25" t="s">
        <v>172</v>
      </c>
      <c r="C25" t="s">
        <v>173</v>
      </c>
      <c r="D25" s="7">
        <v>0.96241778135299683</v>
      </c>
      <c r="E25" s="2">
        <v>0.40241762796904368</v>
      </c>
      <c r="F25" s="2">
        <v>-8.0886492505669594E-3</v>
      </c>
      <c r="G25" s="7" t="s">
        <v>253</v>
      </c>
      <c r="H25" s="2">
        <v>0.42075920097613562</v>
      </c>
      <c r="I25" s="84">
        <v>0.32878302584184349</v>
      </c>
      <c r="J25" s="2">
        <f t="shared" si="2"/>
        <v>1.1728605607647691</v>
      </c>
      <c r="K25" s="2">
        <f t="shared" si="3"/>
        <v>-0.87690236941842414</v>
      </c>
      <c r="L25" s="2">
        <f t="shared" si="4"/>
        <v>-0.63825341165695104</v>
      </c>
      <c r="M25" s="2" t="s">
        <v>253</v>
      </c>
      <c r="N25" s="2">
        <f t="shared" si="5"/>
        <v>-1.4550868551243459</v>
      </c>
      <c r="O25" s="2">
        <f t="shared" si="6"/>
        <v>0.36840961558105167</v>
      </c>
      <c r="P25" s="87">
        <f t="shared" si="7"/>
        <v>-0.5433386197716471</v>
      </c>
      <c r="Q25" s="2">
        <f t="shared" si="8"/>
        <v>-0.76639401745215241</v>
      </c>
      <c r="R25" s="44">
        <f t="shared" si="1"/>
        <v>-0.2771723094406896</v>
      </c>
      <c r="S25" s="94">
        <f t="shared" si="9"/>
        <v>-0.54942109874126632</v>
      </c>
      <c r="T25" s="139">
        <f t="shared" si="10"/>
        <v>36.098911580961357</v>
      </c>
      <c r="U25" s="2"/>
      <c r="V25" s="2"/>
      <c r="W25" s="139">
        <f t="shared" si="16"/>
        <v>96.241778135299683</v>
      </c>
      <c r="X25" s="139">
        <f t="shared" si="11"/>
        <v>24.664266748601655</v>
      </c>
      <c r="Y25" s="139">
        <f t="shared" si="12"/>
        <v>23.593954184572336</v>
      </c>
      <c r="Z25" s="139" t="s">
        <v>253</v>
      </c>
      <c r="AA25" s="139">
        <f t="shared" si="13"/>
        <v>32.622761777658141</v>
      </c>
      <c r="AB25" s="139">
        <f t="shared" si="14"/>
        <v>34.960760395990498</v>
      </c>
      <c r="AC25" s="139">
        <f t="shared" si="15"/>
        <v>32.878302584184347</v>
      </c>
      <c r="AH25" s="2"/>
      <c r="AI25" s="2"/>
      <c r="AJ25" s="2"/>
      <c r="AK25" s="2"/>
      <c r="AL25" s="2"/>
    </row>
    <row r="26" spans="1:38" x14ac:dyDescent="0.35">
      <c r="A26">
        <f t="shared" si="0"/>
        <v>28</v>
      </c>
      <c r="B26" t="s">
        <v>175</v>
      </c>
      <c r="C26" t="s">
        <v>176</v>
      </c>
      <c r="D26" s="7">
        <v>0.92331302165985107</v>
      </c>
      <c r="E26" s="2">
        <v>0.46668828685051267</v>
      </c>
      <c r="F26" s="2">
        <v>-5.7516894303262234E-3</v>
      </c>
      <c r="G26" s="7">
        <v>0.49006599187850952</v>
      </c>
      <c r="H26" s="2">
        <v>0.93121316028366152</v>
      </c>
      <c r="I26" s="84">
        <v>0.13944158050179542</v>
      </c>
      <c r="J26" s="2">
        <f t="shared" si="2"/>
        <v>1.0140385574773323</v>
      </c>
      <c r="K26" s="2">
        <f t="shared" si="3"/>
        <v>-0.63274016953345946</v>
      </c>
      <c r="L26" s="2">
        <f t="shared" si="4"/>
        <v>-0.43706347241055493</v>
      </c>
      <c r="M26" s="2">
        <f t="shared" si="18"/>
        <v>0.40739444916858841</v>
      </c>
      <c r="N26" s="2">
        <f t="shared" si="5"/>
        <v>-0.66370983307404496</v>
      </c>
      <c r="O26" s="2">
        <f t="shared" si="6"/>
        <v>-0.47421303671945647</v>
      </c>
      <c r="P26" s="87">
        <f t="shared" si="7"/>
        <v>-0.56896143489675066</v>
      </c>
      <c r="Q26" s="2">
        <f t="shared" si="8"/>
        <v>-0.80253570057126322</v>
      </c>
      <c r="R26" s="44">
        <f t="shared" si="1"/>
        <v>-9.0181267173871385E-2</v>
      </c>
      <c r="S26" s="94">
        <f t="shared" si="9"/>
        <v>-0.20612455269773947</v>
      </c>
      <c r="T26" s="139">
        <f t="shared" si="10"/>
        <v>42.437655956540731</v>
      </c>
      <c r="U26" s="2"/>
      <c r="V26" s="2"/>
      <c r="W26" s="139">
        <f t="shared" si="16"/>
        <v>92.331302165985107</v>
      </c>
      <c r="X26" s="139">
        <f t="shared" si="11"/>
        <v>29.178132748537628</v>
      </c>
      <c r="Y26" s="139">
        <f t="shared" si="12"/>
        <v>27.925611849346961</v>
      </c>
      <c r="Z26" s="139">
        <f t="shared" si="17"/>
        <v>49.006599187850952</v>
      </c>
      <c r="AA26" s="139">
        <f t="shared" si="13"/>
        <v>31.973085256169952</v>
      </c>
      <c r="AB26" s="139">
        <f t="shared" si="14"/>
        <v>49.995838887244645</v>
      </c>
      <c r="AC26" s="139">
        <f t="shared" si="15"/>
        <v>13.944158050179542</v>
      </c>
      <c r="AH26" s="2"/>
      <c r="AI26" s="2"/>
      <c r="AJ26" s="2"/>
      <c r="AK26" s="2"/>
      <c r="AL26" s="2"/>
    </row>
    <row r="27" spans="1:38" x14ac:dyDescent="0.35">
      <c r="A27">
        <f t="shared" si="0"/>
        <v>11</v>
      </c>
      <c r="B27" t="s">
        <v>177</v>
      </c>
      <c r="C27" t="s">
        <v>178</v>
      </c>
      <c r="D27" s="7">
        <v>0.49292969703674316</v>
      </c>
      <c r="E27" s="2">
        <v>1.409277756793017</v>
      </c>
      <c r="F27" s="2">
        <v>6.2301619909703732E-3</v>
      </c>
      <c r="G27" s="7">
        <v>0.16395311057567596</v>
      </c>
      <c r="H27" s="2">
        <v>1.9075240605452564</v>
      </c>
      <c r="I27" s="84">
        <v>0.23428916365046376</v>
      </c>
      <c r="J27" s="2">
        <f t="shared" si="2"/>
        <v>-0.73394154352633911</v>
      </c>
      <c r="K27" s="2">
        <f t="shared" si="3"/>
        <v>2.9481274079097481</v>
      </c>
      <c r="L27" s="2">
        <f t="shared" si="4"/>
        <v>0.59445959385323832</v>
      </c>
      <c r="M27" s="2">
        <f t="shared" si="18"/>
        <v>-1.2516751263063579</v>
      </c>
      <c r="N27" s="2">
        <f t="shared" si="5"/>
        <v>0.84990368437698494</v>
      </c>
      <c r="O27" s="2">
        <f t="shared" si="6"/>
        <v>-5.2114631726877324E-2</v>
      </c>
      <c r="P27" s="87">
        <f t="shared" si="7"/>
        <v>0.39889452632505379</v>
      </c>
      <c r="Q27" s="2">
        <f t="shared" si="8"/>
        <v>0.56265166407352829</v>
      </c>
      <c r="R27" s="44">
        <f t="shared" si="1"/>
        <v>0.42392439920076352</v>
      </c>
      <c r="S27" s="94">
        <f t="shared" si="9"/>
        <v>0.73772119214806264</v>
      </c>
      <c r="T27" s="139">
        <f t="shared" si="10"/>
        <v>59.865145325447131</v>
      </c>
      <c r="U27" s="2"/>
      <c r="V27" s="2"/>
      <c r="W27" s="139">
        <f t="shared" si="16"/>
        <v>49.292969703674309</v>
      </c>
      <c r="X27" s="139">
        <f t="shared" si="11"/>
        <v>95.378209647047484</v>
      </c>
      <c r="Y27" s="139">
        <f t="shared" si="12"/>
        <v>50.134499694882827</v>
      </c>
      <c r="Z27" s="139">
        <f t="shared" si="17"/>
        <v>16.395311057567593</v>
      </c>
      <c r="AA27" s="139">
        <f t="shared" si="13"/>
        <v>56.513452546731166</v>
      </c>
      <c r="AB27" s="139">
        <f t="shared" si="14"/>
        <v>78.752420650687654</v>
      </c>
      <c r="AC27" s="139">
        <f t="shared" si="15"/>
        <v>23.42891636504638</v>
      </c>
      <c r="AH27" s="2"/>
      <c r="AI27" s="2"/>
      <c r="AJ27" s="2"/>
      <c r="AK27" s="2"/>
      <c r="AL27" s="2"/>
    </row>
    <row r="28" spans="1:38" x14ac:dyDescent="0.35">
      <c r="A28">
        <f t="shared" si="0"/>
        <v>7</v>
      </c>
      <c r="B28" t="s">
        <v>179</v>
      </c>
      <c r="C28" t="s">
        <v>179</v>
      </c>
      <c r="D28" s="7">
        <v>0.99028259515762329</v>
      </c>
      <c r="E28" s="2">
        <v>0.87050945619330378</v>
      </c>
      <c r="F28" s="2">
        <v>1.2173468247056007E-2</v>
      </c>
      <c r="G28" s="7" t="s">
        <v>253</v>
      </c>
      <c r="H28" s="2">
        <v>1.6363598218083553</v>
      </c>
      <c r="I28" s="84">
        <v>0</v>
      </c>
      <c r="J28" s="2">
        <f t="shared" si="2"/>
        <v>1.286032092425093</v>
      </c>
      <c r="K28" s="2">
        <f t="shared" si="3"/>
        <v>0.90136367789548333</v>
      </c>
      <c r="L28" s="2">
        <f t="shared" si="4"/>
        <v>1.106121546372995</v>
      </c>
      <c r="M28" s="2" t="s">
        <v>253</v>
      </c>
      <c r="N28" s="2">
        <f t="shared" si="5"/>
        <v>0.42950700838830336</v>
      </c>
      <c r="O28" s="2">
        <f t="shared" si="6"/>
        <v>-1.0947672645187605</v>
      </c>
      <c r="P28" s="87">
        <f t="shared" si="7"/>
        <v>-0.33263012806522857</v>
      </c>
      <c r="Q28" s="2">
        <f t="shared" si="8"/>
        <v>-0.46918391385591923</v>
      </c>
      <c r="R28" s="44">
        <f t="shared" si="1"/>
        <v>0.70608335070941308</v>
      </c>
      <c r="S28" s="94">
        <f t="shared" si="9"/>
        <v>1.2557363457828901</v>
      </c>
      <c r="T28" s="139">
        <f t="shared" si="10"/>
        <v>69.429953592266457</v>
      </c>
      <c r="U28" s="2"/>
      <c r="V28" s="2"/>
      <c r="W28" s="139">
        <f t="shared" si="16"/>
        <v>99.028259515762343</v>
      </c>
      <c r="X28" s="139">
        <f t="shared" si="11"/>
        <v>57.53935819843533</v>
      </c>
      <c r="Y28" s="139">
        <f t="shared" si="12"/>
        <v>61.150678867199261</v>
      </c>
      <c r="Z28" s="139" t="s">
        <v>253</v>
      </c>
      <c r="AA28" s="139">
        <f t="shared" si="13"/>
        <v>37.965358181350354</v>
      </c>
      <c r="AB28" s="139">
        <f t="shared" si="14"/>
        <v>70.765460144080464</v>
      </c>
      <c r="AC28" s="139">
        <f t="shared" si="15"/>
        <v>0</v>
      </c>
      <c r="AH28" s="2"/>
      <c r="AI28" s="2"/>
      <c r="AJ28" s="2"/>
      <c r="AK28" s="2"/>
      <c r="AL28" s="2"/>
    </row>
    <row r="29" spans="1:38" x14ac:dyDescent="0.35">
      <c r="A29">
        <f t="shared" si="0"/>
        <v>41</v>
      </c>
      <c r="B29" t="s">
        <v>180</v>
      </c>
      <c r="C29" t="s">
        <v>181</v>
      </c>
      <c r="D29" s="7">
        <v>0.99999982118606567</v>
      </c>
      <c r="E29" s="2">
        <v>0.46344734582817182</v>
      </c>
      <c r="F29" s="2">
        <v>-1.0962525382637978E-2</v>
      </c>
      <c r="G29" s="7" t="s">
        <v>253</v>
      </c>
      <c r="H29" s="2">
        <v>0.64947462081181584</v>
      </c>
      <c r="I29" s="84">
        <v>0</v>
      </c>
      <c r="J29" s="2">
        <f t="shared" si="2"/>
        <v>1.3254981143708704</v>
      </c>
      <c r="K29" s="2">
        <f t="shared" si="3"/>
        <v>-0.64505240194998958</v>
      </c>
      <c r="L29" s="2">
        <f t="shared" si="4"/>
        <v>-0.88566672163567151</v>
      </c>
      <c r="M29" s="2" t="s">
        <v>253</v>
      </c>
      <c r="N29" s="2">
        <f t="shared" si="5"/>
        <v>-1.1005002669586139</v>
      </c>
      <c r="O29" s="2">
        <f t="shared" si="6"/>
        <v>-1.0947672645187605</v>
      </c>
      <c r="P29" s="87">
        <f t="shared" si="7"/>
        <v>-1.0976337657386872</v>
      </c>
      <c r="Q29" s="2">
        <f t="shared" si="8"/>
        <v>-1.5482425154485666</v>
      </c>
      <c r="R29" s="44">
        <f t="shared" si="1"/>
        <v>-0.4383658811658393</v>
      </c>
      <c r="S29" s="94">
        <f t="shared" si="9"/>
        <v>-0.84535611117198239</v>
      </c>
      <c r="T29" s="139">
        <f t="shared" si="10"/>
        <v>30.634666696469072</v>
      </c>
      <c r="U29" s="2"/>
      <c r="V29" s="2"/>
      <c r="W29" s="139">
        <f t="shared" si="16"/>
        <v>99.999982118606567</v>
      </c>
      <c r="X29" s="139">
        <f t="shared" si="11"/>
        <v>28.950514520513515</v>
      </c>
      <c r="Y29" s="139">
        <f t="shared" si="12"/>
        <v>18.267098554758412</v>
      </c>
      <c r="Z29" s="139" t="s">
        <v>253</v>
      </c>
      <c r="AA29" s="139">
        <f t="shared" si="13"/>
        <v>18.568391071262209</v>
      </c>
      <c r="AB29" s="139">
        <f t="shared" si="14"/>
        <v>41.697419455417844</v>
      </c>
      <c r="AC29" s="139">
        <f t="shared" si="15"/>
        <v>0</v>
      </c>
      <c r="AH29" s="2"/>
      <c r="AI29" s="2"/>
      <c r="AJ29" s="2"/>
      <c r="AK29" s="2"/>
      <c r="AL29" s="2"/>
    </row>
    <row r="30" spans="1:38" x14ac:dyDescent="0.35">
      <c r="A30">
        <f t="shared" si="0"/>
        <v>38</v>
      </c>
      <c r="B30" t="s">
        <v>182</v>
      </c>
      <c r="C30" t="s">
        <v>183</v>
      </c>
      <c r="D30" s="7">
        <v>0.97838640213012695</v>
      </c>
      <c r="E30" s="2">
        <v>0.34420638906522072</v>
      </c>
      <c r="F30" s="2">
        <v>-1.3303603976964951E-2</v>
      </c>
      <c r="G30" s="7" t="s">
        <v>253</v>
      </c>
      <c r="H30" s="2">
        <v>1.153023612177094</v>
      </c>
      <c r="I30" s="84">
        <v>9.7976154677052882E-2</v>
      </c>
      <c r="J30" s="2">
        <f t="shared" si="2"/>
        <v>1.2377163062408301</v>
      </c>
      <c r="K30" s="2">
        <f t="shared" si="3"/>
        <v>-1.098045024498387</v>
      </c>
      <c r="L30" s="2">
        <f t="shared" si="4"/>
        <v>-1.0872112480260152</v>
      </c>
      <c r="M30" s="2" t="s">
        <v>253</v>
      </c>
      <c r="N30" s="2">
        <f t="shared" si="5"/>
        <v>-0.31982829061880536</v>
      </c>
      <c r="O30" s="2">
        <f t="shared" si="6"/>
        <v>-0.65874583683865129</v>
      </c>
      <c r="P30" s="87">
        <f t="shared" si="7"/>
        <v>-0.48928706372872832</v>
      </c>
      <c r="Q30" s="2">
        <f t="shared" si="8"/>
        <v>-0.69015281596589961</v>
      </c>
      <c r="R30" s="44">
        <f t="shared" si="1"/>
        <v>-0.40942319556236795</v>
      </c>
      <c r="S30" s="94">
        <f t="shared" si="9"/>
        <v>-0.79222028241544862</v>
      </c>
      <c r="T30" s="139">
        <f t="shared" si="10"/>
        <v>31.615784740195391</v>
      </c>
      <c r="U30" s="2"/>
      <c r="V30" s="2"/>
      <c r="W30" s="139">
        <f t="shared" si="16"/>
        <v>97.838640213012695</v>
      </c>
      <c r="X30" s="139">
        <f t="shared" si="11"/>
        <v>20.575966789102139</v>
      </c>
      <c r="Y30" s="139">
        <f t="shared" si="12"/>
        <v>13.927806561320711</v>
      </c>
      <c r="Z30" s="139" t="s">
        <v>253</v>
      </c>
      <c r="AA30" s="139">
        <f t="shared" si="13"/>
        <v>33.993260169014953</v>
      </c>
      <c r="AB30" s="139">
        <f t="shared" si="14"/>
        <v>56.5291167541113</v>
      </c>
      <c r="AC30" s="139">
        <f t="shared" si="15"/>
        <v>9.7976154677052882</v>
      </c>
      <c r="AH30" s="2"/>
      <c r="AI30" s="2"/>
      <c r="AJ30" s="2"/>
      <c r="AK30" s="2"/>
      <c r="AL30" s="2"/>
    </row>
    <row r="31" spans="1:38" x14ac:dyDescent="0.35">
      <c r="A31">
        <f t="shared" si="0"/>
        <v>4</v>
      </c>
      <c r="B31" t="s">
        <v>185</v>
      </c>
      <c r="C31" t="s">
        <v>186</v>
      </c>
      <c r="D31" s="7">
        <v>0.96146899461746216</v>
      </c>
      <c r="E31" s="2">
        <v>0.80884170546210044</v>
      </c>
      <c r="F31" s="2">
        <v>2.1878734230995178E-2</v>
      </c>
      <c r="G31" s="7" t="s">
        <v>253</v>
      </c>
      <c r="H31" s="2">
        <v>1.8120349183154758</v>
      </c>
      <c r="I31" s="84">
        <v>7.3492420687747681E-2</v>
      </c>
      <c r="J31" s="2">
        <f t="shared" si="2"/>
        <v>1.1690071114350045</v>
      </c>
      <c r="K31" s="2">
        <f t="shared" si="3"/>
        <v>0.66708984373023905</v>
      </c>
      <c r="L31" s="2">
        <f t="shared" si="4"/>
        <v>1.9416523316124665</v>
      </c>
      <c r="M31" s="2" t="s">
        <v>253</v>
      </c>
      <c r="N31" s="2">
        <f t="shared" si="5"/>
        <v>0.70186307926843483</v>
      </c>
      <c r="O31" s="2">
        <f t="shared" si="6"/>
        <v>-0.76770533503640181</v>
      </c>
      <c r="P31" s="87">
        <f t="shared" si="7"/>
        <v>-3.2921127883983492E-2</v>
      </c>
      <c r="Q31" s="2">
        <f t="shared" si="8"/>
        <v>-4.6436153330433314E-2</v>
      </c>
      <c r="R31" s="44">
        <f t="shared" si="1"/>
        <v>0.93282828336181922</v>
      </c>
      <c r="S31" s="94">
        <f t="shared" si="9"/>
        <v>1.6720169936086393</v>
      </c>
      <c r="T31" s="139">
        <f t="shared" si="10"/>
        <v>77.116301286348545</v>
      </c>
      <c r="U31" s="2"/>
      <c r="V31" s="2"/>
      <c r="W31" s="139">
        <f t="shared" si="16"/>
        <v>96.146899461746216</v>
      </c>
      <c r="X31" s="139">
        <f t="shared" si="11"/>
        <v>53.208300011658849</v>
      </c>
      <c r="Y31" s="139">
        <f t="shared" si="12"/>
        <v>79.139815618243588</v>
      </c>
      <c r="Z31" s="139" t="s">
        <v>253</v>
      </c>
      <c r="AA31" s="139">
        <f t="shared" si="13"/>
        <v>45.564597365091963</v>
      </c>
      <c r="AB31" s="139">
        <f t="shared" si="14"/>
        <v>75.939852107904855</v>
      </c>
      <c r="AC31" s="139">
        <f t="shared" si="15"/>
        <v>7.3492420687747666</v>
      </c>
      <c r="AH31" s="2"/>
      <c r="AI31" s="2"/>
      <c r="AJ31" s="2"/>
      <c r="AK31" s="2"/>
      <c r="AL31" s="2"/>
    </row>
    <row r="32" spans="1:38" x14ac:dyDescent="0.35">
      <c r="A32">
        <f t="shared" si="0"/>
        <v>14</v>
      </c>
      <c r="B32" t="s">
        <v>188</v>
      </c>
      <c r="C32" t="s">
        <v>189</v>
      </c>
      <c r="D32" s="7">
        <v>0.69065064191818237</v>
      </c>
      <c r="E32" s="2">
        <v>0.49363406719157865</v>
      </c>
      <c r="F32" s="2">
        <v>-4.9058343283832073E-3</v>
      </c>
      <c r="G32" s="7" t="s">
        <v>253</v>
      </c>
      <c r="H32" s="2">
        <v>1.0357996418765651</v>
      </c>
      <c r="I32" s="84">
        <v>1</v>
      </c>
      <c r="J32" s="2">
        <f t="shared" si="2"/>
        <v>6.9092071930431848E-2</v>
      </c>
      <c r="K32" s="2">
        <f t="shared" si="3"/>
        <v>-0.53037400244895416</v>
      </c>
      <c r="L32" s="2">
        <f t="shared" si="4"/>
        <v>-0.36424342000861026</v>
      </c>
      <c r="M32" s="2" t="s">
        <v>253</v>
      </c>
      <c r="N32" s="2">
        <f t="shared" si="5"/>
        <v>-0.50156526187316408</v>
      </c>
      <c r="O32" s="2">
        <f t="shared" si="6"/>
        <v>3.3555138178253539</v>
      </c>
      <c r="P32" s="87">
        <f t="shared" si="7"/>
        <v>1.426974277976095</v>
      </c>
      <c r="Q32" s="2">
        <f t="shared" si="8"/>
        <v>2.0127863360027849</v>
      </c>
      <c r="R32" s="44">
        <f t="shared" si="1"/>
        <v>0.2968152463689131</v>
      </c>
      <c r="S32" s="94">
        <f t="shared" si="9"/>
        <v>0.50436170813904535</v>
      </c>
      <c r="T32" s="139">
        <f t="shared" si="10"/>
        <v>55.55631631508269</v>
      </c>
      <c r="U32" s="2"/>
      <c r="V32" s="2"/>
      <c r="W32" s="139">
        <f t="shared" si="16"/>
        <v>69.065064191818237</v>
      </c>
      <c r="X32" s="139">
        <f t="shared" si="11"/>
        <v>31.0705926025372</v>
      </c>
      <c r="Y32" s="139">
        <f t="shared" si="12"/>
        <v>29.493441430277777</v>
      </c>
      <c r="Z32" s="139" t="s">
        <v>253</v>
      </c>
      <c r="AA32" s="139">
        <f t="shared" si="13"/>
        <v>82.580817650993481</v>
      </c>
      <c r="AB32" s="139">
        <f t="shared" si="14"/>
        <v>53.076363450138807</v>
      </c>
      <c r="AC32" s="139">
        <f t="shared" si="15"/>
        <v>100</v>
      </c>
      <c r="AH32" s="2"/>
      <c r="AI32" s="2"/>
      <c r="AJ32" s="2"/>
      <c r="AK32" s="2"/>
      <c r="AL32" s="2"/>
    </row>
    <row r="33" spans="1:38" x14ac:dyDescent="0.35">
      <c r="A33">
        <f t="shared" si="0"/>
        <v>6</v>
      </c>
      <c r="B33" t="s">
        <v>190</v>
      </c>
      <c r="C33" t="s">
        <v>191</v>
      </c>
      <c r="D33" s="7">
        <v>0.48794367909431458</v>
      </c>
      <c r="E33" s="2">
        <v>1.0953814539548432</v>
      </c>
      <c r="F33" s="2">
        <v>2.2854024544358253E-2</v>
      </c>
      <c r="G33" s="7">
        <v>0.41623780131340027</v>
      </c>
      <c r="H33" s="2">
        <v>2.0681054692384464</v>
      </c>
      <c r="I33" s="84">
        <v>0.17036774273518826</v>
      </c>
      <c r="J33" s="2">
        <f t="shared" si="2"/>
        <v>-0.75419200317006407</v>
      </c>
      <c r="K33" s="2">
        <f t="shared" si="3"/>
        <v>1.7556452835538783</v>
      </c>
      <c r="L33" s="2">
        <f t="shared" si="4"/>
        <v>2.0256155205358013</v>
      </c>
      <c r="M33" s="2">
        <f t="shared" si="18"/>
        <v>3.1800255251431472E-2</v>
      </c>
      <c r="N33" s="2">
        <f t="shared" si="5"/>
        <v>1.0988594122954332</v>
      </c>
      <c r="O33" s="2">
        <f t="shared" si="6"/>
        <v>-0.3365829219826833</v>
      </c>
      <c r="P33" s="87">
        <f t="shared" si="7"/>
        <v>0.38113824515637496</v>
      </c>
      <c r="Q33" s="2">
        <f t="shared" si="8"/>
        <v>0.53760594274123452</v>
      </c>
      <c r="R33" s="44">
        <f t="shared" si="1"/>
        <v>0.71929499978245626</v>
      </c>
      <c r="S33" s="94">
        <f t="shared" si="9"/>
        <v>1.2799915905225989</v>
      </c>
      <c r="T33" s="139">
        <f t="shared" si="10"/>
        <v>69.877810694075578</v>
      </c>
      <c r="U33" s="2"/>
      <c r="V33" s="2"/>
      <c r="W33" s="139">
        <f t="shared" si="16"/>
        <v>48.794367909431458</v>
      </c>
      <c r="X33" s="139">
        <f t="shared" si="11"/>
        <v>73.332600133382357</v>
      </c>
      <c r="Y33" s="139">
        <f t="shared" si="12"/>
        <v>80.947559048263045</v>
      </c>
      <c r="Z33" s="139">
        <f t="shared" si="17"/>
        <v>41.623780131340027</v>
      </c>
      <c r="AA33" s="139">
        <f t="shared" si="13"/>
        <v>56.063235077342668</v>
      </c>
      <c r="AB33" s="139">
        <f t="shared" si="14"/>
        <v>83.482238178626019</v>
      </c>
      <c r="AC33" s="139">
        <f t="shared" si="15"/>
        <v>17.036774273518827</v>
      </c>
      <c r="AH33" s="2"/>
      <c r="AI33" s="2"/>
      <c r="AJ33" s="2"/>
      <c r="AK33" s="2"/>
      <c r="AL33" s="2"/>
    </row>
    <row r="34" spans="1:38" x14ac:dyDescent="0.35">
      <c r="A34">
        <f t="shared" si="0"/>
        <v>24</v>
      </c>
      <c r="B34" t="s">
        <v>192</v>
      </c>
      <c r="C34" t="s">
        <v>193</v>
      </c>
      <c r="D34" s="7">
        <v>0.99181205034255981</v>
      </c>
      <c r="E34" s="2">
        <v>0.59718425100436434</v>
      </c>
      <c r="F34" s="2">
        <v>-1.1373548768460751E-2</v>
      </c>
      <c r="G34" s="7" t="s">
        <v>253</v>
      </c>
      <c r="H34" s="2">
        <v>1.6763445389160552</v>
      </c>
      <c r="I34" s="84">
        <v>4.6283451188545007E-3</v>
      </c>
      <c r="J34" s="2">
        <f t="shared" si="2"/>
        <v>1.2922438972876236</v>
      </c>
      <c r="K34" s="2">
        <f t="shared" si="3"/>
        <v>-0.13699012995979229</v>
      </c>
      <c r="L34" s="2">
        <f t="shared" si="4"/>
        <v>-0.92105191281709853</v>
      </c>
      <c r="M34" s="2" t="s">
        <v>253</v>
      </c>
      <c r="N34" s="2">
        <f t="shared" si="5"/>
        <v>0.49149690145356956</v>
      </c>
      <c r="O34" s="2">
        <f t="shared" si="6"/>
        <v>-1.0741698277937628</v>
      </c>
      <c r="P34" s="87">
        <f t="shared" si="7"/>
        <v>-0.29133646317009665</v>
      </c>
      <c r="Q34" s="2">
        <f t="shared" si="8"/>
        <v>-0.41093806755917767</v>
      </c>
      <c r="R34" s="44">
        <f t="shared" si="1"/>
        <v>-4.4184053262111209E-2</v>
      </c>
      <c r="S34" s="94">
        <f t="shared" si="9"/>
        <v>-0.12167834355259365</v>
      </c>
      <c r="T34" s="139">
        <f t="shared" si="10"/>
        <v>43.996899530141739</v>
      </c>
      <c r="U34" s="2"/>
      <c r="V34" s="2"/>
      <c r="W34" s="139">
        <f t="shared" si="16"/>
        <v>99.181205034255967</v>
      </c>
      <c r="X34" s="139">
        <f t="shared" si="11"/>
        <v>38.34314375004724</v>
      </c>
      <c r="Y34" s="139">
        <f t="shared" si="12"/>
        <v>17.50524865722041</v>
      </c>
      <c r="Z34" s="139" t="s">
        <v>253</v>
      </c>
      <c r="AA34" s="139">
        <f t="shared" si="13"/>
        <v>39.01237524163755</v>
      </c>
      <c r="AB34" s="139">
        <f t="shared" si="14"/>
        <v>71.943183128109041</v>
      </c>
      <c r="AC34" s="139">
        <f t="shared" si="15"/>
        <v>0.46283451188544539</v>
      </c>
      <c r="AH34" s="2"/>
      <c r="AI34" s="2"/>
      <c r="AJ34" s="2"/>
      <c r="AK34" s="2"/>
      <c r="AL34" s="2"/>
    </row>
    <row r="35" spans="1:38" x14ac:dyDescent="0.35">
      <c r="A35">
        <f t="shared" si="0"/>
        <v>22</v>
      </c>
      <c r="B35" t="s">
        <v>195</v>
      </c>
      <c r="C35" t="s">
        <v>196</v>
      </c>
      <c r="D35" s="7">
        <v>0.44001409411430359</v>
      </c>
      <c r="E35" s="2">
        <v>0.62714065514373374</v>
      </c>
      <c r="F35" s="2">
        <v>-6.547264289110899E-3</v>
      </c>
      <c r="G35" s="7">
        <v>0.67555403709411621</v>
      </c>
      <c r="H35" s="2">
        <v>1.5066093647355885</v>
      </c>
      <c r="I35" s="84">
        <v>0.22477180539024516</v>
      </c>
      <c r="J35" s="2">
        <f t="shared" si="2"/>
        <v>-0.94885558793555391</v>
      </c>
      <c r="K35" s="2">
        <f t="shared" si="3"/>
        <v>-2.3186698306777359E-2</v>
      </c>
      <c r="L35" s="2">
        <f t="shared" si="4"/>
        <v>-0.50555487569380042</v>
      </c>
      <c r="M35" s="2">
        <f t="shared" si="18"/>
        <v>1.3510479816574332</v>
      </c>
      <c r="N35" s="2">
        <f t="shared" si="5"/>
        <v>0.22834972778417645</v>
      </c>
      <c r="O35" s="2">
        <f t="shared" si="6"/>
        <v>-9.446955114621966E-2</v>
      </c>
      <c r="P35" s="87">
        <f t="shared" si="7"/>
        <v>6.6940088318978394E-2</v>
      </c>
      <c r="Q35" s="2">
        <f t="shared" si="8"/>
        <v>9.4420829568391415E-2</v>
      </c>
      <c r="R35" s="44">
        <f t="shared" si="1"/>
        <v>-6.425670142061404E-3</v>
      </c>
      <c r="S35" s="94">
        <f t="shared" si="9"/>
        <v>-5.235779026745116E-2</v>
      </c>
      <c r="T35" s="139">
        <f t="shared" si="10"/>
        <v>45.276857841148264</v>
      </c>
      <c r="U35" s="2"/>
      <c r="V35" s="2"/>
      <c r="W35" s="139">
        <f t="shared" si="16"/>
        <v>44.001409411430352</v>
      </c>
      <c r="X35" s="139">
        <f t="shared" si="11"/>
        <v>40.447046160234422</v>
      </c>
      <c r="Y35" s="139">
        <f t="shared" si="12"/>
        <v>26.45097890739007</v>
      </c>
      <c r="Z35" s="139">
        <f t="shared" si="17"/>
        <v>67.555403709411621</v>
      </c>
      <c r="AA35" s="139">
        <f t="shared" si="13"/>
        <v>48.096617646921082</v>
      </c>
      <c r="AB35" s="139">
        <f t="shared" si="14"/>
        <v>66.9437475864747</v>
      </c>
      <c r="AC35" s="139">
        <f t="shared" si="15"/>
        <v>22.477180539024516</v>
      </c>
      <c r="AH35" s="2"/>
      <c r="AI35" s="2"/>
      <c r="AJ35" s="2"/>
      <c r="AK35" s="2"/>
      <c r="AL35" s="2"/>
    </row>
    <row r="36" spans="1:38" x14ac:dyDescent="0.35">
      <c r="A36">
        <f t="shared" si="0"/>
        <v>32</v>
      </c>
      <c r="B36" t="s">
        <v>197</v>
      </c>
      <c r="C36" t="s">
        <v>198</v>
      </c>
      <c r="D36" s="7">
        <v>0.85291564464569092</v>
      </c>
      <c r="E36" s="2">
        <v>0.40397400343991308</v>
      </c>
      <c r="F36" s="2">
        <v>-2.2720471024513245E-3</v>
      </c>
      <c r="G36" s="7">
        <v>0.22424955666065216</v>
      </c>
      <c r="H36" s="2">
        <v>1.0732825682403018</v>
      </c>
      <c r="I36" s="84">
        <v>0.34562278837648347</v>
      </c>
      <c r="J36" s="2">
        <f t="shared" si="2"/>
        <v>0.72812317195126797</v>
      </c>
      <c r="K36" s="2">
        <f t="shared" si="3"/>
        <v>-0.8709897482406127</v>
      </c>
      <c r="L36" s="2">
        <f t="shared" si="4"/>
        <v>-0.13749947371406757</v>
      </c>
      <c r="M36" s="2">
        <f t="shared" si="18"/>
        <v>-0.94492244972025752</v>
      </c>
      <c r="N36" s="2">
        <f t="shared" si="5"/>
        <v>-0.44345399424051585</v>
      </c>
      <c r="O36" s="2">
        <f t="shared" si="6"/>
        <v>0.44335129222012715</v>
      </c>
      <c r="P36" s="87">
        <f t="shared" si="7"/>
        <v>-5.1351010194350399E-5</v>
      </c>
      <c r="Q36" s="2">
        <f t="shared" si="8"/>
        <v>-7.2432007538213421E-5</v>
      </c>
      <c r="R36" s="44">
        <f t="shared" si="1"/>
        <v>-0.24507218634624164</v>
      </c>
      <c r="S36" s="94">
        <f t="shared" si="9"/>
        <v>-0.49048853570345108</v>
      </c>
      <c r="T36" s="139">
        <f t="shared" si="10"/>
        <v>37.187062501207045</v>
      </c>
      <c r="U36" s="2"/>
      <c r="V36" s="2"/>
      <c r="W36" s="139">
        <f t="shared" si="16"/>
        <v>85.291564464569092</v>
      </c>
      <c r="X36" s="139">
        <f t="shared" si="11"/>
        <v>24.773574330682738</v>
      </c>
      <c r="Y36" s="139">
        <f t="shared" si="12"/>
        <v>34.37528172799334</v>
      </c>
      <c r="Z36" s="139">
        <f t="shared" si="17"/>
        <v>22.424955666065213</v>
      </c>
      <c r="AA36" s="139">
        <f t="shared" si="13"/>
        <v>46.398023442483996</v>
      </c>
      <c r="AB36" s="139">
        <f t="shared" si="14"/>
        <v>54.180397868297106</v>
      </c>
      <c r="AC36" s="139">
        <f t="shared" si="15"/>
        <v>34.56227883764835</v>
      </c>
      <c r="AH36" s="2"/>
      <c r="AI36" s="2"/>
      <c r="AJ36" s="2"/>
      <c r="AK36" s="2"/>
      <c r="AL36" s="2"/>
    </row>
    <row r="37" spans="1:38" x14ac:dyDescent="0.35">
      <c r="A37">
        <f t="shared" si="0"/>
        <v>20</v>
      </c>
      <c r="B37" t="s">
        <v>199</v>
      </c>
      <c r="C37" t="s">
        <v>200</v>
      </c>
      <c r="D37" s="7">
        <v>0.90040439367294312</v>
      </c>
      <c r="E37" s="2">
        <v>0.52314479460147822</v>
      </c>
      <c r="F37" s="2">
        <v>6.5260999836027622E-3</v>
      </c>
      <c r="G37" s="7">
        <v>0.22855699062347412</v>
      </c>
      <c r="H37" s="2">
        <v>1.2518810870333255</v>
      </c>
      <c r="I37" s="84">
        <v>0.23797753181752376</v>
      </c>
      <c r="J37" s="2">
        <f t="shared" si="2"/>
        <v>0.92099632379535179</v>
      </c>
      <c r="K37" s="2">
        <f t="shared" si="3"/>
        <v>-0.41826368259218782</v>
      </c>
      <c r="L37" s="2">
        <f t="shared" si="4"/>
        <v>0.61993703092456864</v>
      </c>
      <c r="M37" s="2">
        <f t="shared" si="18"/>
        <v>-0.92300877183198915</v>
      </c>
      <c r="N37" s="2">
        <f t="shared" si="5"/>
        <v>-0.16656562582281212</v>
      </c>
      <c r="O37" s="2">
        <f t="shared" si="6"/>
        <v>-3.5700356648289959E-2</v>
      </c>
      <c r="P37" s="87">
        <f t="shared" si="7"/>
        <v>-0.10113299123555104</v>
      </c>
      <c r="Q37" s="2">
        <f t="shared" si="8"/>
        <v>-0.14265085644481162</v>
      </c>
      <c r="R37" s="44">
        <f t="shared" si="1"/>
        <v>1.1402008770186389E-2</v>
      </c>
      <c r="S37" s="94">
        <f t="shared" si="9"/>
        <v>-1.9627983960394065E-2</v>
      </c>
      <c r="T37" s="139">
        <f t="shared" si="10"/>
        <v>45.881192134731165</v>
      </c>
      <c r="U37" s="2"/>
      <c r="V37" s="2"/>
      <c r="W37" s="139">
        <f t="shared" si="16"/>
        <v>90.040439367294312</v>
      </c>
      <c r="X37" s="139">
        <f t="shared" si="11"/>
        <v>33.143194181658892</v>
      </c>
      <c r="Y37" s="139">
        <f t="shared" si="12"/>
        <v>50.683033761656837</v>
      </c>
      <c r="Z37" s="139">
        <f t="shared" si="17"/>
        <v>22.855699062347405</v>
      </c>
      <c r="AA37" s="139">
        <f t="shared" si="13"/>
        <v>43.835058831168091</v>
      </c>
      <c r="AB37" s="139">
        <f t="shared" si="14"/>
        <v>59.440897271842921</v>
      </c>
      <c r="AC37" s="139">
        <f t="shared" si="15"/>
        <v>23.79775318175238</v>
      </c>
      <c r="AH37" s="2"/>
      <c r="AI37" s="2"/>
      <c r="AJ37" s="2"/>
      <c r="AK37" s="2"/>
      <c r="AL37" s="2"/>
    </row>
    <row r="38" spans="1:38" x14ac:dyDescent="0.35">
      <c r="A38">
        <f t="shared" ref="A38:A54" si="19">RANK(S38,S$6:S$54)</f>
        <v>27</v>
      </c>
      <c r="B38" t="s">
        <v>201</v>
      </c>
      <c r="C38" t="s">
        <v>202</v>
      </c>
      <c r="D38" s="7">
        <v>0.7385069727897644</v>
      </c>
      <c r="E38" s="2">
        <v>0.83311711322858173</v>
      </c>
      <c r="F38" s="2">
        <v>-4.3469937518239021E-3</v>
      </c>
      <c r="G38" s="7">
        <v>0.23011375963687897</v>
      </c>
      <c r="H38" s="2">
        <v>1.4782156184899122</v>
      </c>
      <c r="I38" s="84">
        <v>0.16605364094864608</v>
      </c>
      <c r="J38" s="2">
        <f t="shared" si="2"/>
        <v>0.26345813884026881</v>
      </c>
      <c r="K38" s="2">
        <f t="shared" si="3"/>
        <v>0.75931134988127658</v>
      </c>
      <c r="L38" s="2">
        <f t="shared" si="4"/>
        <v>-0.31613257930326788</v>
      </c>
      <c r="M38" s="2">
        <f t="shared" si="18"/>
        <v>-0.91508885129446305</v>
      </c>
      <c r="N38" s="2">
        <f t="shared" si="5"/>
        <v>0.1843297766425733</v>
      </c>
      <c r="O38" s="2">
        <f t="shared" si="6"/>
        <v>-0.35578188755063889</v>
      </c>
      <c r="P38" s="87">
        <f t="shared" si="7"/>
        <v>-8.5726055454032793E-2</v>
      </c>
      <c r="Q38" s="2">
        <f t="shared" si="8"/>
        <v>-0.12091895118251381</v>
      </c>
      <c r="R38" s="44">
        <f t="shared" ref="R38:R54" si="20">AVERAGE(J38,K38,L38:M38,Q38)</f>
        <v>-6.58741786117399E-2</v>
      </c>
      <c r="S38" s="94">
        <f t="shared" si="9"/>
        <v>-0.1614992089026768</v>
      </c>
      <c r="T38" s="139">
        <f t="shared" si="10"/>
        <v>43.261633506706303</v>
      </c>
      <c r="U38" s="2"/>
      <c r="V38" s="2"/>
      <c r="W38" s="139">
        <f t="shared" si="16"/>
        <v>73.850697278976426</v>
      </c>
      <c r="X38" s="139">
        <f t="shared" si="11"/>
        <v>54.913213881513315</v>
      </c>
      <c r="Y38" s="139">
        <f t="shared" si="12"/>
        <v>30.529276982893666</v>
      </c>
      <c r="Z38" s="139">
        <f t="shared" si="17"/>
        <v>23.011375963687893</v>
      </c>
      <c r="AA38" s="139">
        <f t="shared" si="13"/>
        <v>44.22570772733571</v>
      </c>
      <c r="AB38" s="139">
        <f t="shared" si="14"/>
        <v>66.107428863345135</v>
      </c>
      <c r="AC38" s="139">
        <f t="shared" si="15"/>
        <v>16.605364094864608</v>
      </c>
      <c r="AH38" s="2"/>
      <c r="AI38" s="2"/>
      <c r="AJ38" s="2"/>
      <c r="AK38" s="2"/>
      <c r="AL38" s="2"/>
    </row>
    <row r="39" spans="1:38" x14ac:dyDescent="0.35">
      <c r="A39">
        <f t="shared" si="19"/>
        <v>17</v>
      </c>
      <c r="B39" t="s">
        <v>203</v>
      </c>
      <c r="C39" t="s">
        <v>204</v>
      </c>
      <c r="D39" s="7">
        <v>0.32987141609191895</v>
      </c>
      <c r="E39" s="2">
        <v>0.90500662162617118</v>
      </c>
      <c r="F39" s="2">
        <v>6.5167751163244247E-3</v>
      </c>
      <c r="G39" s="7">
        <v>0.35177737474441528</v>
      </c>
      <c r="H39" s="2">
        <v>2.2342113551694638</v>
      </c>
      <c r="I39" s="84">
        <v>0.21580451564068617</v>
      </c>
      <c r="J39" s="2">
        <f t="shared" si="2"/>
        <v>-1.3961945028969578</v>
      </c>
      <c r="K39" s="2">
        <f t="shared" si="3"/>
        <v>1.0324173180552705</v>
      </c>
      <c r="L39" s="2">
        <f t="shared" si="4"/>
        <v>0.61913424883779056</v>
      </c>
      <c r="M39" s="2">
        <f t="shared" si="18"/>
        <v>-0.29613629271776598</v>
      </c>
      <c r="N39" s="2">
        <f t="shared" si="5"/>
        <v>1.3563799564233341</v>
      </c>
      <c r="O39" s="2">
        <f t="shared" si="6"/>
        <v>-0.13437651107858031</v>
      </c>
      <c r="P39" s="87">
        <f t="shared" si="7"/>
        <v>0.61100172267237685</v>
      </c>
      <c r="Q39" s="2">
        <f t="shared" si="8"/>
        <v>0.8618346789077338</v>
      </c>
      <c r="R39" s="44">
        <f t="shared" si="20"/>
        <v>0.16421109003721421</v>
      </c>
      <c r="S39" s="94">
        <f t="shared" si="9"/>
        <v>0.26091395626902908</v>
      </c>
      <c r="T39" s="139">
        <f t="shared" si="10"/>
        <v>51.061214090203762</v>
      </c>
      <c r="U39" s="2"/>
      <c r="V39" s="2"/>
      <c r="W39" s="139">
        <f t="shared" si="16"/>
        <v>32.987141609191895</v>
      </c>
      <c r="X39" s="139">
        <f t="shared" si="11"/>
        <v>59.962167997674598</v>
      </c>
      <c r="Y39" s="139">
        <f t="shared" si="12"/>
        <v>50.665749710613525</v>
      </c>
      <c r="Z39" s="139">
        <f t="shared" si="17"/>
        <v>35.177737474441528</v>
      </c>
      <c r="AA39" s="139">
        <f t="shared" si="13"/>
        <v>61.891513654877414</v>
      </c>
      <c r="AB39" s="139">
        <f t="shared" si="14"/>
        <v>88.37477547272421</v>
      </c>
      <c r="AC39" s="139">
        <f t="shared" si="15"/>
        <v>21.580451564068618</v>
      </c>
      <c r="AH39" s="2"/>
      <c r="AI39" s="2"/>
      <c r="AJ39" s="2"/>
      <c r="AK39" s="2"/>
      <c r="AL39" s="2"/>
    </row>
    <row r="40" spans="1:38" x14ac:dyDescent="0.35">
      <c r="A40">
        <f t="shared" si="19"/>
        <v>46</v>
      </c>
      <c r="B40" t="s">
        <v>205</v>
      </c>
      <c r="C40" t="s">
        <v>206</v>
      </c>
      <c r="D40" s="7">
        <v>0.79497861862182617</v>
      </c>
      <c r="E40" s="2">
        <v>0.40777247293794971</v>
      </c>
      <c r="F40" s="2">
        <v>-1.1001065373420715E-2</v>
      </c>
      <c r="G40" s="7">
        <v>0.17914052307605743</v>
      </c>
      <c r="H40" s="2">
        <v>1.0665530311935072</v>
      </c>
      <c r="I40" s="84">
        <v>0.15648414605424185</v>
      </c>
      <c r="J40" s="2">
        <f t="shared" si="2"/>
        <v>0.49281487163611687</v>
      </c>
      <c r="K40" s="2">
        <f t="shared" si="3"/>
        <v>-0.8565594827823575</v>
      </c>
      <c r="L40" s="2">
        <f t="shared" si="4"/>
        <v>-0.88898464706039571</v>
      </c>
      <c r="M40" s="2">
        <f t="shared" si="18"/>
        <v>-1.1744105487499368</v>
      </c>
      <c r="N40" s="2">
        <f t="shared" si="5"/>
        <v>-0.453887062474709</v>
      </c>
      <c r="O40" s="2">
        <f t="shared" si="6"/>
        <v>-0.39836882964679465</v>
      </c>
      <c r="P40" s="87">
        <f t="shared" si="7"/>
        <v>-0.42612794606075183</v>
      </c>
      <c r="Q40" s="2">
        <f t="shared" si="8"/>
        <v>-0.60106514914656484</v>
      </c>
      <c r="R40" s="44">
        <f t="shared" si="20"/>
        <v>-0.60564099122062753</v>
      </c>
      <c r="S40" s="94">
        <f t="shared" si="9"/>
        <v>-1.1524562097901812</v>
      </c>
      <c r="T40" s="139">
        <f t="shared" si="10"/>
        <v>24.964265857046811</v>
      </c>
      <c r="U40" s="2"/>
      <c r="V40" s="2"/>
      <c r="W40" s="139">
        <f t="shared" si="16"/>
        <v>79.497861862182617</v>
      </c>
      <c r="X40" s="139">
        <f t="shared" si="11"/>
        <v>25.04034897742477</v>
      </c>
      <c r="Y40" s="139">
        <f t="shared" si="12"/>
        <v>18.19566298918793</v>
      </c>
      <c r="Z40" s="139">
        <f t="shared" si="17"/>
        <v>17.914052307605736</v>
      </c>
      <c r="AA40" s="139">
        <f t="shared" si="13"/>
        <v>35.5946843554851</v>
      </c>
      <c r="AB40" s="139">
        <f t="shared" si="14"/>
        <v>53.982183874922228</v>
      </c>
      <c r="AC40" s="139">
        <f t="shared" si="15"/>
        <v>15.648414605424184</v>
      </c>
      <c r="AH40" s="2"/>
      <c r="AI40" s="2"/>
      <c r="AJ40" s="2"/>
      <c r="AK40" s="2"/>
      <c r="AL40" s="2"/>
    </row>
    <row r="41" spans="1:38" x14ac:dyDescent="0.35">
      <c r="A41">
        <f t="shared" si="19"/>
        <v>29</v>
      </c>
      <c r="B41" t="s">
        <v>207</v>
      </c>
      <c r="C41" t="s">
        <v>208</v>
      </c>
      <c r="D41" s="7">
        <v>0.49818259477615356</v>
      </c>
      <c r="E41" s="2">
        <v>0.73791805117858189</v>
      </c>
      <c r="F41" s="2">
        <v>-2.2016791626811028E-3</v>
      </c>
      <c r="G41" s="7">
        <v>0.22671179473400116</v>
      </c>
      <c r="H41" s="2">
        <v>1.9980131501080507</v>
      </c>
      <c r="I41" s="84">
        <v>0.28383925187579784</v>
      </c>
      <c r="J41" s="2">
        <f t="shared" si="2"/>
        <v>-0.712607165087915</v>
      </c>
      <c r="K41" s="2">
        <f t="shared" si="3"/>
        <v>0.39765312478075399</v>
      </c>
      <c r="L41" s="2">
        <f t="shared" si="4"/>
        <v>-0.13144146561112699</v>
      </c>
      <c r="M41" s="2">
        <f t="shared" si="18"/>
        <v>-0.93239603782646929</v>
      </c>
      <c r="N41" s="2">
        <f t="shared" si="5"/>
        <v>0.99019250949138604</v>
      </c>
      <c r="O41" s="2">
        <f t="shared" si="6"/>
        <v>0.16839718853080879</v>
      </c>
      <c r="P41" s="87">
        <f t="shared" si="7"/>
        <v>0.5792948490110974</v>
      </c>
      <c r="Q41" s="2">
        <f t="shared" si="8"/>
        <v>0.81711126444415583</v>
      </c>
      <c r="R41" s="44">
        <f t="shared" si="20"/>
        <v>-0.1123360558601203</v>
      </c>
      <c r="S41" s="94">
        <f t="shared" si="9"/>
        <v>-0.24679849270103069</v>
      </c>
      <c r="T41" s="139">
        <f t="shared" si="10"/>
        <v>41.686638472095012</v>
      </c>
      <c r="U41" s="2"/>
      <c r="V41" s="2"/>
      <c r="W41" s="139">
        <f t="shared" si="16"/>
        <v>49.818259477615349</v>
      </c>
      <c r="X41" s="139">
        <f t="shared" si="11"/>
        <v>48.227179898171201</v>
      </c>
      <c r="Y41" s="139">
        <f t="shared" si="12"/>
        <v>34.505711794877712</v>
      </c>
      <c r="Z41" s="139">
        <f t="shared" si="17"/>
        <v>22.671179473400112</v>
      </c>
      <c r="AA41" s="139">
        <f t="shared" si="13"/>
        <v>61.087573444289724</v>
      </c>
      <c r="AB41" s="139">
        <f t="shared" si="14"/>
        <v>81.417716000780331</v>
      </c>
      <c r="AC41" s="139">
        <f t="shared" si="15"/>
        <v>28.383925187579788</v>
      </c>
      <c r="AH41" s="2"/>
      <c r="AI41" s="2"/>
      <c r="AJ41" s="2"/>
      <c r="AK41" s="2"/>
      <c r="AL41" s="2"/>
    </row>
    <row r="42" spans="1:38" x14ac:dyDescent="0.35">
      <c r="A42">
        <f t="shared" si="19"/>
        <v>25</v>
      </c>
      <c r="B42" t="s">
        <v>209</v>
      </c>
      <c r="C42" t="s">
        <v>210</v>
      </c>
      <c r="D42" s="7">
        <v>0.95466256141662598</v>
      </c>
      <c r="E42" s="2">
        <v>0.55253628384525655</v>
      </c>
      <c r="F42" s="2">
        <v>-4.6122760977596045E-4</v>
      </c>
      <c r="G42" s="7" t="s">
        <v>253</v>
      </c>
      <c r="H42" s="2">
        <v>0.99914445866670576</v>
      </c>
      <c r="I42" s="84">
        <v>4.0058504123722152E-2</v>
      </c>
      <c r="J42" s="2">
        <f t="shared" si="2"/>
        <v>1.1413631273092459</v>
      </c>
      <c r="K42" s="2">
        <f t="shared" si="3"/>
        <v>-0.30660634475641041</v>
      </c>
      <c r="L42" s="2">
        <f t="shared" si="4"/>
        <v>1.8394804211522488E-2</v>
      </c>
      <c r="M42" s="2" t="s">
        <v>253</v>
      </c>
      <c r="N42" s="2">
        <f t="shared" si="5"/>
        <v>-0.55839324645903865</v>
      </c>
      <c r="O42" s="2">
        <f t="shared" si="6"/>
        <v>-0.9164956614299562</v>
      </c>
      <c r="P42" s="87">
        <f t="shared" si="7"/>
        <v>-0.73744445394449742</v>
      </c>
      <c r="Q42" s="2">
        <f t="shared" si="8"/>
        <v>-1.0401856174771114</v>
      </c>
      <c r="R42" s="44">
        <f t="shared" si="20"/>
        <v>-4.6758507678188344E-2</v>
      </c>
      <c r="S42" s="94">
        <f t="shared" si="9"/>
        <v>-0.12640478016833637</v>
      </c>
      <c r="T42" s="139">
        <f t="shared" si="10"/>
        <v>43.90962899433282</v>
      </c>
      <c r="U42" s="2"/>
      <c r="V42" s="2"/>
      <c r="W42" s="139">
        <f t="shared" si="16"/>
        <v>95.466256141662598</v>
      </c>
      <c r="X42" s="139">
        <f t="shared" si="11"/>
        <v>35.207421409041913</v>
      </c>
      <c r="Y42" s="139">
        <f t="shared" si="12"/>
        <v>37.731715187838851</v>
      </c>
      <c r="Z42" s="139" t="s">
        <v>253</v>
      </c>
      <c r="AA42" s="139">
        <f t="shared" si="13"/>
        <v>27.701132263872591</v>
      </c>
      <c r="AB42" s="139">
        <f t="shared" si="14"/>
        <v>51.996709650569564</v>
      </c>
      <c r="AC42" s="139">
        <f t="shared" si="15"/>
        <v>4.0058504123722134</v>
      </c>
      <c r="AH42" s="2"/>
      <c r="AI42" s="2"/>
      <c r="AJ42" s="2"/>
      <c r="AK42" s="2"/>
      <c r="AL42" s="2"/>
    </row>
    <row r="43" spans="1:38" x14ac:dyDescent="0.35">
      <c r="A43">
        <f t="shared" si="19"/>
        <v>45</v>
      </c>
      <c r="B43" t="s">
        <v>212</v>
      </c>
      <c r="C43" t="s">
        <v>213</v>
      </c>
      <c r="D43" s="7">
        <v>0.40130600333213806</v>
      </c>
      <c r="E43" s="2">
        <v>0.31956667733174982</v>
      </c>
      <c r="F43" s="2">
        <v>-5.2807540632784367E-3</v>
      </c>
      <c r="G43" s="7">
        <v>0.70270919799804688</v>
      </c>
      <c r="H43" s="2">
        <v>5.8356348801680724E-2</v>
      </c>
      <c r="I43" s="84">
        <v>0.15209866275526629</v>
      </c>
      <c r="J43" s="2">
        <f t="shared" si="2"/>
        <v>-1.1060665405074745</v>
      </c>
      <c r="K43" s="2">
        <f t="shared" si="3"/>
        <v>-1.1916505098952426</v>
      </c>
      <c r="L43" s="2">
        <f t="shared" si="4"/>
        <v>-0.39652043137719933</v>
      </c>
      <c r="M43" s="2">
        <f t="shared" si="18"/>
        <v>1.4891973889818308</v>
      </c>
      <c r="N43" s="2">
        <f t="shared" si="5"/>
        <v>-2.0169343728229454</v>
      </c>
      <c r="O43" s="2">
        <f t="shared" si="6"/>
        <v>-0.41788546300916163</v>
      </c>
      <c r="P43" s="87">
        <f t="shared" si="7"/>
        <v>-1.2174099179160536</v>
      </c>
      <c r="Q43" s="2">
        <f t="shared" si="8"/>
        <v>-1.7171900614572635</v>
      </c>
      <c r="R43" s="44">
        <f t="shared" si="20"/>
        <v>-0.58444603085106983</v>
      </c>
      <c r="S43" s="94">
        <f t="shared" si="9"/>
        <v>-1.1135444170102027</v>
      </c>
      <c r="T43" s="139">
        <f t="shared" si="10"/>
        <v>25.682746454857792</v>
      </c>
      <c r="U43" s="2"/>
      <c r="V43" s="2"/>
      <c r="W43" s="139">
        <f t="shared" si="16"/>
        <v>40.130600333213806</v>
      </c>
      <c r="X43" s="139">
        <f t="shared" si="11"/>
        <v>18.845467071539641</v>
      </c>
      <c r="Y43" s="139">
        <f t="shared" si="12"/>
        <v>28.79851123538598</v>
      </c>
      <c r="Z43" s="139">
        <f t="shared" si="17"/>
        <v>70.270919799804673</v>
      </c>
      <c r="AA43" s="139">
        <f t="shared" si="13"/>
        <v>15.531419781265566</v>
      </c>
      <c r="AB43" s="139">
        <f t="shared" si="14"/>
        <v>24.286427817026865</v>
      </c>
      <c r="AC43" s="139">
        <f t="shared" si="15"/>
        <v>15.209866275526629</v>
      </c>
      <c r="AH43" s="2"/>
      <c r="AI43" s="2"/>
      <c r="AJ43" s="2"/>
      <c r="AK43" s="2"/>
      <c r="AL43" s="2"/>
    </row>
    <row r="44" spans="1:38" x14ac:dyDescent="0.35">
      <c r="A44">
        <f t="shared" si="19"/>
        <v>19</v>
      </c>
      <c r="B44" t="s">
        <v>214</v>
      </c>
      <c r="C44" t="s">
        <v>215</v>
      </c>
      <c r="D44" s="7">
        <v>0.56942093372344971</v>
      </c>
      <c r="E44" s="2">
        <v>0.84539998904936908</v>
      </c>
      <c r="F44" s="2">
        <v>-8.5946414619684219E-3</v>
      </c>
      <c r="G44" s="7">
        <v>0.59780365228652954</v>
      </c>
      <c r="H44" s="2">
        <v>1.1868895617942243</v>
      </c>
      <c r="I44" s="84">
        <v>0.15287539320803023</v>
      </c>
      <c r="J44" s="2">
        <f t="shared" si="2"/>
        <v>-0.42327625521245676</v>
      </c>
      <c r="K44" s="2">
        <f t="shared" si="3"/>
        <v>0.80597360655501338</v>
      </c>
      <c r="L44" s="2">
        <f t="shared" si="4"/>
        <v>-0.68181451244666136</v>
      </c>
      <c r="M44" s="2">
        <f t="shared" si="18"/>
        <v>0.95549998183478491</v>
      </c>
      <c r="N44" s="2">
        <f t="shared" si="5"/>
        <v>-0.26732456551641304</v>
      </c>
      <c r="O44" s="2">
        <f t="shared" si="6"/>
        <v>-0.41442879416914569</v>
      </c>
      <c r="P44" s="87">
        <f t="shared" si="7"/>
        <v>-0.34087667984277936</v>
      </c>
      <c r="Q44" s="2">
        <f t="shared" si="8"/>
        <v>-0.48081590119666912</v>
      </c>
      <c r="R44" s="44">
        <f t="shared" si="20"/>
        <v>3.5113383906802201E-2</v>
      </c>
      <c r="S44" s="94">
        <f t="shared" si="9"/>
        <v>2.3903690539433173E-2</v>
      </c>
      <c r="T44" s="139">
        <f t="shared" si="10"/>
        <v>46.684975802453657</v>
      </c>
      <c r="U44" s="2"/>
      <c r="V44" s="2"/>
      <c r="W44" s="139">
        <f t="shared" si="16"/>
        <v>56.942093372344971</v>
      </c>
      <c r="X44" s="139">
        <f t="shared" si="11"/>
        <v>55.775866552479982</v>
      </c>
      <c r="Y44" s="139">
        <f t="shared" si="12"/>
        <v>22.656075397846926</v>
      </c>
      <c r="Z44" s="139">
        <f t="shared" si="17"/>
        <v>59.78036522865294</v>
      </c>
      <c r="AA44" s="139">
        <f t="shared" si="13"/>
        <v>37.756263628431292</v>
      </c>
      <c r="AB44" s="139">
        <f t="shared" si="14"/>
        <v>57.526615551779855</v>
      </c>
      <c r="AC44" s="139">
        <f t="shared" si="15"/>
        <v>15.287539320803024</v>
      </c>
      <c r="AH44" s="2"/>
      <c r="AI44" s="2"/>
      <c r="AJ44" s="2"/>
      <c r="AK44" s="2"/>
      <c r="AL44" s="2"/>
    </row>
    <row r="45" spans="1:38" x14ac:dyDescent="0.35">
      <c r="A45">
        <f t="shared" si="19"/>
        <v>37</v>
      </c>
      <c r="B45" t="s">
        <v>216</v>
      </c>
      <c r="C45" t="s">
        <v>217</v>
      </c>
      <c r="D45" s="7">
        <v>0.63402080535888672</v>
      </c>
      <c r="E45" s="2">
        <v>0.32202929350387421</v>
      </c>
      <c r="F45" s="2">
        <v>-1.7913831397891045E-2</v>
      </c>
      <c r="G45" s="7">
        <v>0.81402784585952759</v>
      </c>
      <c r="H45" s="2">
        <v>0.6251645665615797</v>
      </c>
      <c r="I45" s="84">
        <v>0.17665020339265319</v>
      </c>
      <c r="J45" s="2">
        <f t="shared" si="2"/>
        <v>-0.16090714450162649</v>
      </c>
      <c r="K45" s="2">
        <f t="shared" si="3"/>
        <v>-1.1822951089623366</v>
      </c>
      <c r="L45" s="2">
        <f t="shared" si="4"/>
        <v>-1.4841078342209131</v>
      </c>
      <c r="M45" s="2">
        <f t="shared" si="18"/>
        <v>2.0555208690975708</v>
      </c>
      <c r="N45" s="2">
        <f t="shared" si="5"/>
        <v>-1.1381891084058067</v>
      </c>
      <c r="O45" s="2">
        <f t="shared" si="6"/>
        <v>-0.30862420616819597</v>
      </c>
      <c r="P45" s="87">
        <f t="shared" si="7"/>
        <v>-0.72340665728700126</v>
      </c>
      <c r="Q45" s="2">
        <f t="shared" si="8"/>
        <v>-1.0203849204807587</v>
      </c>
      <c r="R45" s="44">
        <f t="shared" si="20"/>
        <v>-0.3584348278136128</v>
      </c>
      <c r="S45" s="94">
        <f t="shared" si="9"/>
        <v>-0.69861082217420301</v>
      </c>
      <c r="T45" s="139">
        <f t="shared" si="10"/>
        <v>33.344221703642098</v>
      </c>
      <c r="U45" s="2"/>
      <c r="V45" s="2"/>
      <c r="W45" s="139">
        <f t="shared" si="16"/>
        <v>63.402080535888672</v>
      </c>
      <c r="X45" s="139">
        <f t="shared" si="11"/>
        <v>19.018421878658472</v>
      </c>
      <c r="Y45" s="139">
        <f t="shared" si="12"/>
        <v>5.3825475580437372</v>
      </c>
      <c r="Z45" s="139">
        <f t="shared" si="17"/>
        <v>81.402784585952773</v>
      </c>
      <c r="AA45" s="139">
        <f t="shared" si="13"/>
        <v>28.057066100856233</v>
      </c>
      <c r="AB45" s="139">
        <f t="shared" si="14"/>
        <v>40.981383136932266</v>
      </c>
      <c r="AC45" s="139">
        <f t="shared" si="15"/>
        <v>17.665020339265318</v>
      </c>
      <c r="AH45" s="2"/>
      <c r="AI45" s="2"/>
      <c r="AJ45" s="2"/>
      <c r="AK45" s="2"/>
      <c r="AL45" s="2"/>
    </row>
    <row r="46" spans="1:38" x14ac:dyDescent="0.35">
      <c r="A46">
        <f t="shared" si="19"/>
        <v>48</v>
      </c>
      <c r="B46" t="s">
        <v>218</v>
      </c>
      <c r="C46" t="s">
        <v>219</v>
      </c>
      <c r="D46" s="7">
        <v>0.35440775752067566</v>
      </c>
      <c r="E46" s="2">
        <v>0.23812865931222404</v>
      </c>
      <c r="F46" s="2">
        <v>-1.454898901283741E-2</v>
      </c>
      <c r="G46" s="7">
        <v>0.64565765857696533</v>
      </c>
      <c r="H46" s="2">
        <v>-0.60493396163656143</v>
      </c>
      <c r="I46" s="84">
        <v>0.1875356680801005</v>
      </c>
      <c r="J46" s="2">
        <f t="shared" si="2"/>
        <v>-1.2965413934126226</v>
      </c>
      <c r="K46" s="2">
        <f t="shared" si="3"/>
        <v>-1.5010309640553592</v>
      </c>
      <c r="L46" s="2">
        <f t="shared" si="4"/>
        <v>-1.1944270150817538</v>
      </c>
      <c r="M46" s="2">
        <f t="shared" si="18"/>
        <v>1.1989528794445639</v>
      </c>
      <c r="N46" s="2">
        <f t="shared" si="5"/>
        <v>-3.0452596528178821</v>
      </c>
      <c r="O46" s="2">
        <f t="shared" si="6"/>
        <v>-0.26018082859712433</v>
      </c>
      <c r="P46" s="87">
        <f t="shared" si="7"/>
        <v>-1.6527202407075032</v>
      </c>
      <c r="Q46" s="2">
        <f t="shared" si="8"/>
        <v>-2.3312072046942838</v>
      </c>
      <c r="R46" s="44">
        <f t="shared" si="20"/>
        <v>-1.0248507395598911</v>
      </c>
      <c r="S46" s="94">
        <f t="shared" si="9"/>
        <v>-1.9220826952519547</v>
      </c>
      <c r="T46" s="139">
        <f t="shared" si="10"/>
        <v>10.753620243970378</v>
      </c>
      <c r="U46" s="2"/>
      <c r="V46" s="2"/>
      <c r="W46" s="139">
        <f t="shared" si="16"/>
        <v>35.440775752067566</v>
      </c>
      <c r="X46" s="139">
        <f t="shared" si="11"/>
        <v>13.125900677822461</v>
      </c>
      <c r="Y46" s="139">
        <f t="shared" si="12"/>
        <v>11.619430700722102</v>
      </c>
      <c r="Z46" s="139">
        <f t="shared" si="17"/>
        <v>64.565765857696533</v>
      </c>
      <c r="AA46" s="139">
        <f t="shared" si="13"/>
        <v>4.4939559078299824</v>
      </c>
      <c r="AB46" s="139">
        <f t="shared" si="14"/>
        <v>4.7496572658570635</v>
      </c>
      <c r="AC46" s="139">
        <f t="shared" si="15"/>
        <v>18.753566808010049</v>
      </c>
      <c r="AH46" s="2"/>
      <c r="AI46" s="2"/>
      <c r="AJ46" s="2"/>
      <c r="AK46" s="2"/>
      <c r="AL46" s="2"/>
    </row>
    <row r="47" spans="1:38" x14ac:dyDescent="0.35">
      <c r="A47">
        <f t="shared" si="19"/>
        <v>43</v>
      </c>
      <c r="B47" t="s">
        <v>220</v>
      </c>
      <c r="C47" t="s">
        <v>221</v>
      </c>
      <c r="D47" s="7">
        <v>0.2745833694934845</v>
      </c>
      <c r="E47" s="2">
        <v>0.45516045308459496</v>
      </c>
      <c r="F47" s="2">
        <v>-1.238560676574707E-2</v>
      </c>
      <c r="G47" s="7">
        <v>0.63825708627700806</v>
      </c>
      <c r="H47" s="2">
        <v>1.2314823207699135</v>
      </c>
      <c r="I47" s="84">
        <v>0.21100223627109083</v>
      </c>
      <c r="J47" s="2">
        <f t="shared" si="2"/>
        <v>-1.6207441072805806</v>
      </c>
      <c r="K47" s="2">
        <f t="shared" si="3"/>
        <v>-0.67653404532654227</v>
      </c>
      <c r="L47" s="2">
        <f t="shared" si="4"/>
        <v>-1.0081804484574284</v>
      </c>
      <c r="M47" s="2">
        <f t="shared" si="18"/>
        <v>1.1613031420440956</v>
      </c>
      <c r="N47" s="2">
        <f t="shared" si="5"/>
        <v>-0.19819064234915784</v>
      </c>
      <c r="O47" s="2">
        <f t="shared" si="6"/>
        <v>-0.1557480041092219</v>
      </c>
      <c r="P47" s="87">
        <f t="shared" si="7"/>
        <v>-0.17696932322918987</v>
      </c>
      <c r="Q47" s="2">
        <f t="shared" si="8"/>
        <v>-0.2496200815844985</v>
      </c>
      <c r="R47" s="44">
        <f t="shared" si="20"/>
        <v>-0.47875510812099087</v>
      </c>
      <c r="S47" s="94">
        <f t="shared" si="9"/>
        <v>-0.91950662631423685</v>
      </c>
      <c r="T47" s="139">
        <f t="shared" si="10"/>
        <v>29.265526324329461</v>
      </c>
      <c r="U47" s="2"/>
      <c r="V47" s="2"/>
      <c r="W47" s="139">
        <f t="shared" si="16"/>
        <v>27.458336949348443</v>
      </c>
      <c r="X47" s="139">
        <f t="shared" si="11"/>
        <v>28.368508297902146</v>
      </c>
      <c r="Y47" s="139">
        <f t="shared" si="12"/>
        <v>15.629354710233272</v>
      </c>
      <c r="Z47" s="139">
        <f t="shared" si="17"/>
        <v>63.825708627700806</v>
      </c>
      <c r="AA47" s="139">
        <f t="shared" si="13"/>
        <v>41.912198906078125</v>
      </c>
      <c r="AB47" s="139">
        <f t="shared" si="14"/>
        <v>58.840065313734094</v>
      </c>
      <c r="AC47" s="139">
        <f t="shared" si="15"/>
        <v>21.100223627109084</v>
      </c>
      <c r="AH47" s="2"/>
      <c r="AI47" s="2"/>
      <c r="AJ47" s="2"/>
      <c r="AK47" s="2"/>
      <c r="AL47" s="2"/>
    </row>
    <row r="48" spans="1:38" x14ac:dyDescent="0.35">
      <c r="A48">
        <f t="shared" si="19"/>
        <v>18</v>
      </c>
      <c r="B48" t="s">
        <v>222</v>
      </c>
      <c r="C48" t="s">
        <v>223</v>
      </c>
      <c r="D48" s="7">
        <v>0.58033215999603271</v>
      </c>
      <c r="E48" s="2">
        <v>0.80778419520834177</v>
      </c>
      <c r="F48" s="2">
        <v>-2.6848868001252413E-3</v>
      </c>
      <c r="G48" s="7">
        <v>0.32899612188339233</v>
      </c>
      <c r="H48" s="2">
        <v>2.1867661348065894</v>
      </c>
      <c r="I48" s="84">
        <v>0.27278469914442743</v>
      </c>
      <c r="J48" s="2">
        <f t="shared" si="2"/>
        <v>-0.3789608616764138</v>
      </c>
      <c r="K48" s="2">
        <f t="shared" si="3"/>
        <v>0.66307239573060339</v>
      </c>
      <c r="L48" s="2">
        <f t="shared" si="4"/>
        <v>-0.17304103201307147</v>
      </c>
      <c r="M48" s="2">
        <f t="shared" si="18"/>
        <v>-0.41203384132709886</v>
      </c>
      <c r="N48" s="2">
        <f t="shared" si="5"/>
        <v>1.2828237492147005</v>
      </c>
      <c r="O48" s="2">
        <f t="shared" si="6"/>
        <v>0.11920132163661561</v>
      </c>
      <c r="P48" s="87">
        <f t="shared" si="7"/>
        <v>0.70101253542565811</v>
      </c>
      <c r="Q48" s="2">
        <f t="shared" si="8"/>
        <v>0.98879739771670228</v>
      </c>
      <c r="R48" s="44">
        <f t="shared" si="20"/>
        <v>0.13756681168614432</v>
      </c>
      <c r="S48" s="94">
        <f t="shared" si="9"/>
        <v>0.21199776959580394</v>
      </c>
      <c r="T48" s="139">
        <f t="shared" si="10"/>
        <v>50.158008955391878</v>
      </c>
      <c r="U48" s="2"/>
      <c r="V48" s="2"/>
      <c r="W48" s="139">
        <f t="shared" si="16"/>
        <v>58.033215999603271</v>
      </c>
      <c r="X48" s="139">
        <f t="shared" si="11"/>
        <v>53.134028802026023</v>
      </c>
      <c r="Y48" s="139">
        <f t="shared" si="12"/>
        <v>33.610065216667849</v>
      </c>
      <c r="Z48" s="139">
        <f t="shared" si="17"/>
        <v>32.899612188339233</v>
      </c>
      <c r="AA48" s="139">
        <f t="shared" si="13"/>
        <v>64.173773095940305</v>
      </c>
      <c r="AB48" s="139">
        <f t="shared" si="14"/>
        <v>86.977308376654719</v>
      </c>
      <c r="AC48" s="139">
        <f t="shared" si="15"/>
        <v>27.278469914442745</v>
      </c>
      <c r="AH48" s="2"/>
      <c r="AI48" s="2"/>
      <c r="AJ48" s="2"/>
      <c r="AK48" s="2"/>
      <c r="AL48" s="2"/>
    </row>
    <row r="49" spans="1:38" x14ac:dyDescent="0.35">
      <c r="A49">
        <f t="shared" si="19"/>
        <v>40</v>
      </c>
      <c r="B49" t="s">
        <v>224</v>
      </c>
      <c r="C49" t="s">
        <v>225</v>
      </c>
      <c r="D49" s="7">
        <v>0.55228525400161743</v>
      </c>
      <c r="E49" s="2">
        <v>0.6276273147209821</v>
      </c>
      <c r="F49" s="2">
        <v>-9.1187469661235809E-3</v>
      </c>
      <c r="G49" s="7">
        <v>0.24769105017185211</v>
      </c>
      <c r="H49" s="2">
        <v>1.427184108063102</v>
      </c>
      <c r="I49" s="84">
        <v>0.2074049169707754</v>
      </c>
      <c r="J49" s="2">
        <f t="shared" si="2"/>
        <v>-0.49287195155400304</v>
      </c>
      <c r="K49" s="2">
        <f t="shared" si="3"/>
        <v>-2.1337893968312632E-2</v>
      </c>
      <c r="L49" s="2">
        <f t="shared" si="4"/>
        <v>-0.72693499488987945</v>
      </c>
      <c r="M49" s="2">
        <f t="shared" si="18"/>
        <v>-0.82566598694959392</v>
      </c>
      <c r="N49" s="2">
        <f t="shared" si="5"/>
        <v>0.10521360168512202</v>
      </c>
      <c r="O49" s="2">
        <f t="shared" si="6"/>
        <v>-0.17175708613856702</v>
      </c>
      <c r="P49" s="87">
        <f t="shared" si="7"/>
        <v>-3.3271742226722502E-2</v>
      </c>
      <c r="Q49" s="2">
        <f t="shared" si="8"/>
        <v>-4.6930704472078699E-2</v>
      </c>
      <c r="R49" s="44">
        <f t="shared" si="20"/>
        <v>-0.42274830636677352</v>
      </c>
      <c r="S49" s="94">
        <f t="shared" si="9"/>
        <v>-0.81668383136060285</v>
      </c>
      <c r="T49" s="139">
        <f t="shared" si="10"/>
        <v>31.164081438574797</v>
      </c>
      <c r="U49" s="2"/>
      <c r="V49" s="2"/>
      <c r="W49" s="139">
        <f t="shared" si="16"/>
        <v>55.228525400161729</v>
      </c>
      <c r="X49" s="139">
        <f t="shared" si="11"/>
        <v>40.481225304458476</v>
      </c>
      <c r="Y49" s="139">
        <f t="shared" si="12"/>
        <v>21.684622827476929</v>
      </c>
      <c r="Z49" s="139">
        <f t="shared" si="17"/>
        <v>24.769105017185208</v>
      </c>
      <c r="AA49" s="139">
        <f t="shared" si="13"/>
        <v>45.555707400993079</v>
      </c>
      <c r="AB49" s="139">
        <f t="shared" si="14"/>
        <v>64.604330002411231</v>
      </c>
      <c r="AC49" s="139">
        <f t="shared" si="15"/>
        <v>20.740491697077541</v>
      </c>
      <c r="AH49" s="2"/>
      <c r="AI49" s="2"/>
      <c r="AJ49" s="2"/>
      <c r="AK49" s="2"/>
      <c r="AL49" s="2"/>
    </row>
    <row r="50" spans="1:38" x14ac:dyDescent="0.35">
      <c r="A50">
        <f t="shared" si="19"/>
        <v>5</v>
      </c>
      <c r="B50" t="s">
        <v>226</v>
      </c>
      <c r="C50" t="s">
        <v>226</v>
      </c>
      <c r="D50" s="7">
        <v>0.88060504198074341</v>
      </c>
      <c r="E50" s="2">
        <v>1.0878562879188394</v>
      </c>
      <c r="F50" s="2">
        <v>3.1982669606804848E-3</v>
      </c>
      <c r="G50" s="7" t="s">
        <v>253</v>
      </c>
      <c r="H50" s="2">
        <v>2.0579078425121224</v>
      </c>
      <c r="I50" s="84">
        <v>0.18162388748481045</v>
      </c>
      <c r="J50" s="2">
        <f t="shared" si="2"/>
        <v>0.84058225849427193</v>
      </c>
      <c r="K50" s="2">
        <f t="shared" si="3"/>
        <v>1.7270574158421304</v>
      </c>
      <c r="L50" s="2">
        <f t="shared" si="4"/>
        <v>0.33344236468982175</v>
      </c>
      <c r="M50" s="2" t="s">
        <v>253</v>
      </c>
      <c r="N50" s="2">
        <f t="shared" si="5"/>
        <v>1.0830496270571979</v>
      </c>
      <c r="O50" s="2">
        <f t="shared" si="6"/>
        <v>-0.28648991394331264</v>
      </c>
      <c r="P50" s="87">
        <f t="shared" si="7"/>
        <v>0.39827985655694265</v>
      </c>
      <c r="Q50" s="2">
        <f t="shared" si="8"/>
        <v>0.56178465551597889</v>
      </c>
      <c r="R50" s="44">
        <f t="shared" si="20"/>
        <v>0.86571667363555083</v>
      </c>
      <c r="S50" s="94">
        <f t="shared" si="9"/>
        <v>1.548806900017234</v>
      </c>
      <c r="T50" s="139">
        <f t="shared" si="10"/>
        <v>74.841308144797665</v>
      </c>
      <c r="U50" s="2"/>
      <c r="V50" s="2"/>
      <c r="W50" s="139">
        <f t="shared" si="16"/>
        <v>88.060504198074355</v>
      </c>
      <c r="X50" s="139">
        <f t="shared" si="11"/>
        <v>72.804091608575789</v>
      </c>
      <c r="Y50" s="139">
        <f t="shared" si="12"/>
        <v>44.514749097119271</v>
      </c>
      <c r="Z50" s="139" t="s">
        <v>253</v>
      </c>
      <c r="AA50" s="139">
        <f t="shared" si="13"/>
        <v>56.497867353813817</v>
      </c>
      <c r="AB50" s="139">
        <f t="shared" si="14"/>
        <v>83.181873933312332</v>
      </c>
      <c r="AC50" s="139">
        <f t="shared" si="15"/>
        <v>18.162388748481046</v>
      </c>
      <c r="AH50" s="2"/>
      <c r="AI50" s="2"/>
      <c r="AJ50" s="2"/>
      <c r="AK50" s="2"/>
      <c r="AL50" s="2"/>
    </row>
    <row r="51" spans="1:38" x14ac:dyDescent="0.35">
      <c r="A51">
        <f t="shared" si="19"/>
        <v>9</v>
      </c>
      <c r="B51" t="s">
        <v>227</v>
      </c>
      <c r="C51" t="s">
        <v>227</v>
      </c>
      <c r="D51" s="7">
        <v>0.64423203468322754</v>
      </c>
      <c r="E51" s="2">
        <v>0.92693504541239236</v>
      </c>
      <c r="F51" s="2">
        <v>1.473637018352747E-2</v>
      </c>
      <c r="G51" s="7" t="s">
        <v>253</v>
      </c>
      <c r="H51" s="2">
        <v>2.0137166352574241</v>
      </c>
      <c r="I51" s="84">
        <v>4.4804177137520447E-2</v>
      </c>
      <c r="J51" s="2">
        <f t="shared" si="2"/>
        <v>-0.1194347531598766</v>
      </c>
      <c r="K51" s="2">
        <f t="shared" si="3"/>
        <v>1.1157227063122637</v>
      </c>
      <c r="L51" s="2">
        <f t="shared" si="4"/>
        <v>1.3267629456932657</v>
      </c>
      <c r="M51" s="2" t="s">
        <v>253</v>
      </c>
      <c r="N51" s="2">
        <f t="shared" si="5"/>
        <v>1.0145382454519436</v>
      </c>
      <c r="O51" s="2">
        <f t="shared" si="6"/>
        <v>-0.89537608259365864</v>
      </c>
      <c r="P51" s="87">
        <f t="shared" si="7"/>
        <v>5.958108142914248E-2</v>
      </c>
      <c r="Q51" s="2">
        <f t="shared" si="8"/>
        <v>8.4040748621578301E-2</v>
      </c>
      <c r="R51" s="44">
        <f t="shared" si="20"/>
        <v>0.60177291186680781</v>
      </c>
      <c r="S51" s="94">
        <f t="shared" si="9"/>
        <v>1.0642329831787374</v>
      </c>
      <c r="T51" s="139">
        <f t="shared" si="10"/>
        <v>65.893970266475293</v>
      </c>
      <c r="U51" s="2"/>
      <c r="V51" s="2"/>
      <c r="W51" s="139">
        <f t="shared" si="16"/>
        <v>64.423203468322754</v>
      </c>
      <c r="X51" s="139">
        <f t="shared" si="11"/>
        <v>61.502248156855131</v>
      </c>
      <c r="Y51" s="139">
        <f t="shared" si="12"/>
        <v>65.901130167657968</v>
      </c>
      <c r="Z51" s="139" t="s">
        <v>253</v>
      </c>
      <c r="AA51" s="139">
        <f t="shared" si="13"/>
        <v>47.910027142542347</v>
      </c>
      <c r="AB51" s="139">
        <f t="shared" si="14"/>
        <v>81.880251607571125</v>
      </c>
      <c r="AC51" s="139">
        <f t="shared" si="15"/>
        <v>4.4804177137520433</v>
      </c>
      <c r="AH51" s="2"/>
      <c r="AI51" s="2"/>
      <c r="AJ51" s="2"/>
      <c r="AK51" s="2"/>
      <c r="AL51" s="2"/>
    </row>
    <row r="52" spans="1:38" x14ac:dyDescent="0.35">
      <c r="A52">
        <f t="shared" si="19"/>
        <v>12</v>
      </c>
      <c r="B52" t="s">
        <v>228</v>
      </c>
      <c r="C52" t="s">
        <v>229</v>
      </c>
      <c r="D52" s="7">
        <v>0.53184294700622559</v>
      </c>
      <c r="E52" s="2">
        <v>0.7759549952154714</v>
      </c>
      <c r="F52" s="2">
        <v>1.3242636807262897E-2</v>
      </c>
      <c r="G52" s="7">
        <v>0.32233673334121704</v>
      </c>
      <c r="H52" s="2">
        <v>2.2277601152406987</v>
      </c>
      <c r="I52" s="84">
        <v>0.28690489960270721</v>
      </c>
      <c r="J52" s="2">
        <f t="shared" si="2"/>
        <v>-0.57589734729359099</v>
      </c>
      <c r="K52" s="2">
        <f t="shared" si="3"/>
        <v>0.54215427187613541</v>
      </c>
      <c r="L52" s="2">
        <f t="shared" si="4"/>
        <v>1.1981667564827787</v>
      </c>
      <c r="M52" s="2">
        <f t="shared" si="18"/>
        <v>-0.44591287388003187</v>
      </c>
      <c r="N52" s="2">
        <f t="shared" si="5"/>
        <v>1.3463783432508474</v>
      </c>
      <c r="O52" s="2">
        <f t="shared" si="6"/>
        <v>0.18204018261500479</v>
      </c>
      <c r="P52" s="87">
        <f t="shared" si="7"/>
        <v>0.76420926293292613</v>
      </c>
      <c r="Q52" s="2">
        <f t="shared" si="8"/>
        <v>1.077938114245337</v>
      </c>
      <c r="R52" s="44">
        <f t="shared" si="20"/>
        <v>0.35928978428612562</v>
      </c>
      <c r="S52" s="94">
        <f t="shared" si="9"/>
        <v>0.61905860924536249</v>
      </c>
      <c r="T52" s="139">
        <f t="shared" si="10"/>
        <v>57.674118970434392</v>
      </c>
      <c r="U52" s="2"/>
      <c r="V52" s="2"/>
      <c r="W52" s="139">
        <f t="shared" si="16"/>
        <v>53.184294700622559</v>
      </c>
      <c r="X52" s="139">
        <f t="shared" si="11"/>
        <v>50.898595928715231</v>
      </c>
      <c r="Y52" s="139">
        <f t="shared" si="12"/>
        <v>63.132429750823412</v>
      </c>
      <c r="Z52" s="139">
        <f t="shared" si="17"/>
        <v>32.233673334121704</v>
      </c>
      <c r="AA52" s="139">
        <f t="shared" si="13"/>
        <v>65.776150894628543</v>
      </c>
      <c r="AB52" s="139">
        <f t="shared" si="14"/>
        <v>88.184758534024226</v>
      </c>
      <c r="AC52" s="139">
        <f t="shared" si="15"/>
        <v>28.690489960270725</v>
      </c>
      <c r="AH52" s="2"/>
      <c r="AI52" s="2"/>
      <c r="AJ52" s="2"/>
      <c r="AK52" s="2"/>
      <c r="AL52" s="2"/>
    </row>
    <row r="53" spans="1:38" x14ac:dyDescent="0.35">
      <c r="A53">
        <f t="shared" si="19"/>
        <v>26</v>
      </c>
      <c r="B53" t="s">
        <v>230</v>
      </c>
      <c r="C53" t="s">
        <v>231</v>
      </c>
      <c r="D53" s="7">
        <v>0.71517866849899292</v>
      </c>
      <c r="E53" s="2">
        <v>0.75420416590236172</v>
      </c>
      <c r="F53" s="2">
        <v>-4.3236739002168179E-3</v>
      </c>
      <c r="G53" s="7">
        <v>0.12359895557165146</v>
      </c>
      <c r="H53" s="2">
        <v>2.0072924175632352</v>
      </c>
      <c r="I53" s="84">
        <v>0.28887847204279199</v>
      </c>
      <c r="J53" s="2">
        <f t="shared" si="2"/>
        <v>0.16871141108045978</v>
      </c>
      <c r="K53" s="2">
        <f t="shared" si="3"/>
        <v>0.45952355940428202</v>
      </c>
      <c r="L53" s="2">
        <f t="shared" si="4"/>
        <v>-0.31412496261793654</v>
      </c>
      <c r="M53" s="2">
        <f t="shared" si="18"/>
        <v>-1.4569732137161771</v>
      </c>
      <c r="N53" s="2">
        <f t="shared" si="5"/>
        <v>1.0045785259216515</v>
      </c>
      <c r="O53" s="2">
        <f t="shared" si="6"/>
        <v>0.19082313470974979</v>
      </c>
      <c r="P53" s="87">
        <f t="shared" si="7"/>
        <v>0.59770083031570065</v>
      </c>
      <c r="Q53" s="2">
        <f t="shared" si="8"/>
        <v>0.84307340562806909</v>
      </c>
      <c r="R53" s="44">
        <f t="shared" si="20"/>
        <v>-5.995796004426053E-2</v>
      </c>
      <c r="S53" s="94">
        <f t="shared" si="9"/>
        <v>-0.15063763299383628</v>
      </c>
      <c r="T53" s="139">
        <f t="shared" si="10"/>
        <v>43.462185344455825</v>
      </c>
      <c r="U53" s="2"/>
      <c r="V53" s="2"/>
      <c r="W53" s="139">
        <f t="shared" si="16"/>
        <v>71.517866849899292</v>
      </c>
      <c r="X53" s="139">
        <f t="shared" si="11"/>
        <v>49.370988609675209</v>
      </c>
      <c r="Y53" s="139">
        <f t="shared" si="12"/>
        <v>30.572501352042135</v>
      </c>
      <c r="Z53" s="139">
        <f t="shared" si="17"/>
        <v>12.359895557165144</v>
      </c>
      <c r="AA53" s="139">
        <f t="shared" si="13"/>
        <v>61.554264315303172</v>
      </c>
      <c r="AB53" s="139">
        <f t="shared" si="14"/>
        <v>81.691030590639315</v>
      </c>
      <c r="AC53" s="139">
        <f t="shared" si="15"/>
        <v>28.8878472042792</v>
      </c>
      <c r="AH53" s="2"/>
      <c r="AI53" s="2"/>
      <c r="AJ53" s="2"/>
      <c r="AK53" s="2"/>
      <c r="AL53" s="2"/>
    </row>
    <row r="54" spans="1:38" x14ac:dyDescent="0.35">
      <c r="A54">
        <f t="shared" si="19"/>
        <v>15</v>
      </c>
      <c r="B54" t="s">
        <v>232</v>
      </c>
      <c r="C54" t="s">
        <v>233</v>
      </c>
      <c r="D54" s="7">
        <v>0.53005701303482056</v>
      </c>
      <c r="E54" s="2">
        <v>0.48118574006730341</v>
      </c>
      <c r="F54" s="2">
        <v>-6.289290264248848E-3</v>
      </c>
      <c r="G54" s="7" t="s">
        <v>253</v>
      </c>
      <c r="H54" s="2">
        <v>1.525888720146213</v>
      </c>
      <c r="I54" s="84">
        <v>1</v>
      </c>
      <c r="J54" s="2">
        <f t="shared" si="2"/>
        <v>-0.5831508277727806</v>
      </c>
      <c r="K54" s="2">
        <f t="shared" si="3"/>
        <v>-0.57766480339058046</v>
      </c>
      <c r="L54" s="2">
        <f t="shared" si="4"/>
        <v>-0.48334577396273259</v>
      </c>
      <c r="M54" s="2" t="s">
        <v>253</v>
      </c>
      <c r="N54" s="2">
        <f t="shared" si="5"/>
        <v>0.25823927726011181</v>
      </c>
      <c r="O54" s="2">
        <f t="shared" si="6"/>
        <v>3.3555138178253539</v>
      </c>
      <c r="P54" s="87">
        <f t="shared" si="7"/>
        <v>1.8068765475427329</v>
      </c>
      <c r="Q54" s="2">
        <f t="shared" si="8"/>
        <v>2.5486489012935274</v>
      </c>
      <c r="R54" s="44">
        <f t="shared" si="20"/>
        <v>0.22612187404185846</v>
      </c>
      <c r="S54" s="94">
        <f t="shared" si="9"/>
        <v>0.37457586249721159</v>
      </c>
      <c r="T54" s="139">
        <f>((S54-S$60)/(S$61-S$60))*100</f>
        <v>53.15990624753811</v>
      </c>
      <c r="U54" s="2"/>
      <c r="V54" s="2"/>
      <c r="W54" s="139">
        <f t="shared" si="16"/>
        <v>53.005701303482056</v>
      </c>
      <c r="X54" s="139">
        <f t="shared" si="11"/>
        <v>30.196319932235571</v>
      </c>
      <c r="Y54" s="139">
        <f t="shared" si="12"/>
        <v>26.929145092545692</v>
      </c>
      <c r="Z54" s="139" t="s">
        <v>253</v>
      </c>
      <c r="AA54" s="139">
        <f t="shared" si="13"/>
        <v>92.213388615286505</v>
      </c>
      <c r="AB54" s="139">
        <f t="shared" si="14"/>
        <v>67.511608049840973</v>
      </c>
      <c r="AC54" s="139">
        <f t="shared" si="15"/>
        <v>100</v>
      </c>
      <c r="AH54" s="2"/>
      <c r="AI54" s="2"/>
      <c r="AJ54" s="2"/>
      <c r="AK54" s="2"/>
      <c r="AL54" s="2"/>
    </row>
    <row r="55" spans="1:38" x14ac:dyDescent="0.35">
      <c r="C55"/>
      <c r="D55" s="7"/>
      <c r="F55" s="2"/>
      <c r="I55" s="7"/>
      <c r="J55" s="2"/>
      <c r="K55" s="2"/>
      <c r="L55" s="2"/>
      <c r="M55" s="2"/>
      <c r="N55" s="2"/>
      <c r="O55" s="2"/>
      <c r="P55" s="2"/>
      <c r="Q55" s="2"/>
      <c r="R55" s="2"/>
      <c r="S55" s="2"/>
      <c r="W55" s="52"/>
    </row>
    <row r="56" spans="1:38" x14ac:dyDescent="0.35">
      <c r="C56" s="45" t="s">
        <v>254</v>
      </c>
      <c r="D56" s="46">
        <f t="shared" ref="D56" si="21">AVERAGE(D6:D54)</f>
        <v>0.6736389633496197</v>
      </c>
      <c r="E56" s="46">
        <f t="shared" ref="E56:S56" si="22">AVERAGE(E6:E54)</f>
        <v>0.63324407483017386</v>
      </c>
      <c r="F56" s="46">
        <f t="shared" si="22"/>
        <v>-6.7489593983532828E-4</v>
      </c>
      <c r="G56" s="46">
        <f t="shared" si="22"/>
        <v>0.40998702496290207</v>
      </c>
      <c r="H56" s="46">
        <f t="shared" si="22"/>
        <v>1.3593192370133562</v>
      </c>
      <c r="I56" s="46">
        <f t="shared" si="22"/>
        <v>0.24599957716426069</v>
      </c>
      <c r="J56" s="46">
        <f t="shared" si="22"/>
        <v>-1.8126090197961738E-17</v>
      </c>
      <c r="K56" s="46">
        <f t="shared" si="22"/>
        <v>2.5149950149671914E-16</v>
      </c>
      <c r="L56" s="46">
        <f t="shared" si="22"/>
        <v>-2.4923374022197392E-17</v>
      </c>
      <c r="M56" s="46">
        <f t="shared" si="22"/>
        <v>0</v>
      </c>
      <c r="N56" s="46">
        <f t="shared" si="22"/>
        <v>-1.0082637672616218E-16</v>
      </c>
      <c r="O56" s="46">
        <f t="shared" si="22"/>
        <v>2.0845003727656001E-16</v>
      </c>
      <c r="P56" s="46">
        <f t="shared" si="22"/>
        <v>3.6252180395923476E-17</v>
      </c>
      <c r="Q56" s="46">
        <f t="shared" si="22"/>
        <v>0</v>
      </c>
      <c r="R56" s="46">
        <f t="shared" si="22"/>
        <v>2.209322375807363E-2</v>
      </c>
      <c r="S56" s="46">
        <f t="shared" si="22"/>
        <v>2.1524732110079565E-17</v>
      </c>
      <c r="U56" s="52"/>
      <c r="V56" s="52"/>
      <c r="W56" s="52"/>
    </row>
    <row r="57" spans="1:38" x14ac:dyDescent="0.35">
      <c r="C57" s="45" t="s">
        <v>255</v>
      </c>
      <c r="D57" s="46">
        <f t="shared" ref="D57" si="23">_xlfn.STDEV.P(D6:D54)</f>
        <v>0.24621751951065485</v>
      </c>
      <c r="E57" s="46">
        <f t="shared" ref="E57:S57" si="24">_xlfn.STDEV.P(E6:E54)</f>
        <v>0.26322935700837258</v>
      </c>
      <c r="F57" s="46">
        <f t="shared" si="24"/>
        <v>1.1615689278471701E-2</v>
      </c>
      <c r="G57" s="46">
        <f t="shared" si="24"/>
        <v>0.19656371626818384</v>
      </c>
      <c r="H57" s="46">
        <f t="shared" si="24"/>
        <v>0.64501994003444907</v>
      </c>
      <c r="I57" s="46">
        <f t="shared" si="24"/>
        <v>0.22470490773433707</v>
      </c>
      <c r="J57" s="46">
        <f t="shared" si="24"/>
        <v>0.99999999999999978</v>
      </c>
      <c r="K57" s="46">
        <f t="shared" si="24"/>
        <v>0.99999999999999889</v>
      </c>
      <c r="L57" s="46">
        <f t="shared" si="24"/>
        <v>1.0000000000000002</v>
      </c>
      <c r="M57" s="46">
        <f t="shared" si="24"/>
        <v>1.0000000000000002</v>
      </c>
      <c r="N57" s="46">
        <f t="shared" si="24"/>
        <v>1.0000000000000004</v>
      </c>
      <c r="O57" s="46">
        <f t="shared" si="24"/>
        <v>0.99999999999999989</v>
      </c>
      <c r="P57" s="46">
        <f t="shared" si="24"/>
        <v>0.70895467266035761</v>
      </c>
      <c r="Q57" s="46">
        <f t="shared" si="24"/>
        <v>1.0000000000000002</v>
      </c>
      <c r="R57" s="46">
        <f t="shared" si="24"/>
        <v>0.54469246609638033</v>
      </c>
      <c r="S57" s="46">
        <f t="shared" si="24"/>
        <v>1.0000000000000002</v>
      </c>
      <c r="U57" s="52"/>
      <c r="V57" s="52"/>
    </row>
    <row r="58" spans="1:38" x14ac:dyDescent="0.35">
      <c r="C58" s="45" t="s">
        <v>256</v>
      </c>
      <c r="D58" s="46">
        <f t="shared" ref="D58" si="25">MIN(D6:D54)</f>
        <v>5.7770032435655594E-2</v>
      </c>
      <c r="E58" s="46">
        <f t="shared" ref="E58:S58" si="26">MIN(E6:E54)</f>
        <v>0.11704292619833723</v>
      </c>
      <c r="F58" s="46">
        <f t="shared" si="26"/>
        <v>-1.7913831397891045E-2</v>
      </c>
      <c r="G58" s="46">
        <f t="shared" si="26"/>
        <v>0.12359895557165146</v>
      </c>
      <c r="H58" s="46">
        <f t="shared" si="26"/>
        <v>-0.60493396163656143</v>
      </c>
      <c r="I58" s="46">
        <f t="shared" si="26"/>
        <v>0</v>
      </c>
      <c r="J58" s="46">
        <f t="shared" si="26"/>
        <v>-2.5013205077281793</v>
      </c>
      <c r="K58" s="46">
        <f t="shared" si="26"/>
        <v>-1.9610318336013628</v>
      </c>
      <c r="L58" s="46">
        <f t="shared" si="26"/>
        <v>-1.4841078342209131</v>
      </c>
      <c r="M58" s="46">
        <f t="shared" si="26"/>
        <v>-1.4569732137161771</v>
      </c>
      <c r="N58" s="46">
        <f t="shared" si="26"/>
        <v>-3.0452596528178821</v>
      </c>
      <c r="O58" s="46">
        <f t="shared" si="26"/>
        <v>-1.0947672645187605</v>
      </c>
      <c r="P58" s="46">
        <f t="shared" si="26"/>
        <v>-1.6527202407075032</v>
      </c>
      <c r="Q58" s="46">
        <f t="shared" si="26"/>
        <v>-2.3312072046942838</v>
      </c>
      <c r="R58" s="46">
        <f t="shared" si="26"/>
        <v>-1.2059061683780719</v>
      </c>
      <c r="S58" s="46">
        <f t="shared" si="26"/>
        <v>-2.2544820583563161</v>
      </c>
      <c r="U58" s="43"/>
      <c r="V58" s="43"/>
    </row>
    <row r="59" spans="1:38" x14ac:dyDescent="0.35">
      <c r="C59" s="45" t="s">
        <v>257</v>
      </c>
      <c r="D59" s="46">
        <f t="shared" ref="D59" si="27">MAX(D6:D54)</f>
        <v>1</v>
      </c>
      <c r="E59" s="46">
        <f t="shared" ref="E59:S59" si="28">MAX(E6:E54)</f>
        <v>1.409277756793017</v>
      </c>
      <c r="F59" s="46">
        <f t="shared" si="28"/>
        <v>3.0229028314352036E-2</v>
      </c>
      <c r="G59" s="46">
        <f t="shared" si="28"/>
        <v>0.81402784585952759</v>
      </c>
      <c r="H59" s="46">
        <f t="shared" si="28"/>
        <v>2.467642828980388</v>
      </c>
      <c r="I59" s="46">
        <f t="shared" si="28"/>
        <v>1</v>
      </c>
      <c r="J59" s="46">
        <f t="shared" si="28"/>
        <v>1.3254988406146189</v>
      </c>
      <c r="K59" s="46">
        <f t="shared" si="28"/>
        <v>2.9481274079097481</v>
      </c>
      <c r="L59" s="46">
        <f t="shared" si="28"/>
        <v>2.6605329665165987</v>
      </c>
      <c r="M59" s="46">
        <f>MAX(M6:M54)</f>
        <v>2.0555208690975708</v>
      </c>
      <c r="N59" s="46">
        <f t="shared" si="28"/>
        <v>1.7182780301456086</v>
      </c>
      <c r="O59" s="46">
        <f t="shared" si="28"/>
        <v>3.3555138178253539</v>
      </c>
      <c r="P59" s="46">
        <f t="shared" si="28"/>
        <v>1.936736716048729</v>
      </c>
      <c r="Q59" s="46">
        <f t="shared" si="28"/>
        <v>2.731820228761749</v>
      </c>
      <c r="R59" s="46">
        <f t="shared" si="28"/>
        <v>1.4717173589448824</v>
      </c>
      <c r="S59" s="46">
        <f t="shared" si="28"/>
        <v>2.6613625585383183</v>
      </c>
    </row>
    <row r="60" spans="1:38" x14ac:dyDescent="0.35">
      <c r="C60" s="45" t="s">
        <v>258</v>
      </c>
      <c r="D60" s="131"/>
      <c r="E60" s="132"/>
      <c r="F60" s="132"/>
      <c r="G60" s="132"/>
      <c r="H60" s="132"/>
      <c r="I60" s="133"/>
      <c r="J60" s="134"/>
      <c r="K60" s="134">
        <f>K58-(0.25*K57)</f>
        <v>-2.2110318336013624</v>
      </c>
      <c r="L60" s="134">
        <f>L58-(0.25*L57)</f>
        <v>-1.7341078342209131</v>
      </c>
      <c r="M60" s="134"/>
      <c r="N60" s="134">
        <f>N58-(0.25*N57)</f>
        <v>-3.2952596528178821</v>
      </c>
      <c r="O60" s="45"/>
      <c r="P60" s="131"/>
      <c r="Q60" s="134">
        <f>Q58-(0.25*Q57)</f>
        <v>-2.5812072046942838</v>
      </c>
      <c r="R60" s="132"/>
      <c r="S60" s="134">
        <f>S58-(0.25*S57)</f>
        <v>-2.5044820583563161</v>
      </c>
      <c r="W60"/>
    </row>
    <row r="61" spans="1:38" x14ac:dyDescent="0.35">
      <c r="C61" s="45" t="s">
        <v>259</v>
      </c>
      <c r="D61" s="135"/>
      <c r="E61" s="136"/>
      <c r="F61" s="136"/>
      <c r="G61" s="136"/>
      <c r="H61" s="136"/>
      <c r="I61" s="135"/>
      <c r="J61" s="136"/>
      <c r="K61" s="134">
        <f>K59+(0.25*K57)</f>
        <v>3.1981274079097477</v>
      </c>
      <c r="L61" s="134">
        <f>L59+(0.25*L57)</f>
        <v>2.9105329665165987</v>
      </c>
      <c r="M61" s="134"/>
      <c r="N61" s="134">
        <f>N59+(0.25*N57)</f>
        <v>1.9682780301456089</v>
      </c>
      <c r="O61" s="45"/>
      <c r="P61" s="135"/>
      <c r="Q61" s="134">
        <f>Q59+(0.25*Q57)</f>
        <v>2.981820228761749</v>
      </c>
      <c r="R61" s="136"/>
      <c r="S61" s="134">
        <f>S59+(0.25*S57)</f>
        <v>2.9113625585383183</v>
      </c>
      <c r="W61"/>
    </row>
    <row r="62" spans="1:38" x14ac:dyDescent="0.35">
      <c r="C62" s="136" t="s">
        <v>260</v>
      </c>
      <c r="D62" s="132">
        <v>1</v>
      </c>
      <c r="E62" s="132"/>
      <c r="F62" s="132"/>
      <c r="G62" s="132">
        <v>1</v>
      </c>
      <c r="H62" s="132"/>
      <c r="I62" s="132">
        <v>1</v>
      </c>
      <c r="J62" s="134">
        <f>STANDARDIZE(D62,AVERAGE(D$6:D$54),_xlfn.STDEV.P(D$6:D$54))</f>
        <v>1.3254988406146189</v>
      </c>
      <c r="K62" s="134"/>
      <c r="L62" s="134"/>
      <c r="M62" s="134">
        <f>STANDARDIZE(G62,AVERAGE(G$6:G$54),_xlfn.STDEV.P(G$6:G$54))</f>
        <v>3.0016372616404308</v>
      </c>
      <c r="N62" s="134"/>
      <c r="O62" s="134">
        <f>STANDARDIZE(I62,AVERAGE(I$6:I$54),_xlfn.STDEV.P(I$6:I$54))</f>
        <v>3.3555138178253539</v>
      </c>
      <c r="P62" s="134"/>
      <c r="Q62" s="134"/>
      <c r="R62" s="134"/>
      <c r="S62" s="134"/>
      <c r="T62" s="52"/>
      <c r="U62" s="52"/>
      <c r="V62" s="52"/>
    </row>
    <row r="63" spans="1:38" x14ac:dyDescent="0.35">
      <c r="C63" s="136" t="s">
        <v>261</v>
      </c>
      <c r="D63" s="132">
        <v>0</v>
      </c>
      <c r="E63" s="132"/>
      <c r="F63" s="132"/>
      <c r="G63" s="132">
        <v>0</v>
      </c>
      <c r="H63" s="132"/>
      <c r="I63" s="132">
        <v>0</v>
      </c>
      <c r="J63" s="134">
        <f>STANDARDIZE(D63,AVERAGE(D$6:D$54),_xlfn.STDEV.P(D$6:D$54))</f>
        <v>-2.7359505720325825</v>
      </c>
      <c r="K63" s="134"/>
      <c r="L63" s="134"/>
      <c r="M63" s="134">
        <f>STANDARDIZE(G63,AVERAGE(G$6:G$54),_xlfn.STDEV.P(G$6:G$54))</f>
        <v>-2.0857716405988773</v>
      </c>
      <c r="N63" s="134"/>
      <c r="O63" s="134">
        <f>STANDARDIZE(I63,AVERAGE(I$6:I$54),_xlfn.STDEV.P(I$6:I$54))</f>
        <v>-1.0947672645187605</v>
      </c>
      <c r="P63" s="134"/>
      <c r="Q63" s="134"/>
      <c r="R63" s="134"/>
      <c r="S63" s="134"/>
      <c r="T63" s="52"/>
      <c r="U63" s="52"/>
      <c r="V63" s="52"/>
    </row>
    <row r="64" spans="1:38" x14ac:dyDescent="0.35">
      <c r="C64"/>
      <c r="D64" s="7"/>
      <c r="F64" s="2"/>
      <c r="I64" s="7"/>
      <c r="J64" s="2"/>
      <c r="K64" s="2"/>
      <c r="L64" s="2"/>
      <c r="M64" s="2"/>
      <c r="N64" s="2"/>
      <c r="O64" s="2"/>
      <c r="P64" s="2"/>
      <c r="Q64" s="2"/>
      <c r="R64" s="2"/>
      <c r="S64" s="2"/>
    </row>
    <row r="65" spans="1:20" x14ac:dyDescent="0.35">
      <c r="C65"/>
      <c r="D65" s="7"/>
      <c r="I65" s="7"/>
      <c r="J65" s="2"/>
      <c r="K65" s="2"/>
      <c r="L65" s="2"/>
      <c r="M65" s="2"/>
      <c r="N65" s="2"/>
      <c r="O65" s="2"/>
      <c r="P65" s="2"/>
      <c r="Q65" s="2"/>
      <c r="R65" s="2"/>
      <c r="S65" s="2"/>
    </row>
    <row r="66" spans="1:20" x14ac:dyDescent="0.35">
      <c r="C66"/>
      <c r="D66" s="7"/>
      <c r="I66" s="7"/>
      <c r="J66" s="2"/>
      <c r="K66" s="2"/>
      <c r="L66" s="2"/>
      <c r="M66" s="2"/>
      <c r="N66" s="2"/>
      <c r="O66" s="2"/>
      <c r="P66" s="2"/>
      <c r="Q66" s="2"/>
      <c r="R66" s="2"/>
      <c r="S66" s="2"/>
    </row>
    <row r="67" spans="1:20" x14ac:dyDescent="0.35">
      <c r="C67"/>
      <c r="D67" s="7"/>
      <c r="I67" s="7"/>
      <c r="J67" s="2"/>
      <c r="K67" s="2"/>
      <c r="L67" s="2"/>
      <c r="M67" s="2"/>
      <c r="N67" s="2"/>
      <c r="O67" s="2"/>
      <c r="P67" s="2"/>
      <c r="Q67" s="2"/>
      <c r="R67" s="2"/>
      <c r="S67" s="2"/>
    </row>
    <row r="68" spans="1:20" x14ac:dyDescent="0.35">
      <c r="C68"/>
      <c r="D68" s="7"/>
      <c r="I68" s="7"/>
    </row>
    <row r="70" spans="1:20" x14ac:dyDescent="0.35">
      <c r="A70" s="7"/>
      <c r="B70" s="7"/>
      <c r="C70" s="2"/>
      <c r="F70" s="2"/>
      <c r="G70" s="2"/>
    </row>
    <row r="71" spans="1:20" x14ac:dyDescent="0.35">
      <c r="A71" s="2"/>
      <c r="B71" s="2"/>
      <c r="C71" s="2"/>
      <c r="F71" s="2"/>
      <c r="G71" s="2"/>
    </row>
    <row r="72" spans="1:20" x14ac:dyDescent="0.35">
      <c r="A72" s="2"/>
      <c r="B72" s="2"/>
      <c r="C72" s="2"/>
      <c r="F72" s="2"/>
      <c r="G72" s="2"/>
    </row>
    <row r="73" spans="1:20" x14ac:dyDescent="0.35">
      <c r="A73" s="7"/>
      <c r="B73" s="7"/>
      <c r="C73" s="2"/>
      <c r="F73" s="2"/>
      <c r="G73" s="2"/>
    </row>
    <row r="74" spans="1:20" s="2" customFormat="1" x14ac:dyDescent="0.35">
      <c r="A74" s="7"/>
      <c r="B74" s="7"/>
      <c r="I74"/>
      <c r="J74"/>
      <c r="K74"/>
      <c r="L74"/>
      <c r="M74"/>
      <c r="N74"/>
      <c r="O74"/>
      <c r="P74"/>
      <c r="Q74"/>
      <c r="R74"/>
      <c r="S74"/>
      <c r="T74"/>
    </row>
    <row r="75" spans="1:20" s="2" customFormat="1" x14ac:dyDescent="0.35">
      <c r="A75" s="7"/>
      <c r="B75" s="7"/>
      <c r="I75"/>
      <c r="J75"/>
      <c r="K75"/>
      <c r="L75"/>
      <c r="M75"/>
      <c r="N75"/>
      <c r="O75"/>
      <c r="P75"/>
      <c r="Q75"/>
      <c r="R75"/>
      <c r="S75"/>
      <c r="T75"/>
    </row>
    <row r="76" spans="1:20" s="2" customFormat="1" x14ac:dyDescent="0.35">
      <c r="I76"/>
      <c r="J76"/>
      <c r="K76"/>
      <c r="L76"/>
      <c r="M76"/>
      <c r="N76"/>
      <c r="O76"/>
      <c r="P76"/>
      <c r="Q76"/>
      <c r="R76"/>
      <c r="S76"/>
      <c r="T76"/>
    </row>
    <row r="78" spans="1:20" s="2" customFormat="1" x14ac:dyDescent="0.35">
      <c r="C78" s="7"/>
      <c r="E78" s="7"/>
      <c r="F78" s="7"/>
      <c r="G78" s="7"/>
      <c r="I78"/>
      <c r="J78"/>
      <c r="K78"/>
      <c r="L78"/>
      <c r="M78"/>
      <c r="N78"/>
      <c r="O78"/>
      <c r="P78"/>
      <c r="Q78"/>
      <c r="R78"/>
      <c r="S78"/>
      <c r="T78"/>
    </row>
    <row r="79" spans="1:20" s="2" customFormat="1" x14ac:dyDescent="0.35">
      <c r="C79" s="7"/>
      <c r="E79" s="7"/>
      <c r="F79" s="7"/>
      <c r="G79" s="7"/>
      <c r="I79"/>
      <c r="J79"/>
      <c r="K79"/>
      <c r="L79"/>
      <c r="M79"/>
      <c r="N79"/>
      <c r="O79"/>
      <c r="P79"/>
      <c r="Q79"/>
      <c r="R79"/>
      <c r="S79"/>
      <c r="T79"/>
    </row>
    <row r="80" spans="1:20" s="2" customFormat="1" x14ac:dyDescent="0.35">
      <c r="A80" s="7"/>
      <c r="B80" s="7"/>
      <c r="C80" s="7"/>
      <c r="E80" s="7"/>
      <c r="F80" s="7"/>
      <c r="G80" s="7"/>
      <c r="I80"/>
      <c r="J80"/>
      <c r="K80"/>
      <c r="L80"/>
      <c r="M80"/>
      <c r="N80"/>
      <c r="O80"/>
      <c r="P80"/>
      <c r="Q80"/>
      <c r="R80"/>
      <c r="S80"/>
      <c r="T80"/>
    </row>
    <row r="81" spans="1:20" s="2" customFormat="1" x14ac:dyDescent="0.35">
      <c r="A81" s="7"/>
      <c r="B81" s="7"/>
      <c r="C81" s="7"/>
      <c r="E81" s="7"/>
      <c r="F81" s="7"/>
      <c r="G81" s="7"/>
      <c r="I81"/>
      <c r="J81"/>
      <c r="K81"/>
      <c r="L81"/>
      <c r="M81"/>
      <c r="N81"/>
      <c r="O81"/>
      <c r="P81"/>
      <c r="Q81"/>
      <c r="R81"/>
      <c r="S81"/>
      <c r="T81"/>
    </row>
    <row r="82" spans="1:20" s="2" customFormat="1" x14ac:dyDescent="0.35">
      <c r="A82" s="7"/>
      <c r="B82" s="7"/>
      <c r="C82" s="7"/>
      <c r="E82" s="7"/>
      <c r="F82" s="7"/>
      <c r="G82" s="7"/>
      <c r="I82"/>
      <c r="J82"/>
      <c r="K82"/>
      <c r="L82"/>
      <c r="M82"/>
      <c r="N82"/>
      <c r="O82"/>
      <c r="P82"/>
      <c r="Q82"/>
      <c r="R82"/>
      <c r="S82"/>
      <c r="T82"/>
    </row>
    <row r="83" spans="1:20" s="2" customFormat="1" x14ac:dyDescent="0.35">
      <c r="C83" s="7"/>
      <c r="E83" s="7"/>
      <c r="F83" s="7"/>
      <c r="G83" s="7"/>
      <c r="I83"/>
      <c r="J83"/>
      <c r="K83"/>
      <c r="L83"/>
      <c r="M83"/>
      <c r="N83"/>
      <c r="O83"/>
      <c r="P83"/>
      <c r="Q83"/>
      <c r="R83"/>
      <c r="S83"/>
      <c r="T83"/>
    </row>
  </sheetData>
  <sortState xmlns:xlrd2="http://schemas.microsoft.com/office/spreadsheetml/2017/richdata2" ref="W1:W83">
    <sortCondition descending="1" ref="W1:W83"/>
  </sortState>
  <mergeCells count="12">
    <mergeCell ref="W3:AC4"/>
    <mergeCell ref="AE5:AJ14"/>
    <mergeCell ref="T4:T5"/>
    <mergeCell ref="N4:O4"/>
    <mergeCell ref="D4:E4"/>
    <mergeCell ref="J4:K4"/>
    <mergeCell ref="R4:R5"/>
    <mergeCell ref="R3:S3"/>
    <mergeCell ref="H4:I4"/>
    <mergeCell ref="J3:Q3"/>
    <mergeCell ref="C3:I3"/>
    <mergeCell ref="S4:S5"/>
  </mergeCells>
  <conditionalFormatting sqref="E6:E54">
    <cfRule type="colorScale" priority="398">
      <colorScale>
        <cfvo type="min"/>
        <cfvo type="percentile" val="50"/>
        <cfvo type="max"/>
        <color rgb="FFF8696B"/>
        <color rgb="FFFFEB84"/>
        <color rgb="FF63BE7B"/>
      </colorScale>
    </cfRule>
  </conditionalFormatting>
  <conditionalFormatting sqref="F6:F54">
    <cfRule type="colorScale" priority="400">
      <colorScale>
        <cfvo type="min"/>
        <cfvo type="percentile" val="50"/>
        <cfvo type="max"/>
        <color rgb="FFF8696B"/>
        <color rgb="FFFFEB84"/>
        <color rgb="FF63BE7B"/>
      </colorScale>
    </cfRule>
  </conditionalFormatting>
  <conditionalFormatting sqref="D6:D54">
    <cfRule type="colorScale" priority="404">
      <colorScale>
        <cfvo type="min"/>
        <cfvo type="percentile" val="50"/>
        <cfvo type="max"/>
        <color rgb="FFF8696B"/>
        <color rgb="FFFFEB84"/>
        <color rgb="FF63BE7B"/>
      </colorScale>
    </cfRule>
  </conditionalFormatting>
  <conditionalFormatting sqref="G6:H54">
    <cfRule type="colorScale" priority="408">
      <colorScale>
        <cfvo type="min"/>
        <cfvo type="percentile" val="50"/>
        <cfvo type="max"/>
        <color rgb="FFF8696B"/>
        <color rgb="FFFFEB84"/>
        <color rgb="FF63BE7B"/>
      </colorScale>
    </cfRule>
  </conditionalFormatting>
  <conditionalFormatting sqref="A6:B54">
    <cfRule type="colorScale" priority="410">
      <colorScale>
        <cfvo type="min"/>
        <cfvo type="percentile" val="50"/>
        <cfvo type="max"/>
        <color rgb="FF63BE7B"/>
        <color rgb="FFFFEB84"/>
        <color rgb="FFF8696B"/>
      </colorScale>
    </cfRule>
  </conditionalFormatting>
  <conditionalFormatting sqref="I6:I54">
    <cfRule type="colorScale" priority="7">
      <colorScale>
        <cfvo type="min"/>
        <cfvo type="percentile" val="50"/>
        <cfvo type="max"/>
        <color rgb="FFF8696B"/>
        <color rgb="FFFFEB84"/>
        <color rgb="FF63BE7B"/>
      </colorScale>
    </cfRule>
  </conditionalFormatting>
  <conditionalFormatting sqref="C70:H76">
    <cfRule type="colorScale" priority="432">
      <colorScale>
        <cfvo type="min"/>
        <cfvo type="num" val="0"/>
        <cfvo type="max"/>
        <color rgb="FFC00000"/>
        <color theme="0"/>
        <color rgb="FF00B050"/>
      </colorScale>
    </cfRule>
  </conditionalFormatting>
  <conditionalFormatting sqref="C70:H76">
    <cfRule type="colorScale" priority="434">
      <colorScale>
        <cfvo type="min"/>
        <cfvo type="percentile" val="50"/>
        <cfvo type="max"/>
        <color rgb="FFF8696B"/>
        <color rgb="FFFCFCFF"/>
        <color rgb="FF63BE7B"/>
      </colorScale>
    </cfRule>
  </conditionalFormatting>
  <conditionalFormatting sqref="D64:F68 G68">
    <cfRule type="colorScale" priority="436">
      <colorScale>
        <cfvo type="min"/>
        <cfvo type="percentile" val="50"/>
        <cfvo type="max"/>
        <color rgb="FFF8696B"/>
        <color rgb="FFFCFCFF"/>
        <color rgb="FF63BE7B"/>
      </colorScale>
    </cfRule>
  </conditionalFormatting>
  <conditionalFormatting sqref="D65:F68 G68">
    <cfRule type="colorScale" priority="438">
      <colorScale>
        <cfvo type="min"/>
        <cfvo type="num" val="0"/>
        <cfvo type="max"/>
        <color rgb="FFF8696B"/>
        <color theme="0"/>
        <color rgb="FF63BE7B"/>
      </colorScale>
    </cfRule>
    <cfRule type="colorScale" priority="439">
      <colorScale>
        <cfvo type="min"/>
        <cfvo type="percentile" val="50"/>
        <cfvo type="max"/>
        <color rgb="FFF8696B"/>
        <color rgb="FFFCFCFF"/>
        <color rgb="FF63BE7B"/>
      </colorScale>
    </cfRule>
  </conditionalFormatting>
  <conditionalFormatting sqref="G6:G54">
    <cfRule type="colorScale" priority="6">
      <colorScale>
        <cfvo type="min"/>
        <cfvo type="percentile" val="50"/>
        <cfvo type="max"/>
        <color rgb="FFF8696B"/>
        <color rgb="FFFFEB84"/>
        <color rgb="FF63BE7B"/>
      </colorScale>
    </cfRule>
  </conditionalFormatting>
  <conditionalFormatting sqref="T64:T67 T55:T59">
    <cfRule type="colorScale" priority="523">
      <colorScale>
        <cfvo type="min"/>
        <cfvo type="percentile" val="50"/>
        <cfvo type="max"/>
        <color rgb="FF63BE7B"/>
        <color rgb="FFFFEB84"/>
        <color rgb="FFF8696B"/>
      </colorScale>
    </cfRule>
  </conditionalFormatting>
  <conditionalFormatting sqref="D62:I63">
    <cfRule type="colorScale" priority="1">
      <colorScale>
        <cfvo type="min"/>
        <cfvo type="percentile" val="50"/>
        <cfvo type="max"/>
        <color rgb="FFF8696B"/>
        <color rgb="FFFCFCFF"/>
        <color rgb="FF63BE7B"/>
      </colorScale>
    </cfRule>
  </conditionalFormatting>
  <conditionalFormatting sqref="D63:I63">
    <cfRule type="colorScale" priority="2">
      <colorScale>
        <cfvo type="min"/>
        <cfvo type="percentile" val="50"/>
        <cfvo type="max"/>
        <color rgb="FFF8696B"/>
        <color rgb="FFFCFCFF"/>
        <color rgb="FF63BE7B"/>
      </colorScale>
    </cfRule>
  </conditionalFormatting>
  <conditionalFormatting sqref="D63:I63">
    <cfRule type="colorScale" priority="3">
      <colorScale>
        <cfvo type="min"/>
        <cfvo type="num" val="0"/>
        <cfvo type="max"/>
        <color rgb="FFF8696B"/>
        <color theme="0"/>
        <color rgb="FF63BE7B"/>
      </colorScale>
    </cfRule>
  </conditionalFormatting>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B2BADA-AD8A-4CCD-9E5C-716415E2EAC8}">
  <sheetPr>
    <tabColor theme="8" tint="0.79998168889431442"/>
  </sheetPr>
  <dimension ref="A1:AR63"/>
  <sheetViews>
    <sheetView tabSelected="1" topLeftCell="A31" zoomScale="59" zoomScaleNormal="59" workbookViewId="0">
      <selection activeCell="Y42" sqref="Y42"/>
    </sheetView>
  </sheetViews>
  <sheetFormatPr defaultRowHeight="14.5" x14ac:dyDescent="0.35"/>
  <cols>
    <col min="2" max="2" width="8.7265625" customWidth="1"/>
    <col min="24" max="24" width="16.54296875" customWidth="1"/>
    <col min="25" max="25" width="11.1796875" customWidth="1"/>
    <col min="26" max="26" width="17.26953125" style="43" customWidth="1"/>
    <col min="27" max="28" width="8.81640625" style="52"/>
    <col min="29" max="44" width="8.81640625" style="43"/>
  </cols>
  <sheetData>
    <row r="1" spans="1:44" ht="18" customHeight="1" x14ac:dyDescent="0.35">
      <c r="A1" s="92"/>
      <c r="B1" s="92"/>
      <c r="C1" s="92"/>
      <c r="D1" s="92"/>
      <c r="E1" s="92"/>
      <c r="F1" s="92"/>
      <c r="G1" s="92"/>
      <c r="H1" s="92"/>
      <c r="I1" s="92"/>
      <c r="J1" s="92"/>
      <c r="K1" s="92"/>
      <c r="L1" s="92"/>
      <c r="M1" s="92"/>
      <c r="N1" s="92"/>
      <c r="O1" s="92"/>
      <c r="P1" s="92"/>
      <c r="Q1" s="92"/>
      <c r="R1" s="92"/>
      <c r="S1" s="92"/>
      <c r="T1" s="92"/>
      <c r="U1" s="92"/>
      <c r="V1" s="92"/>
      <c r="W1" s="92"/>
      <c r="X1" s="92"/>
      <c r="Y1" s="92"/>
      <c r="Z1" s="92"/>
      <c r="AC1" s="92"/>
      <c r="AD1" s="92"/>
      <c r="AE1" s="92"/>
      <c r="AF1" s="92"/>
      <c r="AG1" s="92"/>
      <c r="AH1" s="92"/>
      <c r="AI1" s="92"/>
      <c r="AJ1" s="92"/>
      <c r="AK1" s="92"/>
      <c r="AL1" s="92"/>
      <c r="AM1" s="92"/>
      <c r="AN1" s="92"/>
      <c r="AO1" s="92"/>
      <c r="AP1" s="92"/>
      <c r="AQ1" s="92"/>
    </row>
    <row r="2" spans="1:44" ht="11.5" customHeight="1" x14ac:dyDescent="0.35">
      <c r="A2" s="3"/>
      <c r="B2" s="3"/>
      <c r="C2" s="3"/>
      <c r="D2" s="3"/>
      <c r="E2" s="3"/>
      <c r="F2" s="3"/>
      <c r="G2" s="3"/>
      <c r="H2" s="3"/>
      <c r="I2" s="3"/>
      <c r="J2" s="3"/>
      <c r="K2" s="3"/>
      <c r="L2" s="3"/>
      <c r="M2" s="3"/>
      <c r="N2" s="3"/>
      <c r="O2" s="3"/>
      <c r="P2" s="3"/>
      <c r="Q2" s="3"/>
      <c r="R2" s="3"/>
      <c r="S2" s="3"/>
      <c r="T2" s="3"/>
      <c r="U2" s="3"/>
      <c r="V2" s="3"/>
      <c r="W2" s="3"/>
      <c r="X2" s="3"/>
      <c r="Y2" s="3"/>
      <c r="Z2" s="68"/>
      <c r="AA2" s="93"/>
      <c r="AB2" s="93"/>
      <c r="AC2" s="92"/>
      <c r="AD2" s="92"/>
      <c r="AE2" s="92"/>
      <c r="AF2" s="92"/>
      <c r="AG2" s="92"/>
      <c r="AH2" s="92"/>
      <c r="AI2" s="92"/>
      <c r="AJ2" s="92"/>
      <c r="AK2" s="92"/>
      <c r="AL2" s="92"/>
      <c r="AM2" s="92"/>
      <c r="AN2" s="92"/>
      <c r="AO2" s="92"/>
      <c r="AP2" s="92"/>
      <c r="AQ2" s="92"/>
    </row>
    <row r="3" spans="1:44" ht="14.5" customHeight="1" x14ac:dyDescent="0.35">
      <c r="A3" s="3"/>
      <c r="B3" s="3"/>
      <c r="C3" s="3"/>
      <c r="D3" s="219" t="s">
        <v>262</v>
      </c>
      <c r="E3" s="219"/>
      <c r="F3" s="219"/>
      <c r="G3" s="219"/>
      <c r="H3" s="219"/>
      <c r="I3" s="219"/>
      <c r="J3" s="219"/>
      <c r="K3" s="220" t="s">
        <v>241</v>
      </c>
      <c r="L3" s="220"/>
      <c r="M3" s="220"/>
      <c r="N3" s="220"/>
      <c r="O3" s="220"/>
      <c r="P3" s="220"/>
      <c r="Q3" s="220"/>
      <c r="R3" s="220"/>
      <c r="S3" s="220"/>
      <c r="T3" s="220"/>
      <c r="U3" s="220"/>
      <c r="V3" s="220"/>
      <c r="W3" s="220"/>
      <c r="X3" s="210" t="s">
        <v>242</v>
      </c>
      <c r="Y3" s="210"/>
      <c r="Z3" s="68"/>
      <c r="AA3" s="93"/>
      <c r="AB3" s="93"/>
      <c r="AC3" s="221" t="s">
        <v>243</v>
      </c>
      <c r="AD3" s="221"/>
      <c r="AE3" s="221"/>
      <c r="AF3" s="221"/>
      <c r="AG3" s="68"/>
      <c r="AH3" s="68"/>
    </row>
    <row r="4" spans="1:44" ht="29.15" customHeight="1" x14ac:dyDescent="0.35">
      <c r="A4" s="217" t="s">
        <v>104</v>
      </c>
      <c r="B4" s="215" t="s">
        <v>126</v>
      </c>
      <c r="C4" s="217" t="s">
        <v>247</v>
      </c>
      <c r="D4" s="217" t="s">
        <v>112</v>
      </c>
      <c r="E4" s="217" t="s">
        <v>113</v>
      </c>
      <c r="F4" s="217" t="s">
        <v>114</v>
      </c>
      <c r="G4" s="217" t="s">
        <v>115</v>
      </c>
      <c r="H4" s="217" t="s">
        <v>116</v>
      </c>
      <c r="I4" s="217" t="s">
        <v>117</v>
      </c>
      <c r="J4" s="217" t="s">
        <v>59</v>
      </c>
      <c r="K4" s="217" t="s">
        <v>47</v>
      </c>
      <c r="L4" s="217"/>
      <c r="M4" s="214" t="s">
        <v>47</v>
      </c>
      <c r="N4" s="215" t="s">
        <v>263</v>
      </c>
      <c r="O4" s="217" t="s">
        <v>51</v>
      </c>
      <c r="P4" s="217"/>
      <c r="Q4" s="214" t="s">
        <v>51</v>
      </c>
      <c r="R4" s="215" t="s">
        <v>264</v>
      </c>
      <c r="S4" s="217" t="s">
        <v>55</v>
      </c>
      <c r="T4" s="217"/>
      <c r="U4" s="214" t="s">
        <v>55</v>
      </c>
      <c r="V4" s="215" t="s">
        <v>265</v>
      </c>
      <c r="W4" s="215" t="s">
        <v>266</v>
      </c>
      <c r="X4" s="209" t="s">
        <v>267</v>
      </c>
      <c r="Y4" s="218" t="s">
        <v>268</v>
      </c>
      <c r="Z4" s="216" t="s">
        <v>269</v>
      </c>
      <c r="AA4" s="95"/>
      <c r="AB4" s="93"/>
      <c r="AC4" s="221" t="s">
        <v>47</v>
      </c>
      <c r="AD4" s="221" t="s">
        <v>51</v>
      </c>
      <c r="AE4" s="221" t="s">
        <v>55</v>
      </c>
      <c r="AF4" s="221" t="s">
        <v>59</v>
      </c>
      <c r="AG4" s="128"/>
      <c r="AH4" s="205" t="s">
        <v>324</v>
      </c>
      <c r="AI4" s="205"/>
      <c r="AJ4" s="205"/>
      <c r="AK4" s="205"/>
      <c r="AL4" s="205"/>
      <c r="AM4" s="205"/>
      <c r="AN4" s="205"/>
      <c r="AO4" s="205"/>
      <c r="AP4" s="205"/>
    </row>
    <row r="5" spans="1:44" x14ac:dyDescent="0.35">
      <c r="A5" s="217"/>
      <c r="B5" s="215"/>
      <c r="C5" s="217"/>
      <c r="D5" s="217"/>
      <c r="E5" s="217"/>
      <c r="F5" s="217"/>
      <c r="G5" s="217"/>
      <c r="H5" s="217"/>
      <c r="I5" s="217"/>
      <c r="J5" s="217"/>
      <c r="K5" s="3" t="s">
        <v>112</v>
      </c>
      <c r="L5" s="3" t="s">
        <v>113</v>
      </c>
      <c r="M5" s="214"/>
      <c r="N5" s="215"/>
      <c r="O5" s="3" t="s">
        <v>114</v>
      </c>
      <c r="P5" s="3" t="s">
        <v>115</v>
      </c>
      <c r="Q5" s="214"/>
      <c r="R5" s="215"/>
      <c r="S5" s="3" t="s">
        <v>116</v>
      </c>
      <c r="T5" s="3" t="s">
        <v>117</v>
      </c>
      <c r="U5" s="214"/>
      <c r="V5" s="215"/>
      <c r="W5" s="215"/>
      <c r="X5" s="209"/>
      <c r="Y5" s="218"/>
      <c r="Z5" s="216"/>
      <c r="AA5" s="93"/>
      <c r="AB5" s="93"/>
      <c r="AC5" s="221"/>
      <c r="AD5" s="221"/>
      <c r="AE5" s="221"/>
      <c r="AF5" s="221"/>
      <c r="AH5" s="205"/>
      <c r="AI5" s="205"/>
      <c r="AJ5" s="205"/>
      <c r="AK5" s="205"/>
      <c r="AL5" s="205"/>
      <c r="AM5" s="205"/>
      <c r="AN5" s="205"/>
      <c r="AO5" s="205"/>
      <c r="AP5" s="205"/>
    </row>
    <row r="6" spans="1:44" x14ac:dyDescent="0.35">
      <c r="A6">
        <f>RANK(Y6,Y$6:Y$54)</f>
        <v>2</v>
      </c>
      <c r="B6" t="s">
        <v>129</v>
      </c>
      <c r="C6" t="s">
        <v>130</v>
      </c>
      <c r="D6" s="1">
        <v>0.96499999999999997</v>
      </c>
      <c r="E6" s="1">
        <v>0.73899999999999999</v>
      </c>
      <c r="F6" s="1">
        <v>0.72199999999999998</v>
      </c>
      <c r="G6" s="1">
        <v>0.52500000000000002</v>
      </c>
      <c r="H6" s="1">
        <v>0.92800000000000005</v>
      </c>
      <c r="I6" s="1">
        <v>0.73599999999999999</v>
      </c>
      <c r="J6" s="1">
        <v>0.66114234924316406</v>
      </c>
      <c r="K6" s="2">
        <f>STANDARDIZE(D6, AVERAGE(D$6:D$54), _xlfn.STDEV.P(D$6:D$54))</f>
        <v>0.8623229785933848</v>
      </c>
      <c r="L6" s="2">
        <f>STANDARDIZE(E6, AVERAGE(E$6:E$54), _xlfn.STDEV.P(E$6:E$54))</f>
        <v>0.74950417943932512</v>
      </c>
      <c r="M6" s="44">
        <f>AVERAGE(K6:L6)</f>
        <v>0.80591357901635496</v>
      </c>
      <c r="N6" s="2">
        <f>STANDARDIZE(M6, AVERAGE(M$6:M$54), _xlfn.STDEV.P(M$6:M$54))</f>
        <v>1.0043151314985412</v>
      </c>
      <c r="O6" s="2">
        <f>STANDARDIZE(F6, AVERAGE(F$6:F$54), _xlfn.STDEV.P(F$6:F$54))</f>
        <v>0.67148754439815017</v>
      </c>
      <c r="P6" s="2">
        <f>STANDARDIZE(G6, AVERAGE(G$6:G$54), _xlfn.STDEV.P(G$6:G$54))</f>
        <v>0.13978652383782891</v>
      </c>
      <c r="Q6" s="44">
        <f>AVERAGE(O6:P6)</f>
        <v>0.40563703411798957</v>
      </c>
      <c r="R6" s="2">
        <f>STANDARDIZE(Q6, AVERAGE(Q$6:Q$54), _xlfn.STDEV.P(Q$6:Q$54))</f>
        <v>0.47154118101012948</v>
      </c>
      <c r="S6" s="2">
        <f>STANDARDIZE(H6, AVERAGE(H$6:H$54), _xlfn.STDEV.P(H$6:H$54))</f>
        <v>0.48578328912979207</v>
      </c>
      <c r="T6" s="2">
        <f>STANDARDIZE(I6, AVERAGE(I$6:I$54), _xlfn.STDEV.P(I$6:I$54))</f>
        <v>0.75618320759527091</v>
      </c>
      <c r="U6" s="44">
        <f>AVERAGE(S6:T6)</f>
        <v>0.62098324836253149</v>
      </c>
      <c r="V6" s="2">
        <f>STANDARDIZE(U6, AVERAGE(U$6:U$54), _xlfn.STDEV.P(U$6:U$54))</f>
        <v>0.84299006272715971</v>
      </c>
      <c r="W6" s="2">
        <f>STANDARDIZE(J6, AVERAGE(J$6:J$54), _xlfn.STDEV.P(J$6:J$54))</f>
        <v>1.140553701288114</v>
      </c>
      <c r="X6" s="44">
        <f>AVERAGE(N6,R6,V6,W6)</f>
        <v>0.86485001913098614</v>
      </c>
      <c r="Y6" s="83">
        <f>STANDARDIZE(X6, AVERAGE(X$6:X$54), _xlfn.STDEV.P(X$6:X$54))</f>
        <v>1.4290072376681291</v>
      </c>
      <c r="Z6" s="140">
        <f t="shared" ref="Z6:Z12" si="0">((Y6-Y$60)/(Y$61-Y$60))*100</f>
        <v>89.746564800377868</v>
      </c>
      <c r="AA6" s="2"/>
      <c r="AC6" s="140">
        <f>((N6-N$63)/(N$62-N$63))*100</f>
        <v>87.375103269892307</v>
      </c>
      <c r="AD6" s="140">
        <f>((R6-R$63)/(R$62-R$63))*100</f>
        <v>63.0450827077117</v>
      </c>
      <c r="AE6" s="140">
        <f>((V6-V$63)/(V$62-V$63))*100</f>
        <v>85.222153056816111</v>
      </c>
      <c r="AF6" s="140">
        <f>((W6-W$63)/(W$62-W$63))*100</f>
        <v>66.11423492431642</v>
      </c>
      <c r="AH6" s="205"/>
      <c r="AI6" s="205"/>
      <c r="AJ6" s="205"/>
      <c r="AK6" s="205"/>
      <c r="AL6" s="205"/>
      <c r="AM6" s="205"/>
      <c r="AN6" s="205"/>
      <c r="AO6" s="205"/>
      <c r="AP6" s="205"/>
      <c r="AQ6" s="52"/>
      <c r="AR6" s="52"/>
    </row>
    <row r="7" spans="1:44" x14ac:dyDescent="0.35">
      <c r="A7">
        <f t="shared" ref="A7:A54" si="1">RANK(Y7,Y$6:Y$54)</f>
        <v>33</v>
      </c>
      <c r="B7" t="s">
        <v>132</v>
      </c>
      <c r="C7" s="64" t="s">
        <v>133</v>
      </c>
      <c r="D7" s="1">
        <v>1</v>
      </c>
      <c r="E7" s="1">
        <v>0.33300000000000002</v>
      </c>
      <c r="F7" s="1">
        <v>1</v>
      </c>
      <c r="G7" s="1">
        <v>0</v>
      </c>
      <c r="H7" s="1">
        <v>1</v>
      </c>
      <c r="I7" s="1">
        <v>5.3999999999999999E-2</v>
      </c>
      <c r="J7" s="1">
        <v>0.29978615045547485</v>
      </c>
      <c r="K7" s="2">
        <f t="shared" ref="K7:K54" si="2">STANDARDIZE(D7, AVERAGE(D$6:D$54), _xlfn.STDEV.P(D$6:D$54))</f>
        <v>1.0815696992527564</v>
      </c>
      <c r="L7" s="2">
        <f t="shared" ref="L7:L54" si="3">STANDARDIZE(E7, AVERAGE(E$6:E$54), _xlfn.STDEV.P(E$6:E$54))</f>
        <v>-0.97270917021697201</v>
      </c>
      <c r="M7" s="44">
        <f>AVERAGE(K7:L7)</f>
        <v>5.443026451789218E-2</v>
      </c>
      <c r="N7" s="2">
        <f t="shared" ref="N7:N54" si="4">STANDARDIZE(M7, AVERAGE(M$6:M$54), _xlfn.STDEV.P(M$6:M$54))</f>
        <v>8.0452387283066043E-2</v>
      </c>
      <c r="O7" s="2">
        <f t="shared" ref="O7:O54" si="5">STANDARDIZE(F7, AVERAGE(F$6:F$54), _xlfn.STDEV.P(F$6:F$54))</f>
        <v>1.7202152822784076</v>
      </c>
      <c r="P7" s="2">
        <f t="shared" ref="P7:P54" si="6">STANDARDIZE(G7, AVERAGE(G$6:G$54), _xlfn.STDEV.P(G$6:G$54))</f>
        <v>-1.5796323795987326</v>
      </c>
      <c r="Q7" s="44">
        <f t="shared" ref="Q7:Q54" si="7">AVERAGE(O7:P7)</f>
        <v>7.0291451339837496E-2</v>
      </c>
      <c r="R7" s="2">
        <f t="shared" ref="R7:R54" si="8">STANDARDIZE(Q7, AVERAGE(Q$6:Q$54), _xlfn.STDEV.P(Q$6:Q$54))</f>
        <v>6.2270993374538612E-2</v>
      </c>
      <c r="S7" s="2">
        <f t="shared" ref="S7:S54" si="9">STANDARDIZE(H7, AVERAGE(H$6:H$54), _xlfn.STDEV.P(H$6:H$54))</f>
        <v>0.90659612157126834</v>
      </c>
      <c r="T7" s="2">
        <f t="shared" ref="T7:T54" si="10">STANDARDIZE(I7, AVERAGE(I$6:I$54), _xlfn.STDEV.P(I$6:I$54))</f>
        <v>-1.8427797626852125</v>
      </c>
      <c r="U7" s="44">
        <f t="shared" ref="U7:U54" si="11">AVERAGE(S7:T7)</f>
        <v>-0.46809182055697207</v>
      </c>
      <c r="V7" s="2">
        <f t="shared" ref="V7:V54" si="12">STANDARDIZE(U7, AVERAGE(U$6:U$54), _xlfn.STDEV.P(U$6:U$54))</f>
        <v>-0.58201860237210168</v>
      </c>
      <c r="W7" s="2">
        <f t="shared" ref="W7:W54" si="13">STANDARDIZE(J7, AVERAGE(J$6:J$54), _xlfn.STDEV.P(J$6:J$54))</f>
        <v>-0.62847218165936036</v>
      </c>
      <c r="X7" s="44">
        <f t="shared" ref="X7:X54" si="14">AVERAGE(N7,R7,V7,W7)</f>
        <v>-0.26694185084346433</v>
      </c>
      <c r="Y7" s="83">
        <f t="shared" ref="Y7:Y54" si="15">STANDARDIZE(X7, AVERAGE(X$6:X$54), _xlfn.STDEV.P(X$6:X$54))</f>
        <v>-0.28625791167911702</v>
      </c>
      <c r="Z7" s="140">
        <f t="shared" si="0"/>
        <v>52.116616120030258</v>
      </c>
      <c r="AA7" s="2"/>
      <c r="AC7" s="140">
        <f t="shared" ref="AC7:AC54" si="16">((N7-N$63)/(N$62-N$63))*100</f>
        <v>73.069441951407853</v>
      </c>
      <c r="AD7" s="140">
        <f t="shared" ref="AD7:AD54" si="17">((R7-R$63)/(R$62-R$63))*100</f>
        <v>53.528338617825888</v>
      </c>
      <c r="AE7" s="140">
        <f t="shared" ref="AE7:AE54" si="18">((V7-V$63)/(V$62-V$63))*100</f>
        <v>62.663316623687656</v>
      </c>
      <c r="AF7" s="140">
        <f t="shared" ref="AF7:AF54" si="19">((W7-W$63)/(W$62-W$63))*100</f>
        <v>29.978615045547492</v>
      </c>
      <c r="AH7" s="205"/>
      <c r="AI7" s="205"/>
      <c r="AJ7" s="205"/>
      <c r="AK7" s="205"/>
      <c r="AL7" s="205"/>
      <c r="AM7" s="205"/>
      <c r="AN7" s="205"/>
      <c r="AO7" s="205"/>
      <c r="AP7" s="205"/>
      <c r="AQ7" s="52"/>
      <c r="AR7" s="52"/>
    </row>
    <row r="8" spans="1:44" x14ac:dyDescent="0.35">
      <c r="A8">
        <f t="shared" si="1"/>
        <v>1</v>
      </c>
      <c r="B8" t="s">
        <v>134</v>
      </c>
      <c r="C8" t="s">
        <v>135</v>
      </c>
      <c r="D8" s="1">
        <v>0.89700000000000002</v>
      </c>
      <c r="E8" s="1">
        <v>0.73699999999999999</v>
      </c>
      <c r="F8" s="1">
        <v>0.93500000000000005</v>
      </c>
      <c r="G8" s="1">
        <v>0.92200000000000004</v>
      </c>
      <c r="H8" s="1">
        <v>0.83699999999999997</v>
      </c>
      <c r="I8" s="1">
        <v>0.89200000000000002</v>
      </c>
      <c r="J8" s="1">
        <v>0.56229114532470703</v>
      </c>
      <c r="K8" s="2">
        <f t="shared" si="2"/>
        <v>0.4363579213123206</v>
      </c>
      <c r="L8" s="2">
        <f t="shared" si="3"/>
        <v>0.741020369835107</v>
      </c>
      <c r="M8" s="44">
        <f t="shared" ref="M8:M54" si="20">AVERAGE(K8:L8)</f>
        <v>0.58868914557371377</v>
      </c>
      <c r="N8" s="2">
        <f t="shared" si="4"/>
        <v>0.73726254720409523</v>
      </c>
      <c r="O8" s="2">
        <f t="shared" si="5"/>
        <v>1.4750091565150383</v>
      </c>
      <c r="P8" s="2">
        <f t="shared" si="6"/>
        <v>1.4399947231984289</v>
      </c>
      <c r="Q8" s="44">
        <f t="shared" si="7"/>
        <v>1.4575019398567335</v>
      </c>
      <c r="R8" s="2">
        <f t="shared" si="8"/>
        <v>1.755282400359317</v>
      </c>
      <c r="S8" s="2">
        <f t="shared" si="9"/>
        <v>-4.6077374094852477E-2</v>
      </c>
      <c r="T8" s="2">
        <f t="shared" si="10"/>
        <v>1.3506674060758508</v>
      </c>
      <c r="U8" s="44">
        <f t="shared" si="11"/>
        <v>0.65229501599049911</v>
      </c>
      <c r="V8" s="2">
        <f t="shared" si="12"/>
        <v>0.88396018633277718</v>
      </c>
      <c r="W8" s="2">
        <f t="shared" si="13"/>
        <v>0.65662582381170631</v>
      </c>
      <c r="X8" s="44">
        <f t="shared" si="14"/>
        <v>1.008282739426974</v>
      </c>
      <c r="Y8" s="83">
        <f t="shared" si="15"/>
        <v>1.646383906406113</v>
      </c>
      <c r="Z8" s="140">
        <f t="shared" si="0"/>
        <v>94.51543268767108</v>
      </c>
      <c r="AA8" s="2"/>
      <c r="AC8" s="140">
        <f t="shared" si="16"/>
        <v>83.239896120277749</v>
      </c>
      <c r="AD8" s="140">
        <f t="shared" si="17"/>
        <v>92.895868402031738</v>
      </c>
      <c r="AE8" s="140">
        <f t="shared" si="18"/>
        <v>85.870737405599556</v>
      </c>
      <c r="AF8" s="140">
        <f t="shared" si="19"/>
        <v>56.229114532470717</v>
      </c>
      <c r="AH8" s="205"/>
      <c r="AI8" s="205"/>
      <c r="AJ8" s="205"/>
      <c r="AK8" s="205"/>
      <c r="AL8" s="205"/>
      <c r="AM8" s="205"/>
      <c r="AN8" s="205"/>
      <c r="AO8" s="205"/>
      <c r="AP8" s="205"/>
      <c r="AQ8" s="52"/>
      <c r="AR8" s="52"/>
    </row>
    <row r="9" spans="1:44" x14ac:dyDescent="0.35">
      <c r="A9">
        <f t="shared" si="1"/>
        <v>11</v>
      </c>
      <c r="B9" t="s">
        <v>137</v>
      </c>
      <c r="C9" s="65" t="s">
        <v>138</v>
      </c>
      <c r="D9" s="1">
        <v>0.83000000000000007</v>
      </c>
      <c r="E9" s="1">
        <v>0.42399999999999999</v>
      </c>
      <c r="F9" s="1">
        <v>0.78700000000000003</v>
      </c>
      <c r="G9" s="1">
        <v>0.40799999999999997</v>
      </c>
      <c r="H9" s="1">
        <v>0.97099999999999997</v>
      </c>
      <c r="I9" s="1">
        <v>0.67900000000000005</v>
      </c>
      <c r="J9" s="1">
        <v>0.6660875678062439</v>
      </c>
      <c r="K9" s="2">
        <f t="shared" si="2"/>
        <v>1.6657056050095667E-2</v>
      </c>
      <c r="L9" s="2">
        <f t="shared" si="3"/>
        <v>-0.58669583322504337</v>
      </c>
      <c r="M9" s="44">
        <f t="shared" si="20"/>
        <v>-0.28501938858747383</v>
      </c>
      <c r="N9" s="2">
        <f t="shared" si="4"/>
        <v>-0.33686211856223441</v>
      </c>
      <c r="O9" s="2">
        <f t="shared" si="5"/>
        <v>0.91669367016151981</v>
      </c>
      <c r="P9" s="2">
        <f t="shared" si="6"/>
        <v>-0.24339826035660497</v>
      </c>
      <c r="Q9" s="44">
        <f t="shared" si="7"/>
        <v>0.33664770490245743</v>
      </c>
      <c r="R9" s="2">
        <f t="shared" si="8"/>
        <v>0.38734363327748667</v>
      </c>
      <c r="S9" s="2">
        <f t="shared" si="9"/>
        <v>0.73710206406011791</v>
      </c>
      <c r="T9" s="2">
        <f t="shared" si="10"/>
        <v>0.53896782738121318</v>
      </c>
      <c r="U9" s="44">
        <f t="shared" si="11"/>
        <v>0.63803494572066555</v>
      </c>
      <c r="V9" s="2">
        <f t="shared" si="12"/>
        <v>0.86530148751636049</v>
      </c>
      <c r="W9" s="2">
        <f t="shared" si="13"/>
        <v>1.1647631092469919</v>
      </c>
      <c r="X9" s="44">
        <f t="shared" si="14"/>
        <v>0.52013652786965114</v>
      </c>
      <c r="Y9" s="83">
        <f t="shared" si="15"/>
        <v>0.90658341244332696</v>
      </c>
      <c r="Z9" s="140">
        <f t="shared" si="0"/>
        <v>78.285490260338705</v>
      </c>
      <c r="AA9" s="2"/>
      <c r="AC9" s="140">
        <f t="shared" si="16"/>
        <v>66.607486405204781</v>
      </c>
      <c r="AD9" s="140">
        <f t="shared" si="17"/>
        <v>61.087240336156015</v>
      </c>
      <c r="AE9" s="140">
        <f t="shared" si="18"/>
        <v>85.575357773907825</v>
      </c>
      <c r="AF9" s="140">
        <f t="shared" si="19"/>
        <v>66.608756780624404</v>
      </c>
      <c r="AH9" s="205"/>
      <c r="AI9" s="205"/>
      <c r="AJ9" s="205"/>
      <c r="AK9" s="205"/>
      <c r="AL9" s="205"/>
      <c r="AM9" s="205"/>
      <c r="AN9" s="205"/>
      <c r="AO9" s="205"/>
      <c r="AP9" s="205"/>
      <c r="AQ9" s="52"/>
      <c r="AR9" s="52"/>
    </row>
    <row r="10" spans="1:44" x14ac:dyDescent="0.35">
      <c r="A10">
        <f t="shared" si="1"/>
        <v>26</v>
      </c>
      <c r="B10" t="s">
        <v>139</v>
      </c>
      <c r="C10" s="65" t="s">
        <v>140</v>
      </c>
      <c r="D10" s="1">
        <v>0.5</v>
      </c>
      <c r="E10" s="1">
        <v>0.35699999999999998</v>
      </c>
      <c r="F10" s="1">
        <v>0.496</v>
      </c>
      <c r="G10" s="1">
        <v>0.78</v>
      </c>
      <c r="H10" s="1">
        <v>0.875</v>
      </c>
      <c r="I10" s="1">
        <v>0.79300000000000004</v>
      </c>
      <c r="J10" s="1">
        <v>0.51716864109039307</v>
      </c>
      <c r="K10" s="2">
        <f t="shared" si="2"/>
        <v>-2.0505263101668354</v>
      </c>
      <c r="L10" s="2">
        <f t="shared" si="3"/>
        <v>-0.87090345496635357</v>
      </c>
      <c r="M10" s="44">
        <f t="shared" si="20"/>
        <v>-1.4607148825665945</v>
      </c>
      <c r="N10" s="2">
        <f t="shared" si="4"/>
        <v>-1.7822451955693832</v>
      </c>
      <c r="O10" s="2">
        <f t="shared" si="5"/>
        <v>-0.1810752928714115</v>
      </c>
      <c r="P10" s="2">
        <f t="shared" si="6"/>
        <v>0.97493284836415883</v>
      </c>
      <c r="Q10" s="44">
        <f t="shared" si="7"/>
        <v>0.3969287777463737</v>
      </c>
      <c r="R10" s="2">
        <f t="shared" si="8"/>
        <v>0.46091324999739913</v>
      </c>
      <c r="S10" s="2">
        <f t="shared" si="9"/>
        <v>0.1760182874714826</v>
      </c>
      <c r="T10" s="2">
        <f t="shared" si="10"/>
        <v>0.97339858780932909</v>
      </c>
      <c r="U10" s="44">
        <f t="shared" si="11"/>
        <v>0.5747084376404058</v>
      </c>
      <c r="V10" s="2">
        <f t="shared" si="12"/>
        <v>0.78244143009683065</v>
      </c>
      <c r="W10" s="2">
        <f t="shared" si="13"/>
        <v>0.43572777872017199</v>
      </c>
      <c r="X10" s="44">
        <f t="shared" si="14"/>
        <v>-2.5790684188745361E-2</v>
      </c>
      <c r="Y10" s="83">
        <f t="shared" si="15"/>
        <v>7.9214047309779795E-2</v>
      </c>
      <c r="Z10" s="140">
        <f t="shared" si="0"/>
        <v>60.134438359403553</v>
      </c>
      <c r="AA10" s="2"/>
      <c r="AC10" s="140">
        <f t="shared" si="16"/>
        <v>44.226282157498225</v>
      </c>
      <c r="AD10" s="140">
        <f t="shared" si="17"/>
        <v>62.79795183253745</v>
      </c>
      <c r="AE10" s="140">
        <f t="shared" si="18"/>
        <v>84.263627868015206</v>
      </c>
      <c r="AF10" s="140">
        <f t="shared" si="19"/>
        <v>51.716864109039307</v>
      </c>
      <c r="AH10" s="205"/>
      <c r="AI10" s="205"/>
      <c r="AJ10" s="205"/>
      <c r="AK10" s="205"/>
      <c r="AL10" s="205"/>
      <c r="AM10" s="205"/>
      <c r="AN10" s="205"/>
      <c r="AO10" s="205"/>
      <c r="AP10" s="205"/>
      <c r="AQ10" s="52"/>
      <c r="AR10" s="52"/>
    </row>
    <row r="11" spans="1:44" x14ac:dyDescent="0.35">
      <c r="A11">
        <f t="shared" si="1"/>
        <v>21</v>
      </c>
      <c r="B11" t="s">
        <v>141</v>
      </c>
      <c r="C11" s="65" t="s">
        <v>142</v>
      </c>
      <c r="D11" s="1">
        <v>0.4</v>
      </c>
      <c r="E11" s="1">
        <v>0.75</v>
      </c>
      <c r="F11" s="1">
        <v>0.627</v>
      </c>
      <c r="G11" s="1">
        <v>0.29899999999999999</v>
      </c>
      <c r="H11" s="1">
        <v>0.996</v>
      </c>
      <c r="I11" s="1">
        <v>0.39700000000000002</v>
      </c>
      <c r="J11" s="1">
        <v>0.70329993963241577</v>
      </c>
      <c r="K11" s="2">
        <f t="shared" si="2"/>
        <v>-2.6769455120507533</v>
      </c>
      <c r="L11" s="2">
        <f t="shared" si="3"/>
        <v>0.79616513226252539</v>
      </c>
      <c r="M11" s="44">
        <f t="shared" si="20"/>
        <v>-0.94039018989411394</v>
      </c>
      <c r="N11" s="2">
        <f t="shared" si="4"/>
        <v>-1.1425655258001419</v>
      </c>
      <c r="O11" s="2">
        <f t="shared" si="5"/>
        <v>0.31310936059014866</v>
      </c>
      <c r="P11" s="2">
        <f t="shared" si="6"/>
        <v>-0.60038237554629104</v>
      </c>
      <c r="Q11" s="44">
        <f t="shared" si="7"/>
        <v>-0.14363650747807119</v>
      </c>
      <c r="R11" s="2">
        <f t="shared" si="8"/>
        <v>-0.19881589830468183</v>
      </c>
      <c r="S11" s="2">
        <f t="shared" si="9"/>
        <v>0.88321763088007521</v>
      </c>
      <c r="T11" s="2">
        <f t="shared" si="10"/>
        <v>-0.53567668525675805</v>
      </c>
      <c r="U11" s="44">
        <f t="shared" si="11"/>
        <v>0.17377047281165858</v>
      </c>
      <c r="V11" s="2">
        <f t="shared" si="12"/>
        <v>0.25783106084554719</v>
      </c>
      <c r="W11" s="2">
        <f t="shared" si="13"/>
        <v>1.3469369564017237</v>
      </c>
      <c r="X11" s="44">
        <f t="shared" si="14"/>
        <v>6.5846648285611764E-2</v>
      </c>
      <c r="Y11" s="83">
        <f t="shared" si="15"/>
        <v>0.21809322372227663</v>
      </c>
      <c r="Z11" s="140">
        <f t="shared" si="0"/>
        <v>63.18120712466412</v>
      </c>
      <c r="AA11" s="2"/>
      <c r="AC11" s="140">
        <f t="shared" si="16"/>
        <v>54.131477236892437</v>
      </c>
      <c r="AD11" s="140">
        <f t="shared" si="17"/>
        <v>47.457295066646886</v>
      </c>
      <c r="AE11" s="140">
        <f t="shared" si="18"/>
        <v>75.958696255379394</v>
      </c>
      <c r="AF11" s="140">
        <f t="shared" si="19"/>
        <v>70.329993963241591</v>
      </c>
      <c r="AH11" s="205"/>
      <c r="AI11" s="205"/>
      <c r="AJ11" s="205"/>
      <c r="AK11" s="205"/>
      <c r="AL11" s="205"/>
      <c r="AM11" s="205"/>
      <c r="AN11" s="205"/>
      <c r="AO11" s="205"/>
      <c r="AP11" s="205"/>
      <c r="AQ11" s="52"/>
      <c r="AR11" s="52"/>
    </row>
    <row r="12" spans="1:44" x14ac:dyDescent="0.35">
      <c r="A12">
        <f t="shared" si="1"/>
        <v>13</v>
      </c>
      <c r="B12" t="s">
        <v>143</v>
      </c>
      <c r="C12" s="65" t="s">
        <v>144</v>
      </c>
      <c r="D12" s="1">
        <v>0.73299999999999998</v>
      </c>
      <c r="E12" s="1">
        <v>0.5</v>
      </c>
      <c r="F12" s="1">
        <v>0.66400000000000003</v>
      </c>
      <c r="G12" s="1">
        <v>0.754</v>
      </c>
      <c r="H12" s="1">
        <v>0.82200000000000006</v>
      </c>
      <c r="I12" s="1">
        <v>0.68900000000000006</v>
      </c>
      <c r="J12" s="1">
        <v>0.60278016328811646</v>
      </c>
      <c r="K12" s="2">
        <f t="shared" si="2"/>
        <v>-0.59096956977730564</v>
      </c>
      <c r="L12" s="2">
        <f t="shared" si="3"/>
        <v>-0.26431106826475126</v>
      </c>
      <c r="M12" s="44">
        <f t="shared" si="20"/>
        <v>-0.42764031902102845</v>
      </c>
      <c r="N12" s="2">
        <f t="shared" si="4"/>
        <v>-0.51219823265925291</v>
      </c>
      <c r="O12" s="2">
        <f t="shared" si="5"/>
        <v>0.45268823217852833</v>
      </c>
      <c r="P12" s="2">
        <f t="shared" si="6"/>
        <v>0.88978067409872907</v>
      </c>
      <c r="Q12" s="44">
        <f t="shared" si="7"/>
        <v>0.67123445313862873</v>
      </c>
      <c r="R12" s="2">
        <f t="shared" si="8"/>
        <v>0.79568770656617616</v>
      </c>
      <c r="S12" s="2">
        <f t="shared" si="9"/>
        <v>-0.13374671418682621</v>
      </c>
      <c r="T12" s="2">
        <f t="shared" si="10"/>
        <v>0.57707578882227606</v>
      </c>
      <c r="U12" s="44">
        <f t="shared" si="11"/>
        <v>0.22166453731772492</v>
      </c>
      <c r="V12" s="2">
        <f t="shared" si="12"/>
        <v>0.32049841856559802</v>
      </c>
      <c r="W12" s="2">
        <f t="shared" si="13"/>
        <v>0.85484055208451404</v>
      </c>
      <c r="X12" s="44">
        <f t="shared" si="14"/>
        <v>0.3647071111392588</v>
      </c>
      <c r="Y12" s="83">
        <f t="shared" si="15"/>
        <v>0.67102538382183641</v>
      </c>
      <c r="Z12" s="140">
        <f t="shared" si="0"/>
        <v>73.117754804602427</v>
      </c>
      <c r="AA12" s="2"/>
      <c r="AC12" s="140">
        <f t="shared" si="16"/>
        <v>63.892473725154474</v>
      </c>
      <c r="AD12" s="140">
        <f t="shared" si="17"/>
        <v>70.58244952439567</v>
      </c>
      <c r="AE12" s="140">
        <f t="shared" si="18"/>
        <v>76.950762273731996</v>
      </c>
      <c r="AF12" s="140">
        <f t="shared" si="19"/>
        <v>60.278016328811646</v>
      </c>
      <c r="AH12" s="205"/>
      <c r="AI12" s="205"/>
      <c r="AJ12" s="205"/>
      <c r="AK12" s="205"/>
      <c r="AL12" s="205"/>
      <c r="AM12" s="205"/>
      <c r="AN12" s="205"/>
      <c r="AO12" s="205"/>
      <c r="AP12" s="205"/>
      <c r="AQ12" s="52"/>
      <c r="AR12" s="52"/>
    </row>
    <row r="13" spans="1:44" x14ac:dyDescent="0.35">
      <c r="A13" t="e">
        <f t="shared" si="1"/>
        <v>#VALUE!</v>
      </c>
      <c r="B13" t="s">
        <v>145</v>
      </c>
      <c r="C13" t="s">
        <v>146</v>
      </c>
      <c r="D13" s="1" t="s">
        <v>253</v>
      </c>
      <c r="E13" s="1" t="s">
        <v>253</v>
      </c>
      <c r="F13" s="1" t="s">
        <v>253</v>
      </c>
      <c r="G13" s="1" t="s">
        <v>253</v>
      </c>
      <c r="H13" s="1" t="s">
        <v>253</v>
      </c>
      <c r="I13" s="1" t="s">
        <v>253</v>
      </c>
      <c r="J13" s="1" t="s">
        <v>253</v>
      </c>
      <c r="K13" s="1" t="s">
        <v>253</v>
      </c>
      <c r="L13" s="1" t="s">
        <v>253</v>
      </c>
      <c r="M13" s="44" t="s">
        <v>253</v>
      </c>
      <c r="N13" s="2" t="s">
        <v>253</v>
      </c>
      <c r="O13" s="2" t="s">
        <v>253</v>
      </c>
      <c r="P13" s="2" t="s">
        <v>253</v>
      </c>
      <c r="Q13" s="44" t="s">
        <v>253</v>
      </c>
      <c r="R13" s="2" t="s">
        <v>253</v>
      </c>
      <c r="S13" s="2" t="s">
        <v>253</v>
      </c>
      <c r="T13" s="2" t="s">
        <v>253</v>
      </c>
      <c r="U13" s="44" t="s">
        <v>253</v>
      </c>
      <c r="V13" s="2" t="s">
        <v>253</v>
      </c>
      <c r="W13" s="2" t="s">
        <v>253</v>
      </c>
      <c r="X13" s="2" t="s">
        <v>253</v>
      </c>
      <c r="Y13" s="83" t="s">
        <v>253</v>
      </c>
      <c r="Z13" s="140"/>
      <c r="AA13" s="2"/>
      <c r="AC13" s="140" t="s">
        <v>253</v>
      </c>
      <c r="AD13" s="140" t="s">
        <v>253</v>
      </c>
      <c r="AE13" s="140" t="s">
        <v>253</v>
      </c>
      <c r="AF13" s="140" t="s">
        <v>253</v>
      </c>
      <c r="AH13" s="205"/>
      <c r="AI13" s="205"/>
      <c r="AJ13" s="205"/>
      <c r="AK13" s="205"/>
      <c r="AL13" s="205"/>
      <c r="AM13" s="205"/>
      <c r="AN13" s="205"/>
      <c r="AO13" s="205"/>
      <c r="AP13" s="205"/>
      <c r="AQ13" s="52"/>
      <c r="AR13" s="52"/>
    </row>
    <row r="14" spans="1:44" x14ac:dyDescent="0.35">
      <c r="A14">
        <f t="shared" si="1"/>
        <v>44</v>
      </c>
      <c r="B14" t="s">
        <v>148</v>
      </c>
      <c r="C14" s="65" t="s">
        <v>149</v>
      </c>
      <c r="D14" s="1">
        <v>0.72199999999999998</v>
      </c>
      <c r="E14" s="1">
        <v>0.125</v>
      </c>
      <c r="F14" s="1" t="s">
        <v>253</v>
      </c>
      <c r="G14" s="1">
        <v>8.0000000000000002E-3</v>
      </c>
      <c r="H14" s="1">
        <v>0.88700000000000001</v>
      </c>
      <c r="I14" s="1">
        <v>0</v>
      </c>
      <c r="J14" s="1">
        <v>0.40219810605049133</v>
      </c>
      <c r="K14" s="2">
        <f t="shared" si="2"/>
        <v>-0.65987568198453672</v>
      </c>
      <c r="L14" s="2">
        <f t="shared" si="3"/>
        <v>-1.8550253690556662</v>
      </c>
      <c r="M14" s="44">
        <f t="shared" si="20"/>
        <v>-1.2574505255201014</v>
      </c>
      <c r="N14" s="2">
        <f t="shared" si="4"/>
        <v>-1.5323549277761501</v>
      </c>
      <c r="O14" s="2" t="s">
        <v>253</v>
      </c>
      <c r="P14" s="2">
        <f t="shared" si="6"/>
        <v>-1.553431710593985</v>
      </c>
      <c r="Q14" s="44">
        <f t="shared" si="7"/>
        <v>-1.553431710593985</v>
      </c>
      <c r="R14" s="2">
        <f t="shared" si="8"/>
        <v>-1.919390663378334</v>
      </c>
      <c r="S14" s="2">
        <f t="shared" si="9"/>
        <v>0.24615375954506211</v>
      </c>
      <c r="T14" s="2">
        <f t="shared" si="10"/>
        <v>-2.0485627544669516</v>
      </c>
      <c r="U14" s="44">
        <f t="shared" si="11"/>
        <v>-0.90120449746094478</v>
      </c>
      <c r="V14" s="2">
        <f t="shared" si="12"/>
        <v>-1.1487282215398837</v>
      </c>
      <c r="W14" s="2">
        <f t="shared" si="13"/>
        <v>-0.12711257919880972</v>
      </c>
      <c r="X14" s="44">
        <f t="shared" si="14"/>
        <v>-1.1818965979732945</v>
      </c>
      <c r="Y14" s="83">
        <f t="shared" si="15"/>
        <v>-1.6728997781002355</v>
      </c>
      <c r="Z14" s="140">
        <f t="shared" ref="Z14:Z54" si="21">((Y14-Y$60)/(Y$61-Y$60))*100</f>
        <v>21.696093502110077</v>
      </c>
      <c r="AA14" s="2"/>
      <c r="AC14" s="140">
        <f t="shared" si="16"/>
        <v>48.095737398786333</v>
      </c>
      <c r="AD14" s="140">
        <f t="shared" si="17"/>
        <v>7.4488355662916383</v>
      </c>
      <c r="AE14" s="140">
        <f t="shared" si="18"/>
        <v>53.691925840603552</v>
      </c>
      <c r="AF14" s="140">
        <f t="shared" si="19"/>
        <v>40.21981060504914</v>
      </c>
      <c r="AH14" s="205"/>
      <c r="AI14" s="205"/>
      <c r="AJ14" s="205"/>
      <c r="AK14" s="205"/>
      <c r="AL14" s="205"/>
      <c r="AM14" s="205"/>
      <c r="AN14" s="205"/>
      <c r="AO14" s="205"/>
      <c r="AP14" s="205"/>
      <c r="AQ14" s="52"/>
      <c r="AR14" s="52"/>
    </row>
    <row r="15" spans="1:44" x14ac:dyDescent="0.35">
      <c r="A15">
        <f t="shared" si="1"/>
        <v>22</v>
      </c>
      <c r="B15" t="s">
        <v>150</v>
      </c>
      <c r="C15" s="65" t="s">
        <v>151</v>
      </c>
      <c r="D15" s="1">
        <v>0.8</v>
      </c>
      <c r="E15" s="1">
        <v>0.28599999999999998</v>
      </c>
      <c r="F15" s="1">
        <v>0.40899999999999997</v>
      </c>
      <c r="G15" s="1">
        <v>0.92200000000000004</v>
      </c>
      <c r="H15" s="1">
        <v>0.82500000000000007</v>
      </c>
      <c r="I15" s="1">
        <v>0.56700000000000006</v>
      </c>
      <c r="J15" s="1">
        <v>0.51696348190307617</v>
      </c>
      <c r="K15" s="2">
        <f t="shared" si="2"/>
        <v>-0.17126870451508</v>
      </c>
      <c r="L15" s="2">
        <f t="shared" si="3"/>
        <v>-1.1720786959161003</v>
      </c>
      <c r="M15" s="44">
        <f t="shared" si="20"/>
        <v>-0.67167370021559014</v>
      </c>
      <c r="N15" s="2">
        <f t="shared" si="4"/>
        <v>-0.8122093505122896</v>
      </c>
      <c r="O15" s="2">
        <f t="shared" si="5"/>
        <v>-0.50927426120084462</v>
      </c>
      <c r="P15" s="2">
        <f t="shared" si="6"/>
        <v>1.4399947231984289</v>
      </c>
      <c r="Q15" s="44">
        <f t="shared" si="7"/>
        <v>0.46536023099879215</v>
      </c>
      <c r="R15" s="2">
        <f t="shared" si="8"/>
        <v>0.54442994188512694</v>
      </c>
      <c r="S15" s="2">
        <f t="shared" si="9"/>
        <v>-0.11621284616843132</v>
      </c>
      <c r="T15" s="2">
        <f t="shared" si="10"/>
        <v>0.1121586592413098</v>
      </c>
      <c r="U15" s="44">
        <f t="shared" si="11"/>
        <v>-2.0270934635607599E-3</v>
      </c>
      <c r="V15" s="2">
        <f t="shared" si="12"/>
        <v>2.7807380757002877E-2</v>
      </c>
      <c r="W15" s="2">
        <f t="shared" si="13"/>
        <v>0.43472341816483723</v>
      </c>
      <c r="X15" s="44">
        <f t="shared" si="14"/>
        <v>4.8687847573669361E-2</v>
      </c>
      <c r="Y15" s="83">
        <f t="shared" si="15"/>
        <v>0.19208853713051494</v>
      </c>
      <c r="Z15" s="140">
        <f t="shared" si="21"/>
        <v>62.610709308469978</v>
      </c>
      <c r="AA15" s="2"/>
      <c r="AC15" s="140">
        <f t="shared" si="16"/>
        <v>59.246916286392249</v>
      </c>
      <c r="AD15" s="140">
        <f t="shared" si="17"/>
        <v>64.739962289055313</v>
      </c>
      <c r="AE15" s="140">
        <f t="shared" si="18"/>
        <v>72.317268170096654</v>
      </c>
      <c r="AF15" s="140">
        <f t="shared" si="19"/>
        <v>51.696348190307631</v>
      </c>
      <c r="AH15" s="205"/>
      <c r="AI15" s="205"/>
      <c r="AJ15" s="205"/>
      <c r="AK15" s="205"/>
      <c r="AL15" s="205"/>
      <c r="AM15" s="205"/>
      <c r="AN15" s="205"/>
      <c r="AO15" s="205"/>
      <c r="AP15" s="205"/>
      <c r="AQ15" s="52"/>
      <c r="AR15" s="52"/>
    </row>
    <row r="16" spans="1:44" x14ac:dyDescent="0.35">
      <c r="A16">
        <f t="shared" si="1"/>
        <v>30</v>
      </c>
      <c r="B16" t="s">
        <v>152</v>
      </c>
      <c r="C16" s="64" t="s">
        <v>153</v>
      </c>
      <c r="D16" s="1">
        <v>0.83699999999999997</v>
      </c>
      <c r="E16" s="1">
        <v>0.44700000000000001</v>
      </c>
      <c r="F16" s="1">
        <v>0.4</v>
      </c>
      <c r="G16" s="1">
        <v>0.52500000000000002</v>
      </c>
      <c r="H16" s="1">
        <v>0.71199999999999997</v>
      </c>
      <c r="I16" s="1">
        <v>0.67900000000000005</v>
      </c>
      <c r="J16" s="1">
        <v>0.47380432486534119</v>
      </c>
      <c r="K16" s="2">
        <f t="shared" si="2"/>
        <v>6.0506400181969296E-2</v>
      </c>
      <c r="L16" s="2">
        <f t="shared" si="3"/>
        <v>-0.48913202277653384</v>
      </c>
      <c r="M16" s="44">
        <f t="shared" si="20"/>
        <v>-0.21431281129728227</v>
      </c>
      <c r="N16" s="2">
        <f t="shared" si="4"/>
        <v>-0.24993647261759172</v>
      </c>
      <c r="O16" s="2">
        <f t="shared" si="5"/>
        <v>-0.5432258786142341</v>
      </c>
      <c r="P16" s="2">
        <f t="shared" si="6"/>
        <v>0.13978652383782891</v>
      </c>
      <c r="Q16" s="44">
        <f t="shared" si="7"/>
        <v>-0.2017196773882026</v>
      </c>
      <c r="R16" s="2">
        <f t="shared" si="8"/>
        <v>-0.26970309965277761</v>
      </c>
      <c r="S16" s="2">
        <f t="shared" si="9"/>
        <v>-0.77665520819463829</v>
      </c>
      <c r="T16" s="2">
        <f t="shared" si="10"/>
        <v>0.53896782738121318</v>
      </c>
      <c r="U16" s="44">
        <f t="shared" si="11"/>
        <v>-0.11884369040671255</v>
      </c>
      <c r="V16" s="2">
        <f t="shared" si="12"/>
        <v>-0.12504219556885374</v>
      </c>
      <c r="W16" s="2">
        <f t="shared" si="13"/>
        <v>0.22343697519777961</v>
      </c>
      <c r="X16" s="44">
        <f t="shared" si="14"/>
        <v>-0.10531119816036086</v>
      </c>
      <c r="Y16" s="83">
        <f t="shared" si="15"/>
        <v>-4.1301720555536242E-2</v>
      </c>
      <c r="Z16" s="140">
        <f t="shared" si="21"/>
        <v>57.490530995186205</v>
      </c>
      <c r="AA16" s="2"/>
      <c r="AC16" s="140">
        <f t="shared" si="16"/>
        <v>67.953496793176996</v>
      </c>
      <c r="AD16" s="140">
        <f t="shared" si="17"/>
        <v>45.808957672771761</v>
      </c>
      <c r="AE16" s="140">
        <f t="shared" si="18"/>
        <v>69.897557556640265</v>
      </c>
      <c r="AF16" s="140">
        <f t="shared" si="19"/>
        <v>47.380432486534119</v>
      </c>
      <c r="AH16" s="205"/>
      <c r="AI16" s="205"/>
      <c r="AJ16" s="205"/>
      <c r="AK16" s="205"/>
      <c r="AL16" s="205"/>
      <c r="AM16" s="205"/>
      <c r="AN16" s="205"/>
      <c r="AO16" s="205"/>
      <c r="AP16" s="205"/>
      <c r="AQ16" s="52"/>
      <c r="AR16" s="52"/>
    </row>
    <row r="17" spans="1:44" x14ac:dyDescent="0.35">
      <c r="A17">
        <f t="shared" si="1"/>
        <v>15</v>
      </c>
      <c r="B17" t="s">
        <v>154</v>
      </c>
      <c r="C17" s="65" t="s">
        <v>155</v>
      </c>
      <c r="D17" s="1">
        <v>1</v>
      </c>
      <c r="E17" s="1">
        <v>0.625</v>
      </c>
      <c r="F17" s="1">
        <v>0.68800000000000006</v>
      </c>
      <c r="G17" s="1">
        <v>0.81400000000000006</v>
      </c>
      <c r="H17" s="1">
        <v>0.76500000000000001</v>
      </c>
      <c r="I17" s="1">
        <v>9.4E-2</v>
      </c>
      <c r="J17" s="1">
        <v>0.51486951112747192</v>
      </c>
      <c r="K17" s="2">
        <f t="shared" si="2"/>
        <v>1.0815696992527564</v>
      </c>
      <c r="L17" s="2">
        <f t="shared" si="3"/>
        <v>0.26592703199888706</v>
      </c>
      <c r="M17" s="44">
        <f t="shared" si="20"/>
        <v>0.67374836562582174</v>
      </c>
      <c r="N17" s="2">
        <f t="shared" si="4"/>
        <v>0.84183312507595986</v>
      </c>
      <c r="O17" s="2">
        <f t="shared" si="5"/>
        <v>0.5432258786142341</v>
      </c>
      <c r="P17" s="2">
        <f t="shared" si="6"/>
        <v>1.0862856916343362</v>
      </c>
      <c r="Q17" s="44">
        <f t="shared" si="7"/>
        <v>0.81475578512428515</v>
      </c>
      <c r="R17" s="2">
        <f t="shared" si="8"/>
        <v>0.97084731947909864</v>
      </c>
      <c r="S17" s="2">
        <f t="shared" si="9"/>
        <v>-0.46689020653632879</v>
      </c>
      <c r="T17" s="2">
        <f t="shared" si="10"/>
        <v>-1.6903479169209612</v>
      </c>
      <c r="U17" s="44">
        <f t="shared" si="11"/>
        <v>-1.0786190617286451</v>
      </c>
      <c r="V17" s="2">
        <f t="shared" si="12"/>
        <v>-1.3808676751104338</v>
      </c>
      <c r="W17" s="2">
        <f t="shared" si="13"/>
        <v>0.42447234591920535</v>
      </c>
      <c r="X17" s="44">
        <f t="shared" si="14"/>
        <v>0.21407127884095747</v>
      </c>
      <c r="Y17" s="83">
        <f t="shared" si="15"/>
        <v>0.44273217882644689</v>
      </c>
      <c r="Z17" s="140">
        <f t="shared" si="21"/>
        <v>68.109397005624345</v>
      </c>
      <c r="AA17" s="2"/>
      <c r="AC17" s="140">
        <f t="shared" si="16"/>
        <v>84.859131531900957</v>
      </c>
      <c r="AD17" s="140">
        <f t="shared" si="17"/>
        <v>74.655429334153951</v>
      </c>
      <c r="AE17" s="140">
        <f t="shared" si="18"/>
        <v>50.017003651685435</v>
      </c>
      <c r="AF17" s="140">
        <f t="shared" si="19"/>
        <v>51.486951112747207</v>
      </c>
      <c r="AH17" s="97"/>
      <c r="AI17" s="97"/>
      <c r="AJ17" s="97"/>
      <c r="AK17" s="97"/>
      <c r="AL17" s="97"/>
      <c r="AM17" s="97"/>
      <c r="AN17" s="97"/>
      <c r="AO17" s="97"/>
      <c r="AP17" s="97"/>
      <c r="AQ17" s="52"/>
      <c r="AR17" s="52"/>
    </row>
    <row r="18" spans="1:44" x14ac:dyDescent="0.35">
      <c r="A18">
        <f t="shared" si="1"/>
        <v>43</v>
      </c>
      <c r="B18" t="s">
        <v>156</v>
      </c>
      <c r="C18" s="64" t="s">
        <v>157</v>
      </c>
      <c r="D18" s="1">
        <v>0.97899999999999998</v>
      </c>
      <c r="E18" s="1">
        <v>0.57100000000000006</v>
      </c>
      <c r="F18" s="1">
        <v>3.6999999999999998E-2</v>
      </c>
      <c r="G18" s="1">
        <v>0.128</v>
      </c>
      <c r="H18" s="1">
        <v>0.65200000000000002</v>
      </c>
      <c r="I18" s="1">
        <v>0.46600000000000003</v>
      </c>
      <c r="J18" s="1">
        <v>7.5986817479133606E-2</v>
      </c>
      <c r="K18" s="2">
        <f t="shared" si="2"/>
        <v>0.95002166685713341</v>
      </c>
      <c r="L18" s="2">
        <f t="shared" si="3"/>
        <v>3.6864172684995582E-2</v>
      </c>
      <c r="M18" s="44">
        <f t="shared" si="20"/>
        <v>0.49344291977106447</v>
      </c>
      <c r="N18" s="2">
        <f t="shared" si="4"/>
        <v>0.62016821144372036</v>
      </c>
      <c r="O18" s="2">
        <f t="shared" si="5"/>
        <v>-1.9126077809542823</v>
      </c>
      <c r="P18" s="2">
        <f t="shared" si="6"/>
        <v>-1.160421675522771</v>
      </c>
      <c r="Q18" s="44">
        <f t="shared" si="7"/>
        <v>-1.5365147282385268</v>
      </c>
      <c r="R18" s="2">
        <f t="shared" si="8"/>
        <v>-1.8987444497455555</v>
      </c>
      <c r="S18" s="2">
        <f t="shared" si="9"/>
        <v>-1.1273325685625351</v>
      </c>
      <c r="T18" s="2">
        <f t="shared" si="10"/>
        <v>-0.27273175131342464</v>
      </c>
      <c r="U18" s="44">
        <f t="shared" si="11"/>
        <v>-0.70003215993797985</v>
      </c>
      <c r="V18" s="2">
        <f t="shared" si="12"/>
        <v>-0.88550272650315265</v>
      </c>
      <c r="W18" s="2">
        <f t="shared" si="13"/>
        <v>-1.7240859111311453</v>
      </c>
      <c r="X18" s="44">
        <f t="shared" si="14"/>
        <v>-0.97204121898403328</v>
      </c>
      <c r="Y18" s="83">
        <f t="shared" si="15"/>
        <v>-1.3548575412431498</v>
      </c>
      <c r="Z18" s="140">
        <f t="shared" si="21"/>
        <v>28.673389726935465</v>
      </c>
      <c r="AA18" s="2"/>
      <c r="AC18" s="140">
        <f t="shared" si="16"/>
        <v>81.426735106708236</v>
      </c>
      <c r="AD18" s="140">
        <f t="shared" si="17"/>
        <v>7.9289211857778348</v>
      </c>
      <c r="AE18" s="140">
        <f t="shared" si="18"/>
        <v>57.858960773790614</v>
      </c>
      <c r="AF18" s="140">
        <f t="shared" si="19"/>
        <v>7.5986817479133633</v>
      </c>
      <c r="AH18" s="97"/>
      <c r="AI18" s="97"/>
      <c r="AJ18" s="97"/>
      <c r="AK18" s="97"/>
      <c r="AL18" s="97"/>
      <c r="AM18" s="97"/>
      <c r="AN18" s="97"/>
      <c r="AO18" s="97"/>
      <c r="AP18" s="97"/>
      <c r="AQ18" s="52"/>
      <c r="AR18" s="52"/>
    </row>
    <row r="19" spans="1:44" x14ac:dyDescent="0.35">
      <c r="A19">
        <f t="shared" si="1"/>
        <v>17</v>
      </c>
      <c r="B19" t="s">
        <v>158</v>
      </c>
      <c r="C19" s="65" t="s">
        <v>159</v>
      </c>
      <c r="D19" s="1">
        <v>0.86799999999999999</v>
      </c>
      <c r="E19" s="1">
        <v>0.51500000000000001</v>
      </c>
      <c r="F19" s="1">
        <v>0.33100000000000002</v>
      </c>
      <c r="G19" s="1">
        <v>0.57500000000000007</v>
      </c>
      <c r="H19" s="1">
        <v>0.95200000000000007</v>
      </c>
      <c r="I19" s="1">
        <v>0.81500000000000006</v>
      </c>
      <c r="J19" s="1">
        <v>0.37093916535377502</v>
      </c>
      <c r="K19" s="2">
        <f t="shared" si="2"/>
        <v>0.25469635276598412</v>
      </c>
      <c r="L19" s="2">
        <f t="shared" si="3"/>
        <v>-0.2006824962331146</v>
      </c>
      <c r="M19" s="44">
        <f t="shared" si="20"/>
        <v>2.7006928266434763E-2</v>
      </c>
      <c r="N19" s="2">
        <f t="shared" si="4"/>
        <v>4.6738533367728062E-2</v>
      </c>
      <c r="O19" s="2">
        <f t="shared" si="5"/>
        <v>-0.80352161211688788</v>
      </c>
      <c r="P19" s="2">
        <f t="shared" si="6"/>
        <v>0.30354070511750159</v>
      </c>
      <c r="Q19" s="44">
        <f t="shared" si="7"/>
        <v>-0.24999045349969315</v>
      </c>
      <c r="R19" s="2">
        <f t="shared" si="8"/>
        <v>-0.32861483313320577</v>
      </c>
      <c r="S19" s="2">
        <f t="shared" si="9"/>
        <v>0.62605423327695109</v>
      </c>
      <c r="T19" s="2">
        <f t="shared" si="10"/>
        <v>1.0572361029796673</v>
      </c>
      <c r="U19" s="44">
        <f t="shared" si="11"/>
        <v>0.84164516812830925</v>
      </c>
      <c r="V19" s="2">
        <f t="shared" si="12"/>
        <v>1.1317168518140126</v>
      </c>
      <c r="W19" s="2">
        <f t="shared" si="13"/>
        <v>-0.28014129532857218</v>
      </c>
      <c r="X19" s="44">
        <f t="shared" si="14"/>
        <v>0.14242481417999064</v>
      </c>
      <c r="Y19" s="83">
        <f t="shared" si="15"/>
        <v>0.33414977320299094</v>
      </c>
      <c r="Z19" s="140">
        <f t="shared" si="21"/>
        <v>65.727286955318561</v>
      </c>
      <c r="AA19" s="2"/>
      <c r="AC19" s="140">
        <f t="shared" si="16"/>
        <v>72.547395815362776</v>
      </c>
      <c r="AD19" s="140">
        <f t="shared" si="17"/>
        <v>44.439085377250478</v>
      </c>
      <c r="AE19" s="140">
        <f t="shared" si="18"/>
        <v>89.79289046241567</v>
      </c>
      <c r="AF19" s="140">
        <f t="shared" si="19"/>
        <v>37.09391653537751</v>
      </c>
      <c r="AH19" s="97"/>
      <c r="AI19" s="97"/>
      <c r="AJ19" s="97"/>
      <c r="AK19" s="97"/>
      <c r="AL19" s="97"/>
      <c r="AM19" s="97"/>
      <c r="AN19" s="97"/>
      <c r="AO19" s="97"/>
      <c r="AP19" s="97"/>
      <c r="AQ19" s="52"/>
      <c r="AR19" s="52"/>
    </row>
    <row r="20" spans="1:44" x14ac:dyDescent="0.35">
      <c r="A20">
        <f t="shared" si="1"/>
        <v>27</v>
      </c>
      <c r="B20" t="s">
        <v>160</v>
      </c>
      <c r="C20" s="65" t="s">
        <v>161</v>
      </c>
      <c r="D20" s="1">
        <v>0.92400000000000004</v>
      </c>
      <c r="E20" s="1">
        <v>0.49</v>
      </c>
      <c r="F20" s="1">
        <v>0.52700000000000002</v>
      </c>
      <c r="G20" s="1">
        <v>0.34899999999999998</v>
      </c>
      <c r="H20" s="1">
        <v>0.91100000000000003</v>
      </c>
      <c r="I20" s="1">
        <v>0.751</v>
      </c>
      <c r="J20" s="1">
        <v>0.25192746520042419</v>
      </c>
      <c r="K20" s="2">
        <f t="shared" si="2"/>
        <v>0.60549110582097876</v>
      </c>
      <c r="L20" s="2">
        <f t="shared" si="3"/>
        <v>-0.30673011628584235</v>
      </c>
      <c r="M20" s="44">
        <f t="shared" si="20"/>
        <v>0.14938049476756821</v>
      </c>
      <c r="N20" s="2">
        <f t="shared" si="4"/>
        <v>0.19718283038132908</v>
      </c>
      <c r="O20" s="2">
        <f t="shared" si="5"/>
        <v>-6.4130832891958242E-2</v>
      </c>
      <c r="P20" s="2">
        <f t="shared" si="6"/>
        <v>-0.43662819426661853</v>
      </c>
      <c r="Q20" s="44">
        <f t="shared" si="7"/>
        <v>-0.25037951357928839</v>
      </c>
      <c r="R20" s="2">
        <f t="shared" si="8"/>
        <v>-0.32908965880545205</v>
      </c>
      <c r="S20" s="2">
        <f t="shared" si="9"/>
        <v>0.38642470369222109</v>
      </c>
      <c r="T20" s="2">
        <f t="shared" si="10"/>
        <v>0.81334514975686523</v>
      </c>
      <c r="U20" s="44">
        <f t="shared" si="11"/>
        <v>0.59988492672454319</v>
      </c>
      <c r="V20" s="2">
        <f t="shared" si="12"/>
        <v>0.81538380122030785</v>
      </c>
      <c r="W20" s="2">
        <f t="shared" si="13"/>
        <v>-0.86276525100217849</v>
      </c>
      <c r="X20" s="44">
        <f t="shared" si="14"/>
        <v>-4.4822069551498395E-2</v>
      </c>
      <c r="Y20" s="83">
        <f t="shared" si="15"/>
        <v>5.037140148191703E-2</v>
      </c>
      <c r="Z20" s="140">
        <f t="shared" si="21"/>
        <v>59.501680629369247</v>
      </c>
      <c r="AA20" s="2"/>
      <c r="AC20" s="140">
        <f t="shared" si="16"/>
        <v>74.876968226253382</v>
      </c>
      <c r="AD20" s="140">
        <f t="shared" si="17"/>
        <v>44.428044273973001</v>
      </c>
      <c r="AE20" s="140">
        <f t="shared" si="18"/>
        <v>84.785127547346761</v>
      </c>
      <c r="AF20" s="140">
        <f t="shared" si="19"/>
        <v>25.192746520042419</v>
      </c>
      <c r="AH20" s="97"/>
      <c r="AI20" s="97"/>
      <c r="AJ20" s="97"/>
      <c r="AK20" s="97"/>
      <c r="AL20" s="97"/>
      <c r="AM20" s="97"/>
      <c r="AN20" s="97"/>
      <c r="AO20" s="97"/>
      <c r="AP20" s="97"/>
      <c r="AQ20" s="52"/>
      <c r="AR20" s="52"/>
    </row>
    <row r="21" spans="1:44" x14ac:dyDescent="0.35">
      <c r="A21">
        <f t="shared" si="1"/>
        <v>19</v>
      </c>
      <c r="B21" t="s">
        <v>162</v>
      </c>
      <c r="C21" t="s">
        <v>163</v>
      </c>
      <c r="D21" s="1">
        <v>1</v>
      </c>
      <c r="E21" s="1">
        <v>1</v>
      </c>
      <c r="F21" s="1">
        <v>0.621</v>
      </c>
      <c r="G21" s="1">
        <v>0.28499999999999998</v>
      </c>
      <c r="H21" s="1">
        <v>0.60099999999999998</v>
      </c>
      <c r="I21" s="1">
        <v>0.47299999999999998</v>
      </c>
      <c r="J21" s="1">
        <v>0.42790994048118591</v>
      </c>
      <c r="K21" s="2">
        <f t="shared" si="2"/>
        <v>1.0815696992527564</v>
      </c>
      <c r="L21" s="2">
        <f t="shared" si="3"/>
        <v>1.8566413327898019</v>
      </c>
      <c r="M21" s="44">
        <f t="shared" si="20"/>
        <v>1.4691055160212791</v>
      </c>
      <c r="N21" s="2">
        <f t="shared" si="4"/>
        <v>1.8196337301182035</v>
      </c>
      <c r="O21" s="2">
        <f t="shared" si="5"/>
        <v>0.29047494898122217</v>
      </c>
      <c r="P21" s="2">
        <f t="shared" si="6"/>
        <v>-0.64623354630459939</v>
      </c>
      <c r="Q21" s="44">
        <f t="shared" si="7"/>
        <v>-0.17787929866168861</v>
      </c>
      <c r="R21" s="2">
        <f t="shared" si="8"/>
        <v>-0.24060727499968004</v>
      </c>
      <c r="S21" s="2">
        <f t="shared" si="9"/>
        <v>-1.425408324875248</v>
      </c>
      <c r="T21" s="2">
        <f t="shared" si="10"/>
        <v>-0.24605617830468088</v>
      </c>
      <c r="U21" s="44">
        <f t="shared" si="11"/>
        <v>-0.83573225158996445</v>
      </c>
      <c r="V21" s="2">
        <f t="shared" si="12"/>
        <v>-1.063060556975475</v>
      </c>
      <c r="W21" s="2">
        <f t="shared" si="13"/>
        <v>-1.2398232904964057E-3</v>
      </c>
      <c r="X21" s="44">
        <f t="shared" si="14"/>
        <v>0.12868151871313804</v>
      </c>
      <c r="Y21" s="83">
        <f t="shared" si="15"/>
        <v>0.31332138913622221</v>
      </c>
      <c r="Z21" s="140">
        <f t="shared" si="21"/>
        <v>65.270348257633628</v>
      </c>
      <c r="AA21" s="2"/>
      <c r="AC21" s="140">
        <f t="shared" si="16"/>
        <v>100</v>
      </c>
      <c r="AD21" s="140">
        <f t="shared" si="17"/>
        <v>46.485521775589497</v>
      </c>
      <c r="AE21" s="140">
        <f t="shared" si="18"/>
        <v>55.048102037877413</v>
      </c>
      <c r="AF21" s="140">
        <f t="shared" si="19"/>
        <v>42.790994048118606</v>
      </c>
      <c r="AH21" s="97"/>
      <c r="AI21" s="97"/>
      <c r="AJ21" s="97"/>
      <c r="AK21" s="97"/>
      <c r="AL21" s="97"/>
      <c r="AM21" s="97"/>
      <c r="AN21" s="97"/>
      <c r="AO21" s="97"/>
      <c r="AP21" s="97"/>
      <c r="AQ21" s="52"/>
      <c r="AR21" s="52"/>
    </row>
    <row r="22" spans="1:44" x14ac:dyDescent="0.35">
      <c r="A22">
        <f t="shared" si="1"/>
        <v>45</v>
      </c>
      <c r="B22" t="s">
        <v>165</v>
      </c>
      <c r="C22" t="s">
        <v>166</v>
      </c>
      <c r="D22" s="1">
        <v>1</v>
      </c>
      <c r="E22" s="1">
        <v>0</v>
      </c>
      <c r="F22" s="1">
        <v>1</v>
      </c>
      <c r="G22" s="1">
        <v>0</v>
      </c>
      <c r="H22" s="1">
        <v>0</v>
      </c>
      <c r="I22" s="1">
        <v>0.5</v>
      </c>
      <c r="J22" s="1">
        <v>0.19638095796108246</v>
      </c>
      <c r="K22" s="2">
        <f t="shared" si="2"/>
        <v>1.0815696992527564</v>
      </c>
      <c r="L22" s="2">
        <f t="shared" si="3"/>
        <v>-2.3852634693193044</v>
      </c>
      <c r="M22" s="44">
        <f t="shared" si="20"/>
        <v>-0.65184688503327404</v>
      </c>
      <c r="N22" s="2">
        <f t="shared" si="4"/>
        <v>-0.78783454999444646</v>
      </c>
      <c r="O22" s="2">
        <f t="shared" si="5"/>
        <v>1.7202152822784076</v>
      </c>
      <c r="P22" s="2">
        <f t="shared" si="6"/>
        <v>-1.5796323795987326</v>
      </c>
      <c r="Q22" s="44">
        <f t="shared" si="7"/>
        <v>7.0291451339837496E-2</v>
      </c>
      <c r="R22" s="2">
        <f t="shared" si="8"/>
        <v>6.2270993374538612E-2</v>
      </c>
      <c r="S22" s="2">
        <f t="shared" si="9"/>
        <v>-4.9380265512270176</v>
      </c>
      <c r="T22" s="2">
        <f t="shared" si="10"/>
        <v>-0.14316468241381122</v>
      </c>
      <c r="U22" s="44">
        <f t="shared" si="11"/>
        <v>-2.5405956168204145</v>
      </c>
      <c r="V22" s="2">
        <f t="shared" si="12"/>
        <v>-3.293802162945747</v>
      </c>
      <c r="W22" s="2">
        <f t="shared" si="13"/>
        <v>-1.1346941935341932</v>
      </c>
      <c r="X22" s="44">
        <f t="shared" si="14"/>
        <v>-1.2885149782749621</v>
      </c>
      <c r="Y22" s="83">
        <f t="shared" si="15"/>
        <v>-1.8344831900887222</v>
      </c>
      <c r="Z22" s="140">
        <f t="shared" si="21"/>
        <v>18.151233103683548</v>
      </c>
      <c r="AA22" s="2"/>
      <c r="AC22" s="140">
        <f t="shared" si="16"/>
        <v>59.624350751735896</v>
      </c>
      <c r="AD22" s="140">
        <f t="shared" si="17"/>
        <v>53.528338617825888</v>
      </c>
      <c r="AE22" s="140">
        <f t="shared" si="18"/>
        <v>19.733976414541416</v>
      </c>
      <c r="AF22" s="140">
        <f t="shared" si="19"/>
        <v>19.638095796108249</v>
      </c>
      <c r="AH22" s="97"/>
      <c r="AI22" s="97"/>
      <c r="AJ22" s="97"/>
      <c r="AK22" s="97"/>
      <c r="AL22" s="97"/>
      <c r="AM22" s="97"/>
      <c r="AN22" s="97"/>
      <c r="AO22" s="97"/>
      <c r="AP22" s="97"/>
      <c r="AQ22" s="52"/>
      <c r="AR22" s="52"/>
    </row>
    <row r="23" spans="1:44" x14ac:dyDescent="0.35">
      <c r="A23">
        <f t="shared" si="1"/>
        <v>6</v>
      </c>
      <c r="B23" t="s">
        <v>168</v>
      </c>
      <c r="C23" t="s">
        <v>169</v>
      </c>
      <c r="D23" s="1">
        <v>1</v>
      </c>
      <c r="E23" s="1">
        <v>1</v>
      </c>
      <c r="F23" s="1">
        <v>0.80200000000000005</v>
      </c>
      <c r="G23" s="1">
        <v>0.77100000000000002</v>
      </c>
      <c r="H23" s="1">
        <v>0.96</v>
      </c>
      <c r="I23" s="1">
        <v>0.67400000000000004</v>
      </c>
      <c r="J23" s="1">
        <v>0.27869021892547607</v>
      </c>
      <c r="K23" s="2">
        <f t="shared" si="2"/>
        <v>1.0815696992527564</v>
      </c>
      <c r="L23" s="2">
        <f t="shared" si="3"/>
        <v>1.8566413327898019</v>
      </c>
      <c r="M23" s="44">
        <f t="shared" si="20"/>
        <v>1.4691055160212791</v>
      </c>
      <c r="N23" s="2">
        <f t="shared" si="4"/>
        <v>1.8196337301182035</v>
      </c>
      <c r="O23" s="2">
        <f t="shared" si="5"/>
        <v>0.97327969918383594</v>
      </c>
      <c r="P23" s="2">
        <f t="shared" si="6"/>
        <v>0.94545709573381775</v>
      </c>
      <c r="Q23" s="44">
        <f t="shared" si="7"/>
        <v>0.95936839745882685</v>
      </c>
      <c r="R23" s="2">
        <f t="shared" si="8"/>
        <v>1.1473387779152311</v>
      </c>
      <c r="S23" s="2">
        <f t="shared" si="9"/>
        <v>0.67281121465933669</v>
      </c>
      <c r="T23" s="2">
        <f t="shared" si="10"/>
        <v>0.51991384666068174</v>
      </c>
      <c r="U23" s="44">
        <f t="shared" si="11"/>
        <v>0.59636253066000922</v>
      </c>
      <c r="V23" s="2">
        <f t="shared" si="12"/>
        <v>0.8107748949500978</v>
      </c>
      <c r="W23" s="2">
        <f t="shared" si="13"/>
        <v>-0.73174770045952919</v>
      </c>
      <c r="X23" s="44">
        <f t="shared" si="14"/>
        <v>0.76149992563100088</v>
      </c>
      <c r="Y23" s="83">
        <f t="shared" si="15"/>
        <v>1.2723770141568878</v>
      </c>
      <c r="Z23" s="140">
        <f t="shared" si="21"/>
        <v>86.310368784407771</v>
      </c>
      <c r="AA23" s="2"/>
      <c r="AC23" s="140">
        <f t="shared" si="16"/>
        <v>100</v>
      </c>
      <c r="AD23" s="140">
        <f t="shared" si="17"/>
        <v>78.759378497152611</v>
      </c>
      <c r="AE23" s="140">
        <f t="shared" si="18"/>
        <v>84.712165490882313</v>
      </c>
      <c r="AF23" s="140">
        <f t="shared" si="19"/>
        <v>27.869021892547615</v>
      </c>
      <c r="AO23" s="52"/>
      <c r="AP23" s="52"/>
      <c r="AQ23" s="52"/>
      <c r="AR23" s="52"/>
    </row>
    <row r="24" spans="1:44" x14ac:dyDescent="0.35">
      <c r="A24">
        <f t="shared" si="1"/>
        <v>41</v>
      </c>
      <c r="B24" t="s">
        <v>170</v>
      </c>
      <c r="C24" s="65" t="s">
        <v>171</v>
      </c>
      <c r="D24" s="1" t="s">
        <v>253</v>
      </c>
      <c r="E24" s="1" t="s">
        <v>253</v>
      </c>
      <c r="F24" s="1" t="s">
        <v>253</v>
      </c>
      <c r="G24" s="1">
        <v>1</v>
      </c>
      <c r="H24" s="1" t="s">
        <v>253</v>
      </c>
      <c r="I24" s="1">
        <v>0</v>
      </c>
      <c r="J24" s="1">
        <v>4.4736612588167191E-2</v>
      </c>
      <c r="K24" s="2" t="s">
        <v>253</v>
      </c>
      <c r="L24" s="2" t="s">
        <v>253</v>
      </c>
      <c r="M24" s="44" t="s">
        <v>253</v>
      </c>
      <c r="N24" s="2" t="s">
        <v>253</v>
      </c>
      <c r="O24" s="2" t="s">
        <v>253</v>
      </c>
      <c r="P24" s="2">
        <f t="shared" si="6"/>
        <v>1.6954512459947177</v>
      </c>
      <c r="Q24" s="44">
        <f t="shared" si="7"/>
        <v>1.6954512459947177</v>
      </c>
      <c r="R24" s="2">
        <f t="shared" si="8"/>
        <v>2.0456859785548791</v>
      </c>
      <c r="S24" s="2" t="s">
        <v>253</v>
      </c>
      <c r="T24" s="2">
        <f t="shared" si="10"/>
        <v>-2.0485627544669516</v>
      </c>
      <c r="U24" s="44">
        <f t="shared" si="11"/>
        <v>-2.0485627544669516</v>
      </c>
      <c r="V24" s="2">
        <f t="shared" si="12"/>
        <v>-2.6499979731547669</v>
      </c>
      <c r="W24" s="2">
        <f t="shared" si="13"/>
        <v>-1.8770718609640189</v>
      </c>
      <c r="X24" s="44">
        <f>AVERAGE(N24,R24,V24,W24)</f>
        <v>-0.82712795185463561</v>
      </c>
      <c r="Y24" s="83">
        <f t="shared" si="15"/>
        <v>-1.135237058556068</v>
      </c>
      <c r="Z24" s="140">
        <f t="shared" si="21"/>
        <v>33.491483008789345</v>
      </c>
      <c r="AA24" s="2"/>
      <c r="AC24" s="140" t="s">
        <v>253</v>
      </c>
      <c r="AD24" s="140">
        <f t="shared" si="17"/>
        <v>99.648611748525056</v>
      </c>
      <c r="AE24" s="140">
        <f t="shared" si="18"/>
        <v>29.925825606873062</v>
      </c>
      <c r="AF24" s="140">
        <f t="shared" si="19"/>
        <v>4.4736612588167226</v>
      </c>
      <c r="AO24" s="52"/>
      <c r="AP24" s="52"/>
      <c r="AQ24" s="52"/>
      <c r="AR24" s="52"/>
    </row>
    <row r="25" spans="1:44" x14ac:dyDescent="0.35">
      <c r="A25">
        <f t="shared" si="1"/>
        <v>28</v>
      </c>
      <c r="B25" t="s">
        <v>172</v>
      </c>
      <c r="C25" t="s">
        <v>173</v>
      </c>
      <c r="D25" s="1">
        <v>1</v>
      </c>
      <c r="E25" s="1" t="s">
        <v>253</v>
      </c>
      <c r="F25" s="1" t="s">
        <v>253</v>
      </c>
      <c r="G25" s="1" t="s">
        <v>253</v>
      </c>
      <c r="H25" s="1" t="s">
        <v>253</v>
      </c>
      <c r="I25" s="1" t="s">
        <v>253</v>
      </c>
      <c r="J25" s="1">
        <v>0.12972669303417206</v>
      </c>
      <c r="K25" s="2">
        <f t="shared" si="2"/>
        <v>1.0815696992527564</v>
      </c>
      <c r="L25" s="2" t="s">
        <v>253</v>
      </c>
      <c r="M25" s="44">
        <f t="shared" si="20"/>
        <v>1.0815696992527564</v>
      </c>
      <c r="N25" s="2">
        <f t="shared" si="4"/>
        <v>1.343202788467156</v>
      </c>
      <c r="O25" s="2" t="s">
        <v>253</v>
      </c>
      <c r="P25" s="2" t="s">
        <v>253</v>
      </c>
      <c r="Q25" s="44" t="s">
        <v>253</v>
      </c>
      <c r="R25" s="2" t="s">
        <v>253</v>
      </c>
      <c r="S25" s="2" t="s">
        <v>253</v>
      </c>
      <c r="T25" s="2" t="s">
        <v>253</v>
      </c>
      <c r="U25" s="44" t="s">
        <v>253</v>
      </c>
      <c r="V25" s="2" t="s">
        <v>253</v>
      </c>
      <c r="W25" s="2">
        <f t="shared" si="13"/>
        <v>-1.4610013670658171</v>
      </c>
      <c r="X25" s="44">
        <f t="shared" si="14"/>
        <v>-5.8899289299330526E-2</v>
      </c>
      <c r="Y25" s="83">
        <f t="shared" si="15"/>
        <v>2.9036944967660249E-2</v>
      </c>
      <c r="Z25" s="140">
        <f t="shared" si="21"/>
        <v>59.03363957807165</v>
      </c>
      <c r="AA25" s="2"/>
      <c r="AC25" s="140">
        <f t="shared" si="16"/>
        <v>92.622649050867139</v>
      </c>
      <c r="AD25" s="140" t="s">
        <v>253</v>
      </c>
      <c r="AE25" s="140" t="s">
        <v>253</v>
      </c>
      <c r="AF25" s="140">
        <f t="shared" si="19"/>
        <v>12.972669303417211</v>
      </c>
      <c r="AO25" s="52"/>
      <c r="AP25" s="52"/>
      <c r="AQ25" s="52"/>
      <c r="AR25" s="52"/>
    </row>
    <row r="26" spans="1:44" x14ac:dyDescent="0.35">
      <c r="A26">
        <f t="shared" si="1"/>
        <v>46</v>
      </c>
      <c r="B26" t="s">
        <v>175</v>
      </c>
      <c r="C26" s="65" t="s">
        <v>176</v>
      </c>
      <c r="D26" s="1" t="s">
        <v>253</v>
      </c>
      <c r="E26" s="1" t="s">
        <v>253</v>
      </c>
      <c r="F26" s="1" t="s">
        <v>253</v>
      </c>
      <c r="G26" s="1" t="s">
        <v>253</v>
      </c>
      <c r="H26" s="1" t="s">
        <v>253</v>
      </c>
      <c r="I26" s="1" t="s">
        <v>253</v>
      </c>
      <c r="J26" s="1">
        <v>0.12952961027622223</v>
      </c>
      <c r="K26" s="2" t="s">
        <v>253</v>
      </c>
      <c r="L26" s="2" t="s">
        <v>253</v>
      </c>
      <c r="M26" s="44" t="s">
        <v>253</v>
      </c>
      <c r="N26" s="2" t="s">
        <v>253</v>
      </c>
      <c r="O26" s="2" t="s">
        <v>253</v>
      </c>
      <c r="P26" s="2" t="s">
        <v>253</v>
      </c>
      <c r="Q26" s="44" t="s">
        <v>253</v>
      </c>
      <c r="R26" s="2" t="s">
        <v>253</v>
      </c>
      <c r="S26" s="2" t="s">
        <v>253</v>
      </c>
      <c r="T26" s="2" t="s">
        <v>253</v>
      </c>
      <c r="U26" s="44" t="s">
        <v>253</v>
      </c>
      <c r="V26" s="2" t="s">
        <v>253</v>
      </c>
      <c r="W26" s="2">
        <f t="shared" si="13"/>
        <v>-1.4619661893134099</v>
      </c>
      <c r="X26" s="44">
        <f>AVERAGE(N26,R26,V26,W26)</f>
        <v>-1.4619661893134099</v>
      </c>
      <c r="Y26" s="83">
        <f t="shared" si="15"/>
        <v>-2.0973537984568846</v>
      </c>
      <c r="Z26" s="140">
        <f t="shared" si="21"/>
        <v>12.384306919571374</v>
      </c>
      <c r="AA26" s="2"/>
      <c r="AC26" s="140" t="s">
        <v>253</v>
      </c>
      <c r="AD26" s="140" t="s">
        <v>253</v>
      </c>
      <c r="AE26" s="140" t="s">
        <v>253</v>
      </c>
      <c r="AF26" s="140">
        <f t="shared" si="19"/>
        <v>12.952961027622226</v>
      </c>
      <c r="AK26" s="52"/>
      <c r="AL26" s="52"/>
      <c r="AM26" s="52"/>
      <c r="AN26" s="52"/>
      <c r="AO26" s="52"/>
      <c r="AP26" s="52"/>
      <c r="AQ26" s="52"/>
      <c r="AR26" s="52"/>
    </row>
    <row r="27" spans="1:44" x14ac:dyDescent="0.35">
      <c r="A27">
        <f t="shared" si="1"/>
        <v>5</v>
      </c>
      <c r="B27" t="s">
        <v>177</v>
      </c>
      <c r="C27" s="65" t="s">
        <v>178</v>
      </c>
      <c r="D27" s="1">
        <v>1</v>
      </c>
      <c r="E27" s="1">
        <v>0.33300000000000002</v>
      </c>
      <c r="F27" s="1" t="s">
        <v>253</v>
      </c>
      <c r="G27" s="1">
        <v>0.90500000000000003</v>
      </c>
      <c r="H27" s="1">
        <v>0.70699999999999996</v>
      </c>
      <c r="I27" s="1">
        <v>1</v>
      </c>
      <c r="J27" s="1">
        <v>0.60312330722808838</v>
      </c>
      <c r="K27" s="2">
        <f t="shared" si="2"/>
        <v>1.0815696992527564</v>
      </c>
      <c r="L27" s="2">
        <f t="shared" si="3"/>
        <v>-0.97270917021697201</v>
      </c>
      <c r="M27" s="44">
        <f t="shared" si="20"/>
        <v>5.443026451789218E-2</v>
      </c>
      <c r="N27" s="2">
        <f t="shared" si="4"/>
        <v>8.0452387283066043E-2</v>
      </c>
      <c r="O27" s="2" t="s">
        <v>253</v>
      </c>
      <c r="P27" s="2">
        <f t="shared" si="6"/>
        <v>1.3843183015633402</v>
      </c>
      <c r="Q27" s="44">
        <f t="shared" si="7"/>
        <v>1.3843183015633402</v>
      </c>
      <c r="R27" s="2">
        <f t="shared" si="8"/>
        <v>1.665965937240711</v>
      </c>
      <c r="S27" s="2">
        <f t="shared" si="9"/>
        <v>-0.80587832155862971</v>
      </c>
      <c r="T27" s="2">
        <f t="shared" si="10"/>
        <v>1.762233389639329</v>
      </c>
      <c r="U27" s="44">
        <f t="shared" si="11"/>
        <v>0.47817753404034963</v>
      </c>
      <c r="V27" s="2">
        <f t="shared" si="12"/>
        <v>0.65613482552418589</v>
      </c>
      <c r="W27" s="2">
        <f t="shared" si="13"/>
        <v>0.85652041952119673</v>
      </c>
      <c r="X27" s="44">
        <f t="shared" ref="X27" si="22">AVERAGE(N27,R27,V27,W27)</f>
        <v>0.81476839239228982</v>
      </c>
      <c r="Y27" s="83">
        <f t="shared" si="15"/>
        <v>1.3531070026103864</v>
      </c>
      <c r="Z27" s="140">
        <f t="shared" si="21"/>
        <v>88.081445007594766</v>
      </c>
      <c r="AA27" s="2"/>
      <c r="AC27" s="140">
        <f t="shared" si="16"/>
        <v>73.069441951407853</v>
      </c>
      <c r="AD27" s="140">
        <f t="shared" si="17"/>
        <v>90.818996085911976</v>
      </c>
      <c r="AE27" s="140">
        <f t="shared" si="18"/>
        <v>82.264110178921271</v>
      </c>
      <c r="AF27" s="140">
        <f t="shared" si="19"/>
        <v>60.312330722808838</v>
      </c>
      <c r="AO27" s="52"/>
      <c r="AP27" s="52"/>
      <c r="AQ27" s="52"/>
      <c r="AR27" s="52"/>
    </row>
    <row r="28" spans="1:44" x14ac:dyDescent="0.35">
      <c r="A28">
        <f t="shared" si="1"/>
        <v>4</v>
      </c>
      <c r="B28" t="s">
        <v>179</v>
      </c>
      <c r="C28" s="65" t="s">
        <v>179</v>
      </c>
      <c r="D28" s="1">
        <v>0.92600000000000005</v>
      </c>
      <c r="E28" s="1">
        <v>0.94400000000000006</v>
      </c>
      <c r="F28" s="1">
        <v>0.66100000000000003</v>
      </c>
      <c r="G28" s="1">
        <v>0.80500000000000005</v>
      </c>
      <c r="H28" s="1">
        <v>0.67700000000000005</v>
      </c>
      <c r="I28" s="1">
        <v>0.80100000000000005</v>
      </c>
      <c r="J28" s="1">
        <v>0.64129626750946045</v>
      </c>
      <c r="K28" s="2">
        <f t="shared" si="2"/>
        <v>0.61801948985865707</v>
      </c>
      <c r="L28" s="2">
        <f t="shared" si="3"/>
        <v>1.6190946638716923</v>
      </c>
      <c r="M28" s="44">
        <f t="shared" si="20"/>
        <v>1.1185570768651747</v>
      </c>
      <c r="N28" s="2">
        <f t="shared" si="4"/>
        <v>1.388674536838773</v>
      </c>
      <c r="O28" s="2">
        <f t="shared" si="5"/>
        <v>0.44137102637406511</v>
      </c>
      <c r="P28" s="2">
        <f t="shared" si="6"/>
        <v>1.0568099390039951</v>
      </c>
      <c r="Q28" s="44">
        <f t="shared" si="7"/>
        <v>0.74909048268903011</v>
      </c>
      <c r="R28" s="2">
        <f t="shared" si="8"/>
        <v>0.89070655714616009</v>
      </c>
      <c r="S28" s="2">
        <f t="shared" si="9"/>
        <v>-0.98121700174257787</v>
      </c>
      <c r="T28" s="2">
        <f t="shared" si="10"/>
        <v>1.0038849569621795</v>
      </c>
      <c r="U28" s="44">
        <f t="shared" si="11"/>
        <v>1.1333977609800816E-2</v>
      </c>
      <c r="V28" s="2">
        <f t="shared" si="12"/>
        <v>4.5289777148132274E-2</v>
      </c>
      <c r="W28" s="2">
        <f t="shared" si="13"/>
        <v>1.0433968450343758</v>
      </c>
      <c r="X28" s="44">
        <f t="shared" si="14"/>
        <v>0.84201692904186032</v>
      </c>
      <c r="Y28" s="83">
        <f t="shared" si="15"/>
        <v>1.3944029922049879</v>
      </c>
      <c r="Z28" s="140">
        <f t="shared" si="21"/>
        <v>88.98740754623806</v>
      </c>
      <c r="AA28" s="2"/>
      <c r="AC28" s="140">
        <f t="shared" si="16"/>
        <v>93.326761686468757</v>
      </c>
      <c r="AD28" s="140">
        <f t="shared" si="17"/>
        <v>72.791919239033064</v>
      </c>
      <c r="AE28" s="140">
        <f t="shared" si="18"/>
        <v>72.594026150806286</v>
      </c>
      <c r="AF28" s="140">
        <f t="shared" si="19"/>
        <v>64.129626750946059</v>
      </c>
      <c r="AO28" s="52"/>
      <c r="AP28" s="52"/>
      <c r="AQ28" s="52"/>
      <c r="AR28" s="52"/>
    </row>
    <row r="29" spans="1:44" x14ac:dyDescent="0.35">
      <c r="A29">
        <f t="shared" si="1"/>
        <v>14</v>
      </c>
      <c r="B29" t="s">
        <v>180</v>
      </c>
      <c r="C29" s="64" t="s">
        <v>181</v>
      </c>
      <c r="D29" s="1">
        <v>1</v>
      </c>
      <c r="E29" s="1">
        <v>0.5</v>
      </c>
      <c r="F29" s="1">
        <v>0</v>
      </c>
      <c r="G29" s="1">
        <v>0.91900000000000004</v>
      </c>
      <c r="H29" s="1">
        <v>1</v>
      </c>
      <c r="I29" s="1">
        <v>0.52300000000000002</v>
      </c>
      <c r="J29" s="1">
        <v>0.51778513193130493</v>
      </c>
      <c r="K29" s="2">
        <f t="shared" si="2"/>
        <v>1.0815696992527564</v>
      </c>
      <c r="L29" s="2">
        <f t="shared" si="3"/>
        <v>-0.26431106826475126</v>
      </c>
      <c r="M29" s="44">
        <f t="shared" si="20"/>
        <v>0.40862931549400255</v>
      </c>
      <c r="N29" s="2">
        <f t="shared" si="4"/>
        <v>0.51589959006187858</v>
      </c>
      <c r="O29" s="2">
        <f t="shared" si="5"/>
        <v>-2.052186652542662</v>
      </c>
      <c r="P29" s="2">
        <f t="shared" si="6"/>
        <v>1.4301694723216485</v>
      </c>
      <c r="Q29" s="44">
        <f t="shared" si="7"/>
        <v>-0.31100859011050674</v>
      </c>
      <c r="R29" s="2">
        <f t="shared" si="8"/>
        <v>-0.4030839942087599</v>
      </c>
      <c r="S29" s="2">
        <f t="shared" si="9"/>
        <v>0.90659612157126834</v>
      </c>
      <c r="T29" s="2">
        <f t="shared" si="10"/>
        <v>-5.551637109936669E-2</v>
      </c>
      <c r="U29" s="44">
        <f t="shared" si="11"/>
        <v>0.42553987523595083</v>
      </c>
      <c r="V29" s="2">
        <f t="shared" si="12"/>
        <v>0.58726067529574932</v>
      </c>
      <c r="W29" s="2">
        <f t="shared" si="13"/>
        <v>0.43874582091187075</v>
      </c>
      <c r="X29" s="44">
        <f t="shared" si="14"/>
        <v>0.2847055230151847</v>
      </c>
      <c r="Y29" s="83">
        <f t="shared" si="15"/>
        <v>0.54978053338413668</v>
      </c>
      <c r="Z29" s="140">
        <f t="shared" si="21"/>
        <v>70.457852630607164</v>
      </c>
      <c r="AA29" s="2"/>
      <c r="AC29" s="140">
        <f t="shared" si="16"/>
        <v>79.812175375867938</v>
      </c>
      <c r="AD29" s="140">
        <f t="shared" si="17"/>
        <v>42.707456810217998</v>
      </c>
      <c r="AE29" s="140">
        <f t="shared" si="18"/>
        <v>81.173786500527513</v>
      </c>
      <c r="AF29" s="140">
        <f t="shared" si="19"/>
        <v>51.778513193130507</v>
      </c>
      <c r="AO29" s="52"/>
      <c r="AP29" s="52"/>
      <c r="AQ29" s="52"/>
      <c r="AR29" s="52"/>
    </row>
    <row r="30" spans="1:44" x14ac:dyDescent="0.35">
      <c r="A30">
        <f t="shared" si="1"/>
        <v>39</v>
      </c>
      <c r="B30" t="s">
        <v>182</v>
      </c>
      <c r="C30" t="s">
        <v>183</v>
      </c>
      <c r="D30" s="1">
        <v>0.82400000000000007</v>
      </c>
      <c r="E30" s="1">
        <v>0.314</v>
      </c>
      <c r="F30" s="1">
        <v>0.46899999999999997</v>
      </c>
      <c r="G30" s="1">
        <v>0.30299999999999999</v>
      </c>
      <c r="H30" s="1">
        <v>0.82800000000000007</v>
      </c>
      <c r="I30" s="1">
        <v>0.42499999999999999</v>
      </c>
      <c r="J30" s="1">
        <v>0.29712849855422974</v>
      </c>
      <c r="K30" s="2">
        <f t="shared" si="2"/>
        <v>-2.0928096062939463E-2</v>
      </c>
      <c r="L30" s="2">
        <f t="shared" si="3"/>
        <v>-1.0533053614570451</v>
      </c>
      <c r="M30" s="44">
        <f t="shared" si="20"/>
        <v>-0.53711672875999228</v>
      </c>
      <c r="N30" s="2">
        <f t="shared" si="4"/>
        <v>-0.64678695123352781</v>
      </c>
      <c r="O30" s="2">
        <f t="shared" si="5"/>
        <v>-0.28293014511158049</v>
      </c>
      <c r="P30" s="2">
        <f t="shared" si="6"/>
        <v>-0.58728204104391724</v>
      </c>
      <c r="Q30" s="44">
        <f t="shared" si="7"/>
        <v>-0.43510609307774883</v>
      </c>
      <c r="R30" s="2">
        <f t="shared" si="8"/>
        <v>-0.55453792988833384</v>
      </c>
      <c r="S30" s="2">
        <f t="shared" si="9"/>
        <v>-9.8678978150036456E-2</v>
      </c>
      <c r="T30" s="2">
        <f t="shared" si="10"/>
        <v>-0.42897439322178232</v>
      </c>
      <c r="U30" s="44">
        <f t="shared" si="11"/>
        <v>-0.26382668568590939</v>
      </c>
      <c r="V30" s="2">
        <f t="shared" si="12"/>
        <v>-0.31474631281567989</v>
      </c>
      <c r="W30" s="2">
        <f t="shared" si="13"/>
        <v>-0.64148276516931546</v>
      </c>
      <c r="X30" s="44">
        <f t="shared" si="14"/>
        <v>-0.53938848977671427</v>
      </c>
      <c r="Y30" s="83">
        <f t="shared" si="15"/>
        <v>-0.699159114821304</v>
      </c>
      <c r="Z30" s="140">
        <f t="shared" si="21"/>
        <v>43.05827835213055</v>
      </c>
      <c r="AA30" s="2"/>
      <c r="AC30" s="140">
        <f t="shared" si="16"/>
        <v>61.808418883385308</v>
      </c>
      <c r="AD30" s="140">
        <f t="shared" si="17"/>
        <v>39.185704210559095</v>
      </c>
      <c r="AE30" s="140">
        <f t="shared" si="18"/>
        <v>66.894415009879637</v>
      </c>
      <c r="AF30" s="140">
        <f t="shared" si="19"/>
        <v>29.712849855422981</v>
      </c>
      <c r="AO30" s="52"/>
      <c r="AP30" s="52"/>
      <c r="AQ30" s="52"/>
      <c r="AR30" s="52"/>
    </row>
    <row r="31" spans="1:44" x14ac:dyDescent="0.35">
      <c r="A31">
        <f t="shared" si="1"/>
        <v>8</v>
      </c>
      <c r="B31" t="s">
        <v>185</v>
      </c>
      <c r="C31" t="s">
        <v>186</v>
      </c>
      <c r="D31" s="1">
        <v>0.82200000000000006</v>
      </c>
      <c r="E31" s="1">
        <v>0.54</v>
      </c>
      <c r="F31" s="1">
        <v>0.71699999999999997</v>
      </c>
      <c r="G31" s="1">
        <v>0.48199999999999998</v>
      </c>
      <c r="H31" s="1">
        <v>0.84099999999999997</v>
      </c>
      <c r="I31" s="1">
        <v>0.80900000000000005</v>
      </c>
      <c r="J31" s="1">
        <v>0.71138077974319458</v>
      </c>
      <c r="K31" s="2">
        <f t="shared" si="2"/>
        <v>-3.3456480100617844E-2</v>
      </c>
      <c r="L31" s="2">
        <f t="shared" si="3"/>
        <v>-9.4634876180386837E-2</v>
      </c>
      <c r="M31" s="44">
        <f t="shared" si="20"/>
        <v>-6.4045678140502341E-2</v>
      </c>
      <c r="N31" s="2">
        <f t="shared" si="4"/>
        <v>-6.5200227214369383E-2</v>
      </c>
      <c r="O31" s="2">
        <f t="shared" si="5"/>
        <v>0.65262553472404472</v>
      </c>
      <c r="P31" s="2">
        <f t="shared" si="6"/>
        <v>-1.0420720626895864E-3</v>
      </c>
      <c r="Q31" s="44">
        <f t="shared" si="7"/>
        <v>0.32579173133067757</v>
      </c>
      <c r="R31" s="2">
        <f t="shared" si="8"/>
        <v>0.3740945357230136</v>
      </c>
      <c r="S31" s="2">
        <f t="shared" si="9"/>
        <v>-2.269888340365931E-2</v>
      </c>
      <c r="T31" s="2">
        <f t="shared" si="10"/>
        <v>1.0343713261150296</v>
      </c>
      <c r="U31" s="44">
        <f t="shared" si="11"/>
        <v>0.50583622135568518</v>
      </c>
      <c r="V31" s="2">
        <f t="shared" si="12"/>
        <v>0.69232504804826556</v>
      </c>
      <c r="W31" s="2">
        <f t="shared" si="13"/>
        <v>1.3864968570202456</v>
      </c>
      <c r="X31" s="44">
        <f t="shared" si="14"/>
        <v>0.59692905339428881</v>
      </c>
      <c r="Y31" s="83">
        <f t="shared" si="15"/>
        <v>1.0229648304912788</v>
      </c>
      <c r="Z31" s="140">
        <f t="shared" si="21"/>
        <v>80.838697145091857</v>
      </c>
      <c r="AA31" s="2"/>
      <c r="AC31" s="140">
        <f t="shared" si="16"/>
        <v>70.814066911989542</v>
      </c>
      <c r="AD31" s="140">
        <f t="shared" si="17"/>
        <v>60.779159575189077</v>
      </c>
      <c r="AE31" s="140">
        <f t="shared" si="18"/>
        <v>82.837025509469356</v>
      </c>
      <c r="AF31" s="140">
        <f t="shared" si="19"/>
        <v>71.138077974319458</v>
      </c>
      <c r="AO31" s="52"/>
      <c r="AP31" s="52"/>
      <c r="AQ31" s="52"/>
      <c r="AR31" s="52"/>
    </row>
    <row r="32" spans="1:44" x14ac:dyDescent="0.35">
      <c r="A32">
        <f t="shared" si="1"/>
        <v>40</v>
      </c>
      <c r="B32" t="s">
        <v>188</v>
      </c>
      <c r="C32" t="s">
        <v>189</v>
      </c>
      <c r="D32" s="1">
        <v>0.94700000000000006</v>
      </c>
      <c r="E32" s="1">
        <v>0.75</v>
      </c>
      <c r="F32" s="1">
        <v>0</v>
      </c>
      <c r="G32" s="1">
        <v>8.9999999999999993E-3</v>
      </c>
      <c r="H32" s="1">
        <v>0.95200000000000007</v>
      </c>
      <c r="I32" s="1">
        <v>0.56600000000000006</v>
      </c>
      <c r="J32" s="1">
        <v>0.10338679701089859</v>
      </c>
      <c r="K32" s="2">
        <f t="shared" si="2"/>
        <v>0.74956752225428003</v>
      </c>
      <c r="L32" s="2">
        <f t="shared" si="3"/>
        <v>0.79616513226252539</v>
      </c>
      <c r="M32" s="44">
        <f t="shared" si="20"/>
        <v>0.77286632725840265</v>
      </c>
      <c r="N32" s="2">
        <f t="shared" si="4"/>
        <v>0.96368731700307508</v>
      </c>
      <c r="O32" s="2">
        <f t="shared" si="5"/>
        <v>-2.052186652542662</v>
      </c>
      <c r="P32" s="2">
        <f t="shared" si="6"/>
        <v>-1.5501566269683915</v>
      </c>
      <c r="Q32" s="44">
        <f t="shared" si="7"/>
        <v>-1.8011716397555269</v>
      </c>
      <c r="R32" s="2">
        <f t="shared" si="8"/>
        <v>-2.2217431394503047</v>
      </c>
      <c r="S32" s="2">
        <f t="shared" si="9"/>
        <v>0.62605423327695109</v>
      </c>
      <c r="T32" s="2">
        <f t="shared" si="10"/>
        <v>0.10834786309720353</v>
      </c>
      <c r="U32" s="44">
        <f t="shared" si="11"/>
        <v>0.36720104818707733</v>
      </c>
      <c r="V32" s="2">
        <f t="shared" si="12"/>
        <v>0.51092678755112364</v>
      </c>
      <c r="W32" s="2">
        <f t="shared" si="13"/>
        <v>-1.5899488099923267</v>
      </c>
      <c r="X32" s="44">
        <f t="shared" si="14"/>
        <v>-0.58426946122210821</v>
      </c>
      <c r="Y32" s="83">
        <f t="shared" si="15"/>
        <v>-0.76717759792886586</v>
      </c>
      <c r="Z32" s="140">
        <f t="shared" si="21"/>
        <v>41.56607055578683</v>
      </c>
      <c r="AA32" s="2"/>
      <c r="AC32" s="140">
        <f t="shared" si="16"/>
        <v>86.745997098091976</v>
      </c>
      <c r="AD32" s="140">
        <f t="shared" si="17"/>
        <v>0.41824495243955628</v>
      </c>
      <c r="AE32" s="140">
        <f t="shared" si="18"/>
        <v>79.965370207974047</v>
      </c>
      <c r="AF32" s="140">
        <f t="shared" si="19"/>
        <v>10.338679701089864</v>
      </c>
      <c r="AO32" s="52"/>
      <c r="AP32" s="52"/>
      <c r="AQ32" s="52"/>
      <c r="AR32" s="52"/>
    </row>
    <row r="33" spans="1:44" x14ac:dyDescent="0.35">
      <c r="A33">
        <f t="shared" si="1"/>
        <v>12</v>
      </c>
      <c r="B33" t="s">
        <v>190</v>
      </c>
      <c r="C33" s="65" t="s">
        <v>191</v>
      </c>
      <c r="D33" s="1">
        <v>0.64100000000000001</v>
      </c>
      <c r="E33" s="1">
        <v>0.57600000000000007</v>
      </c>
      <c r="F33" s="1">
        <v>0.78100000000000003</v>
      </c>
      <c r="G33" s="1">
        <v>0.629</v>
      </c>
      <c r="H33" s="1">
        <v>0.94600000000000006</v>
      </c>
      <c r="I33" s="1">
        <v>0.25800000000000001</v>
      </c>
      <c r="J33" s="1">
        <v>0.82311737537384033</v>
      </c>
      <c r="K33" s="2">
        <f t="shared" si="2"/>
        <v>-1.1672752355105103</v>
      </c>
      <c r="L33" s="2">
        <f t="shared" si="3"/>
        <v>5.8073696695541133E-2</v>
      </c>
      <c r="M33" s="44">
        <f t="shared" si="20"/>
        <v>-0.5546007694074846</v>
      </c>
      <c r="N33" s="2">
        <f t="shared" si="4"/>
        <v>-0.66828157854051939</v>
      </c>
      <c r="O33" s="2">
        <f t="shared" si="5"/>
        <v>0.89405925855259338</v>
      </c>
      <c r="P33" s="2">
        <f t="shared" si="6"/>
        <v>0.48039522089954773</v>
      </c>
      <c r="Q33" s="44">
        <f t="shared" si="7"/>
        <v>0.68722723972607058</v>
      </c>
      <c r="R33" s="2">
        <f t="shared" si="8"/>
        <v>0.81520599189211818</v>
      </c>
      <c r="S33" s="2">
        <f t="shared" si="9"/>
        <v>0.59098649724016128</v>
      </c>
      <c r="T33" s="2">
        <f t="shared" si="10"/>
        <v>-1.0653773492875311</v>
      </c>
      <c r="U33" s="44">
        <f t="shared" si="11"/>
        <v>-0.23719542602368493</v>
      </c>
      <c r="V33" s="2">
        <f t="shared" si="12"/>
        <v>-0.27990043592050029</v>
      </c>
      <c r="W33" s="2">
        <f t="shared" si="13"/>
        <v>1.9335054053893961</v>
      </c>
      <c r="X33" s="44">
        <f t="shared" si="14"/>
        <v>0.45013234570512362</v>
      </c>
      <c r="Y33" s="83">
        <f t="shared" si="15"/>
        <v>0.80048993610648</v>
      </c>
      <c r="Z33" s="140">
        <f t="shared" si="21"/>
        <v>75.957983010865064</v>
      </c>
      <c r="AA33" s="2"/>
      <c r="AC33" s="140">
        <f t="shared" si="16"/>
        <v>61.475582798862838</v>
      </c>
      <c r="AD33" s="140">
        <f t="shared" si="17"/>
        <v>71.036307469909545</v>
      </c>
      <c r="AE33" s="140">
        <f t="shared" si="18"/>
        <v>67.446048453591033</v>
      </c>
      <c r="AF33" s="140">
        <f t="shared" si="19"/>
        <v>82.311737537384033</v>
      </c>
      <c r="AO33" s="52"/>
      <c r="AP33" s="52"/>
      <c r="AQ33" s="52"/>
      <c r="AR33" s="52"/>
    </row>
    <row r="34" spans="1:44" x14ac:dyDescent="0.35">
      <c r="A34">
        <f t="shared" si="1"/>
        <v>7</v>
      </c>
      <c r="B34" t="s">
        <v>192</v>
      </c>
      <c r="C34" t="s">
        <v>193</v>
      </c>
      <c r="D34" s="1">
        <v>0.92700000000000005</v>
      </c>
      <c r="E34" s="1">
        <v>0.91400000000000003</v>
      </c>
      <c r="F34" s="1">
        <v>0.93800000000000006</v>
      </c>
      <c r="G34" s="1">
        <v>1.9E-2</v>
      </c>
      <c r="H34" s="1">
        <v>0.91100000000000003</v>
      </c>
      <c r="I34" s="1">
        <v>0.74199999999999999</v>
      </c>
      <c r="J34" s="1">
        <v>0.54537969827651978</v>
      </c>
      <c r="K34" s="2">
        <f t="shared" si="2"/>
        <v>0.62428368187749628</v>
      </c>
      <c r="L34" s="2">
        <f t="shared" si="3"/>
        <v>1.4918375198084191</v>
      </c>
      <c r="M34" s="44">
        <f t="shared" si="20"/>
        <v>1.0580606008429576</v>
      </c>
      <c r="N34" s="2">
        <f t="shared" si="4"/>
        <v>1.3143010420785437</v>
      </c>
      <c r="O34" s="2">
        <f t="shared" si="5"/>
        <v>1.4863263623195015</v>
      </c>
      <c r="P34" s="2">
        <f t="shared" si="6"/>
        <v>-1.5174057907124572</v>
      </c>
      <c r="Q34" s="44">
        <f t="shared" si="7"/>
        <v>-1.5539714196477816E-2</v>
      </c>
      <c r="R34" s="2">
        <f t="shared" si="8"/>
        <v>-4.2481056534728431E-2</v>
      </c>
      <c r="S34" s="2">
        <f t="shared" si="9"/>
        <v>0.38642470369222109</v>
      </c>
      <c r="T34" s="2">
        <f t="shared" si="10"/>
        <v>0.77904798445990864</v>
      </c>
      <c r="U34" s="44">
        <f t="shared" si="11"/>
        <v>0.58273634407606489</v>
      </c>
      <c r="V34" s="2">
        <f t="shared" si="12"/>
        <v>0.79294560612646836</v>
      </c>
      <c r="W34" s="2">
        <f t="shared" si="13"/>
        <v>0.57383552535631377</v>
      </c>
      <c r="X34" s="44">
        <f t="shared" si="14"/>
        <v>0.65965027925664943</v>
      </c>
      <c r="Y34" s="83">
        <f t="shared" si="15"/>
        <v>1.1180207640954609</v>
      </c>
      <c r="Z34" s="140">
        <f t="shared" si="21"/>
        <v>82.924059810245481</v>
      </c>
      <c r="AA34" s="2"/>
      <c r="AC34" s="140">
        <f t="shared" si="16"/>
        <v>92.175116559772576</v>
      </c>
      <c r="AD34" s="140">
        <f t="shared" si="17"/>
        <v>51.092543189782006</v>
      </c>
      <c r="AE34" s="140">
        <f t="shared" si="18"/>
        <v>84.429915971885023</v>
      </c>
      <c r="AF34" s="140">
        <f t="shared" si="19"/>
        <v>54.537969827651992</v>
      </c>
      <c r="AO34" s="52"/>
      <c r="AP34" s="52"/>
      <c r="AQ34" s="52"/>
      <c r="AR34" s="52"/>
    </row>
    <row r="35" spans="1:44" x14ac:dyDescent="0.35">
      <c r="A35">
        <f t="shared" si="1"/>
        <v>25</v>
      </c>
      <c r="B35" t="s">
        <v>195</v>
      </c>
      <c r="C35" s="65" t="s">
        <v>196</v>
      </c>
      <c r="D35" s="1">
        <v>0.93800000000000006</v>
      </c>
      <c r="E35" s="1">
        <v>0.51900000000000002</v>
      </c>
      <c r="F35" s="1">
        <v>0.79200000000000004</v>
      </c>
      <c r="G35" s="1">
        <v>0.93600000000000005</v>
      </c>
      <c r="H35" s="1">
        <v>0.58399999999999996</v>
      </c>
      <c r="I35" s="1">
        <v>0.25600000000000001</v>
      </c>
      <c r="J35" s="1">
        <v>0.38884609937667847</v>
      </c>
      <c r="K35" s="2">
        <f t="shared" si="2"/>
        <v>0.69318979408472736</v>
      </c>
      <c r="L35" s="2">
        <f t="shared" si="3"/>
        <v>-0.18371487702467815</v>
      </c>
      <c r="M35" s="44">
        <f t="shared" si="20"/>
        <v>0.25473745853002461</v>
      </c>
      <c r="N35" s="2">
        <f t="shared" si="4"/>
        <v>0.32670716150870027</v>
      </c>
      <c r="O35" s="2">
        <f t="shared" si="5"/>
        <v>0.93555567983562526</v>
      </c>
      <c r="P35" s="2">
        <f t="shared" si="6"/>
        <v>1.4858458939567372</v>
      </c>
      <c r="Q35" s="44">
        <f t="shared" si="7"/>
        <v>1.2107007868961812</v>
      </c>
      <c r="R35" s="2">
        <f t="shared" si="8"/>
        <v>1.4540756471823488</v>
      </c>
      <c r="S35" s="2">
        <f t="shared" si="9"/>
        <v>-1.524766910312819</v>
      </c>
      <c r="T35" s="2">
        <f t="shared" si="10"/>
        <v>-1.0729989415757437</v>
      </c>
      <c r="U35" s="44">
        <f t="shared" si="11"/>
        <v>-1.2988829259442813</v>
      </c>
      <c r="V35" s="2">
        <f t="shared" si="12"/>
        <v>-1.6690736253457417</v>
      </c>
      <c r="W35" s="2">
        <f t="shared" si="13"/>
        <v>-0.1924775721738993</v>
      </c>
      <c r="X35" s="44">
        <f t="shared" si="14"/>
        <v>-2.0192097207147965E-2</v>
      </c>
      <c r="Y35" s="83">
        <f t="shared" si="15"/>
        <v>8.7698876888331181E-2</v>
      </c>
      <c r="Z35" s="140">
        <f t="shared" si="21"/>
        <v>60.320580835232363</v>
      </c>
      <c r="AA35" s="2"/>
      <c r="AC35" s="140">
        <f t="shared" si="16"/>
        <v>76.882602964977352</v>
      </c>
      <c r="AD35" s="140">
        <f t="shared" si="17"/>
        <v>85.891919239033072</v>
      </c>
      <c r="AE35" s="140">
        <f t="shared" si="18"/>
        <v>45.454511472060837</v>
      </c>
      <c r="AF35" s="140">
        <f t="shared" si="19"/>
        <v>38.884609937667854</v>
      </c>
      <c r="AO35" s="52"/>
      <c r="AP35" s="52"/>
      <c r="AQ35" s="52"/>
      <c r="AR35" s="52"/>
    </row>
    <row r="36" spans="1:44" x14ac:dyDescent="0.35">
      <c r="A36">
        <f t="shared" si="1"/>
        <v>9</v>
      </c>
      <c r="B36" t="s">
        <v>197</v>
      </c>
      <c r="C36" s="65" t="s">
        <v>198</v>
      </c>
      <c r="D36" s="1">
        <v>0.81300000000000006</v>
      </c>
      <c r="E36" s="1">
        <v>0.52700000000000002</v>
      </c>
      <c r="F36" s="1">
        <v>0.70699999999999996</v>
      </c>
      <c r="G36" s="1">
        <v>0.74399999999999999</v>
      </c>
      <c r="H36" s="1">
        <v>0.97599999999999998</v>
      </c>
      <c r="I36" s="1">
        <v>0.88500000000000001</v>
      </c>
      <c r="J36" s="1">
        <v>0.45128369331359863</v>
      </c>
      <c r="K36" s="2">
        <f t="shared" si="2"/>
        <v>-8.9834208270170537E-2</v>
      </c>
      <c r="L36" s="2">
        <f t="shared" si="3"/>
        <v>-0.14977963860780527</v>
      </c>
      <c r="M36" s="44">
        <f t="shared" si="20"/>
        <v>-0.11980692343898791</v>
      </c>
      <c r="N36" s="2">
        <f t="shared" si="4"/>
        <v>-0.13375229764418664</v>
      </c>
      <c r="O36" s="2">
        <f t="shared" si="5"/>
        <v>0.61490151537583404</v>
      </c>
      <c r="P36" s="2">
        <f t="shared" si="6"/>
        <v>0.85702983784279452</v>
      </c>
      <c r="Q36" s="44">
        <f t="shared" si="7"/>
        <v>0.73596567660931433</v>
      </c>
      <c r="R36" s="2">
        <f t="shared" si="8"/>
        <v>0.8746884787136805</v>
      </c>
      <c r="S36" s="2">
        <f t="shared" si="9"/>
        <v>0.76632517742410944</v>
      </c>
      <c r="T36" s="2">
        <f t="shared" si="10"/>
        <v>1.3239918330671068</v>
      </c>
      <c r="U36" s="44">
        <f t="shared" si="11"/>
        <v>1.045158505245608</v>
      </c>
      <c r="V36" s="2">
        <f t="shared" si="12"/>
        <v>1.398005445807025</v>
      </c>
      <c r="W36" s="2">
        <f t="shared" si="13"/>
        <v>0.11318681137323866</v>
      </c>
      <c r="X36" s="44">
        <f t="shared" si="14"/>
        <v>0.56303210956243932</v>
      </c>
      <c r="Y36" s="83">
        <f t="shared" si="15"/>
        <v>0.97159297673740364</v>
      </c>
      <c r="Z36" s="140">
        <f t="shared" si="21"/>
        <v>79.71168758560286</v>
      </c>
      <c r="AA36" s="2"/>
      <c r="AC36" s="140">
        <f t="shared" si="16"/>
        <v>69.752564314996462</v>
      </c>
      <c r="AD36" s="140">
        <f t="shared" si="17"/>
        <v>72.419451471140434</v>
      </c>
      <c r="AE36" s="140">
        <f t="shared" si="18"/>
        <v>94.008416292553449</v>
      </c>
      <c r="AF36" s="140">
        <f t="shared" si="19"/>
        <v>45.12836933135987</v>
      </c>
      <c r="AO36" s="52"/>
      <c r="AP36" s="52"/>
      <c r="AQ36" s="52"/>
      <c r="AR36" s="52"/>
    </row>
    <row r="37" spans="1:44" x14ac:dyDescent="0.35">
      <c r="A37">
        <f t="shared" si="1"/>
        <v>3</v>
      </c>
      <c r="B37" t="s">
        <v>199</v>
      </c>
      <c r="C37" s="64" t="s">
        <v>200</v>
      </c>
      <c r="D37" s="1">
        <v>0.874</v>
      </c>
      <c r="E37" s="1">
        <v>0.59599999999999997</v>
      </c>
      <c r="F37" s="1">
        <v>0.71899999999999997</v>
      </c>
      <c r="G37" s="1">
        <v>0.86099999999999999</v>
      </c>
      <c r="H37" s="1">
        <v>0.93100000000000005</v>
      </c>
      <c r="I37" s="1">
        <v>0.71799999999999997</v>
      </c>
      <c r="J37" s="1">
        <v>0.67853313684463501</v>
      </c>
      <c r="K37" s="2">
        <f t="shared" si="2"/>
        <v>0.29228150487901927</v>
      </c>
      <c r="L37" s="2">
        <f t="shared" si="3"/>
        <v>0.14291179273772286</v>
      </c>
      <c r="M37" s="44">
        <f t="shared" si="20"/>
        <v>0.21759664880837107</v>
      </c>
      <c r="N37" s="2">
        <f t="shared" si="4"/>
        <v>0.28104678591575449</v>
      </c>
      <c r="O37" s="2">
        <f t="shared" si="5"/>
        <v>0.6601703385936869</v>
      </c>
      <c r="P37" s="2">
        <f t="shared" si="6"/>
        <v>1.2402146220372281</v>
      </c>
      <c r="Q37" s="44">
        <f t="shared" si="7"/>
        <v>0.95019248031545755</v>
      </c>
      <c r="R37" s="2">
        <f t="shared" si="8"/>
        <v>1.1361400935613661</v>
      </c>
      <c r="S37" s="2">
        <f t="shared" si="9"/>
        <v>0.50331715714818692</v>
      </c>
      <c r="T37" s="2">
        <f t="shared" si="10"/>
        <v>0.68758887700135785</v>
      </c>
      <c r="U37" s="44">
        <f t="shared" si="11"/>
        <v>0.59545301707477238</v>
      </c>
      <c r="V37" s="2">
        <f t="shared" si="12"/>
        <v>0.80958483489181932</v>
      </c>
      <c r="W37" s="2">
        <f t="shared" si="13"/>
        <v>1.2256906201926645</v>
      </c>
      <c r="X37" s="44">
        <f t="shared" si="14"/>
        <v>0.86311558364040109</v>
      </c>
      <c r="Y37" s="83">
        <f t="shared" si="15"/>
        <v>1.4263786477040938</v>
      </c>
      <c r="Z37" s="140">
        <f t="shared" si="21"/>
        <v>89.688898086000819</v>
      </c>
      <c r="AA37" s="2"/>
      <c r="AC37" s="140">
        <f t="shared" si="16"/>
        <v>76.175569508982576</v>
      </c>
      <c r="AD37" s="140">
        <f t="shared" si="17"/>
        <v>78.498975916268705</v>
      </c>
      <c r="AE37" s="140">
        <f t="shared" si="18"/>
        <v>84.693326047405364</v>
      </c>
      <c r="AF37" s="140">
        <f t="shared" si="19"/>
        <v>67.853313684463515</v>
      </c>
      <c r="AO37" s="52"/>
      <c r="AP37" s="52"/>
      <c r="AQ37" s="52"/>
      <c r="AR37" s="52"/>
    </row>
    <row r="38" spans="1:44" x14ac:dyDescent="0.35">
      <c r="A38">
        <f t="shared" si="1"/>
        <v>18</v>
      </c>
      <c r="B38" t="s">
        <v>201</v>
      </c>
      <c r="C38" s="65" t="s">
        <v>202</v>
      </c>
      <c r="D38" s="1">
        <v>0.72199999999999998</v>
      </c>
      <c r="E38" s="1">
        <v>0.313</v>
      </c>
      <c r="F38" s="1">
        <v>0.40300000000000002</v>
      </c>
      <c r="G38" s="1">
        <v>0.20699999999999999</v>
      </c>
      <c r="H38" s="1">
        <v>0.97299999999999998</v>
      </c>
      <c r="I38" s="1">
        <v>0.78500000000000003</v>
      </c>
      <c r="J38" s="1">
        <v>0.70330733060836792</v>
      </c>
      <c r="K38" s="2">
        <f t="shared" si="2"/>
        <v>-0.65987568198453672</v>
      </c>
      <c r="L38" s="2">
        <f t="shared" si="3"/>
        <v>-1.0575472662591541</v>
      </c>
      <c r="M38" s="44">
        <f t="shared" si="20"/>
        <v>-0.85871147412184534</v>
      </c>
      <c r="N38" s="2">
        <f t="shared" si="4"/>
        <v>-1.0421508911149717</v>
      </c>
      <c r="O38" s="2">
        <f t="shared" si="5"/>
        <v>-0.53190867280977083</v>
      </c>
      <c r="P38" s="2">
        <f t="shared" si="6"/>
        <v>-0.90169006910088834</v>
      </c>
      <c r="Q38" s="44">
        <f t="shared" si="7"/>
        <v>-0.71679937095532953</v>
      </c>
      <c r="R38" s="2">
        <f t="shared" si="8"/>
        <v>-0.89832853460583006</v>
      </c>
      <c r="S38" s="2">
        <f t="shared" si="9"/>
        <v>0.74879130940571448</v>
      </c>
      <c r="T38" s="2">
        <f t="shared" si="10"/>
        <v>0.9429122186564789</v>
      </c>
      <c r="U38" s="44">
        <f t="shared" si="11"/>
        <v>0.84585176403109674</v>
      </c>
      <c r="V38" s="2">
        <f t="shared" si="12"/>
        <v>1.1372210046342497</v>
      </c>
      <c r="W38" s="2">
        <f t="shared" si="13"/>
        <v>1.3469731390597313</v>
      </c>
      <c r="X38" s="44">
        <f t="shared" si="14"/>
        <v>0.13592867949329479</v>
      </c>
      <c r="Y38" s="83">
        <f t="shared" si="15"/>
        <v>0.32430468266191226</v>
      </c>
      <c r="Z38" s="140">
        <f t="shared" si="21"/>
        <v>65.511302708244472</v>
      </c>
      <c r="AA38" s="2"/>
      <c r="AC38" s="140">
        <f t="shared" si="16"/>
        <v>55.686359457459986</v>
      </c>
      <c r="AD38" s="140">
        <f t="shared" si="17"/>
        <v>31.191554369093875</v>
      </c>
      <c r="AE38" s="140">
        <f t="shared" si="18"/>
        <v>89.880024868132438</v>
      </c>
      <c r="AF38" s="140">
        <f t="shared" si="19"/>
        <v>70.330733060836806</v>
      </c>
      <c r="AO38" s="52"/>
      <c r="AP38" s="52"/>
      <c r="AQ38" s="52"/>
      <c r="AR38" s="52"/>
    </row>
    <row r="39" spans="1:44" x14ac:dyDescent="0.35">
      <c r="A39">
        <f t="shared" si="1"/>
        <v>34</v>
      </c>
      <c r="B39" t="s">
        <v>203</v>
      </c>
      <c r="C39" s="65" t="s">
        <v>204</v>
      </c>
      <c r="D39" s="1">
        <v>0.63800000000000001</v>
      </c>
      <c r="E39" s="1">
        <v>0.54500000000000004</v>
      </c>
      <c r="F39" s="1">
        <v>0.373</v>
      </c>
      <c r="G39" s="1">
        <v>0.46800000000000003</v>
      </c>
      <c r="H39" s="1">
        <v>0.97599999999999998</v>
      </c>
      <c r="I39" s="1">
        <v>0.51</v>
      </c>
      <c r="J39" s="1">
        <v>0.34691864252090454</v>
      </c>
      <c r="K39" s="2">
        <f t="shared" si="2"/>
        <v>-1.1860678115670278</v>
      </c>
      <c r="L39" s="2">
        <f t="shared" si="3"/>
        <v>-7.3425352169841293E-2</v>
      </c>
      <c r="M39" s="44">
        <f t="shared" si="20"/>
        <v>-0.62974658186843457</v>
      </c>
      <c r="N39" s="2">
        <f t="shared" si="4"/>
        <v>-0.76066475615346252</v>
      </c>
      <c r="O39" s="2">
        <f t="shared" si="5"/>
        <v>-0.64508073085440309</v>
      </c>
      <c r="P39" s="2">
        <f t="shared" si="6"/>
        <v>-4.6893242820997751E-2</v>
      </c>
      <c r="Q39" s="44">
        <f t="shared" si="7"/>
        <v>-0.34598698683770041</v>
      </c>
      <c r="R39" s="2">
        <f t="shared" si="8"/>
        <v>-0.4457731355808745</v>
      </c>
      <c r="S39" s="2">
        <f t="shared" si="9"/>
        <v>0.76632517742410944</v>
      </c>
      <c r="T39" s="2">
        <f t="shared" si="10"/>
        <v>-0.10505672097274837</v>
      </c>
      <c r="U39" s="44">
        <f t="shared" si="11"/>
        <v>0.33063422822568056</v>
      </c>
      <c r="V39" s="2">
        <f t="shared" si="12"/>
        <v>0.46308065023038542</v>
      </c>
      <c r="W39" s="2">
        <f t="shared" si="13"/>
        <v>-0.39773420436358481</v>
      </c>
      <c r="X39" s="44">
        <f t="shared" si="14"/>
        <v>-0.28527286146688408</v>
      </c>
      <c r="Y39" s="83">
        <f t="shared" si="15"/>
        <v>-0.31403911819668617</v>
      </c>
      <c r="Z39" s="140">
        <f t="shared" si="21"/>
        <v>51.50714453137698</v>
      </c>
      <c r="AA39" s="2"/>
      <c r="AC39" s="140">
        <f t="shared" si="16"/>
        <v>60.045064619911436</v>
      </c>
      <c r="AD39" s="140">
        <f t="shared" si="17"/>
        <v>41.71480783130653</v>
      </c>
      <c r="AE39" s="140">
        <f t="shared" si="18"/>
        <v>79.207933981647415</v>
      </c>
      <c r="AF39" s="140">
        <f t="shared" si="19"/>
        <v>34.691864252090461</v>
      </c>
      <c r="AO39" s="52"/>
      <c r="AP39" s="52"/>
      <c r="AQ39" s="52"/>
      <c r="AR39" s="52"/>
    </row>
    <row r="40" spans="1:44" x14ac:dyDescent="0.35">
      <c r="A40">
        <f t="shared" si="1"/>
        <v>20</v>
      </c>
      <c r="B40" t="s">
        <v>205</v>
      </c>
      <c r="C40" s="65" t="s">
        <v>206</v>
      </c>
      <c r="D40" s="1">
        <v>0.45500000000000002</v>
      </c>
      <c r="E40" s="1">
        <v>0.69200000000000006</v>
      </c>
      <c r="F40" s="1">
        <v>0.78700000000000003</v>
      </c>
      <c r="G40" s="1">
        <v>0.46600000000000003</v>
      </c>
      <c r="H40" s="1">
        <v>0.92100000000000004</v>
      </c>
      <c r="I40" s="1">
        <v>0.57100000000000006</v>
      </c>
      <c r="J40" s="1">
        <v>0.53828132152557373</v>
      </c>
      <c r="K40" s="2">
        <f t="shared" si="2"/>
        <v>-2.3324149510145982</v>
      </c>
      <c r="L40" s="2">
        <f t="shared" si="3"/>
        <v>0.55013465374019743</v>
      </c>
      <c r="M40" s="44">
        <f t="shared" si="20"/>
        <v>-0.89114014863720037</v>
      </c>
      <c r="N40" s="2">
        <f t="shared" si="4"/>
        <v>-1.0820182356734085</v>
      </c>
      <c r="O40" s="2">
        <f t="shared" si="5"/>
        <v>0.91669367016151981</v>
      </c>
      <c r="P40" s="2">
        <f t="shared" si="6"/>
        <v>-5.3443410072184658E-2</v>
      </c>
      <c r="Q40" s="44">
        <f t="shared" si="7"/>
        <v>0.43162513004466757</v>
      </c>
      <c r="R40" s="2">
        <f t="shared" si="8"/>
        <v>0.50325817220496982</v>
      </c>
      <c r="S40" s="2">
        <f t="shared" si="9"/>
        <v>0.44487093042020398</v>
      </c>
      <c r="T40" s="2">
        <f t="shared" si="10"/>
        <v>0.12740184381773495</v>
      </c>
      <c r="U40" s="44">
        <f t="shared" si="11"/>
        <v>0.28613638711896949</v>
      </c>
      <c r="V40" s="2">
        <f t="shared" si="12"/>
        <v>0.40485710718464873</v>
      </c>
      <c r="W40" s="2">
        <f t="shared" si="13"/>
        <v>0.53908529209211564</v>
      </c>
      <c r="X40" s="44">
        <f t="shared" si="14"/>
        <v>9.1295583952081427E-2</v>
      </c>
      <c r="Y40" s="83">
        <f t="shared" si="15"/>
        <v>0.25666186305846567</v>
      </c>
      <c r="Z40" s="140">
        <f t="shared" si="21"/>
        <v>64.027336319001179</v>
      </c>
      <c r="AA40" s="2"/>
      <c r="AC40" s="140">
        <f t="shared" si="16"/>
        <v>55.069028871838597</v>
      </c>
      <c r="AD40" s="140">
        <f t="shared" si="17"/>
        <v>63.782596696322116</v>
      </c>
      <c r="AE40" s="140">
        <f t="shared" si="18"/>
        <v>78.286216509821031</v>
      </c>
      <c r="AF40" s="140">
        <f t="shared" si="19"/>
        <v>53.828132152557373</v>
      </c>
      <c r="AO40" s="52"/>
      <c r="AP40" s="52"/>
      <c r="AQ40" s="52"/>
      <c r="AR40" s="52"/>
    </row>
    <row r="41" spans="1:44" x14ac:dyDescent="0.35">
      <c r="A41">
        <f t="shared" si="1"/>
        <v>32</v>
      </c>
      <c r="B41" t="s">
        <v>207</v>
      </c>
      <c r="C41" s="65" t="s">
        <v>208</v>
      </c>
      <c r="D41" s="1">
        <v>0.72</v>
      </c>
      <c r="E41" s="1">
        <v>0.5</v>
      </c>
      <c r="F41" s="1">
        <v>0.28899999999999998</v>
      </c>
      <c r="G41" s="1">
        <v>0.81100000000000005</v>
      </c>
      <c r="H41" s="1">
        <v>0.86799999999999999</v>
      </c>
      <c r="I41" s="1">
        <v>0.59299999999999997</v>
      </c>
      <c r="J41" s="1">
        <v>0.28422024846076965</v>
      </c>
      <c r="K41" s="2">
        <f t="shared" si="2"/>
        <v>-0.67240406602221503</v>
      </c>
      <c r="L41" s="2">
        <f t="shared" si="3"/>
        <v>-0.26431106826475126</v>
      </c>
      <c r="M41" s="44">
        <f t="shared" si="20"/>
        <v>-0.46835756714348314</v>
      </c>
      <c r="N41" s="2">
        <f t="shared" si="4"/>
        <v>-0.56225543002020695</v>
      </c>
      <c r="O41" s="2">
        <f t="shared" si="5"/>
        <v>-0.9619624933793729</v>
      </c>
      <c r="P41" s="2">
        <f t="shared" si="6"/>
        <v>1.076460440757556</v>
      </c>
      <c r="Q41" s="44">
        <f t="shared" si="7"/>
        <v>5.7248973689091542E-2</v>
      </c>
      <c r="R41" s="2">
        <f t="shared" si="8"/>
        <v>4.635339210145107E-2</v>
      </c>
      <c r="S41" s="2">
        <f t="shared" si="9"/>
        <v>0.13510592876189456</v>
      </c>
      <c r="T41" s="2">
        <f t="shared" si="10"/>
        <v>0.21123935898807275</v>
      </c>
      <c r="U41" s="44">
        <f t="shared" si="11"/>
        <v>0.17317264387498366</v>
      </c>
      <c r="V41" s="2">
        <f t="shared" si="12"/>
        <v>0.2570488269671663</v>
      </c>
      <c r="W41" s="2">
        <f t="shared" si="13"/>
        <v>-0.70467533968581486</v>
      </c>
      <c r="X41" s="44">
        <f>AVERAGE(N41,R41,V41,W41)</f>
        <v>-0.24088213765935113</v>
      </c>
      <c r="Y41" s="83">
        <f>STANDARDIZE(X41, AVERAGE(X$6:X$54), _xlfn.STDEV.P(X$6:X$54))</f>
        <v>-0.24676362035883795</v>
      </c>
      <c r="Z41" s="140">
        <f t="shared" si="21"/>
        <v>52.983052516825445</v>
      </c>
      <c r="AA41" s="2"/>
      <c r="AC41" s="140">
        <f t="shared" si="16"/>
        <v>63.11735716538189</v>
      </c>
      <c r="AD41" s="140">
        <f t="shared" si="17"/>
        <v>53.158207241494878</v>
      </c>
      <c r="AE41" s="140">
        <f t="shared" si="18"/>
        <v>75.946312972002232</v>
      </c>
      <c r="AF41" s="140">
        <f t="shared" si="19"/>
        <v>28.422024846076972</v>
      </c>
      <c r="AO41" s="52"/>
      <c r="AP41" s="52"/>
      <c r="AQ41" s="52"/>
      <c r="AR41" s="52"/>
    </row>
    <row r="42" spans="1:44" x14ac:dyDescent="0.35">
      <c r="A42">
        <f t="shared" si="1"/>
        <v>36</v>
      </c>
      <c r="B42" t="s">
        <v>209</v>
      </c>
      <c r="C42" t="s">
        <v>210</v>
      </c>
      <c r="D42" s="1">
        <v>0.85699999999999998</v>
      </c>
      <c r="E42" s="1">
        <v>1</v>
      </c>
      <c r="F42" s="1">
        <v>0.34799999999999998</v>
      </c>
      <c r="G42" s="1">
        <v>0.32200000000000001</v>
      </c>
      <c r="H42" s="1">
        <v>0.77800000000000002</v>
      </c>
      <c r="I42" s="1">
        <v>8.1000000000000003E-2</v>
      </c>
      <c r="J42" s="1">
        <v>0.33097571134567261</v>
      </c>
      <c r="K42" s="2">
        <f t="shared" si="2"/>
        <v>0.18579024055875307</v>
      </c>
      <c r="L42" s="2">
        <f t="shared" si="3"/>
        <v>1.8566413327898019</v>
      </c>
      <c r="M42" s="44">
        <f t="shared" si="20"/>
        <v>1.0212157866742775</v>
      </c>
      <c r="N42" s="2">
        <f t="shared" si="4"/>
        <v>1.2690045591477099</v>
      </c>
      <c r="O42" s="2">
        <f t="shared" si="5"/>
        <v>-0.73939077922492991</v>
      </c>
      <c r="P42" s="2">
        <f t="shared" si="6"/>
        <v>-0.5250554521576416</v>
      </c>
      <c r="Q42" s="44">
        <f t="shared" si="7"/>
        <v>-0.63222311569128575</v>
      </c>
      <c r="R42" s="2">
        <f t="shared" si="8"/>
        <v>-0.79510803122341311</v>
      </c>
      <c r="S42" s="2">
        <f t="shared" si="9"/>
        <v>-0.390910111789951</v>
      </c>
      <c r="T42" s="2">
        <f t="shared" si="10"/>
        <v>-1.7398882667943427</v>
      </c>
      <c r="U42" s="44">
        <f t="shared" si="11"/>
        <v>-1.0653991892921468</v>
      </c>
      <c r="V42" s="2">
        <f t="shared" si="12"/>
        <v>-1.3635700311636241</v>
      </c>
      <c r="W42" s="2">
        <f t="shared" si="13"/>
        <v>-0.47578311564186099</v>
      </c>
      <c r="X42" s="44">
        <f t="shared" si="14"/>
        <v>-0.34136415472029707</v>
      </c>
      <c r="Y42" s="83">
        <f t="shared" si="15"/>
        <v>-0.39904718642178094</v>
      </c>
      <c r="Z42" s="140">
        <f t="shared" si="21"/>
        <v>49.642214642290647</v>
      </c>
      <c r="AA42" s="2"/>
      <c r="AC42" s="140">
        <f t="shared" si="16"/>
        <v>91.47371784250177</v>
      </c>
      <c r="AD42" s="140">
        <f t="shared" si="17"/>
        <v>33.591736804063466</v>
      </c>
      <c r="AE42" s="140">
        <f t="shared" si="18"/>
        <v>50.290836878129284</v>
      </c>
      <c r="AF42" s="140">
        <f t="shared" si="19"/>
        <v>33.097571134567268</v>
      </c>
      <c r="AO42" s="52"/>
      <c r="AP42" s="52"/>
      <c r="AQ42" s="52"/>
      <c r="AR42" s="52"/>
    </row>
    <row r="43" spans="1:44" x14ac:dyDescent="0.35">
      <c r="A43">
        <f t="shared" si="1"/>
        <v>48</v>
      </c>
      <c r="B43" t="s">
        <v>212</v>
      </c>
      <c r="C43" s="65" t="s">
        <v>213</v>
      </c>
      <c r="D43" s="1" t="s">
        <v>253</v>
      </c>
      <c r="E43" s="1" t="s">
        <v>253</v>
      </c>
      <c r="F43" s="1" t="s">
        <v>253</v>
      </c>
      <c r="G43" s="1" t="s">
        <v>253</v>
      </c>
      <c r="H43" s="1" t="s">
        <v>253</v>
      </c>
      <c r="I43" s="1" t="s">
        <v>253</v>
      </c>
      <c r="J43" s="1">
        <v>8.713926374912262E-2</v>
      </c>
      <c r="K43" s="2" t="s">
        <v>253</v>
      </c>
      <c r="L43" s="2" t="s">
        <v>253</v>
      </c>
      <c r="M43" s="44" t="s">
        <v>253</v>
      </c>
      <c r="N43" s="2" t="s">
        <v>253</v>
      </c>
      <c r="O43" s="2" t="s">
        <v>253</v>
      </c>
      <c r="P43" s="2" t="s">
        <v>253</v>
      </c>
      <c r="Q43" s="44" t="s">
        <v>253</v>
      </c>
      <c r="R43" s="2" t="s">
        <v>253</v>
      </c>
      <c r="S43" s="2" t="s">
        <v>253</v>
      </c>
      <c r="T43" s="2" t="s">
        <v>253</v>
      </c>
      <c r="U43" s="44" t="s">
        <v>253</v>
      </c>
      <c r="V43" s="2" t="s">
        <v>253</v>
      </c>
      <c r="W43" s="2">
        <f t="shared" si="13"/>
        <v>-1.669488906358624</v>
      </c>
      <c r="X43" s="44">
        <f t="shared" si="14"/>
        <v>-1.669488906358624</v>
      </c>
      <c r="Y43" s="83">
        <f t="shared" si="15"/>
        <v>-2.4118608148869822</v>
      </c>
      <c r="Z43" s="140">
        <f t="shared" si="21"/>
        <v>5.48456731232893</v>
      </c>
      <c r="AA43" s="2"/>
      <c r="AC43" s="140" t="s">
        <v>253</v>
      </c>
      <c r="AD43" s="140" t="s">
        <v>253</v>
      </c>
      <c r="AE43" s="140" t="s">
        <v>253</v>
      </c>
      <c r="AF43" s="140">
        <f t="shared" si="19"/>
        <v>8.7139263749122655</v>
      </c>
      <c r="AK43" s="52"/>
      <c r="AL43" s="52"/>
      <c r="AM43" s="52"/>
      <c r="AN43" s="52"/>
      <c r="AO43" s="52"/>
      <c r="AP43" s="52"/>
      <c r="AQ43" s="52"/>
      <c r="AR43" s="52"/>
    </row>
    <row r="44" spans="1:44" x14ac:dyDescent="0.35">
      <c r="A44">
        <f t="shared" si="1"/>
        <v>10</v>
      </c>
      <c r="B44" t="s">
        <v>214</v>
      </c>
      <c r="C44" s="65" t="s">
        <v>215</v>
      </c>
      <c r="D44" s="1">
        <v>0.90900000000000003</v>
      </c>
      <c r="E44" s="1">
        <v>0.625</v>
      </c>
      <c r="F44" s="1">
        <v>0.27700000000000002</v>
      </c>
      <c r="G44" s="1">
        <v>0.14699999999999999</v>
      </c>
      <c r="H44" s="1">
        <v>0.92500000000000004</v>
      </c>
      <c r="I44" s="1">
        <v>0.91400000000000003</v>
      </c>
      <c r="J44" s="1">
        <v>0.79241359233856201</v>
      </c>
      <c r="K44" s="2">
        <f t="shared" si="2"/>
        <v>0.51152822553839083</v>
      </c>
      <c r="L44" s="2">
        <f t="shared" si="3"/>
        <v>0.26592703199888706</v>
      </c>
      <c r="M44" s="44">
        <f t="shared" si="20"/>
        <v>0.38872762876863898</v>
      </c>
      <c r="N44" s="2">
        <f t="shared" si="4"/>
        <v>0.49143274354928224</v>
      </c>
      <c r="O44" s="2">
        <f t="shared" si="5"/>
        <v>-1.0072313165972255</v>
      </c>
      <c r="P44" s="2">
        <f t="shared" si="6"/>
        <v>-1.0981950866364956</v>
      </c>
      <c r="Q44" s="44">
        <f t="shared" si="7"/>
        <v>-1.0527132016168605</v>
      </c>
      <c r="R44" s="2">
        <f t="shared" si="8"/>
        <v>-1.3082922364243939</v>
      </c>
      <c r="S44" s="2">
        <f t="shared" si="9"/>
        <v>0.46824942111139717</v>
      </c>
      <c r="T44" s="2">
        <f t="shared" si="10"/>
        <v>1.4345049212461891</v>
      </c>
      <c r="U44" s="44">
        <f t="shared" si="11"/>
        <v>0.95137717117879317</v>
      </c>
      <c r="V44" s="2">
        <f t="shared" si="12"/>
        <v>1.2752965366751998</v>
      </c>
      <c r="W44" s="2">
        <f t="shared" si="13"/>
        <v>1.7831944737489966</v>
      </c>
      <c r="X44" s="44">
        <f t="shared" si="14"/>
        <v>0.56040787938727121</v>
      </c>
      <c r="Y44" s="83">
        <f t="shared" si="15"/>
        <v>0.96761587575024699</v>
      </c>
      <c r="Z44" s="140">
        <f t="shared" si="21"/>
        <v>79.624436873314906</v>
      </c>
      <c r="AA44" s="2"/>
      <c r="AC44" s="140">
        <f t="shared" si="16"/>
        <v>79.433315613492994</v>
      </c>
      <c r="AD44" s="140">
        <f t="shared" si="17"/>
        <v>21.658684020317367</v>
      </c>
      <c r="AE44" s="140">
        <f t="shared" si="18"/>
        <v>92.065852518880092</v>
      </c>
      <c r="AF44" s="140">
        <f t="shared" si="19"/>
        <v>79.241359233856215</v>
      </c>
      <c r="AO44" s="52"/>
      <c r="AP44" s="52"/>
      <c r="AQ44" s="52"/>
      <c r="AR44" s="52"/>
    </row>
    <row r="45" spans="1:44" x14ac:dyDescent="0.35">
      <c r="A45">
        <f t="shared" si="1"/>
        <v>47</v>
      </c>
      <c r="B45" t="s">
        <v>216</v>
      </c>
      <c r="C45" s="65" t="s">
        <v>217</v>
      </c>
      <c r="D45" s="1" t="s">
        <v>253</v>
      </c>
      <c r="E45" s="1" t="s">
        <v>253</v>
      </c>
      <c r="F45" s="1" t="s">
        <v>253</v>
      </c>
      <c r="G45" s="1" t="s">
        <v>253</v>
      </c>
      <c r="H45" s="1" t="s">
        <v>253</v>
      </c>
      <c r="I45" s="1" t="s">
        <v>253</v>
      </c>
      <c r="J45" s="1">
        <v>0.11168236285448074</v>
      </c>
      <c r="K45" s="2" t="s">
        <v>253</v>
      </c>
      <c r="L45" s="2" t="s">
        <v>253</v>
      </c>
      <c r="M45" s="103" t="s">
        <v>253</v>
      </c>
      <c r="N45" s="2" t="s">
        <v>253</v>
      </c>
      <c r="O45" s="2" t="s">
        <v>253</v>
      </c>
      <c r="P45" s="2" t="s">
        <v>253</v>
      </c>
      <c r="Q45" s="44" t="s">
        <v>253</v>
      </c>
      <c r="R45" s="2" t="s">
        <v>253</v>
      </c>
      <c r="S45" s="2" t="s">
        <v>253</v>
      </c>
      <c r="T45" s="2" t="s">
        <v>253</v>
      </c>
      <c r="U45" s="44" t="s">
        <v>253</v>
      </c>
      <c r="V45" s="2" t="s">
        <v>253</v>
      </c>
      <c r="W45" s="2">
        <f t="shared" si="13"/>
        <v>-1.5493377156200008</v>
      </c>
      <c r="X45" s="44">
        <f t="shared" si="14"/>
        <v>-1.5493377156200008</v>
      </c>
      <c r="Y45" s="83">
        <f t="shared" si="15"/>
        <v>-2.2297680153237671</v>
      </c>
      <c r="Z45" s="140">
        <f t="shared" si="21"/>
        <v>9.4793681775084231</v>
      </c>
      <c r="AA45" s="2"/>
      <c r="AC45" s="140" t="s">
        <v>253</v>
      </c>
      <c r="AD45" s="140" t="s">
        <v>253</v>
      </c>
      <c r="AE45" s="140" t="s">
        <v>253</v>
      </c>
      <c r="AF45" s="140">
        <f t="shared" si="19"/>
        <v>11.168236285448078</v>
      </c>
      <c r="AO45" s="52"/>
      <c r="AP45" s="52"/>
      <c r="AQ45" s="52"/>
      <c r="AR45" s="52"/>
    </row>
    <row r="46" spans="1:44" x14ac:dyDescent="0.35">
      <c r="A46">
        <f t="shared" si="1"/>
        <v>42</v>
      </c>
      <c r="B46" t="s">
        <v>218</v>
      </c>
      <c r="C46" s="65" t="s">
        <v>219</v>
      </c>
      <c r="D46" s="1">
        <v>0.5</v>
      </c>
      <c r="E46" s="1" t="s">
        <v>253</v>
      </c>
      <c r="F46" s="1" t="s">
        <v>253</v>
      </c>
      <c r="G46" s="1">
        <v>0.53400000000000003</v>
      </c>
      <c r="H46" s="1">
        <v>1</v>
      </c>
      <c r="I46" s="1">
        <v>0</v>
      </c>
      <c r="J46" s="1">
        <v>0.27450764179229736</v>
      </c>
      <c r="K46" s="2">
        <f t="shared" si="2"/>
        <v>-2.0505263101668354</v>
      </c>
      <c r="L46" s="2" t="s">
        <v>253</v>
      </c>
      <c r="M46" s="44">
        <f t="shared" si="20"/>
        <v>-2.0505263101668354</v>
      </c>
      <c r="N46" s="2">
        <f t="shared" si="4"/>
        <v>-2.5073508546831493</v>
      </c>
      <c r="O46" s="2" t="s">
        <v>253</v>
      </c>
      <c r="P46" s="2">
        <f t="shared" si="6"/>
        <v>0.16926227646816999</v>
      </c>
      <c r="Q46" s="44">
        <f t="shared" si="7"/>
        <v>0.16926227646816999</v>
      </c>
      <c r="R46" s="2">
        <f t="shared" si="8"/>
        <v>0.1830592495822207</v>
      </c>
      <c r="S46" s="2">
        <f t="shared" si="9"/>
        <v>0.90659612157126834</v>
      </c>
      <c r="T46" s="2">
        <f t="shared" si="10"/>
        <v>-2.0485627544669516</v>
      </c>
      <c r="U46" s="44">
        <f t="shared" si="11"/>
        <v>-0.57098331644784162</v>
      </c>
      <c r="V46" s="2">
        <f t="shared" si="12"/>
        <v>-0.71664777293513771</v>
      </c>
      <c r="W46" s="2">
        <f t="shared" si="13"/>
        <v>-0.75222358334417461</v>
      </c>
      <c r="X46" s="44">
        <f t="shared" si="14"/>
        <v>-0.94829074034506022</v>
      </c>
      <c r="Y46" s="83">
        <f t="shared" si="15"/>
        <v>-1.3188629654112292</v>
      </c>
      <c r="Z46" s="140">
        <f t="shared" si="21"/>
        <v>29.463048423051053</v>
      </c>
      <c r="AA46" s="2"/>
      <c r="AC46" s="140">
        <f t="shared" si="16"/>
        <v>32.998298299131243</v>
      </c>
      <c r="AD46" s="140">
        <f t="shared" si="17"/>
        <v>56.337023340338796</v>
      </c>
      <c r="AE46" s="140">
        <f t="shared" si="18"/>
        <v>60.532047170917188</v>
      </c>
      <c r="AF46" s="140">
        <f t="shared" si="19"/>
        <v>27.450764179229743</v>
      </c>
      <c r="AO46" s="52"/>
      <c r="AP46" s="52"/>
      <c r="AQ46" s="52"/>
      <c r="AR46" s="52"/>
    </row>
    <row r="47" spans="1:44" x14ac:dyDescent="0.35">
      <c r="A47">
        <f t="shared" si="1"/>
        <v>29</v>
      </c>
      <c r="B47" t="s">
        <v>220</v>
      </c>
      <c r="C47" s="65" t="s">
        <v>221</v>
      </c>
      <c r="D47" s="1">
        <v>0.91300000000000003</v>
      </c>
      <c r="E47" s="1">
        <v>0.432</v>
      </c>
      <c r="F47" s="1">
        <v>0.85</v>
      </c>
      <c r="G47" s="1">
        <v>0.57000000000000006</v>
      </c>
      <c r="H47" s="1">
        <v>0.876</v>
      </c>
      <c r="I47" s="1">
        <v>0.40200000000000002</v>
      </c>
      <c r="J47" s="1">
        <v>0.23619312047958374</v>
      </c>
      <c r="K47" s="2">
        <f t="shared" si="2"/>
        <v>0.53658499361374767</v>
      </c>
      <c r="L47" s="2">
        <f t="shared" si="3"/>
        <v>-0.55276059480817052</v>
      </c>
      <c r="M47" s="44">
        <f t="shared" si="20"/>
        <v>-8.0878005972114253E-3</v>
      </c>
      <c r="N47" s="2">
        <f t="shared" si="4"/>
        <v>3.5935800601419724E-3</v>
      </c>
      <c r="O47" s="2">
        <f t="shared" si="5"/>
        <v>1.1543549920552469</v>
      </c>
      <c r="P47" s="2">
        <f t="shared" si="6"/>
        <v>0.28716528698953431</v>
      </c>
      <c r="Q47" s="44">
        <f t="shared" si="7"/>
        <v>0.7207601395223906</v>
      </c>
      <c r="R47" s="2">
        <f t="shared" si="8"/>
        <v>0.85613098657345399</v>
      </c>
      <c r="S47" s="2">
        <f t="shared" si="9"/>
        <v>0.18186291014428088</v>
      </c>
      <c r="T47" s="2">
        <f t="shared" si="10"/>
        <v>-0.51662270453622661</v>
      </c>
      <c r="U47" s="44">
        <f t="shared" si="11"/>
        <v>-0.16737989719597285</v>
      </c>
      <c r="V47" s="2">
        <f t="shared" si="12"/>
        <v>-0.1885497693069664</v>
      </c>
      <c r="W47" s="2">
        <f t="shared" si="13"/>
        <v>-0.93979302347644711</v>
      </c>
      <c r="X47" s="44">
        <f t="shared" si="14"/>
        <v>-6.7154556537454391E-2</v>
      </c>
      <c r="Y47" s="83">
        <f t="shared" si="15"/>
        <v>1.6525835312471072E-2</v>
      </c>
      <c r="Z47" s="140">
        <f t="shared" si="21"/>
        <v>58.759167485848394</v>
      </c>
      <c r="AA47" s="2"/>
      <c r="AC47" s="140">
        <f t="shared" si="16"/>
        <v>71.879312711584959</v>
      </c>
      <c r="AD47" s="140">
        <f t="shared" si="17"/>
        <v>71.987934812991242</v>
      </c>
      <c r="AE47" s="140">
        <f t="shared" si="18"/>
        <v>68.892190359014748</v>
      </c>
      <c r="AF47" s="140">
        <f t="shared" si="19"/>
        <v>23.619312047958381</v>
      </c>
      <c r="AO47" s="52"/>
      <c r="AP47" s="52"/>
      <c r="AQ47" s="52"/>
      <c r="AR47" s="52"/>
    </row>
    <row r="48" spans="1:44" x14ac:dyDescent="0.35">
      <c r="A48">
        <f t="shared" si="1"/>
        <v>23</v>
      </c>
      <c r="B48" t="s">
        <v>222</v>
      </c>
      <c r="C48" s="65" t="s">
        <v>223</v>
      </c>
      <c r="D48" s="1">
        <v>0.65200000000000002</v>
      </c>
      <c r="E48" s="1">
        <v>0.35699999999999998</v>
      </c>
      <c r="F48" s="1">
        <v>0.59199999999999997</v>
      </c>
      <c r="G48" s="1">
        <v>0.65500000000000003</v>
      </c>
      <c r="H48" s="1">
        <v>0.95500000000000007</v>
      </c>
      <c r="I48" s="1">
        <v>0.58599999999999997</v>
      </c>
      <c r="J48" s="1">
        <v>0.49132192134857178</v>
      </c>
      <c r="K48" s="2">
        <f t="shared" si="2"/>
        <v>-1.0983691233032793</v>
      </c>
      <c r="L48" s="2">
        <f t="shared" si="3"/>
        <v>-0.87090345496635357</v>
      </c>
      <c r="M48" s="44">
        <f t="shared" si="20"/>
        <v>-0.98463628913481638</v>
      </c>
      <c r="N48" s="2">
        <f t="shared" si="4"/>
        <v>-1.1969610418105365</v>
      </c>
      <c r="O48" s="2">
        <f t="shared" si="5"/>
        <v>0.18107529287141108</v>
      </c>
      <c r="P48" s="2">
        <f t="shared" si="6"/>
        <v>0.56554739516497754</v>
      </c>
      <c r="Q48" s="44">
        <f t="shared" si="7"/>
        <v>0.37331134401819432</v>
      </c>
      <c r="R48" s="2">
        <f t="shared" si="8"/>
        <v>0.43208951701923853</v>
      </c>
      <c r="S48" s="2">
        <f t="shared" si="9"/>
        <v>0.64358810129534594</v>
      </c>
      <c r="T48" s="2">
        <f t="shared" si="10"/>
        <v>0.18456378597932876</v>
      </c>
      <c r="U48" s="44">
        <f t="shared" si="11"/>
        <v>0.41407594363733735</v>
      </c>
      <c r="V48" s="2">
        <f t="shared" si="12"/>
        <v>0.57226060566754922</v>
      </c>
      <c r="W48" s="2">
        <f t="shared" si="13"/>
        <v>0.30919468930322341</v>
      </c>
      <c r="X48" s="44">
        <f t="shared" si="14"/>
        <v>2.9145942544868644E-2</v>
      </c>
      <c r="Y48" s="83">
        <f t="shared" si="15"/>
        <v>0.16247218315501566</v>
      </c>
      <c r="Z48" s="140">
        <f t="shared" si="21"/>
        <v>61.960977760772437</v>
      </c>
      <c r="AA48" s="2"/>
      <c r="AC48" s="140">
        <f t="shared" si="16"/>
        <v>53.289183471762094</v>
      </c>
      <c r="AD48" s="140">
        <f t="shared" si="17"/>
        <v>62.127714667076958</v>
      </c>
      <c r="AE48" s="140">
        <f t="shared" si="18"/>
        <v>80.936325406068448</v>
      </c>
      <c r="AF48" s="140">
        <f t="shared" si="19"/>
        <v>49.132192134857192</v>
      </c>
      <c r="AO48" s="52"/>
      <c r="AP48" s="52"/>
      <c r="AQ48" s="52"/>
      <c r="AR48" s="52"/>
    </row>
    <row r="49" spans="1:44" x14ac:dyDescent="0.35">
      <c r="A49">
        <f t="shared" si="1"/>
        <v>31</v>
      </c>
      <c r="B49" t="s">
        <v>224</v>
      </c>
      <c r="C49" s="65" t="s">
        <v>225</v>
      </c>
      <c r="D49" s="1">
        <v>0.73199999999999998</v>
      </c>
      <c r="E49" s="1">
        <v>0.52600000000000002</v>
      </c>
      <c r="F49" s="1">
        <v>0.441</v>
      </c>
      <c r="G49" s="1">
        <v>0.254</v>
      </c>
      <c r="H49" s="1">
        <v>0.84699999999999998</v>
      </c>
      <c r="I49" s="1">
        <v>0.70000000000000007</v>
      </c>
      <c r="J49" s="1">
        <v>0.43847376108169556</v>
      </c>
      <c r="K49" s="2">
        <f t="shared" si="2"/>
        <v>-0.59723376179614485</v>
      </c>
      <c r="L49" s="2">
        <f t="shared" si="3"/>
        <v>-0.15402154340991439</v>
      </c>
      <c r="M49" s="44">
        <f t="shared" si="20"/>
        <v>-0.3756276526030296</v>
      </c>
      <c r="N49" s="2">
        <f t="shared" si="4"/>
        <v>-0.44825461101947428</v>
      </c>
      <c r="O49" s="2">
        <f t="shared" si="5"/>
        <v>-0.38855739928657029</v>
      </c>
      <c r="P49" s="2">
        <f t="shared" si="6"/>
        <v>-0.74776113869799621</v>
      </c>
      <c r="Q49" s="44">
        <f t="shared" si="7"/>
        <v>-0.5681592689922832</v>
      </c>
      <c r="R49" s="2">
        <f t="shared" si="8"/>
        <v>-0.71692175442219475</v>
      </c>
      <c r="S49" s="2">
        <f t="shared" si="9"/>
        <v>1.2368852633130438E-2</v>
      </c>
      <c r="T49" s="2">
        <f t="shared" si="10"/>
        <v>0.61899454640744511</v>
      </c>
      <c r="U49" s="44">
        <f t="shared" si="11"/>
        <v>0.3156816995202878</v>
      </c>
      <c r="V49" s="2">
        <f t="shared" si="12"/>
        <v>0.44351589883866566</v>
      </c>
      <c r="W49" s="2">
        <f t="shared" si="13"/>
        <v>5.0475553746926499E-2</v>
      </c>
      <c r="X49" s="44">
        <f t="shared" si="14"/>
        <v>-0.16779622821401927</v>
      </c>
      <c r="Y49" s="83">
        <f t="shared" si="15"/>
        <v>-0.13599969219706698</v>
      </c>
      <c r="Z49" s="140">
        <f t="shared" si="21"/>
        <v>55.413021395950246</v>
      </c>
      <c r="AA49" s="2"/>
      <c r="AC49" s="140">
        <f t="shared" si="16"/>
        <v>64.882616254857595</v>
      </c>
      <c r="AD49" s="140">
        <f t="shared" si="17"/>
        <v>35.409799321533441</v>
      </c>
      <c r="AE49" s="140">
        <f t="shared" si="18"/>
        <v>78.898210934124819</v>
      </c>
      <c r="AF49" s="140">
        <f t="shared" si="19"/>
        <v>43.847376108169563</v>
      </c>
      <c r="AO49" s="52"/>
      <c r="AP49" s="52"/>
      <c r="AQ49" s="52"/>
      <c r="AR49" s="52"/>
    </row>
    <row r="50" spans="1:44" x14ac:dyDescent="0.35">
      <c r="A50">
        <f t="shared" si="1"/>
        <v>24</v>
      </c>
      <c r="B50" t="s">
        <v>226</v>
      </c>
      <c r="C50" s="65" t="s">
        <v>226</v>
      </c>
      <c r="D50" s="1">
        <v>0.93700000000000006</v>
      </c>
      <c r="E50" s="1">
        <v>0.82000000000000006</v>
      </c>
      <c r="F50" s="1">
        <v>0.249</v>
      </c>
      <c r="G50" s="1">
        <v>0.11700000000000001</v>
      </c>
      <c r="H50" s="1">
        <v>0.81300000000000006</v>
      </c>
      <c r="I50" s="1">
        <v>0.45800000000000002</v>
      </c>
      <c r="J50" s="1">
        <v>0.56947875022888184</v>
      </c>
      <c r="K50" s="2">
        <f t="shared" si="2"/>
        <v>0.68692560206588815</v>
      </c>
      <c r="L50" s="2">
        <f t="shared" si="3"/>
        <v>1.093098468410163</v>
      </c>
      <c r="M50" s="44">
        <f t="shared" si="20"/>
        <v>0.89001203523802563</v>
      </c>
      <c r="N50" s="2">
        <f t="shared" si="4"/>
        <v>1.1077045601794577</v>
      </c>
      <c r="O50" s="2">
        <f t="shared" si="5"/>
        <v>-1.1128585707722156</v>
      </c>
      <c r="P50" s="2">
        <f t="shared" si="6"/>
        <v>-1.196447595404299</v>
      </c>
      <c r="Q50" s="44">
        <f t="shared" si="7"/>
        <v>-1.1546530830882573</v>
      </c>
      <c r="R50" s="2">
        <f t="shared" si="8"/>
        <v>-1.4327040568268381</v>
      </c>
      <c r="S50" s="2">
        <f t="shared" si="9"/>
        <v>-0.18634831824201081</v>
      </c>
      <c r="T50" s="2">
        <f t="shared" si="10"/>
        <v>-0.30321812046627494</v>
      </c>
      <c r="U50" s="44">
        <f t="shared" si="11"/>
        <v>-0.24478321935414288</v>
      </c>
      <c r="V50" s="2">
        <f t="shared" si="12"/>
        <v>-0.2898287425666275</v>
      </c>
      <c r="W50" s="2">
        <f t="shared" si="13"/>
        <v>0.69181287513265521</v>
      </c>
      <c r="X50" s="44">
        <f t="shared" si="14"/>
        <v>1.9246158979661837E-2</v>
      </c>
      <c r="Y50" s="83">
        <f t="shared" si="15"/>
        <v>0.1474687587746451</v>
      </c>
      <c r="Z50" s="140">
        <f t="shared" si="21"/>
        <v>61.631828597054117</v>
      </c>
      <c r="AA50" s="2"/>
      <c r="AC50" s="140">
        <f t="shared" si="16"/>
        <v>88.976049037953103</v>
      </c>
      <c r="AD50" s="140">
        <f t="shared" si="17"/>
        <v>18.765740697553017</v>
      </c>
      <c r="AE50" s="140">
        <f t="shared" si="18"/>
        <v>67.288876745675609</v>
      </c>
      <c r="AF50" s="140">
        <f t="shared" si="19"/>
        <v>56.947875022888198</v>
      </c>
      <c r="AO50" s="52"/>
      <c r="AP50" s="52"/>
      <c r="AQ50" s="52"/>
      <c r="AR50" s="52"/>
    </row>
    <row r="51" spans="1:44" x14ac:dyDescent="0.35">
      <c r="A51">
        <f t="shared" si="1"/>
        <v>16</v>
      </c>
      <c r="B51" t="s">
        <v>227</v>
      </c>
      <c r="C51" s="65" t="s">
        <v>227</v>
      </c>
      <c r="D51" s="1">
        <v>0.73099999999999998</v>
      </c>
      <c r="E51" s="1">
        <v>0.84399999999999997</v>
      </c>
      <c r="F51" s="1">
        <v>0.45200000000000001</v>
      </c>
      <c r="G51" s="1">
        <v>0.29099999999999998</v>
      </c>
      <c r="H51" s="1">
        <v>0.89900000000000002</v>
      </c>
      <c r="I51" s="1">
        <v>0.59499999999999997</v>
      </c>
      <c r="J51" s="1">
        <v>0.51724141836166382</v>
      </c>
      <c r="K51" s="2">
        <f t="shared" si="2"/>
        <v>-0.60349795381498406</v>
      </c>
      <c r="L51" s="2">
        <f t="shared" si="3"/>
        <v>1.1949041836607812</v>
      </c>
      <c r="M51" s="44">
        <f t="shared" si="20"/>
        <v>0.29570311492289858</v>
      </c>
      <c r="N51" s="2">
        <f t="shared" si="4"/>
        <v>0.37706974841319796</v>
      </c>
      <c r="O51" s="2">
        <f t="shared" si="5"/>
        <v>-0.34706097800353847</v>
      </c>
      <c r="P51" s="2">
        <f t="shared" si="6"/>
        <v>-0.62658304455103864</v>
      </c>
      <c r="Q51" s="44">
        <f t="shared" si="7"/>
        <v>-0.48682201127728852</v>
      </c>
      <c r="R51" s="2">
        <f t="shared" si="8"/>
        <v>-0.61765426310473026</v>
      </c>
      <c r="S51" s="2">
        <f t="shared" si="9"/>
        <v>0.31628923161864159</v>
      </c>
      <c r="T51" s="2">
        <f t="shared" si="10"/>
        <v>0.21886095127628533</v>
      </c>
      <c r="U51" s="44">
        <f t="shared" si="11"/>
        <v>0.26757509144746344</v>
      </c>
      <c r="V51" s="2">
        <f t="shared" si="12"/>
        <v>0.38057043685107178</v>
      </c>
      <c r="W51" s="2">
        <f t="shared" si="13"/>
        <v>0.43608406118329335</v>
      </c>
      <c r="X51" s="44">
        <f t="shared" si="14"/>
        <v>0.14401749583570822</v>
      </c>
      <c r="Y51" s="83">
        <f t="shared" si="15"/>
        <v>0.33656353090043639</v>
      </c>
      <c r="Z51" s="140">
        <f t="shared" si="21"/>
        <v>65.780240621587723</v>
      </c>
      <c r="AA51" s="2"/>
      <c r="AC51" s="140">
        <f t="shared" si="16"/>
        <v>77.662448365053834</v>
      </c>
      <c r="AD51" s="140">
        <f t="shared" si="17"/>
        <v>37.71806251746996</v>
      </c>
      <c r="AE51" s="140">
        <f t="shared" si="18"/>
        <v>77.90174233995883</v>
      </c>
      <c r="AF51" s="140">
        <f t="shared" si="19"/>
        <v>51.724141836166382</v>
      </c>
      <c r="AO51" s="52"/>
      <c r="AP51" s="52"/>
      <c r="AQ51" s="52"/>
      <c r="AR51" s="52"/>
    </row>
    <row r="52" spans="1:44" x14ac:dyDescent="0.35">
      <c r="A52">
        <f t="shared" si="1"/>
        <v>37</v>
      </c>
      <c r="B52" t="s">
        <v>228</v>
      </c>
      <c r="C52" s="65" t="s">
        <v>229</v>
      </c>
      <c r="D52" s="1">
        <v>0.69100000000000006</v>
      </c>
      <c r="E52" s="1">
        <v>0.375</v>
      </c>
      <c r="F52" s="1">
        <v>0.39900000000000002</v>
      </c>
      <c r="G52" s="1">
        <v>0.26300000000000001</v>
      </c>
      <c r="H52" s="1">
        <v>0.97299999999999998</v>
      </c>
      <c r="I52" s="1">
        <v>0.31</v>
      </c>
      <c r="J52" s="1">
        <v>0.47605040669441223</v>
      </c>
      <c r="K52" s="2">
        <f t="shared" si="2"/>
        <v>-0.85406563456855089</v>
      </c>
      <c r="L52" s="2">
        <f t="shared" si="3"/>
        <v>-0.79454916852838953</v>
      </c>
      <c r="M52" s="44">
        <f t="shared" si="20"/>
        <v>-0.82430740154847015</v>
      </c>
      <c r="N52" s="2">
        <f t="shared" si="4"/>
        <v>-0.99985502068564669</v>
      </c>
      <c r="O52" s="2">
        <f>STANDARDIZE(F52, AVERAGE(F$6:F$54), _xlfn.STDEV.P(F$6:F$54))</f>
        <v>-0.54699828054905519</v>
      </c>
      <c r="P52" s="2">
        <f t="shared" si="6"/>
        <v>-0.71828538606765513</v>
      </c>
      <c r="Q52" s="44">
        <f t="shared" si="7"/>
        <v>-0.63264183330835522</v>
      </c>
      <c r="R52" s="2">
        <f t="shared" si="8"/>
        <v>-0.79561905223130791</v>
      </c>
      <c r="S52" s="2">
        <f t="shared" si="9"/>
        <v>0.74879130940571448</v>
      </c>
      <c r="T52" s="2">
        <f t="shared" si="10"/>
        <v>-0.86721594979400451</v>
      </c>
      <c r="U52" s="44">
        <f t="shared" si="11"/>
        <v>-5.9212320194145018E-2</v>
      </c>
      <c r="V52" s="2">
        <f t="shared" si="12"/>
        <v>-4.7017069762827705E-2</v>
      </c>
      <c r="W52" s="2">
        <f t="shared" si="13"/>
        <v>0.23443270988885431</v>
      </c>
      <c r="X52" s="44">
        <f t="shared" si="14"/>
        <v>-0.40201460819773199</v>
      </c>
      <c r="Y52" s="83">
        <f t="shared" si="15"/>
        <v>-0.49096480122519798</v>
      </c>
      <c r="Z52" s="140">
        <f t="shared" si="21"/>
        <v>47.625701259978392</v>
      </c>
      <c r="AA52" s="2"/>
      <c r="AC52" s="140">
        <f t="shared" si="16"/>
        <v>56.341294837548553</v>
      </c>
      <c r="AD52" s="140">
        <f t="shared" si="17"/>
        <v>33.579854052024309</v>
      </c>
      <c r="AE52" s="140">
        <f t="shared" si="18"/>
        <v>71.132747274318092</v>
      </c>
      <c r="AF52" s="140">
        <f t="shared" si="19"/>
        <v>47.60504066944123</v>
      </c>
      <c r="AO52" s="52"/>
      <c r="AP52" s="52"/>
      <c r="AQ52" s="52"/>
      <c r="AR52" s="52"/>
    </row>
    <row r="53" spans="1:44" x14ac:dyDescent="0.35">
      <c r="A53">
        <f t="shared" si="1"/>
        <v>38</v>
      </c>
      <c r="B53" t="s">
        <v>230</v>
      </c>
      <c r="C53" s="65" t="s">
        <v>231</v>
      </c>
      <c r="D53" s="1">
        <v>0.77900000000000003</v>
      </c>
      <c r="E53" s="1">
        <v>0.28899999999999998</v>
      </c>
      <c r="F53" s="1">
        <v>0.34599999999999997</v>
      </c>
      <c r="G53" s="1">
        <v>0.13700000000000001</v>
      </c>
      <c r="H53" s="1">
        <v>0.71799999999999997</v>
      </c>
      <c r="I53" s="1">
        <v>0.40600000000000003</v>
      </c>
      <c r="J53" s="1">
        <v>0.57218873500823975</v>
      </c>
      <c r="K53" s="2">
        <f>STANDARDIZE(D53, AVERAGE(D$6:D$54), _xlfn.STDEV.P(D$6:D$54))</f>
        <v>-0.30281673691070293</v>
      </c>
      <c r="L53" s="2">
        <f t="shared" si="3"/>
        <v>-1.1593529815097727</v>
      </c>
      <c r="M53" s="44">
        <f t="shared" si="20"/>
        <v>-0.7310848592102378</v>
      </c>
      <c r="N53" s="2">
        <f t="shared" si="4"/>
        <v>-0.88524857217810793</v>
      </c>
      <c r="O53" s="2">
        <f t="shared" si="5"/>
        <v>-0.74693558309457198</v>
      </c>
      <c r="P53" s="2">
        <f t="shared" si="6"/>
        <v>-1.1309459228924299</v>
      </c>
      <c r="Q53" s="44">
        <f t="shared" si="7"/>
        <v>-0.93894075299350099</v>
      </c>
      <c r="R53" s="2">
        <f t="shared" si="8"/>
        <v>-1.1694394416146674</v>
      </c>
      <c r="S53" s="2">
        <f t="shared" si="9"/>
        <v>-0.74158747215784848</v>
      </c>
      <c r="T53" s="2">
        <f t="shared" si="10"/>
        <v>-0.50137951995980146</v>
      </c>
      <c r="U53" s="44">
        <f t="shared" si="11"/>
        <v>-0.62148349605882491</v>
      </c>
      <c r="V53" s="2">
        <f t="shared" si="12"/>
        <v>-0.7827251220439706</v>
      </c>
      <c r="W53" s="2">
        <f t="shared" si="13"/>
        <v>0.70507965520495308</v>
      </c>
      <c r="X53" s="44">
        <f t="shared" si="14"/>
        <v>-0.53308337015794827</v>
      </c>
      <c r="Y53" s="83">
        <f t="shared" si="15"/>
        <v>-0.68960351345019755</v>
      </c>
      <c r="Z53" s="140">
        <f t="shared" si="21"/>
        <v>43.267911707849017</v>
      </c>
      <c r="AA53" s="2"/>
      <c r="AC53" s="140">
        <f>((N53-N$63)/(N$62-N$63))*100</f>
        <v>58.115931868350593</v>
      </c>
      <c r="AD53" s="140">
        <f>((R53-R$63)/(R$62-R$63))*100</f>
        <v>24.887422771125603</v>
      </c>
      <c r="AE53" s="140">
        <f t="shared" si="18"/>
        <v>59.485998717326169</v>
      </c>
      <c r="AF53" s="140">
        <f t="shared" si="19"/>
        <v>57.218873500823975</v>
      </c>
      <c r="AO53" s="52"/>
      <c r="AP53" s="52"/>
      <c r="AQ53" s="52"/>
      <c r="AR53" s="52"/>
    </row>
    <row r="54" spans="1:44" x14ac:dyDescent="0.35">
      <c r="A54">
        <f t="shared" si="1"/>
        <v>35</v>
      </c>
      <c r="B54" t="s">
        <v>232</v>
      </c>
      <c r="C54" t="s">
        <v>233</v>
      </c>
      <c r="D54" s="1">
        <v>1</v>
      </c>
      <c r="E54" s="1">
        <v>0.88700000000000001</v>
      </c>
      <c r="F54" s="1">
        <v>0.124</v>
      </c>
      <c r="G54" s="1">
        <v>0.30299999999999999</v>
      </c>
      <c r="H54" s="1">
        <v>0.76100000000000001</v>
      </c>
      <c r="I54" s="1">
        <v>0.5</v>
      </c>
      <c r="J54" s="1">
        <v>0.19395959377288818</v>
      </c>
      <c r="K54" s="2">
        <f t="shared" si="2"/>
        <v>1.0815696992527564</v>
      </c>
      <c r="L54" s="2">
        <f t="shared" si="3"/>
        <v>1.3773060901514731</v>
      </c>
      <c r="M54" s="44">
        <f t="shared" si="20"/>
        <v>1.2294378947021147</v>
      </c>
      <c r="N54" s="2">
        <f t="shared" si="4"/>
        <v>1.5249898144654743</v>
      </c>
      <c r="O54" s="2">
        <f t="shared" si="5"/>
        <v>-1.5844088126248494</v>
      </c>
      <c r="P54" s="2">
        <f t="shared" si="6"/>
        <v>-0.58728204104391724</v>
      </c>
      <c r="Q54" s="44">
        <f t="shared" si="7"/>
        <v>-1.0858454268343833</v>
      </c>
      <c r="R54" s="2">
        <f t="shared" si="8"/>
        <v>-1.3487282305985915</v>
      </c>
      <c r="S54" s="2">
        <f t="shared" si="9"/>
        <v>-0.49026869722752198</v>
      </c>
      <c r="T54" s="2">
        <f t="shared" si="10"/>
        <v>-0.14316468241381122</v>
      </c>
      <c r="U54" s="44">
        <f t="shared" si="11"/>
        <v>-0.31671668982066659</v>
      </c>
      <c r="V54" s="2">
        <f t="shared" si="12"/>
        <v>-0.38395064623590941</v>
      </c>
      <c r="W54" s="2">
        <f t="shared" si="13"/>
        <v>-1.1465480262215202</v>
      </c>
      <c r="X54" s="44">
        <f t="shared" si="14"/>
        <v>-0.3385592721476367</v>
      </c>
      <c r="Y54" s="83">
        <f t="shared" si="15"/>
        <v>-0.39479630120822623</v>
      </c>
      <c r="Z54" s="140">
        <f t="shared" si="21"/>
        <v>49.735471706653541</v>
      </c>
      <c r="AC54" s="140">
        <f t="shared" si="16"/>
        <v>95.437551634946161</v>
      </c>
      <c r="AD54" s="140">
        <f t="shared" si="17"/>
        <v>20.718427387409154</v>
      </c>
      <c r="AE54" s="140">
        <f t="shared" si="18"/>
        <v>65.798864311609378</v>
      </c>
      <c r="AF54" s="140">
        <f t="shared" si="19"/>
        <v>19.395959377288822</v>
      </c>
      <c r="AO54" s="52"/>
      <c r="AP54" s="52"/>
      <c r="AQ54" s="52"/>
      <c r="AR54" s="52"/>
    </row>
    <row r="55" spans="1:44" x14ac:dyDescent="0.35">
      <c r="AA55" s="43"/>
      <c r="AG55" s="52"/>
      <c r="AH55" s="52"/>
      <c r="AI55" s="52"/>
    </row>
    <row r="56" spans="1:44" x14ac:dyDescent="0.35">
      <c r="C56" s="45" t="s">
        <v>254</v>
      </c>
      <c r="D56" s="46">
        <f t="shared" ref="D56" si="23">AVERAGE(D6:D54)</f>
        <v>0.82734090909090907</v>
      </c>
      <c r="E56" s="46">
        <f t="shared" ref="E56:Y56" si="24">AVERAGE(E6:E54)</f>
        <v>0.56230952380952393</v>
      </c>
      <c r="F56" s="46">
        <f t="shared" si="24"/>
        <v>0.54400000000000004</v>
      </c>
      <c r="G56" s="46">
        <f t="shared" si="24"/>
        <v>0.48231818181818203</v>
      </c>
      <c r="H56" s="46">
        <f t="shared" si="24"/>
        <v>0.84488372093023267</v>
      </c>
      <c r="I56" s="46">
        <f t="shared" si="24"/>
        <v>0.53756818181818189</v>
      </c>
      <c r="J56" s="46">
        <f t="shared" si="24"/>
        <v>0.42816319727959734</v>
      </c>
      <c r="K56" s="46">
        <f t="shared" si="24"/>
        <v>1.9176579516252704E-16</v>
      </c>
      <c r="L56" s="46">
        <f t="shared" si="24"/>
        <v>-4.8109664400423447E-16</v>
      </c>
      <c r="M56" s="46">
        <f t="shared" si="24"/>
        <v>-1.1010870578569204E-2</v>
      </c>
      <c r="N56" s="46">
        <f t="shared" si="24"/>
        <v>0</v>
      </c>
      <c r="O56" s="46">
        <f t="shared" si="24"/>
        <v>-1.1102230246251565E-16</v>
      </c>
      <c r="P56" s="46">
        <f t="shared" si="24"/>
        <v>-6.8127321965634609E-16</v>
      </c>
      <c r="Q56" s="46">
        <f t="shared" si="24"/>
        <v>1.9268183107184204E-2</v>
      </c>
      <c r="R56" s="46">
        <f t="shared" si="24"/>
        <v>0</v>
      </c>
      <c r="S56" s="46">
        <f t="shared" si="24"/>
        <v>-5.8351256643089618E-16</v>
      </c>
      <c r="T56" s="46">
        <f t="shared" si="24"/>
        <v>-2.3276835004925158E-16</v>
      </c>
      <c r="U56" s="46">
        <f t="shared" si="24"/>
        <v>-2.3279122209852125E-2</v>
      </c>
      <c r="V56" s="46">
        <f t="shared" si="24"/>
        <v>1.1354553660939102E-17</v>
      </c>
      <c r="W56" s="46">
        <f t="shared" si="24"/>
        <v>-9.7144514654701197E-17</v>
      </c>
      <c r="X56" s="46">
        <f t="shared" si="24"/>
        <v>-7.8058880022548974E-2</v>
      </c>
      <c r="Y56" s="46">
        <f t="shared" si="24"/>
        <v>2.1973164029039556E-17</v>
      </c>
      <c r="Z56" s="52"/>
    </row>
    <row r="57" spans="1:44" x14ac:dyDescent="0.35">
      <c r="C57" s="45" t="s">
        <v>255</v>
      </c>
      <c r="D57" s="46">
        <f t="shared" ref="D57" si="25">_xlfn.STDEV.P(D6:D54)</f>
        <v>0.15963750743792013</v>
      </c>
      <c r="E57" s="46">
        <f t="shared" ref="E57:Y57" si="26">_xlfn.STDEV.P(E6:E54)</f>
        <v>0.2357431499883714</v>
      </c>
      <c r="F57" s="46">
        <f t="shared" si="26"/>
        <v>0.26508310017803854</v>
      </c>
      <c r="G57" s="46">
        <f t="shared" si="26"/>
        <v>0.30533571484569294</v>
      </c>
      <c r="H57" s="46">
        <f t="shared" si="26"/>
        <v>0.17109744392125495</v>
      </c>
      <c r="I57" s="46">
        <f t="shared" si="26"/>
        <v>0.26241235746671593</v>
      </c>
      <c r="J57" s="46">
        <f t="shared" si="26"/>
        <v>0.2042684633791865</v>
      </c>
      <c r="K57" s="46">
        <f t="shared" si="26"/>
        <v>0.999999999999995</v>
      </c>
      <c r="L57" s="46">
        <f t="shared" si="26"/>
        <v>1.0000000000000011</v>
      </c>
      <c r="M57" s="46">
        <f t="shared" si="26"/>
        <v>0.81341445924048672</v>
      </c>
      <c r="N57" s="46">
        <f t="shared" si="26"/>
        <v>1.0000000000000002</v>
      </c>
      <c r="O57" s="46">
        <f t="shared" si="26"/>
        <v>1</v>
      </c>
      <c r="P57" s="46">
        <f t="shared" si="26"/>
        <v>1.0000000000000013</v>
      </c>
      <c r="Q57" s="46">
        <f t="shared" si="26"/>
        <v>0.81937456699567779</v>
      </c>
      <c r="R57" s="46">
        <f t="shared" si="26"/>
        <v>0.99999999999999978</v>
      </c>
      <c r="S57" s="46">
        <f t="shared" si="26"/>
        <v>1.0000000000000044</v>
      </c>
      <c r="T57" s="46">
        <f t="shared" si="26"/>
        <v>1.0000000000000013</v>
      </c>
      <c r="U57" s="46">
        <f t="shared" si="26"/>
        <v>0.76425855897770434</v>
      </c>
      <c r="V57" s="46">
        <f t="shared" si="26"/>
        <v>1</v>
      </c>
      <c r="W57" s="46">
        <f t="shared" si="26"/>
        <v>1.0000000000000004</v>
      </c>
      <c r="X57" s="46">
        <f t="shared" si="26"/>
        <v>0.65983493596028597</v>
      </c>
      <c r="Y57" s="46">
        <f t="shared" si="26"/>
        <v>1.0000000000000002</v>
      </c>
      <c r="Z57" s="52"/>
    </row>
    <row r="58" spans="1:44" x14ac:dyDescent="0.35">
      <c r="C58" s="45" t="s">
        <v>256</v>
      </c>
      <c r="D58" s="46">
        <f t="shared" ref="D58" si="27">MIN(D6:D54)</f>
        <v>0.4</v>
      </c>
      <c r="E58" s="46">
        <f t="shared" ref="E58:Y58" si="28">MIN(E6:E54)</f>
        <v>0</v>
      </c>
      <c r="F58" s="46">
        <f t="shared" si="28"/>
        <v>0</v>
      </c>
      <c r="G58" s="46">
        <f t="shared" si="28"/>
        <v>0</v>
      </c>
      <c r="H58" s="46">
        <f t="shared" si="28"/>
        <v>0</v>
      </c>
      <c r="I58" s="46">
        <f t="shared" si="28"/>
        <v>0</v>
      </c>
      <c r="J58" s="46">
        <f t="shared" si="28"/>
        <v>4.4736612588167191E-2</v>
      </c>
      <c r="K58" s="46">
        <f t="shared" si="28"/>
        <v>-2.6769455120507533</v>
      </c>
      <c r="L58" s="46">
        <f t="shared" si="28"/>
        <v>-2.3852634693193044</v>
      </c>
      <c r="M58" s="46">
        <f t="shared" si="28"/>
        <v>-2.0505263101668354</v>
      </c>
      <c r="N58" s="46">
        <f t="shared" si="28"/>
        <v>-2.5073508546831493</v>
      </c>
      <c r="O58" s="46">
        <f t="shared" si="28"/>
        <v>-2.052186652542662</v>
      </c>
      <c r="P58" s="46">
        <f t="shared" si="28"/>
        <v>-1.5796323795987326</v>
      </c>
      <c r="Q58" s="46">
        <f t="shared" si="28"/>
        <v>-1.8011716397555269</v>
      </c>
      <c r="R58" s="46">
        <f t="shared" si="28"/>
        <v>-2.2217431394503047</v>
      </c>
      <c r="S58" s="46">
        <f t="shared" si="28"/>
        <v>-4.9380265512270176</v>
      </c>
      <c r="T58" s="46">
        <f t="shared" si="28"/>
        <v>-2.0485627544669516</v>
      </c>
      <c r="U58" s="46">
        <f t="shared" si="28"/>
        <v>-2.5405956168204145</v>
      </c>
      <c r="V58" s="46">
        <f t="shared" si="28"/>
        <v>-3.293802162945747</v>
      </c>
      <c r="W58" s="46">
        <f t="shared" si="28"/>
        <v>-1.8770718609640189</v>
      </c>
      <c r="X58" s="46">
        <f t="shared" si="28"/>
        <v>-1.669488906358624</v>
      </c>
      <c r="Y58" s="46">
        <f t="shared" si="28"/>
        <v>-2.4118608148869822</v>
      </c>
      <c r="Z58" s="52"/>
      <c r="AB58" s="96"/>
    </row>
    <row r="59" spans="1:44" x14ac:dyDescent="0.35">
      <c r="C59" s="45" t="s">
        <v>257</v>
      </c>
      <c r="D59" s="46">
        <f t="shared" ref="D59" si="29">MAX(D6:D54)</f>
        <v>1</v>
      </c>
      <c r="E59" s="46">
        <f t="shared" ref="E59:Y59" si="30">MAX(E6:E54)</f>
        <v>1</v>
      </c>
      <c r="F59" s="46">
        <f t="shared" si="30"/>
        <v>1</v>
      </c>
      <c r="G59" s="46">
        <f t="shared" si="30"/>
        <v>1</v>
      </c>
      <c r="H59" s="46">
        <f t="shared" si="30"/>
        <v>1</v>
      </c>
      <c r="I59" s="46">
        <f t="shared" si="30"/>
        <v>1</v>
      </c>
      <c r="J59" s="46">
        <f t="shared" si="30"/>
        <v>0.82311737537384033</v>
      </c>
      <c r="K59" s="46">
        <f t="shared" si="30"/>
        <v>1.0815696992527564</v>
      </c>
      <c r="L59" s="46">
        <f t="shared" si="30"/>
        <v>1.8566413327898019</v>
      </c>
      <c r="M59" s="46">
        <f t="shared" si="30"/>
        <v>1.4691055160212791</v>
      </c>
      <c r="N59" s="46">
        <f t="shared" si="30"/>
        <v>1.8196337301182035</v>
      </c>
      <c r="O59" s="46">
        <f>MAX(O6:O54)</f>
        <v>1.7202152822784076</v>
      </c>
      <c r="P59" s="46">
        <f t="shared" si="30"/>
        <v>1.6954512459947177</v>
      </c>
      <c r="Q59" s="46">
        <f t="shared" si="30"/>
        <v>1.6954512459947177</v>
      </c>
      <c r="R59" s="46">
        <f t="shared" si="30"/>
        <v>2.0456859785548791</v>
      </c>
      <c r="S59" s="46">
        <f t="shared" si="30"/>
        <v>0.90659612157126834</v>
      </c>
      <c r="T59" s="46">
        <f t="shared" si="30"/>
        <v>1.762233389639329</v>
      </c>
      <c r="U59" s="46">
        <f t="shared" si="30"/>
        <v>1.045158505245608</v>
      </c>
      <c r="V59" s="46">
        <f t="shared" si="30"/>
        <v>1.398005445807025</v>
      </c>
      <c r="W59" s="46">
        <f t="shared" si="30"/>
        <v>1.9335054053893961</v>
      </c>
      <c r="X59" s="46">
        <f t="shared" si="30"/>
        <v>1.008282739426974</v>
      </c>
      <c r="Y59" s="46">
        <f t="shared" si="30"/>
        <v>1.646383906406113</v>
      </c>
      <c r="Z59" s="52"/>
      <c r="AB59" s="96"/>
    </row>
    <row r="60" spans="1:44" x14ac:dyDescent="0.35">
      <c r="C60" s="45" t="s">
        <v>258</v>
      </c>
      <c r="D60" s="131"/>
      <c r="E60" s="132"/>
      <c r="F60" s="132"/>
      <c r="G60" s="132"/>
      <c r="H60" s="132"/>
      <c r="I60" s="133"/>
      <c r="J60" s="134"/>
      <c r="K60" s="134"/>
      <c r="L60" s="134"/>
      <c r="M60" s="134"/>
      <c r="N60" s="134"/>
      <c r="O60" s="45"/>
      <c r="P60" s="131"/>
      <c r="Q60" s="132"/>
      <c r="R60" s="132"/>
      <c r="S60" s="134"/>
      <c r="T60" s="45"/>
      <c r="U60" s="131"/>
      <c r="V60" s="132"/>
      <c r="W60" s="132"/>
      <c r="X60" s="132"/>
      <c r="Y60" s="134">
        <f>Y58-(0.25*Y57)</f>
        <v>-2.6618608148869822</v>
      </c>
    </row>
    <row r="61" spans="1:44" x14ac:dyDescent="0.35">
      <c r="C61" s="45" t="s">
        <v>259</v>
      </c>
      <c r="D61" s="135"/>
      <c r="E61" s="136"/>
      <c r="F61" s="136"/>
      <c r="G61" s="136"/>
      <c r="H61" s="136"/>
      <c r="I61" s="135"/>
      <c r="J61" s="136"/>
      <c r="K61" s="134"/>
      <c r="L61" s="134"/>
      <c r="M61" s="134"/>
      <c r="N61" s="134"/>
      <c r="O61" s="45"/>
      <c r="P61" s="135"/>
      <c r="Q61" s="136"/>
      <c r="R61" s="136"/>
      <c r="S61" s="134"/>
      <c r="T61" s="45"/>
      <c r="U61" s="135"/>
      <c r="V61" s="136"/>
      <c r="W61" s="136"/>
      <c r="X61" s="136"/>
      <c r="Y61" s="134">
        <f>Y59+(0.25*Y57)</f>
        <v>1.896383906406113</v>
      </c>
      <c r="Z61" s="52"/>
      <c r="AB61" s="43"/>
    </row>
    <row r="62" spans="1:44" x14ac:dyDescent="0.35">
      <c r="C62" s="136" t="s">
        <v>260</v>
      </c>
      <c r="D62" s="132">
        <v>1</v>
      </c>
      <c r="E62" s="132">
        <v>1</v>
      </c>
      <c r="F62" s="132">
        <v>1</v>
      </c>
      <c r="G62" s="132">
        <v>1</v>
      </c>
      <c r="H62" s="132">
        <v>1</v>
      </c>
      <c r="I62" s="132">
        <v>1</v>
      </c>
      <c r="J62" s="132">
        <v>1</v>
      </c>
      <c r="K62" s="134">
        <f>STANDARDIZE(D62,AVERAGE(D$6:D$54),_xlfn.STDEV.P(D$6:D$54))</f>
        <v>1.0815696992527564</v>
      </c>
      <c r="L62" s="134">
        <f t="shared" ref="L62:L63" si="31">STANDARDIZE(E62,AVERAGE(E$6:E$54),_xlfn.STDEV.P(E$6:E$54))</f>
        <v>1.8566413327898019</v>
      </c>
      <c r="M62" s="134">
        <f>AVERAGE(K62:L62)</f>
        <v>1.4691055160212791</v>
      </c>
      <c r="N62" s="134">
        <f>STANDARDIZE(M62,AVERAGE(M$6:M$54),_xlfn.STDEV.P(M$6:M$54))</f>
        <v>1.8196337301182035</v>
      </c>
      <c r="O62" s="134">
        <f>STANDARDIZE(F62,AVERAGE(F$6:F$54),_xlfn.STDEV.P(F$6:F$54))</f>
        <v>1.7202152822784076</v>
      </c>
      <c r="P62" s="134">
        <f>STANDARDIZE(G62,AVERAGE(G$6:G$54),_xlfn.STDEV.P(G$6:G$54))</f>
        <v>1.6954512459947177</v>
      </c>
      <c r="Q62" s="134">
        <f>AVERAGE(O62:P62)</f>
        <v>1.7078332641365628</v>
      </c>
      <c r="R62" s="134">
        <f>STANDARDIZE(Q62,AVERAGE(Q$6:Q$54),_xlfn.STDEV.P(Q$6:Q$54))</f>
        <v>2.0607975266070051</v>
      </c>
      <c r="S62" s="134">
        <f>STANDARDIZE(H62,AVERAGE(H$6:H$54),_xlfn.STDEV.P(H$6:H$54))</f>
        <v>0.90659612157126834</v>
      </c>
      <c r="T62" s="134">
        <f>STANDARDIZE(I62,AVERAGE(I$6:I$54),_xlfn.STDEV.P(I$6:I$54))</f>
        <v>1.762233389639329</v>
      </c>
      <c r="U62" s="134">
        <f>AVERAGE(S62:T62)</f>
        <v>1.3344147556052985</v>
      </c>
      <c r="V62" s="134">
        <f>STANDARDIZE(U62,AVERAGE(U$6:U$54),_xlfn.STDEV.P(U$6:U$54))</f>
        <v>1.7764850152692351</v>
      </c>
      <c r="W62" s="134">
        <f>STANDARDIZE(J62,AVERAGE(J$6:J$54),_xlfn.STDEV.P(J$6:J$54))</f>
        <v>2.7994375306916255</v>
      </c>
      <c r="X62" s="136"/>
      <c r="Y62" s="136"/>
      <c r="Z62" s="52"/>
      <c r="AB62" s="43"/>
    </row>
    <row r="63" spans="1:44" x14ac:dyDescent="0.35">
      <c r="C63" s="136" t="s">
        <v>261</v>
      </c>
      <c r="D63" s="132">
        <v>0</v>
      </c>
      <c r="E63" s="132">
        <v>0</v>
      </c>
      <c r="F63" s="132">
        <v>0</v>
      </c>
      <c r="G63" s="132">
        <v>0</v>
      </c>
      <c r="H63" s="132">
        <v>0</v>
      </c>
      <c r="I63" s="132">
        <v>0</v>
      </c>
      <c r="J63" s="132">
        <v>0</v>
      </c>
      <c r="K63" s="134">
        <f>STANDARDIZE(D63,AVERAGE(D$6:D$54),_xlfn.STDEV.P(D$6:D$54))</f>
        <v>-5.1826223195864269</v>
      </c>
      <c r="L63" s="134">
        <f t="shared" si="31"/>
        <v>-2.3852634693193044</v>
      </c>
      <c r="M63" s="134">
        <f>AVERAGE(K63:L63)</f>
        <v>-3.7839428944528657</v>
      </c>
      <c r="N63" s="134">
        <f>STANDARDIZE(M63,AVERAGE(M$6:M$54),_xlfn.STDEV.P(M$6:M$54))</f>
        <v>-4.6383881931447517</v>
      </c>
      <c r="O63" s="134">
        <f>STANDARDIZE(F63,AVERAGE(F$6:F$54),_xlfn.STDEV.P(F$6:F$54))</f>
        <v>-2.052186652542662</v>
      </c>
      <c r="P63" s="134">
        <f>STANDARDIZE(G63,AVERAGE(G$6:G$54),_xlfn.STDEV.P(G$6:G$54))</f>
        <v>-1.5796323795987326</v>
      </c>
      <c r="Q63" s="134">
        <f>AVERAGE(O63:P63)</f>
        <v>-1.8159095160706973</v>
      </c>
      <c r="R63" s="134">
        <f>STANDARDIZE(Q63,AVERAGE(Q$6:Q$54),_xlfn.STDEV.P(Q$6:Q$54))</f>
        <v>-2.2397298782493964</v>
      </c>
      <c r="S63" s="134">
        <f>STANDARDIZE(H63,AVERAGE(H$6:H$54),_xlfn.STDEV.P(H$6:H$54))</f>
        <v>-4.9380265512270176</v>
      </c>
      <c r="T63" s="134">
        <f>STANDARDIZE(I63,AVERAGE(I$6:I$54),_xlfn.STDEV.P(I$6:I$54))</f>
        <v>-2.0485627544669516</v>
      </c>
      <c r="U63" s="134">
        <f>AVERAGE(S63:T63)</f>
        <v>-3.4932946528469846</v>
      </c>
      <c r="V63" s="134">
        <f>STANDARDIZE(U63,AVERAGE(U$6:U$54),_xlfn.STDEV.P(U$6:U$54))</f>
        <v>-4.540368557047934</v>
      </c>
      <c r="W63" s="134">
        <f>STANDARDIZE(J63,AVERAGE(J$6:J$54),_xlfn.STDEV.P(J$6:J$54))</f>
        <v>-2.0960807664411312</v>
      </c>
      <c r="X63" s="136"/>
      <c r="Y63" s="136"/>
      <c r="Z63" s="52"/>
      <c r="AB63" s="43"/>
    </row>
  </sheetData>
  <sortState xmlns:xlrd2="http://schemas.microsoft.com/office/spreadsheetml/2017/richdata2" ref="C4:X52">
    <sortCondition ref="C4:C52"/>
  </sortState>
  <mergeCells count="32">
    <mergeCell ref="AC4:AC5"/>
    <mergeCell ref="AD4:AD5"/>
    <mergeCell ref="AE4:AE5"/>
    <mergeCell ref="AC3:AF3"/>
    <mergeCell ref="AH4:AP16"/>
    <mergeCell ref="AF4:AF5"/>
    <mergeCell ref="C4:C5"/>
    <mergeCell ref="B4:B5"/>
    <mergeCell ref="A4:A5"/>
    <mergeCell ref="Y4:Y5"/>
    <mergeCell ref="X3:Y3"/>
    <mergeCell ref="D4:D5"/>
    <mergeCell ref="E4:E5"/>
    <mergeCell ref="F4:F5"/>
    <mergeCell ref="G4:G5"/>
    <mergeCell ref="H4:H5"/>
    <mergeCell ref="I4:I5"/>
    <mergeCell ref="J4:J5"/>
    <mergeCell ref="D3:J3"/>
    <mergeCell ref="K3:W3"/>
    <mergeCell ref="K4:L4"/>
    <mergeCell ref="M4:M5"/>
    <mergeCell ref="N4:N5"/>
    <mergeCell ref="O4:P4"/>
    <mergeCell ref="Q4:Q5"/>
    <mergeCell ref="R4:R5"/>
    <mergeCell ref="S4:T4"/>
    <mergeCell ref="U4:U5"/>
    <mergeCell ref="V4:V5"/>
    <mergeCell ref="W4:W5"/>
    <mergeCell ref="X4:X5"/>
    <mergeCell ref="Z4:Z5"/>
  </mergeCells>
  <phoneticPr fontId="13" type="noConversion"/>
  <conditionalFormatting sqref="D6:E12 D14:E23 D27:E42 D25:E25 D44:E54">
    <cfRule type="colorScale" priority="51">
      <colorScale>
        <cfvo type="min"/>
        <cfvo type="percentile" val="50"/>
        <cfvo type="max"/>
        <color rgb="FFF8696B"/>
        <color rgb="FFFFEB84"/>
        <color rgb="FF63BE7B"/>
      </colorScale>
    </cfRule>
  </conditionalFormatting>
  <conditionalFormatting sqref="F6:F12 F15:F23 F27:F42 F44 F47:F54">
    <cfRule type="colorScale" priority="50">
      <colorScale>
        <cfvo type="min"/>
        <cfvo type="percentile" val="50"/>
        <cfvo type="max"/>
        <color rgb="FFF8696B"/>
        <color rgb="FFFFEB84"/>
        <color rgb="FF63BE7B"/>
      </colorScale>
    </cfRule>
  </conditionalFormatting>
  <conditionalFormatting sqref="G6:G12 G14:G24 G27:G42 G44 G46:G54">
    <cfRule type="colorScale" priority="49">
      <colorScale>
        <cfvo type="min"/>
        <cfvo type="percentile" val="50"/>
        <cfvo type="max"/>
        <color rgb="FFF8696B"/>
        <color rgb="FFFFEB84"/>
        <color rgb="FF63BE7B"/>
      </colorScale>
    </cfRule>
  </conditionalFormatting>
  <conditionalFormatting sqref="H6:H12 H14:H23 H27:H42 H44 H46:H54">
    <cfRule type="colorScale" priority="48">
      <colorScale>
        <cfvo type="min"/>
        <cfvo type="percentile" val="50"/>
        <cfvo type="max"/>
        <color rgb="FFF8696B"/>
        <color rgb="FFFFEB84"/>
        <color rgb="FF63BE7B"/>
      </colorScale>
    </cfRule>
  </conditionalFormatting>
  <conditionalFormatting sqref="I6:I12 I14:I24 I27:I42 I44 I46:I54">
    <cfRule type="colorScale" priority="47">
      <colorScale>
        <cfvo type="min"/>
        <cfvo type="percentile" val="50"/>
        <cfvo type="max"/>
        <color rgb="FFF8696B"/>
        <color rgb="FFFFEB84"/>
        <color rgb="FF63BE7B"/>
      </colorScale>
    </cfRule>
  </conditionalFormatting>
  <conditionalFormatting sqref="D26:I26 F25:I25 D24:F24 H24 K13:L13 J6:J54">
    <cfRule type="colorScale" priority="45">
      <colorScale>
        <cfvo type="min"/>
        <cfvo type="percentile" val="50"/>
        <cfvo type="max"/>
        <color rgb="FFF8696B"/>
        <color rgb="FFFFEB84"/>
        <color rgb="FF63BE7B"/>
      </colorScale>
    </cfRule>
  </conditionalFormatting>
  <conditionalFormatting sqref="A6:B54">
    <cfRule type="colorScale" priority="173">
      <colorScale>
        <cfvo type="min"/>
        <cfvo type="percentile" val="50"/>
        <cfvo type="max"/>
        <color rgb="FF63BE7B"/>
        <color rgb="FFFFEB84"/>
        <color rgb="FFF8696B"/>
      </colorScale>
    </cfRule>
  </conditionalFormatting>
  <conditionalFormatting sqref="D6:E54">
    <cfRule type="colorScale" priority="174">
      <colorScale>
        <cfvo type="min"/>
        <cfvo type="percentile" val="50"/>
        <cfvo type="max"/>
        <color rgb="FFF8696B"/>
        <color rgb="FFFFEB84"/>
        <color rgb="FF63BE7B"/>
      </colorScale>
    </cfRule>
  </conditionalFormatting>
  <conditionalFormatting sqref="F6:F54">
    <cfRule type="colorScale" priority="175">
      <colorScale>
        <cfvo type="min"/>
        <cfvo type="percentile" val="50"/>
        <cfvo type="max"/>
        <color rgb="FFF8696B"/>
        <color rgb="FFFFEB84"/>
        <color rgb="FF63BE7B"/>
      </colorScale>
    </cfRule>
  </conditionalFormatting>
  <conditionalFormatting sqref="G6:G54">
    <cfRule type="colorScale" priority="176">
      <colorScale>
        <cfvo type="min"/>
        <cfvo type="percentile" val="50"/>
        <cfvo type="max"/>
        <color rgb="FFF8696B"/>
        <color rgb="FFFFEB84"/>
        <color rgb="FF63BE7B"/>
      </colorScale>
    </cfRule>
  </conditionalFormatting>
  <conditionalFormatting sqref="H6:H54">
    <cfRule type="colorScale" priority="177">
      <colorScale>
        <cfvo type="min"/>
        <cfvo type="percentile" val="50"/>
        <cfvo type="max"/>
        <color rgb="FFF8696B"/>
        <color rgb="FFFFEB84"/>
        <color rgb="FF63BE7B"/>
      </colorScale>
    </cfRule>
  </conditionalFormatting>
  <conditionalFormatting sqref="I6:I54">
    <cfRule type="colorScale" priority="178">
      <colorScale>
        <cfvo type="min"/>
        <cfvo type="percentile" val="50"/>
        <cfvo type="max"/>
        <color rgb="FFF8696B"/>
        <color rgb="FFFFEB84"/>
        <color rgb="FF63BE7B"/>
      </colorScale>
    </cfRule>
  </conditionalFormatting>
  <conditionalFormatting sqref="K13:L13 J6:J54">
    <cfRule type="colorScale" priority="180">
      <colorScale>
        <cfvo type="min"/>
        <cfvo type="percentile" val="50"/>
        <cfvo type="max"/>
        <color rgb="FFF8696B"/>
        <color rgb="FFFFEB84"/>
        <color rgb="FF63BE7B"/>
      </colorScale>
    </cfRule>
  </conditionalFormatting>
  <conditionalFormatting sqref="E6:E55 E4">
    <cfRule type="colorScale" priority="17">
      <colorScale>
        <cfvo type="min"/>
        <cfvo type="percentile" val="50"/>
        <cfvo type="max"/>
        <color rgb="FFF8696B"/>
        <color rgb="FFFFEB84"/>
        <color rgb="FF63BE7B"/>
      </colorScale>
    </cfRule>
  </conditionalFormatting>
  <conditionalFormatting sqref="D43:J43 F14 D13:L13">
    <cfRule type="colorScale" priority="428">
      <colorScale>
        <cfvo type="min"/>
        <cfvo type="percentile" val="50"/>
        <cfvo type="max"/>
        <color rgb="FFF8696B"/>
        <color rgb="FFFFEB84"/>
        <color rgb="FF63BE7B"/>
      </colorScale>
    </cfRule>
  </conditionalFormatting>
  <conditionalFormatting sqref="F45:I45 F46">
    <cfRule type="colorScale" priority="439">
      <colorScale>
        <cfvo type="min"/>
        <cfvo type="percentile" val="50"/>
        <cfvo type="max"/>
        <color rgb="FFF8696B"/>
        <color rgb="FFFFEB84"/>
        <color rgb="FF63BE7B"/>
      </colorScale>
    </cfRule>
  </conditionalFormatting>
  <conditionalFormatting sqref="AG23:AI54 AG6:AG22">
    <cfRule type="cellIs" dxfId="5" priority="13" operator="lessThan">
      <formula>-9</formula>
    </cfRule>
    <cfRule type="cellIs" dxfId="4" priority="14" operator="greaterThan">
      <formula>9</formula>
    </cfRule>
  </conditionalFormatting>
  <conditionalFormatting sqref="J13:L13">
    <cfRule type="colorScale" priority="12">
      <colorScale>
        <cfvo type="min"/>
        <cfvo type="percentile" val="50"/>
        <cfvo type="max"/>
        <color rgb="FFF8696B"/>
        <color rgb="FFFFEB84"/>
        <color rgb="FF63BE7B"/>
      </colorScale>
    </cfRule>
  </conditionalFormatting>
  <conditionalFormatting sqref="D45">
    <cfRule type="colorScale" priority="11">
      <colorScale>
        <cfvo type="min"/>
        <cfvo type="percentile" val="50"/>
        <cfvo type="max"/>
        <color rgb="FFF8696B"/>
        <color rgb="FFFFEB84"/>
        <color rgb="FF63BE7B"/>
      </colorScale>
    </cfRule>
  </conditionalFormatting>
  <conditionalFormatting sqref="M45">
    <cfRule type="colorScale" priority="6">
      <colorScale>
        <cfvo type="min"/>
        <cfvo type="percentile" val="50"/>
        <cfvo type="max"/>
        <color rgb="FFF8696B"/>
        <color rgb="FFFFEB84"/>
        <color rgb="FF63BE7B"/>
      </colorScale>
    </cfRule>
  </conditionalFormatting>
  <conditionalFormatting sqref="M45">
    <cfRule type="colorScale" priority="7">
      <colorScale>
        <cfvo type="min"/>
        <cfvo type="percentile" val="50"/>
        <cfvo type="max"/>
        <color rgb="FFF8696B"/>
        <color rgb="FFFFEB84"/>
        <color rgb="FF63BE7B"/>
      </colorScale>
    </cfRule>
  </conditionalFormatting>
  <conditionalFormatting sqref="M45">
    <cfRule type="colorScale" priority="5">
      <colorScale>
        <cfvo type="min"/>
        <cfvo type="percentile" val="50"/>
        <cfvo type="max"/>
        <color rgb="FFF8696B"/>
        <color rgb="FFFFEB84"/>
        <color rgb="FF63BE7B"/>
      </colorScale>
    </cfRule>
  </conditionalFormatting>
  <conditionalFormatting sqref="J13:L13">
    <cfRule type="colorScale" priority="1">
      <colorScale>
        <cfvo type="min"/>
        <cfvo type="percentile" val="50"/>
        <cfvo type="max"/>
        <color rgb="FFF8696B"/>
        <color rgb="FFFFEB84"/>
        <color rgb="FF63BE7B"/>
      </colorScale>
    </cfRule>
  </conditionalFormatting>
  <conditionalFormatting sqref="D62:J63">
    <cfRule type="colorScale" priority="566">
      <colorScale>
        <cfvo type="min"/>
        <cfvo type="percentile" val="50"/>
        <cfvo type="max"/>
        <color rgb="FFF8696B"/>
        <color rgb="FFFCFCFF"/>
        <color rgb="FF63BE7B"/>
      </colorScale>
    </cfRule>
  </conditionalFormatting>
  <conditionalFormatting sqref="D63:J63">
    <cfRule type="colorScale" priority="567">
      <colorScale>
        <cfvo type="min"/>
        <cfvo type="percentile" val="50"/>
        <cfvo type="max"/>
        <color rgb="FFF8696B"/>
        <color rgb="FFFCFCFF"/>
        <color rgb="FF63BE7B"/>
      </colorScale>
    </cfRule>
  </conditionalFormatting>
  <conditionalFormatting sqref="D63:J63">
    <cfRule type="colorScale" priority="568">
      <colorScale>
        <cfvo type="min"/>
        <cfvo type="num" val="0"/>
        <cfvo type="max"/>
        <color rgb="FFF8696B"/>
        <color theme="0"/>
        <color rgb="FF63BE7B"/>
      </colorScale>
    </cfRule>
  </conditionalFormatting>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0AD1C6-4869-432B-8242-D12DCB90CCB0}">
  <sheetPr>
    <tabColor theme="7" tint="0.79998168889431442"/>
    <outlinePr summaryBelow="0" summaryRight="0"/>
  </sheetPr>
  <dimension ref="A1:AQ71"/>
  <sheetViews>
    <sheetView topLeftCell="AA2" zoomScale="61" zoomScaleNormal="61" workbookViewId="0">
      <selection activeCell="AR12" sqref="AR12"/>
    </sheetView>
  </sheetViews>
  <sheetFormatPr defaultColWidth="14.453125" defaultRowHeight="15.75" customHeight="1" x14ac:dyDescent="0.35"/>
  <cols>
    <col min="1" max="1" width="18.54296875" customWidth="1"/>
    <col min="2" max="2" width="12.54296875" bestFit="1" customWidth="1"/>
    <col min="3" max="3" width="10.54296875" customWidth="1"/>
    <col min="4" max="4" width="9.453125" customWidth="1"/>
    <col min="5" max="5" width="10.54296875" customWidth="1"/>
    <col min="6" max="6" width="10.453125" customWidth="1"/>
    <col min="7" max="8" width="9.81640625" customWidth="1"/>
    <col min="9" max="10" width="8.81640625" style="2" customWidth="1"/>
    <col min="11" max="12" width="9.453125" style="1" customWidth="1"/>
    <col min="13" max="13" width="10.453125" style="2" customWidth="1"/>
    <col min="14" max="14" width="9.54296875" style="2" customWidth="1"/>
    <col min="15" max="16" width="11.1796875" style="2" customWidth="1"/>
    <col min="17" max="20" width="8.81640625" style="2" customWidth="1"/>
    <col min="21" max="22" width="8.54296875" style="2" customWidth="1"/>
    <col min="23" max="24" width="16.453125" style="2" customWidth="1"/>
    <col min="25" max="25" width="13.81640625" style="2" customWidth="1"/>
    <col min="26" max="26" width="19.453125" style="19" customWidth="1"/>
    <col min="27" max="34" width="14.453125" style="19"/>
    <col min="35" max="16384" width="14.453125" style="18"/>
  </cols>
  <sheetData>
    <row r="1" spans="1:43" s="25" customFormat="1" ht="14.5" x14ac:dyDescent="0.35">
      <c r="A1" s="97"/>
      <c r="B1" s="97"/>
      <c r="C1" s="97"/>
      <c r="D1" s="97"/>
      <c r="E1" s="97"/>
      <c r="F1" s="97"/>
      <c r="G1" s="97"/>
      <c r="H1" s="97"/>
      <c r="I1" s="97"/>
      <c r="J1" s="97"/>
      <c r="K1" s="97"/>
      <c r="L1" s="97"/>
      <c r="M1" s="97"/>
      <c r="N1" s="97"/>
      <c r="O1" s="97"/>
      <c r="P1" s="97"/>
      <c r="Q1" s="97"/>
      <c r="R1" s="97"/>
      <c r="S1" s="97"/>
      <c r="T1" s="97"/>
      <c r="U1" s="97"/>
      <c r="V1" s="97"/>
      <c r="W1" s="97"/>
      <c r="X1" s="97"/>
      <c r="Y1" s="97"/>
      <c r="Z1" s="26"/>
      <c r="AA1" s="26"/>
      <c r="AB1" s="26"/>
      <c r="AC1" s="151"/>
      <c r="AD1" s="151"/>
      <c r="AE1" s="151"/>
      <c r="AF1" s="151"/>
      <c r="AG1" s="151"/>
      <c r="AH1" s="151"/>
      <c r="AI1" s="151"/>
      <c r="AJ1" s="151"/>
      <c r="AK1" s="151"/>
      <c r="AL1" s="151"/>
    </row>
    <row r="2" spans="1:43" s="25" customFormat="1" ht="14.5" x14ac:dyDescent="0.35">
      <c r="A2" s="97"/>
      <c r="B2" s="97"/>
      <c r="C2" s="97"/>
      <c r="D2" s="97"/>
      <c r="E2" s="97"/>
      <c r="F2" s="97"/>
      <c r="G2" s="97"/>
      <c r="H2" s="97"/>
      <c r="I2" s="97"/>
      <c r="J2" s="97"/>
      <c r="K2" s="97"/>
      <c r="L2" s="97"/>
      <c r="M2" s="97"/>
      <c r="N2" s="97"/>
      <c r="O2" s="97"/>
      <c r="P2" s="97"/>
      <c r="Q2" s="97"/>
      <c r="R2" s="97"/>
      <c r="S2" s="97"/>
      <c r="T2" s="97"/>
      <c r="U2" s="97"/>
      <c r="V2" s="97"/>
      <c r="W2" s="97"/>
      <c r="X2" s="97"/>
      <c r="Y2" s="97"/>
      <c r="Z2" s="26"/>
      <c r="AA2" s="26"/>
      <c r="AB2" s="26"/>
      <c r="AC2" s="151"/>
      <c r="AD2" s="151"/>
      <c r="AE2" s="151"/>
      <c r="AF2" s="151"/>
      <c r="AG2" s="151"/>
      <c r="AH2" s="151"/>
      <c r="AI2" s="151"/>
      <c r="AJ2" s="151"/>
      <c r="AK2" s="151"/>
      <c r="AL2" s="151"/>
    </row>
    <row r="3" spans="1:43" s="27" customFormat="1" ht="27.65" customHeight="1" x14ac:dyDescent="0.35">
      <c r="A3" s="98"/>
      <c r="B3" s="98"/>
      <c r="C3" s="98"/>
      <c r="D3" s="98"/>
      <c r="E3" s="98"/>
      <c r="F3" s="98"/>
      <c r="G3" s="98"/>
      <c r="H3" s="98"/>
      <c r="I3" s="98"/>
      <c r="J3" s="98"/>
      <c r="K3" s="98"/>
      <c r="L3" s="98"/>
      <c r="M3" s="98"/>
      <c r="N3" s="98"/>
      <c r="O3" s="98"/>
      <c r="P3" s="98"/>
      <c r="Q3" s="98"/>
      <c r="R3" s="98"/>
      <c r="S3" s="98"/>
      <c r="T3" s="98"/>
      <c r="U3" s="98"/>
      <c r="V3" s="98"/>
      <c r="W3" s="98"/>
      <c r="X3" s="98"/>
      <c r="Y3" s="98"/>
      <c r="Z3" s="53"/>
      <c r="AA3" s="53"/>
      <c r="AB3" s="53"/>
      <c r="AC3" s="151"/>
      <c r="AD3" s="151"/>
      <c r="AE3" s="151"/>
      <c r="AF3" s="151"/>
      <c r="AG3" s="151"/>
      <c r="AH3" s="151"/>
      <c r="AI3" s="151"/>
      <c r="AJ3" s="151"/>
      <c r="AK3" s="151"/>
      <c r="AL3" s="151"/>
    </row>
    <row r="4" spans="1:43" ht="15.75" customHeight="1" x14ac:dyDescent="0.35">
      <c r="C4" s="225" t="s">
        <v>240</v>
      </c>
      <c r="D4" s="225"/>
      <c r="E4" s="225"/>
      <c r="F4" s="225"/>
      <c r="G4" s="225"/>
      <c r="H4" s="225"/>
      <c r="I4" s="225"/>
      <c r="J4" s="225"/>
      <c r="K4" s="225"/>
      <c r="L4" s="226" t="s">
        <v>270</v>
      </c>
      <c r="M4" s="226"/>
      <c r="N4" s="226"/>
      <c r="O4" s="226"/>
      <c r="P4" s="226"/>
      <c r="Q4" s="226"/>
      <c r="R4" s="226"/>
      <c r="S4" s="226"/>
      <c r="T4" s="226"/>
      <c r="U4" s="226"/>
      <c r="V4" s="226"/>
      <c r="W4" s="226"/>
      <c r="X4" s="227" t="s">
        <v>242</v>
      </c>
      <c r="Y4" s="227"/>
      <c r="Z4"/>
      <c r="AA4" s="99"/>
      <c r="AB4" s="99"/>
      <c r="AC4" s="224" t="s">
        <v>243</v>
      </c>
      <c r="AD4" s="224"/>
      <c r="AE4" s="224"/>
      <c r="AF4" s="224"/>
      <c r="AG4" s="224"/>
      <c r="AH4" s="224"/>
      <c r="AI4" s="224"/>
      <c r="AJ4" s="224"/>
      <c r="AK4" s="224"/>
      <c r="AL4" s="224"/>
    </row>
    <row r="5" spans="1:43" ht="12.65" customHeight="1" x14ac:dyDescent="0.35">
      <c r="A5" s="18"/>
      <c r="B5" s="18"/>
      <c r="C5" s="35" t="s">
        <v>21</v>
      </c>
      <c r="D5" s="231" t="s">
        <v>64</v>
      </c>
      <c r="E5" s="230" t="s">
        <v>68</v>
      </c>
      <c r="F5" s="230"/>
      <c r="G5" s="230"/>
      <c r="H5" s="232" t="s">
        <v>72</v>
      </c>
      <c r="I5" s="232"/>
      <c r="J5" s="222" t="s">
        <v>77</v>
      </c>
      <c r="K5" s="222" t="s">
        <v>81</v>
      </c>
      <c r="L5" s="222" t="s">
        <v>64</v>
      </c>
      <c r="M5" s="230"/>
      <c r="N5" s="230"/>
      <c r="O5" s="230"/>
      <c r="P5" s="230"/>
      <c r="Q5" s="49"/>
      <c r="R5" s="230" t="s">
        <v>72</v>
      </c>
      <c r="S5" s="230"/>
      <c r="T5" s="230"/>
      <c r="U5" s="160"/>
      <c r="V5" s="222" t="s">
        <v>77</v>
      </c>
      <c r="W5" s="222" t="s">
        <v>81</v>
      </c>
      <c r="X5" s="228" t="s">
        <v>271</v>
      </c>
      <c r="Y5" s="229" t="s">
        <v>272</v>
      </c>
      <c r="Z5" s="223" t="s">
        <v>273</v>
      </c>
      <c r="AA5" s="43"/>
      <c r="AB5" s="129"/>
      <c r="AC5" s="224"/>
      <c r="AD5" s="224"/>
      <c r="AE5" s="224"/>
      <c r="AF5" s="224"/>
      <c r="AG5" s="224"/>
      <c r="AH5" s="224"/>
      <c r="AI5" s="224"/>
      <c r="AJ5" s="224"/>
      <c r="AK5" s="224"/>
      <c r="AL5" s="224"/>
    </row>
    <row r="6" spans="1:43" ht="26.5" customHeight="1" x14ac:dyDescent="0.35">
      <c r="A6" s="18" t="s">
        <v>274</v>
      </c>
      <c r="B6" s="18" t="s">
        <v>126</v>
      </c>
      <c r="C6" s="35" t="s">
        <v>275</v>
      </c>
      <c r="D6" s="231"/>
      <c r="E6" s="36" t="s">
        <v>118</v>
      </c>
      <c r="F6" s="36" t="s">
        <v>119</v>
      </c>
      <c r="G6" s="36" t="s">
        <v>120</v>
      </c>
      <c r="H6" s="36" t="s">
        <v>121</v>
      </c>
      <c r="I6" s="37" t="s">
        <v>122</v>
      </c>
      <c r="J6" s="222"/>
      <c r="K6" s="222"/>
      <c r="L6" s="222"/>
      <c r="M6" s="36" t="s">
        <v>118</v>
      </c>
      <c r="N6" s="36" t="s">
        <v>119</v>
      </c>
      <c r="O6" s="36" t="s">
        <v>120</v>
      </c>
      <c r="P6" s="47" t="s">
        <v>68</v>
      </c>
      <c r="Q6" s="50" t="s">
        <v>276</v>
      </c>
      <c r="R6" s="36" t="s">
        <v>121</v>
      </c>
      <c r="S6" s="37" t="s">
        <v>122</v>
      </c>
      <c r="T6" s="47" t="s">
        <v>72</v>
      </c>
      <c r="U6" s="36" t="s">
        <v>277</v>
      </c>
      <c r="V6" s="222"/>
      <c r="W6" s="222"/>
      <c r="X6" s="228"/>
      <c r="Y6" s="229"/>
      <c r="Z6" s="223"/>
      <c r="AA6" s="68"/>
      <c r="AB6"/>
      <c r="AC6" s="146" t="s">
        <v>64</v>
      </c>
      <c r="AD6" s="146" t="s">
        <v>118</v>
      </c>
      <c r="AE6" s="146" t="s">
        <v>119</v>
      </c>
      <c r="AF6" s="146" t="s">
        <v>120</v>
      </c>
      <c r="AG6" s="146" t="s">
        <v>68</v>
      </c>
      <c r="AH6" s="146" t="s">
        <v>121</v>
      </c>
      <c r="AI6" s="146" t="s">
        <v>122</v>
      </c>
      <c r="AJ6" s="146" t="s">
        <v>72</v>
      </c>
      <c r="AK6" s="146" t="s">
        <v>77</v>
      </c>
      <c r="AL6" s="146" t="s">
        <v>81</v>
      </c>
      <c r="AM6"/>
      <c r="AN6" s="205" t="s">
        <v>325</v>
      </c>
      <c r="AO6" s="205"/>
      <c r="AP6" s="205"/>
      <c r="AQ6" s="205"/>
    </row>
    <row r="7" spans="1:43" ht="15.75" customHeight="1" x14ac:dyDescent="0.35">
      <c r="A7" s="18">
        <f t="shared" ref="A7:A38" si="0">RANK(Y7,Y$7:Y$55)</f>
        <v>7</v>
      </c>
      <c r="B7" s="18" t="s">
        <v>129</v>
      </c>
      <c r="C7" t="s">
        <v>131</v>
      </c>
      <c r="D7" s="1">
        <v>0.67210515107867885</v>
      </c>
      <c r="E7" s="116">
        <v>1</v>
      </c>
      <c r="F7" s="2">
        <v>4.2034978866577148</v>
      </c>
      <c r="G7" s="115">
        <v>1</v>
      </c>
      <c r="H7" s="38">
        <v>2</v>
      </c>
      <c r="I7" s="39">
        <v>8</v>
      </c>
      <c r="J7" s="23">
        <v>1</v>
      </c>
      <c r="K7" s="85" t="s">
        <v>253</v>
      </c>
      <c r="L7" s="28">
        <f>STANDARDIZE(D7, AVERAGE(D$7:D$55), _xlfn.STDEV.P(D$7:D$55))</f>
        <v>0.73335453008853957</v>
      </c>
      <c r="M7" s="28">
        <f>STANDARDIZE(E7, AVERAGE(E$7:E$55), _xlfn.STDEV.P(E$7:E$55))</f>
        <v>0.43690424531671218</v>
      </c>
      <c r="N7" s="28">
        <f>STANDARDIZE(F7, AVERAGE(F$7:F$55), _xlfn.STDEV.P(F$7:F$55))</f>
        <v>-0.48174625439731289</v>
      </c>
      <c r="O7" s="28">
        <f>STANDARDIZE(G7, AVERAGE(G$7:G$55), _xlfn.STDEV.P(G$7:G$55))</f>
        <v>0.22656996427242768</v>
      </c>
      <c r="P7" s="48">
        <f>AVERAGE(M7:O7)</f>
        <v>6.0575985063942323E-2</v>
      </c>
      <c r="Q7" s="51">
        <f>STANDARDIZE(P7, AVERAGE(P$7:P$55), _xlfn.STDEV.P(P$7:P$55))</f>
        <v>7.6074824060081578E-2</v>
      </c>
      <c r="R7" s="28">
        <f>STANDARDIZE(H7, AVERAGE(H$7:H$55), _xlfn.STDEV.P(H$7:H$55))</f>
        <v>-0.1288313252801663</v>
      </c>
      <c r="S7" s="28">
        <f>STANDARDIZE(I7, AVERAGE(I$7:I$55), _xlfn.STDEV.P(I$7:I$55))</f>
        <v>1.0458733827218687</v>
      </c>
      <c r="T7" s="44">
        <f>AVERAGE(R7:S7)</f>
        <v>0.45852102872085121</v>
      </c>
      <c r="U7" s="2">
        <f>STANDARDIZE(T7, AVERAGE(T$7:T$55), _xlfn.STDEV.P(T$7:T$55))</f>
        <v>0.69451494108142453</v>
      </c>
      <c r="V7" s="114">
        <f>STANDARDIZE(J7, AVERAGE(J$7:J$55), _xlfn.STDEV.P(J$7:J$55))</f>
        <v>0.88828661648431972</v>
      </c>
      <c r="W7" s="23" t="s">
        <v>253</v>
      </c>
      <c r="X7" s="44">
        <f>AVERAGE(L7,Q7,U7:W7)</f>
        <v>0.59805772792859135</v>
      </c>
      <c r="Y7" s="102">
        <f>STANDARDIZE(X7, AVERAGE(X$7:X$55), _xlfn.STDEV.P(X$7:X$55))</f>
        <v>1.2992497036691717</v>
      </c>
      <c r="Z7" s="138">
        <f>((Y7-Y$62)/(Y$63-Y$62))*100</f>
        <v>77.942025248533213</v>
      </c>
      <c r="AA7" s="2"/>
      <c r="AB7" s="2"/>
      <c r="AC7" s="147">
        <f>((L7-L$65)/(L$64-L$65))*100</f>
        <v>67.210515107867877</v>
      </c>
      <c r="AD7" s="147">
        <f>((M7-M$65)/(M$64-M$65))*100</f>
        <v>100</v>
      </c>
      <c r="AE7" s="147">
        <f>((N7-N$60)/(N$63-N$60))*100</f>
        <v>51.548531555285557</v>
      </c>
      <c r="AF7" s="147">
        <f>((O7-O$65)/(O$64-O$65))*100</f>
        <v>100</v>
      </c>
      <c r="AG7" s="147">
        <f>((Q7-Q$62)/(Q$63-Q$62))*100</f>
        <v>81.335541778238792</v>
      </c>
      <c r="AH7" s="147">
        <f>((R7-R$65)/(R$64-R$65))*100</f>
        <v>66.666666666666657</v>
      </c>
      <c r="AI7" s="147">
        <f>((S7-S$65)/(S$64-S$65))*100</f>
        <v>100</v>
      </c>
      <c r="AJ7" s="147">
        <f>((U7-U$65)/(U$64-U$65))*100</f>
        <v>77.41322159398274</v>
      </c>
      <c r="AK7" s="147">
        <f>((V7-V$65)/(V$64-V$65))*100</f>
        <v>100</v>
      </c>
      <c r="AL7" s="147" t="s">
        <v>253</v>
      </c>
      <c r="AM7" s="2"/>
      <c r="AN7" s="205"/>
      <c r="AO7" s="205"/>
      <c r="AP7" s="205"/>
      <c r="AQ7" s="205"/>
    </row>
    <row r="8" spans="1:43" ht="15.75" customHeight="1" x14ac:dyDescent="0.35">
      <c r="A8" s="18">
        <f t="shared" si="0"/>
        <v>32</v>
      </c>
      <c r="B8" s="18" t="s">
        <v>132</v>
      </c>
      <c r="C8" s="64" t="s">
        <v>133</v>
      </c>
      <c r="D8" s="1">
        <v>0</v>
      </c>
      <c r="E8" s="116">
        <v>1</v>
      </c>
      <c r="F8" s="2">
        <v>5.1442499160766602</v>
      </c>
      <c r="G8" s="115">
        <v>1</v>
      </c>
      <c r="H8" s="38">
        <v>2</v>
      </c>
      <c r="I8" s="39">
        <v>0</v>
      </c>
      <c r="J8" s="23">
        <v>1</v>
      </c>
      <c r="K8" s="85" t="s">
        <v>253</v>
      </c>
      <c r="L8" s="28">
        <f t="shared" ref="L8:L54" si="1">STANDARDIZE(D8, AVERAGE(D$7:D$55), _xlfn.STDEV.P(D$7:D$55))</f>
        <v>-0.97119115835929792</v>
      </c>
      <c r="M8" s="28">
        <f t="shared" ref="M8:M55" si="2">STANDARDIZE(E8, AVERAGE(E$7:E$55), _xlfn.STDEV.P(E$7:E$55))</f>
        <v>0.43690424531671218</v>
      </c>
      <c r="N8" s="28">
        <f t="shared" ref="N8:N55" si="3">STANDARDIZE(F8, AVERAGE(F$7:F$55), _xlfn.STDEV.P(F$7:F$55))</f>
        <v>9.4407657354852528E-2</v>
      </c>
      <c r="O8" s="28">
        <f t="shared" ref="O8:O55" si="4">STANDARDIZE(G8, AVERAGE(G$7:G$55), _xlfn.STDEV.P(G$7:G$55))</f>
        <v>0.22656996427242768</v>
      </c>
      <c r="P8" s="48">
        <f t="shared" ref="P8:P38" si="5">AVERAGE(M8:O8)</f>
        <v>0.2526272889813308</v>
      </c>
      <c r="Q8" s="51">
        <f t="shared" ref="Q8:Q55" si="6">STANDARDIZE(P8, AVERAGE(P$7:P$55), _xlfn.STDEV.P(P$7:P$55))</f>
        <v>0.31726395438297045</v>
      </c>
      <c r="R8" s="28">
        <f t="shared" ref="R8:R55" si="7">STANDARDIZE(H8, AVERAGE(H$7:H$55), _xlfn.STDEV.P(H$7:H$55))</f>
        <v>-0.1288313252801663</v>
      </c>
      <c r="S8" s="28">
        <f t="shared" ref="S8:S55" si="8">STANDARDIZE(I8, AVERAGE(I$7:I$55), _xlfn.STDEV.P(I$7:I$55))</f>
        <v>-1.2067769800636945</v>
      </c>
      <c r="T8" s="44">
        <f t="shared" ref="T8:T54" si="9">AVERAGE(R8:S8)</f>
        <v>-0.66780415267193038</v>
      </c>
      <c r="U8" s="2">
        <f t="shared" ref="U8:U55" si="10">STANDARDIZE(T8, AVERAGE(T$7:T$55), _xlfn.STDEV.P(T$7:T$55))</f>
        <v>-1.0115129573026387</v>
      </c>
      <c r="V8" s="114">
        <f t="shared" ref="V8:V55" si="11">STANDARDIZE(J8, AVERAGE(J$7:J$55), _xlfn.STDEV.P(J$7:J$55))</f>
        <v>0.88828661648431972</v>
      </c>
      <c r="W8" s="23" t="s">
        <v>253</v>
      </c>
      <c r="X8" s="44">
        <f t="shared" ref="X8:X38" si="12">AVERAGE(L8,Q8,U8:W8)</f>
        <v>-0.19428838619866162</v>
      </c>
      <c r="Y8" s="102">
        <f t="shared" ref="Y8:Y55" si="13">STANDARDIZE(X8, AVERAGE(X$7:X$55), _xlfn.STDEV.P(X$7:X$55))</f>
        <v>-0.42942494145500498</v>
      </c>
      <c r="Z8" s="138">
        <f t="shared" ref="Z8:Z55" si="14">((Y8-Y$62)/(Y$63-Y$62))*100</f>
        <v>44.790978744621484</v>
      </c>
      <c r="AA8" s="2"/>
      <c r="AB8" s="2"/>
      <c r="AC8" s="147">
        <f t="shared" ref="AC8:AC55" si="15">((L8-L$65)/(L$64-L$65))*100</f>
        <v>0</v>
      </c>
      <c r="AD8" s="147">
        <f t="shared" ref="AD8:AD55" si="16">((M8-M$65)/(M$64-M$65))*100</f>
        <v>100</v>
      </c>
      <c r="AE8" s="147">
        <f t="shared" ref="AE8:AE55" si="17">((N8-N$60)/(N$63-N$60))*100</f>
        <v>63.085205768475248</v>
      </c>
      <c r="AF8" s="147">
        <f t="shared" ref="AF8:AF55" si="18">((O8-O$65)/(O$64-O$65))*100</f>
        <v>100</v>
      </c>
      <c r="AG8" s="147">
        <f t="shared" ref="AG8:AG55" si="19">((Q8-Q$62)/(Q$63-Q$62))*100</f>
        <v>85.237224384861122</v>
      </c>
      <c r="AH8" s="147">
        <f t="shared" ref="AH8:AH55" si="20">((R8-R$65)/(R$64-R$65))*100</f>
        <v>66.666666666666657</v>
      </c>
      <c r="AI8" s="147">
        <f t="shared" ref="AI8:AI55" si="21">((S8-S$65)/(S$64-S$65))*100</f>
        <v>0</v>
      </c>
      <c r="AJ8" s="147">
        <f t="shared" ref="AJ8:AJ55" si="22">((U8-U$65)/(U$64-U$65))*100</f>
        <v>45.173556812034533</v>
      </c>
      <c r="AK8" s="147">
        <f t="shared" ref="AK8:AK55" si="23">((V8-V$65)/(V$64-V$65))*100</f>
        <v>100</v>
      </c>
      <c r="AL8" s="147" t="s">
        <v>253</v>
      </c>
      <c r="AM8" s="2"/>
      <c r="AN8" s="205"/>
      <c r="AO8" s="205"/>
      <c r="AP8" s="205"/>
      <c r="AQ8" s="205"/>
    </row>
    <row r="9" spans="1:43" ht="15.75" customHeight="1" x14ac:dyDescent="0.35">
      <c r="A9" s="18">
        <f t="shared" si="0"/>
        <v>38</v>
      </c>
      <c r="B9" s="18" t="s">
        <v>134</v>
      </c>
      <c r="C9" t="s">
        <v>136</v>
      </c>
      <c r="D9" s="1">
        <v>0.14900609061749409</v>
      </c>
      <c r="E9" s="116">
        <v>0.99994659423828125</v>
      </c>
      <c r="F9" s="2">
        <v>6.165553092956543</v>
      </c>
      <c r="G9" s="115">
        <v>1</v>
      </c>
      <c r="H9" s="38">
        <v>2</v>
      </c>
      <c r="I9" s="39">
        <v>8</v>
      </c>
      <c r="J9" s="23">
        <v>0.4821209334074521</v>
      </c>
      <c r="K9" s="85" t="s">
        <v>253</v>
      </c>
      <c r="L9" s="28">
        <f t="shared" si="1"/>
        <v>-0.59329241899256946</v>
      </c>
      <c r="M9" s="28">
        <f t="shared" si="2"/>
        <v>0.43630036039961512</v>
      </c>
      <c r="N9" s="28">
        <f t="shared" si="3"/>
        <v>0.71989429149764594</v>
      </c>
      <c r="O9" s="28">
        <f t="shared" si="4"/>
        <v>0.22656996427242768</v>
      </c>
      <c r="P9" s="48">
        <f t="shared" si="5"/>
        <v>0.46092153872322955</v>
      </c>
      <c r="Q9" s="51">
        <f t="shared" si="6"/>
        <v>0.57885191510890943</v>
      </c>
      <c r="R9" s="28">
        <f t="shared" si="7"/>
        <v>-0.1288313252801663</v>
      </c>
      <c r="S9" s="28">
        <f t="shared" si="8"/>
        <v>1.0458733827218687</v>
      </c>
      <c r="T9" s="44">
        <f t="shared" si="9"/>
        <v>0.45852102872085121</v>
      </c>
      <c r="U9" s="2">
        <f t="shared" si="10"/>
        <v>0.69451494108142453</v>
      </c>
      <c r="V9" s="114">
        <f t="shared" si="11"/>
        <v>-2.2857526040630951</v>
      </c>
      <c r="W9" s="23" t="s">
        <v>253</v>
      </c>
      <c r="X9" s="44">
        <f t="shared" si="12"/>
        <v>-0.40141954171633265</v>
      </c>
      <c r="Y9" s="102">
        <f t="shared" si="13"/>
        <v>-0.88132641528638267</v>
      </c>
      <c r="Z9" s="138">
        <f t="shared" si="14"/>
        <v>36.124798086262778</v>
      </c>
      <c r="AA9" s="2"/>
      <c r="AB9"/>
      <c r="AC9" s="147">
        <f t="shared" si="15"/>
        <v>14.900609061749408</v>
      </c>
      <c r="AD9" s="147">
        <f t="shared" si="16"/>
        <v>99.994659423828111</v>
      </c>
      <c r="AE9" s="147">
        <f t="shared" si="17"/>
        <v>75.609698574338523</v>
      </c>
      <c r="AF9" s="147">
        <f t="shared" si="18"/>
        <v>100</v>
      </c>
      <c r="AG9" s="147">
        <f t="shared" si="19"/>
        <v>89.468895999165809</v>
      </c>
      <c r="AH9" s="147">
        <f t="shared" si="20"/>
        <v>66.666666666666657</v>
      </c>
      <c r="AI9" s="147">
        <f t="shared" si="21"/>
        <v>100</v>
      </c>
      <c r="AJ9" s="147">
        <f t="shared" si="22"/>
        <v>77.41322159398274</v>
      </c>
      <c r="AK9" s="147">
        <f t="shared" si="23"/>
        <v>48.212093340745213</v>
      </c>
      <c r="AL9" s="147" t="s">
        <v>253</v>
      </c>
      <c r="AM9" s="2"/>
      <c r="AN9" s="205"/>
      <c r="AO9" s="205"/>
      <c r="AP9" s="205"/>
      <c r="AQ9" s="205"/>
    </row>
    <row r="10" spans="1:43" ht="15.75" customHeight="1" x14ac:dyDescent="0.35">
      <c r="A10" s="18">
        <f t="shared" si="0"/>
        <v>29</v>
      </c>
      <c r="B10" s="18" t="s">
        <v>137</v>
      </c>
      <c r="C10" s="65" t="s">
        <v>138</v>
      </c>
      <c r="D10" s="1">
        <v>0.51080083431105616</v>
      </c>
      <c r="E10" s="116">
        <v>0.98801267147064209</v>
      </c>
      <c r="F10" s="2">
        <v>6.421837329864502</v>
      </c>
      <c r="G10" s="115">
        <v>0.99973595142364502</v>
      </c>
      <c r="H10" s="38">
        <v>2</v>
      </c>
      <c r="I10" s="39">
        <v>1</v>
      </c>
      <c r="J10" s="23">
        <v>0.90673973640633154</v>
      </c>
      <c r="K10" s="85">
        <v>7.7414512224294518E-2</v>
      </c>
      <c r="L10" s="28">
        <f t="shared" si="1"/>
        <v>0.32426589680995183</v>
      </c>
      <c r="M10" s="28">
        <f t="shared" si="2"/>
        <v>0.30135769261910345</v>
      </c>
      <c r="N10" s="28">
        <f t="shared" si="3"/>
        <v>0.87685293840711986</v>
      </c>
      <c r="O10" s="28">
        <f t="shared" si="4"/>
        <v>0.22523126186704936</v>
      </c>
      <c r="P10" s="48">
        <f t="shared" si="5"/>
        <v>0.46781396429775751</v>
      </c>
      <c r="Q10" s="51">
        <f t="shared" si="6"/>
        <v>0.58750782161007387</v>
      </c>
      <c r="R10" s="28">
        <f t="shared" si="7"/>
        <v>-0.1288313252801663</v>
      </c>
      <c r="S10" s="28">
        <f t="shared" si="8"/>
        <v>-0.92519568471549907</v>
      </c>
      <c r="T10" s="44">
        <f t="shared" si="9"/>
        <v>-0.52701350499783273</v>
      </c>
      <c r="U10" s="2">
        <f t="shared" si="10"/>
        <v>-0.79825947000463082</v>
      </c>
      <c r="V10" s="114">
        <f t="shared" si="11"/>
        <v>0.31670194844098432</v>
      </c>
      <c r="W10" s="28">
        <f>STANDARDIZE(K10, AVERAGE(K$7:K$55), _xlfn.STDEV.P(K$7:K$55))</f>
        <v>-1.0956192439538603</v>
      </c>
      <c r="X10" s="44">
        <f t="shared" si="12"/>
        <v>-0.13308060941949623</v>
      </c>
      <c r="Y10" s="102">
        <f t="shared" si="13"/>
        <v>-0.29588692073900957</v>
      </c>
      <c r="Z10" s="138">
        <f t="shared" si="14"/>
        <v>47.351856899040364</v>
      </c>
      <c r="AA10" s="2"/>
      <c r="AB10"/>
      <c r="AC10" s="147">
        <f t="shared" si="15"/>
        <v>51.080083431105614</v>
      </c>
      <c r="AD10" s="147">
        <f t="shared" si="16"/>
        <v>98.801267147064195</v>
      </c>
      <c r="AE10" s="147">
        <f t="shared" si="17"/>
        <v>78.752575394927717</v>
      </c>
      <c r="AF10" s="147">
        <f t="shared" si="18"/>
        <v>99.973595142364516</v>
      </c>
      <c r="AG10" s="147">
        <f t="shared" si="19"/>
        <v>89.608921380056429</v>
      </c>
      <c r="AH10" s="147">
        <f t="shared" si="20"/>
        <v>66.666666666666657</v>
      </c>
      <c r="AI10" s="147">
        <f t="shared" si="21"/>
        <v>12.5</v>
      </c>
      <c r="AJ10" s="147">
        <f t="shared" si="22"/>
        <v>49.203514909778065</v>
      </c>
      <c r="AK10" s="147">
        <f t="shared" si="23"/>
        <v>90.673973640633164</v>
      </c>
      <c r="AL10" s="147">
        <f t="shared" ref="AL10:AL54" si="24">((W10-W$65)/(W$64-W$65))*100</f>
        <v>7.7414512224294558</v>
      </c>
      <c r="AM10" s="2"/>
      <c r="AN10" s="205"/>
      <c r="AO10" s="205"/>
      <c r="AP10" s="205"/>
      <c r="AQ10" s="205"/>
    </row>
    <row r="11" spans="1:43" ht="15.75" customHeight="1" x14ac:dyDescent="0.35">
      <c r="A11" s="18">
        <f t="shared" si="0"/>
        <v>45</v>
      </c>
      <c r="B11" s="18" t="s">
        <v>139</v>
      </c>
      <c r="C11" s="65" t="s">
        <v>140</v>
      </c>
      <c r="D11" s="1">
        <v>0</v>
      </c>
      <c r="E11" s="116">
        <v>0.98831582069396973</v>
      </c>
      <c r="F11" s="2">
        <v>5.411252498626709</v>
      </c>
      <c r="G11" s="115">
        <v>0.99867880344390869</v>
      </c>
      <c r="H11" s="38">
        <v>3</v>
      </c>
      <c r="I11" s="39">
        <v>0</v>
      </c>
      <c r="J11" s="23">
        <v>0.61294583383807477</v>
      </c>
      <c r="K11" s="85">
        <v>0.12727495908831876</v>
      </c>
      <c r="L11" s="28">
        <f t="shared" si="1"/>
        <v>-0.97119115835929792</v>
      </c>
      <c r="M11" s="28">
        <f t="shared" si="2"/>
        <v>0.30478554829807181</v>
      </c>
      <c r="N11" s="28">
        <f t="shared" si="3"/>
        <v>0.25793064489404166</v>
      </c>
      <c r="O11" s="28">
        <f t="shared" si="4"/>
        <v>0.2198716172029884</v>
      </c>
      <c r="P11" s="48">
        <f t="shared" si="5"/>
        <v>0.26086260346503393</v>
      </c>
      <c r="Q11" s="51">
        <f t="shared" si="6"/>
        <v>0.32760633841132492</v>
      </c>
      <c r="R11" s="28">
        <f t="shared" si="7"/>
        <v>1.4493524094018693</v>
      </c>
      <c r="S11" s="28">
        <f t="shared" si="8"/>
        <v>-1.2067769800636945</v>
      </c>
      <c r="T11" s="44">
        <f t="shared" si="9"/>
        <v>0.12128771466908739</v>
      </c>
      <c r="U11" s="2">
        <f t="shared" si="10"/>
        <v>0.18371268650927033</v>
      </c>
      <c r="V11" s="114">
        <f t="shared" si="11"/>
        <v>-1.4839372927720749</v>
      </c>
      <c r="W11" s="28">
        <f t="shared" ref="W11:W54" si="25">STANDARDIZE(K11, AVERAGE(K$7:K$55), _xlfn.STDEV.P(K$7:K$55))</f>
        <v>-0.9482877185664611</v>
      </c>
      <c r="X11" s="44">
        <f t="shared" si="12"/>
        <v>-0.57841942895544773</v>
      </c>
      <c r="Y11" s="102">
        <f t="shared" si="13"/>
        <v>-1.2674900018865638</v>
      </c>
      <c r="Z11" s="138">
        <f t="shared" si="14"/>
        <v>28.719282506099713</v>
      </c>
      <c r="AA11" s="2"/>
      <c r="AB11"/>
      <c r="AC11" s="147">
        <f t="shared" si="15"/>
        <v>0</v>
      </c>
      <c r="AD11" s="147">
        <f t="shared" si="16"/>
        <v>98.831582069396973</v>
      </c>
      <c r="AE11" s="147">
        <f t="shared" si="17"/>
        <v>66.359524305808364</v>
      </c>
      <c r="AF11" s="147">
        <f t="shared" si="18"/>
        <v>99.867880344390869</v>
      </c>
      <c r="AG11" s="147">
        <f t="shared" si="19"/>
        <v>85.404531675286748</v>
      </c>
      <c r="AH11" s="147">
        <f t="shared" si="20"/>
        <v>100</v>
      </c>
      <c r="AI11" s="147">
        <f t="shared" si="21"/>
        <v>0</v>
      </c>
      <c r="AJ11" s="147">
        <f t="shared" si="22"/>
        <v>67.760335218051807</v>
      </c>
      <c r="AK11" s="147">
        <f t="shared" si="23"/>
        <v>61.294583383807478</v>
      </c>
      <c r="AL11" s="147">
        <f t="shared" si="24"/>
        <v>12.727495908831878</v>
      </c>
      <c r="AM11" s="2"/>
      <c r="AN11" s="205"/>
      <c r="AO11" s="205"/>
      <c r="AP11" s="205"/>
      <c r="AQ11" s="205"/>
    </row>
    <row r="12" spans="1:43" ht="15.75" customHeight="1" x14ac:dyDescent="0.35">
      <c r="A12" s="18">
        <f t="shared" si="0"/>
        <v>16</v>
      </c>
      <c r="B12" s="18" t="s">
        <v>141</v>
      </c>
      <c r="C12" s="65" t="s">
        <v>142</v>
      </c>
      <c r="D12" s="1">
        <v>0.45084471296313833</v>
      </c>
      <c r="E12" s="116">
        <v>0.85058873891830444</v>
      </c>
      <c r="F12" s="2">
        <v>6.4995250701904297</v>
      </c>
      <c r="G12" s="115">
        <v>1</v>
      </c>
      <c r="H12" s="38">
        <v>1</v>
      </c>
      <c r="I12" s="39">
        <v>8</v>
      </c>
      <c r="J12" s="23">
        <v>0.91673699921738683</v>
      </c>
      <c r="K12" s="85">
        <v>0.83002021327981124</v>
      </c>
      <c r="L12" s="28">
        <f t="shared" si="1"/>
        <v>0.17220940985158142</v>
      </c>
      <c r="M12" s="28">
        <f t="shared" si="2"/>
        <v>-1.2525615371741103</v>
      </c>
      <c r="N12" s="28">
        <f t="shared" si="3"/>
        <v>0.92443199652684105</v>
      </c>
      <c r="O12" s="28">
        <f t="shared" si="4"/>
        <v>0.22656996427242768</v>
      </c>
      <c r="P12" s="48">
        <f t="shared" si="5"/>
        <v>-3.3853192124947203E-2</v>
      </c>
      <c r="Q12" s="51">
        <f t="shared" si="6"/>
        <v>-4.2514795790097162E-2</v>
      </c>
      <c r="R12" s="28">
        <f t="shared" si="7"/>
        <v>-1.707015059962202</v>
      </c>
      <c r="S12" s="28">
        <f t="shared" si="8"/>
        <v>1.0458733827218687</v>
      </c>
      <c r="T12" s="44">
        <f t="shared" si="9"/>
        <v>-0.33057083862016667</v>
      </c>
      <c r="U12" s="2">
        <f t="shared" si="10"/>
        <v>-0.50071070273048457</v>
      </c>
      <c r="V12" s="114">
        <f t="shared" si="11"/>
        <v>0.37797436956661967</v>
      </c>
      <c r="W12" s="28">
        <f t="shared" si="25"/>
        <v>1.1282386018081931</v>
      </c>
      <c r="X12" s="44">
        <f t="shared" si="12"/>
        <v>0.22703937654116252</v>
      </c>
      <c r="Y12" s="102">
        <f t="shared" si="13"/>
        <v>0.48979281925487539</v>
      </c>
      <c r="Z12" s="138">
        <f t="shared" si="14"/>
        <v>62.418952185700014</v>
      </c>
      <c r="AA12" s="2"/>
      <c r="AB12"/>
      <c r="AC12" s="147">
        <f t="shared" si="15"/>
        <v>45.084471296313836</v>
      </c>
      <c r="AD12" s="147">
        <f t="shared" si="16"/>
        <v>85.058873891830444</v>
      </c>
      <c r="AE12" s="147">
        <f t="shared" si="17"/>
        <v>79.70527931952374</v>
      </c>
      <c r="AF12" s="147">
        <f t="shared" si="18"/>
        <v>100</v>
      </c>
      <c r="AG12" s="147">
        <f t="shared" si="19"/>
        <v>79.417134192971702</v>
      </c>
      <c r="AH12" s="147">
        <f t="shared" si="20"/>
        <v>33.333333333333329</v>
      </c>
      <c r="AI12" s="147">
        <f t="shared" si="21"/>
        <v>100</v>
      </c>
      <c r="AJ12" s="147">
        <f t="shared" si="22"/>
        <v>54.826443187965481</v>
      </c>
      <c r="AK12" s="147">
        <f t="shared" si="23"/>
        <v>91.673699921738688</v>
      </c>
      <c r="AL12" s="147">
        <f t="shared" si="24"/>
        <v>83.002021327981126</v>
      </c>
      <c r="AM12" s="2"/>
      <c r="AN12" s="205"/>
      <c r="AO12" s="205"/>
      <c r="AP12" s="205"/>
      <c r="AQ12" s="205"/>
    </row>
    <row r="13" spans="1:43" ht="14.5" x14ac:dyDescent="0.35">
      <c r="A13" s="18">
        <f t="shared" si="0"/>
        <v>3</v>
      </c>
      <c r="B13" s="18" t="s">
        <v>143</v>
      </c>
      <c r="C13" s="65" t="s">
        <v>144</v>
      </c>
      <c r="D13" s="1">
        <v>0.9342114208492277</v>
      </c>
      <c r="E13" s="116">
        <v>0.999564528465271</v>
      </c>
      <c r="F13" s="2">
        <v>7.746243953704834</v>
      </c>
      <c r="G13" s="115">
        <v>0.99884587526321411</v>
      </c>
      <c r="H13" s="38">
        <v>2</v>
      </c>
      <c r="I13" s="39">
        <v>8</v>
      </c>
      <c r="J13" s="23">
        <v>0.99203362200290734</v>
      </c>
      <c r="K13" s="85">
        <v>0.38013831494411232</v>
      </c>
      <c r="L13" s="28">
        <f t="shared" si="1"/>
        <v>1.3980899681900012</v>
      </c>
      <c r="M13" s="28">
        <f t="shared" si="2"/>
        <v>0.43198015691904357</v>
      </c>
      <c r="N13" s="28">
        <f t="shared" si="3"/>
        <v>1.6879721634672993</v>
      </c>
      <c r="O13" s="28">
        <f t="shared" si="4"/>
        <v>0.22071865621930339</v>
      </c>
      <c r="P13" s="48">
        <f t="shared" si="5"/>
        <v>0.78022365886854883</v>
      </c>
      <c r="Q13" s="51">
        <f t="shared" si="6"/>
        <v>0.97984997707068189</v>
      </c>
      <c r="R13" s="28">
        <f t="shared" si="7"/>
        <v>-0.1288313252801663</v>
      </c>
      <c r="S13" s="28">
        <f t="shared" si="8"/>
        <v>1.0458733827218687</v>
      </c>
      <c r="T13" s="44">
        <f t="shared" si="9"/>
        <v>0.45852102872085121</v>
      </c>
      <c r="U13" s="2">
        <f t="shared" si="10"/>
        <v>0.69451494108142453</v>
      </c>
      <c r="V13" s="114">
        <f t="shared" si="11"/>
        <v>0.83946132533121731</v>
      </c>
      <c r="W13" s="28">
        <f t="shared" si="25"/>
        <v>-0.20110741281410333</v>
      </c>
      <c r="X13" s="44">
        <f t="shared" si="12"/>
        <v>0.74216175977184429</v>
      </c>
      <c r="Y13" s="102">
        <f t="shared" si="13"/>
        <v>1.6136438575194558</v>
      </c>
      <c r="Z13" s="138">
        <f t="shared" si="14"/>
        <v>83.971207919920204</v>
      </c>
      <c r="AA13" s="2"/>
      <c r="AB13"/>
      <c r="AC13" s="147">
        <f t="shared" si="15"/>
        <v>93.421142084922749</v>
      </c>
      <c r="AD13" s="147">
        <f t="shared" si="16"/>
        <v>99.9564528465271</v>
      </c>
      <c r="AE13" s="147">
        <f t="shared" si="17"/>
        <v>94.994100544199625</v>
      </c>
      <c r="AF13" s="147">
        <f t="shared" si="18"/>
        <v>99.884587526321411</v>
      </c>
      <c r="AG13" s="147">
        <f t="shared" si="19"/>
        <v>95.955785195005461</v>
      </c>
      <c r="AH13" s="147">
        <f t="shared" si="20"/>
        <v>66.666666666666657</v>
      </c>
      <c r="AI13" s="147">
        <f t="shared" si="21"/>
        <v>100</v>
      </c>
      <c r="AJ13" s="147">
        <f t="shared" si="22"/>
        <v>77.41322159398274</v>
      </c>
      <c r="AK13" s="147">
        <f t="shared" si="23"/>
        <v>99.203362200290741</v>
      </c>
      <c r="AL13" s="147">
        <f t="shared" si="24"/>
        <v>38.013831494411235</v>
      </c>
      <c r="AM13" s="2"/>
      <c r="AN13" s="205"/>
      <c r="AO13" s="205"/>
      <c r="AP13" s="205"/>
      <c r="AQ13" s="205"/>
    </row>
    <row r="14" spans="1:43" ht="15.75" customHeight="1" x14ac:dyDescent="0.35">
      <c r="A14" s="18">
        <f t="shared" si="0"/>
        <v>18</v>
      </c>
      <c r="B14" s="18" t="s">
        <v>145</v>
      </c>
      <c r="C14" t="s">
        <v>147</v>
      </c>
      <c r="D14" s="1">
        <v>0</v>
      </c>
      <c r="E14" s="116">
        <v>1</v>
      </c>
      <c r="F14" s="2">
        <v>6.0435142517089844</v>
      </c>
      <c r="G14" s="115">
        <v>1</v>
      </c>
      <c r="H14" s="38">
        <v>3</v>
      </c>
      <c r="I14" s="39">
        <v>0</v>
      </c>
      <c r="J14" s="23">
        <v>1</v>
      </c>
      <c r="K14" s="85" t="s">
        <v>253</v>
      </c>
      <c r="L14" s="28">
        <f t="shared" si="1"/>
        <v>-0.97119115835929792</v>
      </c>
      <c r="M14" s="28">
        <f t="shared" si="2"/>
        <v>0.43690424531671218</v>
      </c>
      <c r="N14" s="28">
        <f t="shared" si="3"/>
        <v>0.64515285744098883</v>
      </c>
      <c r="O14" s="28">
        <f t="shared" si="4"/>
        <v>0.22656996427242768</v>
      </c>
      <c r="P14" s="48">
        <f t="shared" si="5"/>
        <v>0.43620902234337627</v>
      </c>
      <c r="Q14" s="51">
        <f t="shared" si="6"/>
        <v>0.54781650835993545</v>
      </c>
      <c r="R14" s="28">
        <f t="shared" si="7"/>
        <v>1.4493524094018693</v>
      </c>
      <c r="S14" s="28">
        <f t="shared" si="8"/>
        <v>-1.2067769800636945</v>
      </c>
      <c r="T14" s="44">
        <f t="shared" si="9"/>
        <v>0.12128771466908739</v>
      </c>
      <c r="U14" s="2">
        <f t="shared" si="10"/>
        <v>0.18371268650927033</v>
      </c>
      <c r="V14" s="114">
        <f t="shared" si="11"/>
        <v>0.88828661648431972</v>
      </c>
      <c r="W14" s="28" t="s">
        <v>253</v>
      </c>
      <c r="X14" s="44">
        <f t="shared" si="12"/>
        <v>0.16215616324855689</v>
      </c>
      <c r="Y14" s="102">
        <f t="shared" si="13"/>
        <v>0.34823603780128731</v>
      </c>
      <c r="Z14" s="138">
        <f t="shared" si="14"/>
        <v>59.704297083799759</v>
      </c>
      <c r="AA14" s="2"/>
      <c r="AB14"/>
      <c r="AC14" s="147">
        <f t="shared" si="15"/>
        <v>0</v>
      </c>
      <c r="AD14" s="147">
        <f t="shared" si="16"/>
        <v>100</v>
      </c>
      <c r="AE14" s="147">
        <f t="shared" si="17"/>
        <v>74.113106158058685</v>
      </c>
      <c r="AF14" s="147">
        <f t="shared" si="18"/>
        <v>100</v>
      </c>
      <c r="AG14" s="147">
        <f t="shared" si="19"/>
        <v>88.966840593352885</v>
      </c>
      <c r="AH14" s="147">
        <f t="shared" si="20"/>
        <v>100</v>
      </c>
      <c r="AI14" s="147">
        <f t="shared" si="21"/>
        <v>0</v>
      </c>
      <c r="AJ14" s="147">
        <f t="shared" si="22"/>
        <v>67.760335218051807</v>
      </c>
      <c r="AK14" s="147">
        <f t="shared" si="23"/>
        <v>100</v>
      </c>
      <c r="AL14" s="147" t="s">
        <v>253</v>
      </c>
      <c r="AM14" s="2"/>
      <c r="AN14" s="205"/>
      <c r="AO14" s="205"/>
      <c r="AP14" s="205"/>
      <c r="AQ14" s="205"/>
    </row>
    <row r="15" spans="1:43" ht="15.75" customHeight="1" x14ac:dyDescent="0.35">
      <c r="A15" s="18">
        <f t="shared" si="0"/>
        <v>37</v>
      </c>
      <c r="B15" s="18" t="s">
        <v>148</v>
      </c>
      <c r="C15" s="65" t="s">
        <v>149</v>
      </c>
      <c r="D15" s="1">
        <v>0</v>
      </c>
      <c r="E15" s="116">
        <v>0.99907666444778442</v>
      </c>
      <c r="F15" s="2">
        <v>6.0077881813049316</v>
      </c>
      <c r="G15" s="115">
        <v>1</v>
      </c>
      <c r="H15" s="38">
        <v>2</v>
      </c>
      <c r="I15" s="39">
        <v>0</v>
      </c>
      <c r="J15" s="23">
        <v>0.76714163716523509</v>
      </c>
      <c r="K15" s="85">
        <v>0.44844327557303643</v>
      </c>
      <c r="L15" s="28">
        <f t="shared" si="1"/>
        <v>-0.97119115835929792</v>
      </c>
      <c r="M15" s="28">
        <f t="shared" si="2"/>
        <v>0.42646364124221386</v>
      </c>
      <c r="N15" s="28">
        <f t="shared" si="3"/>
        <v>0.6232727927999997</v>
      </c>
      <c r="O15" s="28">
        <f t="shared" si="4"/>
        <v>0.22656996427242768</v>
      </c>
      <c r="P15" s="48">
        <f t="shared" si="5"/>
        <v>0.42543546610488042</v>
      </c>
      <c r="Q15" s="51">
        <f t="shared" si="6"/>
        <v>0.53428645359516658</v>
      </c>
      <c r="R15" s="28">
        <f t="shared" si="7"/>
        <v>-0.1288313252801663</v>
      </c>
      <c r="S15" s="28">
        <f t="shared" si="8"/>
        <v>-1.2067769800636945</v>
      </c>
      <c r="T15" s="44">
        <f t="shared" si="9"/>
        <v>-0.66780415267193038</v>
      </c>
      <c r="U15" s="2">
        <f t="shared" si="10"/>
        <v>-1.0115129573026387</v>
      </c>
      <c r="V15" s="114">
        <f t="shared" si="11"/>
        <v>-0.53888359399168673</v>
      </c>
      <c r="W15" s="28">
        <f t="shared" si="25"/>
        <v>7.2539603396033195E-4</v>
      </c>
      <c r="X15" s="44">
        <f t="shared" si="12"/>
        <v>-0.39731517200489924</v>
      </c>
      <c r="Y15" s="102">
        <f t="shared" si="13"/>
        <v>-0.87237184388397782</v>
      </c>
      <c r="Z15" s="138">
        <f>((Y15-Y$62)/(Y$63-Y$62))*100</f>
        <v>36.296521211734081</v>
      </c>
      <c r="AA15" s="2"/>
      <c r="AB15"/>
      <c r="AC15" s="147">
        <f t="shared" si="15"/>
        <v>0</v>
      </c>
      <c r="AD15" s="147">
        <f t="shared" si="16"/>
        <v>99.907666444778428</v>
      </c>
      <c r="AE15" s="147">
        <f t="shared" si="17"/>
        <v>73.674988543341868</v>
      </c>
      <c r="AF15" s="147">
        <f t="shared" si="18"/>
        <v>100</v>
      </c>
      <c r="AG15" s="147">
        <f t="shared" si="19"/>
        <v>88.747966802184635</v>
      </c>
      <c r="AH15" s="147">
        <f t="shared" si="20"/>
        <v>66.666666666666657</v>
      </c>
      <c r="AI15" s="147">
        <f t="shared" si="21"/>
        <v>0</v>
      </c>
      <c r="AJ15" s="147">
        <f t="shared" si="22"/>
        <v>45.173556812034533</v>
      </c>
      <c r="AK15" s="147">
        <f t="shared" si="23"/>
        <v>76.714163716523515</v>
      </c>
      <c r="AL15" s="147">
        <f t="shared" si="24"/>
        <v>44.844327557303643</v>
      </c>
      <c r="AM15" s="2"/>
      <c r="AN15" s="205"/>
      <c r="AO15" s="205"/>
      <c r="AP15" s="205"/>
      <c r="AQ15" s="205"/>
    </row>
    <row r="16" spans="1:43" ht="15.75" customHeight="1" x14ac:dyDescent="0.35">
      <c r="A16" s="18">
        <f t="shared" si="0"/>
        <v>11</v>
      </c>
      <c r="B16" s="18" t="s">
        <v>150</v>
      </c>
      <c r="C16" s="65" t="s">
        <v>151</v>
      </c>
      <c r="D16" s="1">
        <v>0.93188054524806052</v>
      </c>
      <c r="E16" s="116">
        <v>0.95540982484817505</v>
      </c>
      <c r="F16" s="2">
        <v>3.7223775386810303</v>
      </c>
      <c r="G16" s="115">
        <v>0.99946999549865723</v>
      </c>
      <c r="H16" s="38">
        <v>2</v>
      </c>
      <c r="I16" s="39">
        <v>8</v>
      </c>
      <c r="J16" s="23">
        <v>0.90718247804244678</v>
      </c>
      <c r="K16" s="85">
        <v>0.40389029525618703</v>
      </c>
      <c r="L16" s="28">
        <f t="shared" si="1"/>
        <v>1.3921785658597243</v>
      </c>
      <c r="M16" s="28">
        <f t="shared" si="2"/>
        <v>-6.7298547758500846E-2</v>
      </c>
      <c r="N16" s="28">
        <f t="shared" si="3"/>
        <v>-0.77640346675702665</v>
      </c>
      <c r="O16" s="28">
        <f t="shared" si="4"/>
        <v>0.22388288937657574</v>
      </c>
      <c r="P16" s="48">
        <f t="shared" si="5"/>
        <v>-0.20660637504631726</v>
      </c>
      <c r="Q16" s="51">
        <f t="shared" si="6"/>
        <v>-0.25946823010387327</v>
      </c>
      <c r="R16" s="28">
        <f t="shared" si="7"/>
        <v>-0.1288313252801663</v>
      </c>
      <c r="S16" s="28">
        <f t="shared" si="8"/>
        <v>1.0458733827218687</v>
      </c>
      <c r="T16" s="44">
        <f t="shared" si="9"/>
        <v>0.45852102872085121</v>
      </c>
      <c r="U16" s="2">
        <f t="shared" si="10"/>
        <v>0.69451494108142453</v>
      </c>
      <c r="V16" s="114">
        <f t="shared" si="11"/>
        <v>0.31941547638264317</v>
      </c>
      <c r="W16" s="28">
        <f t="shared" si="25"/>
        <v>-0.13092321450772249</v>
      </c>
      <c r="X16" s="44">
        <f t="shared" si="12"/>
        <v>0.40314350774243934</v>
      </c>
      <c r="Y16" s="102">
        <f t="shared" si="13"/>
        <v>0.87400212006603184</v>
      </c>
      <c r="Z16" s="138">
        <f t="shared" si="14"/>
        <v>69.786990141454908</v>
      </c>
      <c r="AA16" s="2"/>
      <c r="AB16"/>
      <c r="AC16" s="147">
        <f t="shared" si="15"/>
        <v>93.188054524806034</v>
      </c>
      <c r="AD16" s="147">
        <f t="shared" si="16"/>
        <v>95.540982484817491</v>
      </c>
      <c r="AE16" s="147">
        <f t="shared" si="17"/>
        <v>45.648434039288972</v>
      </c>
      <c r="AF16" s="147">
        <f t="shared" si="18"/>
        <v>99.946999549865723</v>
      </c>
      <c r="AG16" s="147">
        <f t="shared" si="19"/>
        <v>75.90750902878699</v>
      </c>
      <c r="AH16" s="147">
        <f t="shared" si="20"/>
        <v>66.666666666666657</v>
      </c>
      <c r="AI16" s="147">
        <f t="shared" si="21"/>
        <v>100</v>
      </c>
      <c r="AJ16" s="147">
        <f t="shared" si="22"/>
        <v>77.41322159398274</v>
      </c>
      <c r="AK16" s="147">
        <f t="shared" si="23"/>
        <v>90.718247804244683</v>
      </c>
      <c r="AL16" s="147">
        <f t="shared" si="24"/>
        <v>40.389029525618703</v>
      </c>
      <c r="AM16" s="2"/>
      <c r="AN16" s="205"/>
      <c r="AO16" s="205"/>
      <c r="AP16" s="205"/>
      <c r="AQ16" s="205"/>
    </row>
    <row r="17" spans="1:43" ht="15.75" customHeight="1" x14ac:dyDescent="0.35">
      <c r="A17" s="18">
        <f t="shared" si="0"/>
        <v>5</v>
      </c>
      <c r="B17" s="18" t="s">
        <v>152</v>
      </c>
      <c r="C17" s="64" t="s">
        <v>153</v>
      </c>
      <c r="D17" s="1">
        <v>0.59608844635387959</v>
      </c>
      <c r="E17" s="116">
        <v>0.93786072731018066</v>
      </c>
      <c r="F17" s="2">
        <v>5.2061805725097656</v>
      </c>
      <c r="G17" s="115">
        <v>0.99035000801086426</v>
      </c>
      <c r="H17" s="38">
        <v>3</v>
      </c>
      <c r="I17" s="39">
        <v>8</v>
      </c>
      <c r="J17" s="23">
        <v>0.80129515287197473</v>
      </c>
      <c r="K17" s="85">
        <v>0.80864393999572348</v>
      </c>
      <c r="L17" s="28">
        <f t="shared" si="1"/>
        <v>0.54056632413488426</v>
      </c>
      <c r="M17" s="28">
        <f t="shared" si="2"/>
        <v>-0.26573472712937235</v>
      </c>
      <c r="N17" s="28">
        <f t="shared" si="3"/>
        <v>0.13233645138929306</v>
      </c>
      <c r="O17" s="28">
        <f t="shared" si="4"/>
        <v>0.17764537749347692</v>
      </c>
      <c r="P17" s="48">
        <f t="shared" si="5"/>
        <v>1.4749033917799212E-2</v>
      </c>
      <c r="Q17" s="51">
        <f t="shared" si="6"/>
        <v>1.8522689464618255E-2</v>
      </c>
      <c r="R17" s="28">
        <f t="shared" si="7"/>
        <v>1.4493524094018693</v>
      </c>
      <c r="S17" s="28">
        <f t="shared" si="8"/>
        <v>1.0458733827218687</v>
      </c>
      <c r="T17" s="44">
        <f t="shared" si="9"/>
        <v>1.2476128960618689</v>
      </c>
      <c r="U17" s="2">
        <f t="shared" si="10"/>
        <v>1.8897405848933331</v>
      </c>
      <c r="V17" s="114">
        <f t="shared" si="11"/>
        <v>-0.32955943828476503</v>
      </c>
      <c r="W17" s="28">
        <f t="shared" si="25"/>
        <v>1.0650743273557124</v>
      </c>
      <c r="X17" s="44">
        <f t="shared" si="12"/>
        <v>0.63686889751275655</v>
      </c>
      <c r="Y17" s="102">
        <f t="shared" si="13"/>
        <v>1.3839246753911707</v>
      </c>
      <c r="Z17" s="138">
        <f t="shared" si="14"/>
        <v>79.56584956572955</v>
      </c>
      <c r="AA17" s="2"/>
      <c r="AB17"/>
      <c r="AC17" s="147">
        <f t="shared" si="15"/>
        <v>59.60884463538796</v>
      </c>
      <c r="AD17" s="147">
        <f t="shared" si="16"/>
        <v>93.786072731018066</v>
      </c>
      <c r="AE17" s="147">
        <f t="shared" si="17"/>
        <v>63.844676686139934</v>
      </c>
      <c r="AF17" s="147">
        <f t="shared" si="18"/>
        <v>99.035000801086412</v>
      </c>
      <c r="AG17" s="147">
        <f t="shared" si="19"/>
        <v>80.40452899907875</v>
      </c>
      <c r="AH17" s="147">
        <f t="shared" si="20"/>
        <v>100</v>
      </c>
      <c r="AI17" s="147">
        <f t="shared" si="21"/>
        <v>100</v>
      </c>
      <c r="AJ17" s="147">
        <f t="shared" si="22"/>
        <v>100</v>
      </c>
      <c r="AK17" s="147">
        <f t="shared" si="23"/>
        <v>80.129515287197478</v>
      </c>
      <c r="AL17" s="147">
        <f t="shared" si="24"/>
        <v>80.864393999572343</v>
      </c>
      <c r="AM17" s="2"/>
      <c r="AN17" s="205"/>
      <c r="AO17" s="205"/>
      <c r="AP17" s="205"/>
      <c r="AQ17" s="205"/>
    </row>
    <row r="18" spans="1:43" ht="15.75" customHeight="1" x14ac:dyDescent="0.35">
      <c r="A18" s="18">
        <f t="shared" si="0"/>
        <v>10</v>
      </c>
      <c r="B18" s="18" t="s">
        <v>154</v>
      </c>
      <c r="C18" s="65" t="s">
        <v>155</v>
      </c>
      <c r="D18" s="1">
        <v>0.59717678490464188</v>
      </c>
      <c r="E18" s="116">
        <v>0.99223870038986206</v>
      </c>
      <c r="F18" s="2">
        <v>6.9845800399780273</v>
      </c>
      <c r="G18" s="115">
        <v>0.99907398223876953</v>
      </c>
      <c r="H18" s="38">
        <v>3</v>
      </c>
      <c r="I18" s="39">
        <v>7</v>
      </c>
      <c r="J18" s="23">
        <v>0.89917207537211175</v>
      </c>
      <c r="K18" s="85">
        <v>7.5999677338156046E-2</v>
      </c>
      <c r="L18" s="28">
        <f t="shared" si="1"/>
        <v>0.54332649161953472</v>
      </c>
      <c r="M18" s="28">
        <f t="shared" si="2"/>
        <v>0.34914345657791862</v>
      </c>
      <c r="N18" s="28">
        <f t="shared" si="3"/>
        <v>1.2214989275762111</v>
      </c>
      <c r="O18" s="28">
        <f t="shared" si="4"/>
        <v>0.22187513795866748</v>
      </c>
      <c r="P18" s="48">
        <f t="shared" si="5"/>
        <v>0.59750584070426571</v>
      </c>
      <c r="Q18" s="51">
        <f t="shared" si="6"/>
        <v>0.75038237774370276</v>
      </c>
      <c r="R18" s="28">
        <f t="shared" si="7"/>
        <v>1.4493524094018693</v>
      </c>
      <c r="S18" s="28">
        <f t="shared" si="8"/>
        <v>0.76429208737367316</v>
      </c>
      <c r="T18" s="44">
        <f t="shared" si="9"/>
        <v>1.1068222483877712</v>
      </c>
      <c r="U18" s="2">
        <f t="shared" si="10"/>
        <v>1.6764870975953254</v>
      </c>
      <c r="V18" s="114">
        <f t="shared" si="11"/>
        <v>0.27032036154181671</v>
      </c>
      <c r="W18" s="28">
        <f t="shared" si="25"/>
        <v>-1.0997999080885914</v>
      </c>
      <c r="X18" s="44">
        <f t="shared" si="12"/>
        <v>0.42814328408235769</v>
      </c>
      <c r="Y18" s="102">
        <f t="shared" si="13"/>
        <v>0.92854454631392713</v>
      </c>
      <c r="Z18" s="138">
        <f t="shared" si="14"/>
        <v>70.832958226935943</v>
      </c>
      <c r="AA18" s="2"/>
      <c r="AB18"/>
      <c r="AC18" s="147">
        <f t="shared" si="15"/>
        <v>59.717678490464188</v>
      </c>
      <c r="AD18" s="147">
        <f t="shared" si="16"/>
        <v>99.223870038986192</v>
      </c>
      <c r="AE18" s="147">
        <f t="shared" si="17"/>
        <v>85.653628073429061</v>
      </c>
      <c r="AF18" s="147">
        <f t="shared" si="18"/>
        <v>99.907398223876953</v>
      </c>
      <c r="AG18" s="147">
        <f t="shared" si="19"/>
        <v>92.243720145146582</v>
      </c>
      <c r="AH18" s="147">
        <f t="shared" si="20"/>
        <v>100</v>
      </c>
      <c r="AI18" s="147">
        <f t="shared" si="21"/>
        <v>87.499999999999986</v>
      </c>
      <c r="AJ18" s="147">
        <f t="shared" si="22"/>
        <v>95.970041902256483</v>
      </c>
      <c r="AK18" s="147">
        <f t="shared" si="23"/>
        <v>89.917207537211169</v>
      </c>
      <c r="AL18" s="147">
        <f t="shared" si="24"/>
        <v>7.5999677338156078</v>
      </c>
      <c r="AM18" s="2"/>
      <c r="AN18" s="205"/>
      <c r="AO18" s="205"/>
      <c r="AP18" s="205"/>
      <c r="AQ18" s="205"/>
    </row>
    <row r="19" spans="1:43" ht="15.75" customHeight="1" x14ac:dyDescent="0.35">
      <c r="A19" s="18">
        <f t="shared" si="0"/>
        <v>22</v>
      </c>
      <c r="B19" s="18" t="s">
        <v>156</v>
      </c>
      <c r="C19" s="64" t="s">
        <v>157</v>
      </c>
      <c r="D19" s="1">
        <v>7.0426075702945623E-2</v>
      </c>
      <c r="E19" s="116">
        <v>1</v>
      </c>
      <c r="F19" s="2">
        <v>5.2399444580078125</v>
      </c>
      <c r="G19" s="115">
        <v>1</v>
      </c>
      <c r="H19" s="38">
        <v>2</v>
      </c>
      <c r="I19" s="39">
        <v>4</v>
      </c>
      <c r="J19" s="23">
        <v>1</v>
      </c>
      <c r="K19" s="85" t="s">
        <v>253</v>
      </c>
      <c r="L19" s="28">
        <f t="shared" si="1"/>
        <v>-0.79258151148916978</v>
      </c>
      <c r="M19" s="28">
        <f t="shared" si="2"/>
        <v>0.43690424531671218</v>
      </c>
      <c r="N19" s="28">
        <f t="shared" si="3"/>
        <v>0.15301479605113469</v>
      </c>
      <c r="O19" s="28">
        <f t="shared" si="4"/>
        <v>0.22656996427242768</v>
      </c>
      <c r="P19" s="48">
        <f t="shared" si="5"/>
        <v>0.27216300188009152</v>
      </c>
      <c r="Q19" s="51">
        <f t="shared" si="6"/>
        <v>0.341798032039202</v>
      </c>
      <c r="R19" s="28">
        <f t="shared" si="7"/>
        <v>-0.1288313252801663</v>
      </c>
      <c r="S19" s="28">
        <f t="shared" si="8"/>
        <v>-8.0451798670912927E-2</v>
      </c>
      <c r="T19" s="44">
        <f t="shared" si="9"/>
        <v>-0.10464156197553962</v>
      </c>
      <c r="U19" s="2">
        <f t="shared" si="10"/>
        <v>-0.15849900811060708</v>
      </c>
      <c r="V19" s="114">
        <f t="shared" si="11"/>
        <v>0.88828661648431972</v>
      </c>
      <c r="W19" s="28" t="s">
        <v>253</v>
      </c>
      <c r="X19" s="44">
        <f t="shared" si="12"/>
        <v>6.9751032230936205E-2</v>
      </c>
      <c r="Y19" s="102">
        <f t="shared" si="13"/>
        <v>0.14663423245201029</v>
      </c>
      <c r="Z19" s="138">
        <f t="shared" si="14"/>
        <v>55.838149776521838</v>
      </c>
      <c r="AA19" s="2"/>
      <c r="AB19"/>
      <c r="AC19" s="147">
        <f t="shared" si="15"/>
        <v>7.0426075702945612</v>
      </c>
      <c r="AD19" s="147">
        <f t="shared" si="16"/>
        <v>100</v>
      </c>
      <c r="AE19" s="147">
        <f t="shared" si="17"/>
        <v>64.258731543298182</v>
      </c>
      <c r="AF19" s="147">
        <f t="shared" si="18"/>
        <v>100</v>
      </c>
      <c r="AG19" s="147">
        <f t="shared" si="19"/>
        <v>85.634108705197988</v>
      </c>
      <c r="AH19" s="147">
        <f t="shared" si="20"/>
        <v>66.666666666666657</v>
      </c>
      <c r="AI19" s="147">
        <f t="shared" si="21"/>
        <v>49.999999999999986</v>
      </c>
      <c r="AJ19" s="147">
        <f t="shared" si="22"/>
        <v>61.293389203008644</v>
      </c>
      <c r="AK19" s="147">
        <f t="shared" si="23"/>
        <v>100</v>
      </c>
      <c r="AL19" s="147" t="s">
        <v>253</v>
      </c>
      <c r="AM19" s="2"/>
      <c r="AN19" s="72"/>
      <c r="AO19" s="72"/>
      <c r="AP19" s="72"/>
      <c r="AQ19" s="72"/>
    </row>
    <row r="20" spans="1:43" ht="15.75" customHeight="1" x14ac:dyDescent="0.35">
      <c r="A20" s="18">
        <f t="shared" si="0"/>
        <v>20</v>
      </c>
      <c r="B20" s="18" t="s">
        <v>158</v>
      </c>
      <c r="C20" s="65" t="s">
        <v>159</v>
      </c>
      <c r="D20" s="1">
        <v>0.16525667856343448</v>
      </c>
      <c r="E20" s="116">
        <v>0.99134260416030884</v>
      </c>
      <c r="F20" s="2">
        <v>5.5957026481628418</v>
      </c>
      <c r="G20" s="115">
        <v>0.99953645467758179</v>
      </c>
      <c r="H20" s="38">
        <v>2</v>
      </c>
      <c r="I20" s="39">
        <v>7</v>
      </c>
      <c r="J20" s="23">
        <v>0.87347924599170013</v>
      </c>
      <c r="K20" s="85">
        <v>0.49125380950415964</v>
      </c>
      <c r="L20" s="28">
        <f t="shared" si="1"/>
        <v>-0.55207882380803786</v>
      </c>
      <c r="M20" s="28">
        <f t="shared" si="2"/>
        <v>0.33901086077028791</v>
      </c>
      <c r="N20" s="28">
        <f t="shared" si="3"/>
        <v>0.37089524327407747</v>
      </c>
      <c r="O20" s="28">
        <f t="shared" si="4"/>
        <v>0.22421983140411453</v>
      </c>
      <c r="P20" s="48">
        <f t="shared" si="5"/>
        <v>0.31137531181615996</v>
      </c>
      <c r="Q20" s="51">
        <f t="shared" si="6"/>
        <v>0.3910431177976415</v>
      </c>
      <c r="R20" s="28">
        <f t="shared" si="7"/>
        <v>-0.1288313252801663</v>
      </c>
      <c r="S20" s="28">
        <f t="shared" si="8"/>
        <v>0.76429208737367316</v>
      </c>
      <c r="T20" s="44">
        <f t="shared" si="9"/>
        <v>0.31773038104675344</v>
      </c>
      <c r="U20" s="2">
        <f t="shared" si="10"/>
        <v>0.48126145378341656</v>
      </c>
      <c r="V20" s="114">
        <f t="shared" si="11"/>
        <v>0.11285107305169012</v>
      </c>
      <c r="W20" s="28">
        <f t="shared" si="25"/>
        <v>0.12722529050787704</v>
      </c>
      <c r="X20" s="44">
        <f t="shared" si="12"/>
        <v>0.11206042226651747</v>
      </c>
      <c r="Y20" s="102">
        <f t="shared" si="13"/>
        <v>0.23894132969289164</v>
      </c>
      <c r="Z20" s="138">
        <f t="shared" si="14"/>
        <v>57.608336481061464</v>
      </c>
      <c r="AA20" s="2"/>
      <c r="AB20"/>
      <c r="AC20" s="147">
        <f t="shared" si="15"/>
        <v>16.52566785634345</v>
      </c>
      <c r="AD20" s="147">
        <f t="shared" si="16"/>
        <v>99.13426041603087</v>
      </c>
      <c r="AE20" s="147">
        <f t="shared" si="17"/>
        <v>68.621481992029672</v>
      </c>
      <c r="AF20" s="147">
        <f t="shared" si="18"/>
        <v>99.953645467758165</v>
      </c>
      <c r="AG20" s="147">
        <f t="shared" si="19"/>
        <v>86.430739524788009</v>
      </c>
      <c r="AH20" s="147">
        <f t="shared" si="20"/>
        <v>66.666666666666657</v>
      </c>
      <c r="AI20" s="147">
        <f t="shared" si="21"/>
        <v>87.499999999999986</v>
      </c>
      <c r="AJ20" s="147">
        <f t="shared" si="22"/>
        <v>73.383263496239209</v>
      </c>
      <c r="AK20" s="147">
        <f t="shared" si="23"/>
        <v>87.347924599170014</v>
      </c>
      <c r="AL20" s="147">
        <f t="shared" si="24"/>
        <v>49.125380950415966</v>
      </c>
      <c r="AM20" s="2"/>
      <c r="AN20" s="72"/>
      <c r="AO20" s="72"/>
      <c r="AP20" s="72"/>
      <c r="AQ20" s="72"/>
    </row>
    <row r="21" spans="1:43" ht="15.75" customHeight="1" x14ac:dyDescent="0.35">
      <c r="A21" s="18">
        <f t="shared" si="0"/>
        <v>14</v>
      </c>
      <c r="B21" s="18" t="s">
        <v>160</v>
      </c>
      <c r="C21" s="65" t="s">
        <v>161</v>
      </c>
      <c r="D21" s="1">
        <v>0.229087858682061</v>
      </c>
      <c r="E21" s="116">
        <v>0.99556559324264526</v>
      </c>
      <c r="F21" s="2">
        <v>5.1731753349304199</v>
      </c>
      <c r="G21" s="115">
        <v>0.99098038673400879</v>
      </c>
      <c r="H21" s="38">
        <v>2</v>
      </c>
      <c r="I21" s="39">
        <v>8</v>
      </c>
      <c r="J21" s="23">
        <v>0.83620531432781542</v>
      </c>
      <c r="K21" s="85">
        <v>0.8401680531502117</v>
      </c>
      <c r="L21" s="28">
        <f t="shared" si="1"/>
        <v>-0.39019468605798319</v>
      </c>
      <c r="M21" s="28">
        <f t="shared" si="2"/>
        <v>0.38676225181529511</v>
      </c>
      <c r="N21" s="28">
        <f t="shared" si="3"/>
        <v>0.11212273284818626</v>
      </c>
      <c r="O21" s="28">
        <f t="shared" si="4"/>
        <v>0.18084134061746818</v>
      </c>
      <c r="P21" s="48">
        <f t="shared" si="5"/>
        <v>0.22657544176031652</v>
      </c>
      <c r="Q21" s="51">
        <f t="shared" si="6"/>
        <v>0.28454653853431766</v>
      </c>
      <c r="R21" s="28">
        <f t="shared" si="7"/>
        <v>-0.1288313252801663</v>
      </c>
      <c r="S21" s="28">
        <f t="shared" si="8"/>
        <v>1.0458733827218687</v>
      </c>
      <c r="T21" s="44">
        <f t="shared" si="9"/>
        <v>0.45852102872085121</v>
      </c>
      <c r="U21" s="2">
        <f t="shared" si="10"/>
        <v>0.69451494108142453</v>
      </c>
      <c r="V21" s="114">
        <f t="shared" si="11"/>
        <v>-0.11559786152989671</v>
      </c>
      <c r="W21" s="28">
        <f t="shared" si="25"/>
        <v>1.1582242281217816</v>
      </c>
      <c r="X21" s="44">
        <f t="shared" si="12"/>
        <v>0.32629863202992876</v>
      </c>
      <c r="Y21" s="102">
        <f t="shared" si="13"/>
        <v>0.70634838152494617</v>
      </c>
      <c r="Z21" s="138">
        <f t="shared" si="14"/>
        <v>66.571869876570744</v>
      </c>
      <c r="AA21" s="2"/>
      <c r="AB21"/>
      <c r="AC21" s="147">
        <f t="shared" si="15"/>
        <v>22.908785868206103</v>
      </c>
      <c r="AD21" s="147">
        <f t="shared" si="16"/>
        <v>99.556559324264512</v>
      </c>
      <c r="AE21" s="147">
        <f t="shared" si="17"/>
        <v>63.439925315561418</v>
      </c>
      <c r="AF21" s="147">
        <f t="shared" si="18"/>
        <v>99.098038673400893</v>
      </c>
      <c r="AG21" s="147">
        <f t="shared" si="19"/>
        <v>84.707959354635975</v>
      </c>
      <c r="AH21" s="147">
        <f t="shared" si="20"/>
        <v>66.666666666666657</v>
      </c>
      <c r="AI21" s="147">
        <f t="shared" si="21"/>
        <v>100</v>
      </c>
      <c r="AJ21" s="147">
        <f t="shared" si="22"/>
        <v>77.41322159398274</v>
      </c>
      <c r="AK21" s="147">
        <f t="shared" si="23"/>
        <v>83.620531432781547</v>
      </c>
      <c r="AL21" s="147">
        <f t="shared" si="24"/>
        <v>84.016805315021173</v>
      </c>
      <c r="AM21" s="2"/>
      <c r="AN21" s="72"/>
      <c r="AO21" s="72"/>
      <c r="AP21" s="72"/>
      <c r="AQ21" s="72"/>
    </row>
    <row r="22" spans="1:43" ht="15.75" customHeight="1" x14ac:dyDescent="0.35">
      <c r="A22" s="18">
        <f t="shared" si="0"/>
        <v>4</v>
      </c>
      <c r="B22" s="18" t="s">
        <v>162</v>
      </c>
      <c r="C22" t="s">
        <v>164</v>
      </c>
      <c r="D22" s="1">
        <v>0.83681875779438475</v>
      </c>
      <c r="E22" s="116">
        <v>1</v>
      </c>
      <c r="F22" s="2">
        <v>4.4940214157104492</v>
      </c>
      <c r="G22" s="115">
        <v>0.95481193065643311</v>
      </c>
      <c r="H22" s="38">
        <v>2</v>
      </c>
      <c r="I22" s="39">
        <v>8</v>
      </c>
      <c r="J22" s="23">
        <v>1</v>
      </c>
      <c r="K22" s="85" t="s">
        <v>253</v>
      </c>
      <c r="L22" s="28">
        <f t="shared" si="1"/>
        <v>1.1510895641160981</v>
      </c>
      <c r="M22" s="28">
        <f t="shared" si="2"/>
        <v>0.43690424531671218</v>
      </c>
      <c r="N22" s="28">
        <f t="shared" si="3"/>
        <v>-0.303818104911244</v>
      </c>
      <c r="O22" s="28">
        <f t="shared" si="4"/>
        <v>-2.5294611428035327E-3</v>
      </c>
      <c r="P22" s="48">
        <f t="shared" si="5"/>
        <v>4.3518893087554883E-2</v>
      </c>
      <c r="Q22" s="51">
        <f t="shared" si="6"/>
        <v>5.4653541852114601E-2</v>
      </c>
      <c r="R22" s="28">
        <f t="shared" si="7"/>
        <v>-0.1288313252801663</v>
      </c>
      <c r="S22" s="28">
        <f t="shared" si="8"/>
        <v>1.0458733827218687</v>
      </c>
      <c r="T22" s="44">
        <f t="shared" si="9"/>
        <v>0.45852102872085121</v>
      </c>
      <c r="U22" s="2">
        <f t="shared" si="10"/>
        <v>0.69451494108142453</v>
      </c>
      <c r="V22" s="114">
        <f t="shared" si="11"/>
        <v>0.88828661648431972</v>
      </c>
      <c r="W22" s="28" t="s">
        <v>253</v>
      </c>
      <c r="X22" s="44">
        <f t="shared" si="12"/>
        <v>0.69713616588348915</v>
      </c>
      <c r="Y22" s="102">
        <f t="shared" si="13"/>
        <v>1.5154107733297386</v>
      </c>
      <c r="Z22" s="138">
        <f t="shared" si="14"/>
        <v>82.087377696933345</v>
      </c>
      <c r="AA22" s="2"/>
      <c r="AB22"/>
      <c r="AC22" s="147">
        <f t="shared" si="15"/>
        <v>83.681875779438457</v>
      </c>
      <c r="AD22" s="147">
        <f t="shared" si="16"/>
        <v>100</v>
      </c>
      <c r="AE22" s="147">
        <f t="shared" si="17"/>
        <v>55.111293262021078</v>
      </c>
      <c r="AF22" s="147">
        <f t="shared" si="18"/>
        <v>95.481193065643296</v>
      </c>
      <c r="AG22" s="147">
        <f t="shared" si="19"/>
        <v>80.989012711649082</v>
      </c>
      <c r="AH22" s="147">
        <f t="shared" si="20"/>
        <v>66.666666666666657</v>
      </c>
      <c r="AI22" s="147">
        <f t="shared" si="21"/>
        <v>100</v>
      </c>
      <c r="AJ22" s="147">
        <f t="shared" si="22"/>
        <v>77.41322159398274</v>
      </c>
      <c r="AK22" s="147">
        <f t="shared" si="23"/>
        <v>100</v>
      </c>
      <c r="AL22" s="147" t="s">
        <v>253</v>
      </c>
      <c r="AM22" s="2"/>
      <c r="AN22" s="72"/>
      <c r="AO22" s="72"/>
      <c r="AP22" s="72"/>
      <c r="AQ22" s="72"/>
    </row>
    <row r="23" spans="1:43" ht="15.75" customHeight="1" x14ac:dyDescent="0.35">
      <c r="A23" s="18">
        <f t="shared" si="0"/>
        <v>40</v>
      </c>
      <c r="B23" s="18" t="s">
        <v>165</v>
      </c>
      <c r="C23" t="s">
        <v>167</v>
      </c>
      <c r="D23" s="1">
        <v>0</v>
      </c>
      <c r="E23" s="116">
        <v>0.91651570796966553</v>
      </c>
      <c r="F23" s="2">
        <v>3.2467269897460938</v>
      </c>
      <c r="G23" s="115">
        <v>1</v>
      </c>
      <c r="H23" s="38">
        <v>2</v>
      </c>
      <c r="I23" s="39">
        <v>0</v>
      </c>
      <c r="J23" s="23">
        <v>1</v>
      </c>
      <c r="K23" s="85" t="s">
        <v>253</v>
      </c>
      <c r="L23" s="28">
        <f t="shared" si="1"/>
        <v>-0.97119115835929792</v>
      </c>
      <c r="M23" s="28">
        <f t="shared" si="2"/>
        <v>-0.5070932401445809</v>
      </c>
      <c r="N23" s="28">
        <f t="shared" si="3"/>
        <v>-1.0677107569099844</v>
      </c>
      <c r="O23" s="28">
        <f t="shared" si="4"/>
        <v>0.22656996427242768</v>
      </c>
      <c r="P23" s="48">
        <f t="shared" si="5"/>
        <v>-0.44941134426071255</v>
      </c>
      <c r="Q23" s="51">
        <f t="shared" si="6"/>
        <v>-0.56439674747591051</v>
      </c>
      <c r="R23" s="28">
        <f t="shared" si="7"/>
        <v>-0.1288313252801663</v>
      </c>
      <c r="S23" s="28">
        <f t="shared" si="8"/>
        <v>-1.2067769800636945</v>
      </c>
      <c r="T23" s="44">
        <f t="shared" si="9"/>
        <v>-0.66780415267193038</v>
      </c>
      <c r="U23" s="2">
        <f t="shared" si="10"/>
        <v>-1.0115129573026387</v>
      </c>
      <c r="V23" s="114">
        <f t="shared" si="11"/>
        <v>0.88828661648431972</v>
      </c>
      <c r="W23" s="28" t="s">
        <v>253</v>
      </c>
      <c r="X23" s="44">
        <f t="shared" si="12"/>
        <v>-0.41470356166338179</v>
      </c>
      <c r="Y23" s="102">
        <f t="shared" si="13"/>
        <v>-0.91030838170024164</v>
      </c>
      <c r="Z23" s="138">
        <f t="shared" si="14"/>
        <v>35.569006677468423</v>
      </c>
      <c r="AA23" s="2"/>
      <c r="AB23"/>
      <c r="AC23" s="147">
        <f t="shared" si="15"/>
        <v>0</v>
      </c>
      <c r="AD23" s="147">
        <f t="shared" si="16"/>
        <v>91.651570796966539</v>
      </c>
      <c r="AE23" s="147">
        <f t="shared" si="17"/>
        <v>39.815414018299471</v>
      </c>
      <c r="AF23" s="147">
        <f t="shared" si="18"/>
        <v>100</v>
      </c>
      <c r="AG23" s="147">
        <f t="shared" si="19"/>
        <v>70.974723331102879</v>
      </c>
      <c r="AH23" s="147">
        <f t="shared" si="20"/>
        <v>66.666666666666657</v>
      </c>
      <c r="AI23" s="147">
        <f t="shared" si="21"/>
        <v>0</v>
      </c>
      <c r="AJ23" s="147">
        <f t="shared" si="22"/>
        <v>45.173556812034533</v>
      </c>
      <c r="AK23" s="147">
        <f t="shared" si="23"/>
        <v>100</v>
      </c>
      <c r="AL23" s="147" t="s">
        <v>253</v>
      </c>
      <c r="AM23" s="2"/>
      <c r="AN23" s="2"/>
      <c r="AO23" s="2"/>
      <c r="AP23" s="2"/>
      <c r="AQ23" s="2"/>
    </row>
    <row r="24" spans="1:43" ht="15.75" customHeight="1" x14ac:dyDescent="0.35">
      <c r="A24" s="18">
        <f t="shared" si="0"/>
        <v>31</v>
      </c>
      <c r="B24" s="18" t="s">
        <v>168</v>
      </c>
      <c r="C24" t="s">
        <v>169</v>
      </c>
      <c r="D24" s="1">
        <v>0.99611682264386414</v>
      </c>
      <c r="E24" s="116">
        <v>0.66666668653488159</v>
      </c>
      <c r="F24" s="2">
        <v>0</v>
      </c>
      <c r="G24" s="115">
        <v>0.98683440685272217</v>
      </c>
      <c r="H24" s="38">
        <v>1</v>
      </c>
      <c r="I24" s="39">
        <v>8</v>
      </c>
      <c r="J24" s="23">
        <v>1</v>
      </c>
      <c r="K24" s="85" t="s">
        <v>253</v>
      </c>
      <c r="L24" s="28">
        <f t="shared" si="1"/>
        <v>1.5550900827573813</v>
      </c>
      <c r="M24" s="28">
        <f t="shared" si="2"/>
        <v>-3.3322576182973105</v>
      </c>
      <c r="N24" s="28">
        <f t="shared" si="3"/>
        <v>-3.056135333244864</v>
      </c>
      <c r="O24" s="28">
        <f t="shared" si="4"/>
        <v>0.1598215975219138</v>
      </c>
      <c r="P24" s="48">
        <f t="shared" si="5"/>
        <v>-2.0761904513400871</v>
      </c>
      <c r="Q24" s="51">
        <f t="shared" si="6"/>
        <v>-2.6073999974444488</v>
      </c>
      <c r="R24" s="28">
        <f t="shared" si="7"/>
        <v>-1.707015059962202</v>
      </c>
      <c r="S24" s="28">
        <f t="shared" si="8"/>
        <v>1.0458733827218687</v>
      </c>
      <c r="T24" s="44">
        <f t="shared" si="9"/>
        <v>-0.33057083862016667</v>
      </c>
      <c r="U24" s="2">
        <f t="shared" si="10"/>
        <v>-0.50071070273048457</v>
      </c>
      <c r="V24" s="114">
        <f t="shared" si="11"/>
        <v>0.88828661648431972</v>
      </c>
      <c r="W24" s="28" t="s">
        <v>253</v>
      </c>
      <c r="X24" s="44">
        <f t="shared" si="12"/>
        <v>-0.16618350023330813</v>
      </c>
      <c r="Y24" s="102">
        <f t="shared" si="13"/>
        <v>-0.36810804609049996</v>
      </c>
      <c r="Z24" s="138">
        <f t="shared" si="14"/>
        <v>45.966861815179378</v>
      </c>
      <c r="AA24" s="2"/>
      <c r="AB24"/>
      <c r="AC24" s="147">
        <f t="shared" si="15"/>
        <v>99.611682264386417</v>
      </c>
      <c r="AD24" s="147">
        <f t="shared" si="16"/>
        <v>66.666668653488159</v>
      </c>
      <c r="AE24" s="147">
        <f t="shared" si="17"/>
        <v>0</v>
      </c>
      <c r="AF24" s="147">
        <f t="shared" si="18"/>
        <v>98.683440685272217</v>
      </c>
      <c r="AG24" s="147">
        <f t="shared" si="19"/>
        <v>37.925347370404026</v>
      </c>
      <c r="AH24" s="147">
        <f t="shared" si="20"/>
        <v>33.333333333333329</v>
      </c>
      <c r="AI24" s="147">
        <f t="shared" si="21"/>
        <v>100</v>
      </c>
      <c r="AJ24" s="147">
        <f t="shared" si="22"/>
        <v>54.826443187965481</v>
      </c>
      <c r="AK24" s="147">
        <f t="shared" si="23"/>
        <v>100</v>
      </c>
      <c r="AL24" s="147" t="s">
        <v>253</v>
      </c>
      <c r="AM24" s="2"/>
      <c r="AN24" s="2"/>
      <c r="AO24" s="2"/>
      <c r="AP24" s="2"/>
      <c r="AQ24" s="2"/>
    </row>
    <row r="25" spans="1:43" ht="14.5" x14ac:dyDescent="0.35">
      <c r="A25" s="18">
        <f t="shared" si="0"/>
        <v>43</v>
      </c>
      <c r="B25" s="18" t="s">
        <v>170</v>
      </c>
      <c r="C25" s="65" t="s">
        <v>171</v>
      </c>
      <c r="D25" s="1">
        <v>0</v>
      </c>
      <c r="E25" s="116">
        <v>0.99056601524353027</v>
      </c>
      <c r="F25" s="2">
        <v>5.3607163429260254</v>
      </c>
      <c r="G25" s="115">
        <v>1</v>
      </c>
      <c r="H25" s="38">
        <v>3</v>
      </c>
      <c r="I25" s="39">
        <v>0</v>
      </c>
      <c r="J25" s="23">
        <v>0.73819012086660063</v>
      </c>
      <c r="K25" s="85">
        <v>0</v>
      </c>
      <c r="L25" s="28">
        <f t="shared" si="1"/>
        <v>-0.97119115835929792</v>
      </c>
      <c r="M25" s="28">
        <f t="shared" si="2"/>
        <v>0.33022959226040222</v>
      </c>
      <c r="N25" s="28">
        <f t="shared" si="3"/>
        <v>0.22698029572514414</v>
      </c>
      <c r="O25" s="28">
        <f t="shared" si="4"/>
        <v>0.22656996427242768</v>
      </c>
      <c r="P25" s="48">
        <f t="shared" si="5"/>
        <v>0.26125995075265801</v>
      </c>
      <c r="Q25" s="51">
        <f t="shared" si="6"/>
        <v>0.32810535010655106</v>
      </c>
      <c r="R25" s="28">
        <f t="shared" si="7"/>
        <v>1.4493524094018693</v>
      </c>
      <c r="S25" s="28">
        <f t="shared" si="8"/>
        <v>-1.2067769800636945</v>
      </c>
      <c r="T25" s="44">
        <f t="shared" si="9"/>
        <v>0.12128771466908739</v>
      </c>
      <c r="U25" s="2">
        <f t="shared" si="10"/>
        <v>0.18371268650927033</v>
      </c>
      <c r="V25" s="114">
        <f t="shared" si="11"/>
        <v>-0.71632511297565915</v>
      </c>
      <c r="W25" s="28">
        <f t="shared" si="25"/>
        <v>-1.3243696641863805</v>
      </c>
      <c r="X25" s="44">
        <f t="shared" si="12"/>
        <v>-0.50001357978110328</v>
      </c>
      <c r="Y25" s="102">
        <f t="shared" si="13"/>
        <v>-1.0964306616809125</v>
      </c>
      <c r="Z25" s="138">
        <f t="shared" si="14"/>
        <v>31.999712492205429</v>
      </c>
      <c r="AA25" s="2"/>
      <c r="AB25"/>
      <c r="AC25" s="147">
        <f t="shared" si="15"/>
        <v>0</v>
      </c>
      <c r="AD25" s="147">
        <f t="shared" si="16"/>
        <v>99.056601524353013</v>
      </c>
      <c r="AE25" s="147">
        <f t="shared" si="17"/>
        <v>65.7397869615627</v>
      </c>
      <c r="AF25" s="147">
        <f t="shared" si="18"/>
        <v>100</v>
      </c>
      <c r="AG25" s="147">
        <f t="shared" si="19"/>
        <v>85.412604117229549</v>
      </c>
      <c r="AH25" s="147">
        <f t="shared" si="20"/>
        <v>100</v>
      </c>
      <c r="AI25" s="147">
        <f t="shared" si="21"/>
        <v>0</v>
      </c>
      <c r="AJ25" s="147">
        <f t="shared" si="22"/>
        <v>67.760335218051807</v>
      </c>
      <c r="AK25" s="147">
        <f t="shared" si="23"/>
        <v>73.819012086660067</v>
      </c>
      <c r="AL25" s="147">
        <f t="shared" si="24"/>
        <v>0</v>
      </c>
      <c r="AM25" s="2"/>
      <c r="AN25" s="2"/>
      <c r="AO25" s="2"/>
      <c r="AP25" s="2"/>
      <c r="AQ25" s="2"/>
    </row>
    <row r="26" spans="1:43" ht="14.5" x14ac:dyDescent="0.35">
      <c r="A26" s="18">
        <f t="shared" si="0"/>
        <v>36</v>
      </c>
      <c r="B26" s="18" t="s">
        <v>172</v>
      </c>
      <c r="C26" t="s">
        <v>174</v>
      </c>
      <c r="D26" s="1">
        <v>0</v>
      </c>
      <c r="E26" s="116">
        <v>1</v>
      </c>
      <c r="F26" s="2">
        <v>3.9022159576416016</v>
      </c>
      <c r="G26" s="115">
        <v>1</v>
      </c>
      <c r="H26" s="38">
        <v>2</v>
      </c>
      <c r="I26" s="39">
        <v>0</v>
      </c>
      <c r="J26" s="23">
        <v>1</v>
      </c>
      <c r="K26" s="85" t="s">
        <v>253</v>
      </c>
      <c r="L26" s="28">
        <f t="shared" si="1"/>
        <v>-0.97119115835929792</v>
      </c>
      <c r="M26" s="28">
        <f t="shared" si="2"/>
        <v>0.43690424531671218</v>
      </c>
      <c r="N26" s="28">
        <f t="shared" si="3"/>
        <v>-0.66626327537050856</v>
      </c>
      <c r="O26" s="28">
        <f t="shared" si="4"/>
        <v>0.22656996427242768</v>
      </c>
      <c r="P26" s="48">
        <f t="shared" si="5"/>
        <v>-9.2968859378956637E-4</v>
      </c>
      <c r="Q26" s="51">
        <f t="shared" si="6"/>
        <v>-1.1675566832060696E-3</v>
      </c>
      <c r="R26" s="28">
        <f t="shared" si="7"/>
        <v>-0.1288313252801663</v>
      </c>
      <c r="S26" s="28">
        <f t="shared" si="8"/>
        <v>-1.2067769800636945</v>
      </c>
      <c r="T26" s="44">
        <f t="shared" si="9"/>
        <v>-0.66780415267193038</v>
      </c>
      <c r="U26" s="2">
        <f t="shared" si="10"/>
        <v>-1.0115129573026387</v>
      </c>
      <c r="V26" s="114">
        <f t="shared" si="11"/>
        <v>0.88828661648431972</v>
      </c>
      <c r="W26" s="28" t="s">
        <v>253</v>
      </c>
      <c r="X26" s="44">
        <f t="shared" si="12"/>
        <v>-0.27389626396520578</v>
      </c>
      <c r="Y26" s="102">
        <f t="shared" si="13"/>
        <v>-0.60310676735598756</v>
      </c>
      <c r="Z26" s="138">
        <f t="shared" si="14"/>
        <v>41.460256966774061</v>
      </c>
      <c r="AA26" s="2"/>
      <c r="AB26"/>
      <c r="AC26" s="147">
        <f t="shared" si="15"/>
        <v>0</v>
      </c>
      <c r="AD26" s="147">
        <f t="shared" si="16"/>
        <v>100</v>
      </c>
      <c r="AE26" s="147">
        <f t="shared" si="17"/>
        <v>47.85383693578305</v>
      </c>
      <c r="AF26" s="147">
        <f t="shared" si="18"/>
        <v>100</v>
      </c>
      <c r="AG26" s="147">
        <f t="shared" si="19"/>
        <v>80.086002659138671</v>
      </c>
      <c r="AH26" s="147">
        <f t="shared" si="20"/>
        <v>66.666666666666657</v>
      </c>
      <c r="AI26" s="147">
        <f t="shared" si="21"/>
        <v>0</v>
      </c>
      <c r="AJ26" s="147">
        <f t="shared" si="22"/>
        <v>45.173556812034533</v>
      </c>
      <c r="AK26" s="147">
        <f t="shared" si="23"/>
        <v>100</v>
      </c>
      <c r="AL26" s="147" t="s">
        <v>253</v>
      </c>
      <c r="AM26" s="2"/>
      <c r="AN26" s="2"/>
      <c r="AO26" s="2"/>
      <c r="AP26" s="2"/>
      <c r="AQ26" s="2"/>
    </row>
    <row r="27" spans="1:43" ht="14.5" x14ac:dyDescent="0.35">
      <c r="A27" s="18">
        <f t="shared" si="0"/>
        <v>48</v>
      </c>
      <c r="B27" s="18" t="s">
        <v>175</v>
      </c>
      <c r="C27" s="65" t="s">
        <v>176</v>
      </c>
      <c r="D27" s="1">
        <v>0</v>
      </c>
      <c r="E27" s="116">
        <v>1</v>
      </c>
      <c r="F27" s="2">
        <v>4.9994106292724609</v>
      </c>
      <c r="G27" s="115">
        <v>0.9999845027923584</v>
      </c>
      <c r="H27" s="38">
        <v>3</v>
      </c>
      <c r="I27" s="39">
        <v>0</v>
      </c>
      <c r="J27" s="23">
        <v>0.4821209334074521</v>
      </c>
      <c r="K27" s="85">
        <v>0.16666666666666663</v>
      </c>
      <c r="L27" s="28">
        <f t="shared" si="1"/>
        <v>-0.97119115835929792</v>
      </c>
      <c r="M27" s="28">
        <f t="shared" si="2"/>
        <v>0.43690424531671218</v>
      </c>
      <c r="N27" s="28">
        <f t="shared" si="3"/>
        <v>5.7023247507062245E-3</v>
      </c>
      <c r="O27" s="28">
        <f t="shared" si="4"/>
        <v>0.22649139483102851</v>
      </c>
      <c r="P27" s="48">
        <f t="shared" si="5"/>
        <v>0.22303265496614896</v>
      </c>
      <c r="Q27" s="51">
        <f t="shared" si="6"/>
        <v>0.2800973020627327</v>
      </c>
      <c r="R27" s="28">
        <f t="shared" si="7"/>
        <v>1.4493524094018693</v>
      </c>
      <c r="S27" s="28">
        <f t="shared" si="8"/>
        <v>-1.2067769800636945</v>
      </c>
      <c r="T27" s="44">
        <f t="shared" si="9"/>
        <v>0.12128771466908739</v>
      </c>
      <c r="U27" s="2">
        <f t="shared" si="10"/>
        <v>0.18371268650927033</v>
      </c>
      <c r="V27" s="114">
        <f t="shared" si="11"/>
        <v>-2.2857526040630951</v>
      </c>
      <c r="W27" s="28">
        <f t="shared" si="25"/>
        <v>-0.83189003803705008</v>
      </c>
      <c r="X27" s="44">
        <f t="shared" si="12"/>
        <v>-0.72500476237748801</v>
      </c>
      <c r="Y27" s="102">
        <f t="shared" si="13"/>
        <v>-1.5872976525025648</v>
      </c>
      <c r="Z27" s="138">
        <f t="shared" si="14"/>
        <v>22.586284415463506</v>
      </c>
      <c r="AA27" s="2"/>
      <c r="AB27"/>
      <c r="AC27" s="147">
        <f t="shared" si="15"/>
        <v>0</v>
      </c>
      <c r="AD27" s="147">
        <f t="shared" si="16"/>
        <v>100</v>
      </c>
      <c r="AE27" s="147">
        <f t="shared" si="17"/>
        <v>61.3090058636365</v>
      </c>
      <c r="AF27" s="147">
        <f t="shared" si="18"/>
        <v>99.99845027923584</v>
      </c>
      <c r="AG27" s="147">
        <f t="shared" si="19"/>
        <v>84.635984682598746</v>
      </c>
      <c r="AH27" s="147">
        <f t="shared" si="20"/>
        <v>100</v>
      </c>
      <c r="AI27" s="147">
        <f t="shared" si="21"/>
        <v>0</v>
      </c>
      <c r="AJ27" s="147">
        <f t="shared" si="22"/>
        <v>67.760335218051807</v>
      </c>
      <c r="AK27" s="147">
        <f t="shared" si="23"/>
        <v>48.212093340745213</v>
      </c>
      <c r="AL27" s="147">
        <f t="shared" si="24"/>
        <v>16.666666666666664</v>
      </c>
      <c r="AM27" s="2"/>
      <c r="AN27" s="2"/>
      <c r="AO27" s="2"/>
      <c r="AP27" s="2"/>
      <c r="AQ27" s="2"/>
    </row>
    <row r="28" spans="1:43" ht="14.5" x14ac:dyDescent="0.35">
      <c r="A28" s="18">
        <f t="shared" si="0"/>
        <v>35</v>
      </c>
      <c r="B28" s="18" t="s">
        <v>177</v>
      </c>
      <c r="C28" s="65" t="s">
        <v>178</v>
      </c>
      <c r="D28" s="1">
        <v>0</v>
      </c>
      <c r="E28" s="116">
        <v>1</v>
      </c>
      <c r="F28" s="2">
        <v>6.5551729202270508</v>
      </c>
      <c r="G28" s="115">
        <v>1</v>
      </c>
      <c r="H28" s="38">
        <v>2</v>
      </c>
      <c r="I28" s="39">
        <v>0</v>
      </c>
      <c r="J28" s="23">
        <v>0.65694082776571838</v>
      </c>
      <c r="K28" s="85">
        <v>0.85</v>
      </c>
      <c r="L28" s="28">
        <f t="shared" si="1"/>
        <v>-0.97119115835929792</v>
      </c>
      <c r="M28" s="28">
        <f t="shared" si="2"/>
        <v>0.43690424531671218</v>
      </c>
      <c r="N28" s="28">
        <f t="shared" si="3"/>
        <v>0.95851295035587514</v>
      </c>
      <c r="O28" s="28">
        <f t="shared" si="4"/>
        <v>0.22656996427242768</v>
      </c>
      <c r="P28" s="48">
        <f t="shared" si="5"/>
        <v>0.54066238664833832</v>
      </c>
      <c r="Q28" s="51">
        <f t="shared" si="6"/>
        <v>0.67899508190844182</v>
      </c>
      <c r="R28" s="28">
        <f t="shared" si="7"/>
        <v>-0.1288313252801663</v>
      </c>
      <c r="S28" s="28">
        <f t="shared" si="8"/>
        <v>-1.2067769800636945</v>
      </c>
      <c r="T28" s="44">
        <f t="shared" si="9"/>
        <v>-0.66780415267193038</v>
      </c>
      <c r="U28" s="2">
        <f t="shared" si="10"/>
        <v>-1.0115129573026387</v>
      </c>
      <c r="V28" s="114">
        <f t="shared" si="11"/>
        <v>-1.2142955071851858</v>
      </c>
      <c r="W28" s="28">
        <f t="shared" si="25"/>
        <v>1.1872764291752045</v>
      </c>
      <c r="X28" s="44">
        <f t="shared" si="12"/>
        <v>-0.26614562235269518</v>
      </c>
      <c r="Y28" s="102">
        <f t="shared" si="13"/>
        <v>-0.58619706413399431</v>
      </c>
      <c r="Z28" s="138">
        <f t="shared" si="14"/>
        <v>41.78453681865988</v>
      </c>
      <c r="AA28" s="2"/>
      <c r="AB28"/>
      <c r="AC28" s="147">
        <f t="shared" si="15"/>
        <v>0</v>
      </c>
      <c r="AD28" s="147">
        <f t="shared" si="16"/>
        <v>100</v>
      </c>
      <c r="AE28" s="147">
        <f t="shared" si="17"/>
        <v>80.38770263242742</v>
      </c>
      <c r="AF28" s="147">
        <f t="shared" si="18"/>
        <v>100</v>
      </c>
      <c r="AG28" s="147">
        <f t="shared" si="19"/>
        <v>91.088897910324633</v>
      </c>
      <c r="AH28" s="147">
        <f t="shared" si="20"/>
        <v>66.666666666666657</v>
      </c>
      <c r="AI28" s="147">
        <f t="shared" si="21"/>
        <v>0</v>
      </c>
      <c r="AJ28" s="147">
        <f t="shared" si="22"/>
        <v>45.173556812034533</v>
      </c>
      <c r="AK28" s="147">
        <f t="shared" si="23"/>
        <v>65.694082776571832</v>
      </c>
      <c r="AL28" s="147">
        <f t="shared" si="24"/>
        <v>85</v>
      </c>
      <c r="AM28" s="2"/>
      <c r="AN28" s="2"/>
      <c r="AO28" s="2"/>
      <c r="AP28" s="2"/>
      <c r="AQ28" s="2"/>
    </row>
    <row r="29" spans="1:43" ht="14.5" x14ac:dyDescent="0.35">
      <c r="A29" s="18">
        <f t="shared" si="0"/>
        <v>1</v>
      </c>
      <c r="B29" s="18" t="s">
        <v>179</v>
      </c>
      <c r="C29" s="65" t="s">
        <v>179</v>
      </c>
      <c r="D29" s="1">
        <v>1</v>
      </c>
      <c r="E29" s="116">
        <v>1</v>
      </c>
      <c r="F29" s="2">
        <v>2.7356493473052979</v>
      </c>
      <c r="G29" s="115">
        <v>1</v>
      </c>
      <c r="H29" s="38">
        <v>3</v>
      </c>
      <c r="I29" s="39">
        <v>8</v>
      </c>
      <c r="J29" s="23">
        <v>1</v>
      </c>
      <c r="K29" s="85" t="s">
        <v>253</v>
      </c>
      <c r="L29" s="28">
        <f t="shared" si="1"/>
        <v>1.564938323332917</v>
      </c>
      <c r="M29" s="28">
        <f t="shared" si="2"/>
        <v>0.43690424531671218</v>
      </c>
      <c r="N29" s="28">
        <f t="shared" si="3"/>
        <v>-1.3807150063753952</v>
      </c>
      <c r="O29" s="28">
        <f t="shared" si="4"/>
        <v>0.22656996427242768</v>
      </c>
      <c r="P29" s="48">
        <f t="shared" si="5"/>
        <v>-0.23908026559541842</v>
      </c>
      <c r="Q29" s="51">
        <f t="shared" si="6"/>
        <v>-0.30025081923488744</v>
      </c>
      <c r="R29" s="28">
        <f t="shared" si="7"/>
        <v>1.4493524094018693</v>
      </c>
      <c r="S29" s="28">
        <f t="shared" si="8"/>
        <v>1.0458733827218687</v>
      </c>
      <c r="T29" s="44">
        <f t="shared" si="9"/>
        <v>1.2476128960618689</v>
      </c>
      <c r="U29" s="2">
        <f t="shared" si="10"/>
        <v>1.8897405848933331</v>
      </c>
      <c r="V29" s="114">
        <f t="shared" si="11"/>
        <v>0.88828661648431972</v>
      </c>
      <c r="W29" s="28" t="s">
        <v>253</v>
      </c>
      <c r="X29" s="44">
        <f t="shared" si="12"/>
        <v>1.0106786763689206</v>
      </c>
      <c r="Y29" s="102">
        <f t="shared" si="13"/>
        <v>2.1994716633635831</v>
      </c>
      <c r="Z29" s="138">
        <f t="shared" si="14"/>
        <v>95.205713435229683</v>
      </c>
      <c r="AA29" s="2"/>
      <c r="AB29"/>
      <c r="AC29" s="147">
        <f t="shared" si="15"/>
        <v>100</v>
      </c>
      <c r="AD29" s="147">
        <f t="shared" si="16"/>
        <v>100</v>
      </c>
      <c r="AE29" s="147">
        <f t="shared" si="17"/>
        <v>33.547942810051055</v>
      </c>
      <c r="AF29" s="147">
        <f t="shared" si="18"/>
        <v>100</v>
      </c>
      <c r="AG29" s="147">
        <f t="shared" si="19"/>
        <v>75.247774825788355</v>
      </c>
      <c r="AH29" s="147">
        <f t="shared" si="20"/>
        <v>100</v>
      </c>
      <c r="AI29" s="147">
        <f t="shared" si="21"/>
        <v>100</v>
      </c>
      <c r="AJ29" s="147">
        <f t="shared" si="22"/>
        <v>100</v>
      </c>
      <c r="AK29" s="147">
        <f t="shared" si="23"/>
        <v>100</v>
      </c>
      <c r="AL29" s="147" t="s">
        <v>253</v>
      </c>
      <c r="AM29" s="2"/>
      <c r="AN29" s="2"/>
      <c r="AO29" s="2"/>
      <c r="AP29" s="2"/>
      <c r="AQ29" s="2"/>
    </row>
    <row r="30" spans="1:43" ht="14.5" x14ac:dyDescent="0.35">
      <c r="A30" s="18">
        <f t="shared" si="0"/>
        <v>49</v>
      </c>
      <c r="B30" s="18" t="s">
        <v>180</v>
      </c>
      <c r="C30" s="64" t="s">
        <v>181</v>
      </c>
      <c r="D30" s="1">
        <v>0</v>
      </c>
      <c r="E30" s="116">
        <v>0.66666668653488159</v>
      </c>
      <c r="F30" s="2">
        <v>0</v>
      </c>
      <c r="G30" s="115">
        <v>0</v>
      </c>
      <c r="H30" s="38">
        <v>3</v>
      </c>
      <c r="I30" s="39">
        <v>0</v>
      </c>
      <c r="J30" s="23">
        <v>1</v>
      </c>
      <c r="K30" s="85" t="s">
        <v>253</v>
      </c>
      <c r="L30" s="28">
        <f t="shared" si="1"/>
        <v>-0.97119115835929792</v>
      </c>
      <c r="M30" s="28">
        <f t="shared" si="2"/>
        <v>-3.3322576182973105</v>
      </c>
      <c r="N30" s="28">
        <f t="shared" si="3"/>
        <v>-3.056135333244864</v>
      </c>
      <c r="O30" s="28">
        <f t="shared" si="4"/>
        <v>-4.8433396101636506</v>
      </c>
      <c r="P30" s="48">
        <f t="shared" si="5"/>
        <v>-3.7439108539019421</v>
      </c>
      <c r="Q30" s="51">
        <f t="shared" si="6"/>
        <v>-4.701819693176664</v>
      </c>
      <c r="R30" s="28">
        <f t="shared" si="7"/>
        <v>1.4493524094018693</v>
      </c>
      <c r="S30" s="28">
        <f t="shared" si="8"/>
        <v>-1.2067769800636945</v>
      </c>
      <c r="T30" s="44">
        <f t="shared" si="9"/>
        <v>0.12128771466908739</v>
      </c>
      <c r="U30" s="2">
        <f t="shared" si="10"/>
        <v>0.18371268650927033</v>
      </c>
      <c r="V30" s="114">
        <f t="shared" si="11"/>
        <v>0.88828661648431972</v>
      </c>
      <c r="W30" s="28" t="s">
        <v>253</v>
      </c>
      <c r="X30" s="44">
        <f t="shared" si="12"/>
        <v>-1.150252887135593</v>
      </c>
      <c r="Y30" s="102">
        <f t="shared" si="13"/>
        <v>-2.5150685319819801</v>
      </c>
      <c r="Z30" s="138">
        <f t="shared" si="14"/>
        <v>4.7942865647703137</v>
      </c>
      <c r="AA30" s="2"/>
      <c r="AB30"/>
      <c r="AC30" s="147">
        <f t="shared" si="15"/>
        <v>0</v>
      </c>
      <c r="AD30" s="147">
        <f t="shared" si="16"/>
        <v>66.666668653488159</v>
      </c>
      <c r="AE30" s="147">
        <f t="shared" si="17"/>
        <v>0</v>
      </c>
      <c r="AF30" s="147">
        <f t="shared" si="18"/>
        <v>0</v>
      </c>
      <c r="AG30" s="147">
        <f t="shared" si="19"/>
        <v>4.0442148049945352</v>
      </c>
      <c r="AH30" s="147">
        <f t="shared" si="20"/>
        <v>100</v>
      </c>
      <c r="AI30" s="147">
        <f t="shared" si="21"/>
        <v>0</v>
      </c>
      <c r="AJ30" s="147">
        <f t="shared" si="22"/>
        <v>67.760335218051807</v>
      </c>
      <c r="AK30" s="147">
        <f t="shared" si="23"/>
        <v>100</v>
      </c>
      <c r="AL30" s="147" t="s">
        <v>253</v>
      </c>
      <c r="AM30" s="2"/>
      <c r="AN30" s="2"/>
      <c r="AO30" s="2"/>
      <c r="AP30" s="2"/>
      <c r="AQ30" s="2"/>
    </row>
    <row r="31" spans="1:43" ht="14.5" x14ac:dyDescent="0.35">
      <c r="A31" s="18">
        <f t="shared" si="0"/>
        <v>21</v>
      </c>
      <c r="B31" s="18" t="s">
        <v>182</v>
      </c>
      <c r="C31" t="s">
        <v>184</v>
      </c>
      <c r="D31" s="1">
        <v>0.94495450594669905</v>
      </c>
      <c r="E31" s="116">
        <v>1</v>
      </c>
      <c r="F31" s="2">
        <v>5.8172621726989746</v>
      </c>
      <c r="G31" s="115">
        <v>1</v>
      </c>
      <c r="H31" s="38">
        <v>2</v>
      </c>
      <c r="I31" s="39">
        <v>8</v>
      </c>
      <c r="J31" s="23">
        <v>0.4821209334074521</v>
      </c>
      <c r="K31" s="85" t="s">
        <v>253</v>
      </c>
      <c r="L31" s="28">
        <f t="shared" si="1"/>
        <v>1.4253358230300268</v>
      </c>
      <c r="M31" s="28">
        <f t="shared" si="2"/>
        <v>0.43690424531671218</v>
      </c>
      <c r="N31" s="28">
        <f t="shared" si="3"/>
        <v>0.5065870969778502</v>
      </c>
      <c r="O31" s="28">
        <f t="shared" si="4"/>
        <v>0.22656996427242768</v>
      </c>
      <c r="P31" s="48">
        <f t="shared" si="5"/>
        <v>0.39002043552233001</v>
      </c>
      <c r="Q31" s="51">
        <f t="shared" si="6"/>
        <v>0.4898102107770595</v>
      </c>
      <c r="R31" s="28">
        <f t="shared" si="7"/>
        <v>-0.1288313252801663</v>
      </c>
      <c r="S31" s="28">
        <f t="shared" si="8"/>
        <v>1.0458733827218687</v>
      </c>
      <c r="T31" s="44">
        <f t="shared" si="9"/>
        <v>0.45852102872085121</v>
      </c>
      <c r="U31" s="2">
        <f t="shared" si="10"/>
        <v>0.69451494108142453</v>
      </c>
      <c r="V31" s="114">
        <f t="shared" si="11"/>
        <v>-2.2857526040630951</v>
      </c>
      <c r="W31" s="28" t="s">
        <v>253</v>
      </c>
      <c r="X31" s="44">
        <f t="shared" si="12"/>
        <v>8.0977092706353893E-2</v>
      </c>
      <c r="Y31" s="102">
        <f t="shared" si="13"/>
        <v>0.17112631458944919</v>
      </c>
      <c r="Z31" s="138">
        <f t="shared" si="14"/>
        <v>56.307838017860945</v>
      </c>
      <c r="AA31" s="2"/>
      <c r="AB31"/>
      <c r="AC31" s="147">
        <f t="shared" si="15"/>
        <v>94.49545059466989</v>
      </c>
      <c r="AD31" s="147">
        <f t="shared" si="16"/>
        <v>100</v>
      </c>
      <c r="AE31" s="147">
        <f t="shared" si="17"/>
        <v>71.338521098478722</v>
      </c>
      <c r="AF31" s="147">
        <f t="shared" si="18"/>
        <v>100</v>
      </c>
      <c r="AG31" s="147">
        <f t="shared" si="19"/>
        <v>88.028480883482544</v>
      </c>
      <c r="AH31" s="147">
        <f t="shared" si="20"/>
        <v>66.666666666666657</v>
      </c>
      <c r="AI31" s="147">
        <f t="shared" si="21"/>
        <v>100</v>
      </c>
      <c r="AJ31" s="147">
        <f t="shared" si="22"/>
        <v>77.41322159398274</v>
      </c>
      <c r="AK31" s="147">
        <f t="shared" si="23"/>
        <v>48.212093340745213</v>
      </c>
      <c r="AL31" s="147" t="s">
        <v>253</v>
      </c>
      <c r="AM31" s="2"/>
      <c r="AN31" s="2"/>
      <c r="AO31" s="2"/>
      <c r="AP31" s="2"/>
      <c r="AQ31" s="2"/>
    </row>
    <row r="32" spans="1:43" ht="14.5" x14ac:dyDescent="0.35">
      <c r="A32" s="18">
        <f t="shared" si="0"/>
        <v>8</v>
      </c>
      <c r="B32" s="18" t="s">
        <v>185</v>
      </c>
      <c r="C32" t="s">
        <v>187</v>
      </c>
      <c r="D32" s="1">
        <v>0.98908332869383775</v>
      </c>
      <c r="E32" s="116">
        <v>1</v>
      </c>
      <c r="F32" s="2">
        <v>3.7385482788085938</v>
      </c>
      <c r="G32" s="115">
        <v>1</v>
      </c>
      <c r="H32" s="38">
        <v>1</v>
      </c>
      <c r="I32" s="39">
        <v>8</v>
      </c>
      <c r="J32" s="23">
        <v>1</v>
      </c>
      <c r="K32" s="85" t="s">
        <v>253</v>
      </c>
      <c r="L32" s="28">
        <f t="shared" si="1"/>
        <v>1.5372522313914152</v>
      </c>
      <c r="M32" s="28">
        <f t="shared" si="2"/>
        <v>0.43690424531671218</v>
      </c>
      <c r="N32" s="28">
        <f t="shared" si="3"/>
        <v>-0.76649986316216867</v>
      </c>
      <c r="O32" s="28">
        <f t="shared" si="4"/>
        <v>0.22656996427242768</v>
      </c>
      <c r="P32" s="48">
        <f t="shared" si="5"/>
        <v>-3.434188452434294E-2</v>
      </c>
      <c r="Q32" s="51">
        <f t="shared" si="6"/>
        <v>-4.3128523957526657E-2</v>
      </c>
      <c r="R32" s="28">
        <f t="shared" si="7"/>
        <v>-1.707015059962202</v>
      </c>
      <c r="S32" s="28">
        <f t="shared" si="8"/>
        <v>1.0458733827218687</v>
      </c>
      <c r="T32" s="44">
        <f t="shared" si="9"/>
        <v>-0.33057083862016667</v>
      </c>
      <c r="U32" s="2">
        <f t="shared" si="10"/>
        <v>-0.50071070273048457</v>
      </c>
      <c r="V32" s="114">
        <f t="shared" si="11"/>
        <v>0.88828661648431972</v>
      </c>
      <c r="W32" s="28" t="s">
        <v>253</v>
      </c>
      <c r="X32" s="44">
        <f t="shared" si="12"/>
        <v>0.47042490529693093</v>
      </c>
      <c r="Y32" s="102">
        <f t="shared" si="13"/>
        <v>1.0207910598579295</v>
      </c>
      <c r="Z32" s="138">
        <f t="shared" si="14"/>
        <v>72.601983109059603</v>
      </c>
      <c r="AA32" s="2"/>
      <c r="AB32"/>
      <c r="AC32" s="147">
        <f t="shared" si="15"/>
        <v>98.90833286938377</v>
      </c>
      <c r="AD32" s="147">
        <f t="shared" si="16"/>
        <v>100</v>
      </c>
      <c r="AE32" s="147">
        <f t="shared" si="17"/>
        <v>45.846739814672809</v>
      </c>
      <c r="AF32" s="147">
        <f t="shared" si="18"/>
        <v>100</v>
      </c>
      <c r="AG32" s="147">
        <f t="shared" si="19"/>
        <v>79.407205998807868</v>
      </c>
      <c r="AH32" s="147">
        <f t="shared" si="20"/>
        <v>33.333333333333329</v>
      </c>
      <c r="AI32" s="147">
        <f t="shared" si="21"/>
        <v>100</v>
      </c>
      <c r="AJ32" s="147">
        <f t="shared" si="22"/>
        <v>54.826443187965481</v>
      </c>
      <c r="AK32" s="147">
        <f t="shared" si="23"/>
        <v>100</v>
      </c>
      <c r="AL32" s="147" t="s">
        <v>253</v>
      </c>
      <c r="AM32" s="2"/>
      <c r="AN32" s="2"/>
      <c r="AO32" s="2"/>
      <c r="AP32" s="2"/>
      <c r="AQ32" s="2"/>
    </row>
    <row r="33" spans="1:43" ht="14.5" x14ac:dyDescent="0.35">
      <c r="A33" s="18">
        <f t="shared" si="0"/>
        <v>34</v>
      </c>
      <c r="B33" s="18" t="s">
        <v>188</v>
      </c>
      <c r="C33" t="s">
        <v>189</v>
      </c>
      <c r="D33" s="1">
        <v>0</v>
      </c>
      <c r="E33" s="116">
        <v>0.99797838926315308</v>
      </c>
      <c r="F33" s="2">
        <v>5.0959529876708984</v>
      </c>
      <c r="G33" s="115">
        <v>1</v>
      </c>
      <c r="H33" s="38">
        <v>2</v>
      </c>
      <c r="I33" s="39">
        <v>0</v>
      </c>
      <c r="J33" s="23">
        <v>1</v>
      </c>
      <c r="K33" s="85" t="s">
        <v>253</v>
      </c>
      <c r="L33" s="28">
        <f t="shared" si="1"/>
        <v>-0.97119115835929792</v>
      </c>
      <c r="M33" s="28">
        <f t="shared" si="2"/>
        <v>0.41404490967700142</v>
      </c>
      <c r="N33" s="28">
        <f t="shared" si="3"/>
        <v>6.4828699928865502E-2</v>
      </c>
      <c r="O33" s="28">
        <f t="shared" si="4"/>
        <v>0.22656996427242768</v>
      </c>
      <c r="P33" s="48">
        <f t="shared" si="5"/>
        <v>0.23514785795943152</v>
      </c>
      <c r="Q33" s="51">
        <f t="shared" si="6"/>
        <v>0.2953122743853992</v>
      </c>
      <c r="R33" s="28">
        <f t="shared" si="7"/>
        <v>-0.1288313252801663</v>
      </c>
      <c r="S33" s="28">
        <f t="shared" si="8"/>
        <v>-1.2067769800636945</v>
      </c>
      <c r="T33" s="44">
        <f t="shared" si="9"/>
        <v>-0.66780415267193038</v>
      </c>
      <c r="U33" s="2">
        <f t="shared" si="10"/>
        <v>-1.0115129573026387</v>
      </c>
      <c r="V33" s="114">
        <f t="shared" si="11"/>
        <v>0.88828661648431972</v>
      </c>
      <c r="W33" s="28" t="s">
        <v>253</v>
      </c>
      <c r="X33" s="44">
        <f t="shared" si="12"/>
        <v>-0.19977630619805442</v>
      </c>
      <c r="Y33" s="102">
        <f t="shared" si="13"/>
        <v>-0.44139802744390982</v>
      </c>
      <c r="Z33" s="138">
        <f t="shared" si="14"/>
        <v>44.561369123439704</v>
      </c>
      <c r="AA33" s="2"/>
      <c r="AB33"/>
      <c r="AC33" s="147">
        <f t="shared" si="15"/>
        <v>0</v>
      </c>
      <c r="AD33" s="147">
        <f t="shared" si="16"/>
        <v>99.797838926315293</v>
      </c>
      <c r="AE33" s="147">
        <f t="shared" si="17"/>
        <v>62.492928620947687</v>
      </c>
      <c r="AF33" s="147">
        <f t="shared" si="18"/>
        <v>100</v>
      </c>
      <c r="AG33" s="147">
        <f t="shared" si="19"/>
        <v>84.882115147898389</v>
      </c>
      <c r="AH33" s="147">
        <f t="shared" si="20"/>
        <v>66.666666666666657</v>
      </c>
      <c r="AI33" s="147">
        <f t="shared" si="21"/>
        <v>0</v>
      </c>
      <c r="AJ33" s="147">
        <f t="shared" si="22"/>
        <v>45.173556812034533</v>
      </c>
      <c r="AK33" s="147">
        <f t="shared" si="23"/>
        <v>100</v>
      </c>
      <c r="AL33" s="147" t="s">
        <v>253</v>
      </c>
      <c r="AM33" s="2"/>
      <c r="AN33" s="2"/>
      <c r="AO33" s="2"/>
      <c r="AP33" s="2"/>
      <c r="AQ33" s="2"/>
    </row>
    <row r="34" spans="1:43" ht="14.5" x14ac:dyDescent="0.35">
      <c r="A34" s="18">
        <f t="shared" si="0"/>
        <v>33</v>
      </c>
      <c r="B34" s="18" t="s">
        <v>190</v>
      </c>
      <c r="C34" s="65" t="s">
        <v>191</v>
      </c>
      <c r="D34" s="1">
        <v>0.12290776470090622</v>
      </c>
      <c r="E34" s="116">
        <v>1</v>
      </c>
      <c r="F34" s="2">
        <v>4.7480978965759277</v>
      </c>
      <c r="G34" s="115">
        <v>0.99796789884567261</v>
      </c>
      <c r="H34" s="38">
        <v>2</v>
      </c>
      <c r="I34" s="39">
        <v>1</v>
      </c>
      <c r="J34" s="23">
        <v>0.93076347670226212</v>
      </c>
      <c r="K34" s="85" t="s">
        <v>253</v>
      </c>
      <c r="L34" s="28">
        <f t="shared" si="1"/>
        <v>-0.65948115277244002</v>
      </c>
      <c r="M34" s="28">
        <f t="shared" si="2"/>
        <v>0.43690424531671218</v>
      </c>
      <c r="N34" s="28">
        <f t="shared" si="3"/>
        <v>-0.14821157549957156</v>
      </c>
      <c r="O34" s="28">
        <f t="shared" si="4"/>
        <v>0.21626739517388063</v>
      </c>
      <c r="P34" s="48">
        <f t="shared" si="5"/>
        <v>0.16832002166367374</v>
      </c>
      <c r="Q34" s="51">
        <f t="shared" si="6"/>
        <v>0.21138601411659372</v>
      </c>
      <c r="R34" s="28">
        <f t="shared" si="7"/>
        <v>-0.1288313252801663</v>
      </c>
      <c r="S34" s="28">
        <f t="shared" si="8"/>
        <v>-0.92519568471549907</v>
      </c>
      <c r="T34" s="44">
        <f>AVERAGE(R34:S34)</f>
        <v>-0.52701350499783273</v>
      </c>
      <c r="U34" s="2">
        <f t="shared" si="10"/>
        <v>-0.79825947000463082</v>
      </c>
      <c r="V34" s="114">
        <f t="shared" si="11"/>
        <v>0.46394152393732707</v>
      </c>
      <c r="W34" s="28" t="s">
        <v>253</v>
      </c>
      <c r="X34" s="44">
        <f t="shared" si="12"/>
        <v>-0.19560327118078752</v>
      </c>
      <c r="Y34" s="102">
        <f t="shared" si="13"/>
        <v>-0.43229364780609153</v>
      </c>
      <c r="Z34" s="138">
        <f t="shared" si="14"/>
        <v>44.735965143352345</v>
      </c>
      <c r="AA34" s="2"/>
      <c r="AB34"/>
      <c r="AC34" s="147">
        <f t="shared" si="15"/>
        <v>12.290776470090618</v>
      </c>
      <c r="AD34" s="147">
        <f t="shared" si="16"/>
        <v>100</v>
      </c>
      <c r="AE34" s="147">
        <f t="shared" si="17"/>
        <v>58.227095825624588</v>
      </c>
      <c r="AF34" s="147">
        <f t="shared" si="18"/>
        <v>99.796789884567261</v>
      </c>
      <c r="AG34" s="147">
        <f t="shared" si="19"/>
        <v>83.524451850670673</v>
      </c>
      <c r="AH34" s="147">
        <f t="shared" si="20"/>
        <v>66.666666666666657</v>
      </c>
      <c r="AI34" s="147">
        <f t="shared" si="21"/>
        <v>12.5</v>
      </c>
      <c r="AJ34" s="147">
        <f t="shared" si="22"/>
        <v>49.203514909778065</v>
      </c>
      <c r="AK34" s="147">
        <f t="shared" si="23"/>
        <v>93.076347670226227</v>
      </c>
      <c r="AL34" s="147" t="s">
        <v>253</v>
      </c>
      <c r="AM34" s="2"/>
      <c r="AN34" s="2"/>
      <c r="AO34" s="2"/>
      <c r="AP34" s="2"/>
      <c r="AQ34" s="2"/>
    </row>
    <row r="35" spans="1:43" ht="14.5" x14ac:dyDescent="0.35">
      <c r="A35" s="18">
        <f t="shared" si="0"/>
        <v>47</v>
      </c>
      <c r="B35" s="18" t="s">
        <v>192</v>
      </c>
      <c r="C35" t="s">
        <v>194</v>
      </c>
      <c r="D35" s="1">
        <v>0</v>
      </c>
      <c r="E35" s="116">
        <v>1</v>
      </c>
      <c r="F35" s="2">
        <v>5.2348289489746094</v>
      </c>
      <c r="G35" s="115">
        <v>1</v>
      </c>
      <c r="H35" s="38">
        <v>1</v>
      </c>
      <c r="I35" s="39">
        <v>0</v>
      </c>
      <c r="J35" s="23">
        <v>0.85499999999999998</v>
      </c>
      <c r="K35" s="85" t="s">
        <v>253</v>
      </c>
      <c r="L35" s="28">
        <f t="shared" si="1"/>
        <v>-0.97119115835929792</v>
      </c>
      <c r="M35" s="28">
        <f t="shared" si="2"/>
        <v>0.43690424531671218</v>
      </c>
      <c r="N35" s="28">
        <f t="shared" si="3"/>
        <v>0.14988185511886382</v>
      </c>
      <c r="O35" s="28">
        <f t="shared" si="4"/>
        <v>0.22656996427242768</v>
      </c>
      <c r="P35" s="48">
        <f t="shared" si="5"/>
        <v>0.27111868823600122</v>
      </c>
      <c r="Q35" s="51">
        <f t="shared" si="6"/>
        <v>0.34048652259112866</v>
      </c>
      <c r="R35" s="28">
        <f t="shared" si="7"/>
        <v>-1.707015059962202</v>
      </c>
      <c r="S35" s="28">
        <f t="shared" si="8"/>
        <v>-1.2067769800636945</v>
      </c>
      <c r="T35" s="44">
        <f t="shared" si="9"/>
        <v>-1.4568960200129482</v>
      </c>
      <c r="U35" s="2">
        <f t="shared" si="10"/>
        <v>-2.2067386011145476</v>
      </c>
      <c r="V35" s="114">
        <f t="shared" si="11"/>
        <v>-4.0674200100248014E-4</v>
      </c>
      <c r="W35" s="28" t="s">
        <v>253</v>
      </c>
      <c r="X35" s="44">
        <f t="shared" si="12"/>
        <v>-0.70946249472092981</v>
      </c>
      <c r="Y35" s="102">
        <f t="shared" si="13"/>
        <v>-1.5533888296452463</v>
      </c>
      <c r="Z35" s="138">
        <f t="shared" si="14"/>
        <v>23.236558870871583</v>
      </c>
      <c r="AA35" s="2"/>
      <c r="AB35"/>
      <c r="AC35" s="147">
        <f t="shared" si="15"/>
        <v>0</v>
      </c>
      <c r="AD35" s="147">
        <f t="shared" si="16"/>
        <v>100</v>
      </c>
      <c r="AE35" s="147">
        <f t="shared" si="17"/>
        <v>64.195998794066554</v>
      </c>
      <c r="AF35" s="147">
        <f t="shared" si="18"/>
        <v>100</v>
      </c>
      <c r="AG35" s="147">
        <f t="shared" si="19"/>
        <v>85.612892601490827</v>
      </c>
      <c r="AH35" s="147">
        <f t="shared" si="20"/>
        <v>33.333333333333329</v>
      </c>
      <c r="AI35" s="147">
        <f t="shared" si="21"/>
        <v>0</v>
      </c>
      <c r="AJ35" s="147">
        <f t="shared" si="22"/>
        <v>22.586778406017267</v>
      </c>
      <c r="AK35" s="147">
        <f t="shared" si="23"/>
        <v>85.5</v>
      </c>
      <c r="AL35" s="147" t="s">
        <v>253</v>
      </c>
      <c r="AM35" s="2"/>
      <c r="AN35" s="2"/>
      <c r="AO35" s="2"/>
      <c r="AP35" s="2"/>
      <c r="AQ35" s="2"/>
    </row>
    <row r="36" spans="1:43" ht="14.5" x14ac:dyDescent="0.35">
      <c r="A36" s="18">
        <f t="shared" si="0"/>
        <v>15</v>
      </c>
      <c r="B36" s="18" t="s">
        <v>195</v>
      </c>
      <c r="C36" s="65" t="s">
        <v>196</v>
      </c>
      <c r="D36" s="1">
        <v>0.10364947903139637</v>
      </c>
      <c r="E36" s="116">
        <v>0.99858611822128296</v>
      </c>
      <c r="F36" s="2">
        <v>5.5904088020324707</v>
      </c>
      <c r="G36" s="115">
        <v>0.99843072891235352</v>
      </c>
      <c r="H36" s="38">
        <v>2</v>
      </c>
      <c r="I36" s="39">
        <v>6</v>
      </c>
      <c r="J36" s="23">
        <v>0.84785668078386134</v>
      </c>
      <c r="K36" s="85">
        <v>0.93900208214959979</v>
      </c>
      <c r="L36" s="28">
        <f t="shared" si="1"/>
        <v>-0.70832265882573453</v>
      </c>
      <c r="M36" s="28">
        <f t="shared" si="2"/>
        <v>0.42091679652378888</v>
      </c>
      <c r="N36" s="28">
        <f t="shared" si="3"/>
        <v>0.36765308161952198</v>
      </c>
      <c r="O36" s="28">
        <f t="shared" si="4"/>
        <v>0.21861390176028306</v>
      </c>
      <c r="P36" s="48">
        <f t="shared" si="5"/>
        <v>0.33572792663453127</v>
      </c>
      <c r="Q36" s="51">
        <f t="shared" si="6"/>
        <v>0.42162653935908956</v>
      </c>
      <c r="R36" s="28">
        <f t="shared" si="7"/>
        <v>-0.1288313252801663</v>
      </c>
      <c r="S36" s="28">
        <f t="shared" si="8"/>
        <v>0.48271079202547784</v>
      </c>
      <c r="T36" s="44">
        <f t="shared" si="9"/>
        <v>0.17693973337265578</v>
      </c>
      <c r="U36" s="2">
        <f t="shared" si="10"/>
        <v>0.2680079664854087</v>
      </c>
      <c r="V36" s="114">
        <f t="shared" si="11"/>
        <v>-4.4187571965988617E-2</v>
      </c>
      <c r="W36" s="28">
        <f t="shared" si="25"/>
        <v>1.4502667020364859</v>
      </c>
      <c r="X36" s="44">
        <f t="shared" si="12"/>
        <v>0.27747819541785218</v>
      </c>
      <c r="Y36" s="102">
        <f t="shared" si="13"/>
        <v>0.59983602609029218</v>
      </c>
      <c r="Z36" s="138">
        <f t="shared" si="14"/>
        <v>64.529266858001137</v>
      </c>
      <c r="AA36" s="2"/>
      <c r="AB36"/>
      <c r="AC36" s="147">
        <f t="shared" si="15"/>
        <v>10.364947903139637</v>
      </c>
      <c r="AD36" s="147">
        <f t="shared" si="16"/>
        <v>99.858611822128296</v>
      </c>
      <c r="AE36" s="147">
        <f t="shared" si="17"/>
        <v>68.556562250981059</v>
      </c>
      <c r="AF36" s="147">
        <f t="shared" si="18"/>
        <v>99.843072891235352</v>
      </c>
      <c r="AG36" s="147">
        <f t="shared" si="19"/>
        <v>86.925483229852802</v>
      </c>
      <c r="AH36" s="147">
        <f t="shared" si="20"/>
        <v>66.666666666666657</v>
      </c>
      <c r="AI36" s="147">
        <f t="shared" si="21"/>
        <v>74.999999999999986</v>
      </c>
      <c r="AJ36" s="147">
        <f t="shared" si="22"/>
        <v>69.353305398495706</v>
      </c>
      <c r="AK36" s="147">
        <f t="shared" si="23"/>
        <v>84.785668078386152</v>
      </c>
      <c r="AL36" s="147">
        <f t="shared" si="24"/>
        <v>93.900208214959974</v>
      </c>
      <c r="AM36" s="2"/>
      <c r="AN36" s="2"/>
      <c r="AO36" s="2"/>
      <c r="AP36" s="2"/>
      <c r="AQ36" s="2"/>
    </row>
    <row r="37" spans="1:43" ht="14.5" x14ac:dyDescent="0.35">
      <c r="A37" s="18">
        <f t="shared" si="0"/>
        <v>46</v>
      </c>
      <c r="B37" s="18" t="s">
        <v>197</v>
      </c>
      <c r="C37" s="65" t="s">
        <v>198</v>
      </c>
      <c r="D37" s="1">
        <v>0</v>
      </c>
      <c r="E37" s="116">
        <v>0.762309730052948</v>
      </c>
      <c r="F37" s="2">
        <v>3.7335295677185059</v>
      </c>
      <c r="G37" s="115">
        <v>1</v>
      </c>
      <c r="H37" s="38">
        <v>2</v>
      </c>
      <c r="I37" s="39">
        <v>1</v>
      </c>
      <c r="J37" s="23">
        <v>0.74283953983490147</v>
      </c>
      <c r="K37" s="85">
        <v>0.66769689037331958</v>
      </c>
      <c r="L37" s="28">
        <f t="shared" si="1"/>
        <v>-0.97119115835929792</v>
      </c>
      <c r="M37" s="28">
        <f t="shared" si="2"/>
        <v>-2.2507752173911193</v>
      </c>
      <c r="N37" s="28">
        <f t="shared" si="3"/>
        <v>-0.76957352118902844</v>
      </c>
      <c r="O37" s="28">
        <f t="shared" si="4"/>
        <v>0.22656996427242768</v>
      </c>
      <c r="P37" s="48">
        <f t="shared" si="5"/>
        <v>-0.93125959143590664</v>
      </c>
      <c r="Q37" s="51">
        <f t="shared" si="6"/>
        <v>-1.1695296328729523</v>
      </c>
      <c r="R37" s="28">
        <f t="shared" si="7"/>
        <v>-0.1288313252801663</v>
      </c>
      <c r="S37" s="28">
        <f t="shared" si="8"/>
        <v>-0.92519568471549907</v>
      </c>
      <c r="T37" s="44">
        <f t="shared" si="9"/>
        <v>-0.52701350499783273</v>
      </c>
      <c r="U37" s="2">
        <f t="shared" si="10"/>
        <v>-0.79825947000463082</v>
      </c>
      <c r="V37" s="114">
        <f t="shared" si="11"/>
        <v>-0.68782919740362714</v>
      </c>
      <c r="W37" s="28">
        <f t="shared" si="25"/>
        <v>0.64859302552635678</v>
      </c>
      <c r="X37" s="44">
        <f t="shared" si="12"/>
        <v>-0.59564328662283028</v>
      </c>
      <c r="Y37" s="102">
        <f t="shared" si="13"/>
        <v>-1.3050675775318077</v>
      </c>
      <c r="Z37" s="138">
        <f t="shared" si="14"/>
        <v>27.998651841889181</v>
      </c>
      <c r="AA37" s="2"/>
      <c r="AB37"/>
      <c r="AC37" s="147">
        <f t="shared" si="15"/>
        <v>0</v>
      </c>
      <c r="AD37" s="147">
        <f t="shared" si="16"/>
        <v>76.2309730052948</v>
      </c>
      <c r="AE37" s="147">
        <f t="shared" si="17"/>
        <v>45.785194122496925</v>
      </c>
      <c r="AF37" s="147">
        <f t="shared" si="18"/>
        <v>100</v>
      </c>
      <c r="AG37" s="147">
        <f t="shared" si="19"/>
        <v>61.18557383465577</v>
      </c>
      <c r="AH37" s="147">
        <f t="shared" si="20"/>
        <v>66.666666666666657</v>
      </c>
      <c r="AI37" s="147">
        <f t="shared" si="21"/>
        <v>12.5</v>
      </c>
      <c r="AJ37" s="147">
        <f t="shared" si="22"/>
        <v>49.203514909778065</v>
      </c>
      <c r="AK37" s="147">
        <f t="shared" si="23"/>
        <v>74.28395398349015</v>
      </c>
      <c r="AL37" s="147">
        <f t="shared" si="24"/>
        <v>66.769689037331958</v>
      </c>
      <c r="AM37" s="2"/>
      <c r="AN37" s="2"/>
      <c r="AO37" s="2"/>
      <c r="AP37" s="2"/>
      <c r="AQ37" s="2"/>
    </row>
    <row r="38" spans="1:43" ht="14.5" x14ac:dyDescent="0.35">
      <c r="A38" s="18">
        <f t="shared" si="0"/>
        <v>41</v>
      </c>
      <c r="B38" s="18" t="s">
        <v>199</v>
      </c>
      <c r="C38" s="64" t="s">
        <v>200</v>
      </c>
      <c r="D38" s="1">
        <v>7.0414886474607072E-2</v>
      </c>
      <c r="E38" s="116">
        <v>0.99606150388717651</v>
      </c>
      <c r="F38" s="2">
        <v>5.1480021476745605</v>
      </c>
      <c r="G38" s="115">
        <v>0.98041099309921265</v>
      </c>
      <c r="H38" s="38">
        <v>2</v>
      </c>
      <c r="I38" s="39">
        <v>2</v>
      </c>
      <c r="J38" s="23">
        <v>0.54951145220443742</v>
      </c>
      <c r="K38" s="85">
        <v>0.71868392486293775</v>
      </c>
      <c r="L38" s="28">
        <f t="shared" si="1"/>
        <v>-0.79260988882103645</v>
      </c>
      <c r="M38" s="28">
        <f t="shared" si="2"/>
        <v>0.39236975461691065</v>
      </c>
      <c r="N38" s="28">
        <f t="shared" si="3"/>
        <v>9.6705673033081432E-2</v>
      </c>
      <c r="O38" s="28">
        <f t="shared" si="4"/>
        <v>0.12725547063243148</v>
      </c>
      <c r="P38" s="48">
        <f t="shared" si="5"/>
        <v>0.20544363276080788</v>
      </c>
      <c r="Q38" s="51">
        <f t="shared" si="6"/>
        <v>0.25800799112131345</v>
      </c>
      <c r="R38" s="28">
        <f t="shared" si="7"/>
        <v>-0.1288313252801663</v>
      </c>
      <c r="S38" s="28">
        <f t="shared" si="8"/>
        <v>-0.64361438936730364</v>
      </c>
      <c r="T38" s="44">
        <f t="shared" si="9"/>
        <v>-0.38622285732373496</v>
      </c>
      <c r="U38" s="2">
        <f t="shared" si="10"/>
        <v>-0.58500598270662274</v>
      </c>
      <c r="V38" s="114">
        <f t="shared" si="11"/>
        <v>-1.8727215248923288</v>
      </c>
      <c r="W38" s="28">
        <f t="shared" si="25"/>
        <v>0.79925347962981785</v>
      </c>
      <c r="X38" s="44">
        <f t="shared" si="12"/>
        <v>-0.43861518513377129</v>
      </c>
      <c r="Y38" s="102">
        <f t="shared" si="13"/>
        <v>-0.96247676680369898</v>
      </c>
      <c r="Z38" s="138">
        <f t="shared" si="14"/>
        <v>34.568565926239351</v>
      </c>
      <c r="AA38" s="2"/>
      <c r="AB38"/>
      <c r="AC38" s="147">
        <f t="shared" si="15"/>
        <v>7.041488647460711</v>
      </c>
      <c r="AD38" s="147">
        <f t="shared" si="16"/>
        <v>99.606150388717637</v>
      </c>
      <c r="AE38" s="147">
        <f t="shared" si="17"/>
        <v>63.131220310207517</v>
      </c>
      <c r="AF38" s="147">
        <f t="shared" si="18"/>
        <v>98.041099309921265</v>
      </c>
      <c r="AG38" s="147">
        <f t="shared" si="19"/>
        <v>84.278649009233092</v>
      </c>
      <c r="AH38" s="147">
        <f t="shared" si="20"/>
        <v>66.666666666666657</v>
      </c>
      <c r="AI38" s="147">
        <f t="shared" si="21"/>
        <v>25</v>
      </c>
      <c r="AJ38" s="147">
        <f t="shared" si="22"/>
        <v>53.233473007521596</v>
      </c>
      <c r="AK38" s="147">
        <f t="shared" si="23"/>
        <v>54.951145220443742</v>
      </c>
      <c r="AL38" s="147">
        <f t="shared" si="24"/>
        <v>71.868392486293772</v>
      </c>
      <c r="AM38" s="2"/>
      <c r="AN38" s="2"/>
      <c r="AO38" s="2"/>
      <c r="AP38" s="2"/>
      <c r="AQ38" s="2"/>
    </row>
    <row r="39" spans="1:43" ht="14.5" x14ac:dyDescent="0.35">
      <c r="A39" s="18">
        <f t="shared" ref="A39:A55" si="26">RANK(Y39,Y$7:Y$55)</f>
        <v>27</v>
      </c>
      <c r="B39" s="18" t="s">
        <v>201</v>
      </c>
      <c r="C39" s="65" t="s">
        <v>202</v>
      </c>
      <c r="D39" s="1">
        <v>0</v>
      </c>
      <c r="E39" s="116">
        <v>0.83563220500946045</v>
      </c>
      <c r="F39" s="2">
        <v>4.1487131118774414</v>
      </c>
      <c r="G39" s="115">
        <v>1</v>
      </c>
      <c r="H39" s="38">
        <v>2</v>
      </c>
      <c r="I39" s="39">
        <v>0</v>
      </c>
      <c r="J39" s="23">
        <v>0.96928658647692012</v>
      </c>
      <c r="K39" s="85">
        <v>0.98758032985768518</v>
      </c>
      <c r="L39" s="28">
        <f t="shared" si="1"/>
        <v>-0.97119115835929792</v>
      </c>
      <c r="M39" s="28">
        <f t="shared" si="2"/>
        <v>-1.42168233891769</v>
      </c>
      <c r="N39" s="28">
        <f t="shared" si="3"/>
        <v>-0.51529862665593207</v>
      </c>
      <c r="O39" s="28">
        <f t="shared" si="4"/>
        <v>0.22656996427242768</v>
      </c>
      <c r="P39" s="48">
        <f t="shared" ref="P39:P55" si="27">AVERAGE(M39:O39)</f>
        <v>-0.5701370004337315</v>
      </c>
      <c r="Q39" s="51">
        <f t="shared" si="6"/>
        <v>-0.71601100588550526</v>
      </c>
      <c r="R39" s="28">
        <f t="shared" si="7"/>
        <v>-0.1288313252801663</v>
      </c>
      <c r="S39" s="28">
        <f t="shared" si="8"/>
        <v>-1.2067769800636945</v>
      </c>
      <c r="T39" s="44">
        <f t="shared" si="9"/>
        <v>-0.66780415267193038</v>
      </c>
      <c r="U39" s="2">
        <f t="shared" si="10"/>
        <v>-1.0115129573026387</v>
      </c>
      <c r="V39" s="114">
        <f t="shared" si="11"/>
        <v>0.70004657086794475</v>
      </c>
      <c r="W39" s="28">
        <f t="shared" si="25"/>
        <v>1.5938094856580904</v>
      </c>
      <c r="X39" s="44">
        <f t="shared" ref="X39:X55" si="28">AVERAGE(L39,Q39,U39:W39)</f>
        <v>-8.0971813004281315E-2</v>
      </c>
      <c r="Y39" s="102">
        <f t="shared" si="13"/>
        <v>-0.18220029623888284</v>
      </c>
      <c r="Z39" s="138">
        <f t="shared" si="14"/>
        <v>49.532041924780543</v>
      </c>
      <c r="AA39" s="2"/>
      <c r="AB39"/>
      <c r="AC39" s="147">
        <f t="shared" si="15"/>
        <v>0</v>
      </c>
      <c r="AD39" s="147">
        <f t="shared" si="16"/>
        <v>83.563220500946045</v>
      </c>
      <c r="AE39" s="147">
        <f t="shared" si="17"/>
        <v>50.876692347164621</v>
      </c>
      <c r="AF39" s="147">
        <f t="shared" si="18"/>
        <v>100</v>
      </c>
      <c r="AG39" s="147">
        <f t="shared" si="19"/>
        <v>68.52208081706948</v>
      </c>
      <c r="AH39" s="147">
        <f t="shared" si="20"/>
        <v>66.666666666666657</v>
      </c>
      <c r="AI39" s="147">
        <f t="shared" si="21"/>
        <v>0</v>
      </c>
      <c r="AJ39" s="147">
        <f t="shared" si="22"/>
        <v>45.173556812034533</v>
      </c>
      <c r="AK39" s="147">
        <f t="shared" si="23"/>
        <v>96.928658647692018</v>
      </c>
      <c r="AL39" s="147">
        <f t="shared" si="24"/>
        <v>98.758032985768509</v>
      </c>
      <c r="AM39" s="2"/>
      <c r="AN39" s="2"/>
      <c r="AO39" s="2"/>
      <c r="AP39" s="2"/>
      <c r="AQ39" s="2"/>
    </row>
    <row r="40" spans="1:43" ht="14.5" x14ac:dyDescent="0.35">
      <c r="A40" s="18">
        <f t="shared" si="26"/>
        <v>23</v>
      </c>
      <c r="B40" s="18" t="s">
        <v>203</v>
      </c>
      <c r="C40" s="65" t="s">
        <v>204</v>
      </c>
      <c r="D40" s="1">
        <v>0.30867188063644807</v>
      </c>
      <c r="E40" s="116">
        <v>1</v>
      </c>
      <c r="F40" s="2">
        <v>5.5184054374694824</v>
      </c>
      <c r="G40" s="115">
        <v>0.97704958915710449</v>
      </c>
      <c r="H40" s="38">
        <v>2</v>
      </c>
      <c r="I40" s="39">
        <v>8</v>
      </c>
      <c r="J40" s="23">
        <v>0.96200049610700356</v>
      </c>
      <c r="K40" s="85">
        <v>0</v>
      </c>
      <c r="L40" s="28">
        <f t="shared" si="1"/>
        <v>-0.1883593017078217</v>
      </c>
      <c r="M40" s="28">
        <f t="shared" si="2"/>
        <v>0.43690424531671218</v>
      </c>
      <c r="N40" s="28">
        <f t="shared" si="3"/>
        <v>0.32355536101411853</v>
      </c>
      <c r="O40" s="28">
        <f t="shared" si="4"/>
        <v>0.11021345660279017</v>
      </c>
      <c r="P40" s="48">
        <f t="shared" si="27"/>
        <v>0.29022435431120691</v>
      </c>
      <c r="Q40" s="51">
        <f t="shared" si="6"/>
        <v>0.36448052258448754</v>
      </c>
      <c r="R40" s="28">
        <f t="shared" si="7"/>
        <v>-0.1288313252801663</v>
      </c>
      <c r="S40" s="28">
        <f t="shared" si="8"/>
        <v>1.0458733827218687</v>
      </c>
      <c r="T40" s="44">
        <f t="shared" si="9"/>
        <v>0.45852102872085121</v>
      </c>
      <c r="U40" s="2">
        <f t="shared" si="10"/>
        <v>0.69451494108142453</v>
      </c>
      <c r="V40" s="114">
        <f t="shared" si="11"/>
        <v>0.65539070796402255</v>
      </c>
      <c r="W40" s="28">
        <f t="shared" si="25"/>
        <v>-1.3243696641863805</v>
      </c>
      <c r="X40" s="44">
        <f t="shared" si="28"/>
        <v>4.0331441147146485E-2</v>
      </c>
      <c r="Y40" s="102">
        <f t="shared" si="13"/>
        <v>8.2449023148010558E-2</v>
      </c>
      <c r="Z40" s="138">
        <f t="shared" si="14"/>
        <v>54.607260630029295</v>
      </c>
      <c r="AA40" s="2"/>
      <c r="AB40"/>
      <c r="AC40" s="147">
        <f t="shared" si="15"/>
        <v>30.867188063644807</v>
      </c>
      <c r="AD40" s="147">
        <f t="shared" si="16"/>
        <v>100</v>
      </c>
      <c r="AE40" s="147">
        <f t="shared" si="17"/>
        <v>67.673567228658555</v>
      </c>
      <c r="AF40" s="147">
        <f t="shared" si="18"/>
        <v>97.704958915710449</v>
      </c>
      <c r="AG40" s="147">
        <f t="shared" si="19"/>
        <v>86.001040161507547</v>
      </c>
      <c r="AH40" s="147">
        <f t="shared" si="20"/>
        <v>66.666666666666657</v>
      </c>
      <c r="AI40" s="147">
        <f t="shared" si="21"/>
        <v>100</v>
      </c>
      <c r="AJ40" s="147">
        <f t="shared" si="22"/>
        <v>77.41322159398274</v>
      </c>
      <c r="AK40" s="147">
        <f t="shared" si="23"/>
        <v>96.200049610700361</v>
      </c>
      <c r="AL40" s="147">
        <f t="shared" si="24"/>
        <v>0</v>
      </c>
      <c r="AM40" s="2"/>
      <c r="AN40" s="2"/>
      <c r="AO40" s="2"/>
      <c r="AP40" s="2"/>
      <c r="AQ40" s="2"/>
    </row>
    <row r="41" spans="1:43" ht="14.5" x14ac:dyDescent="0.35">
      <c r="A41" s="18">
        <f t="shared" si="26"/>
        <v>26</v>
      </c>
      <c r="B41" s="18" t="s">
        <v>205</v>
      </c>
      <c r="C41" s="65" t="s">
        <v>206</v>
      </c>
      <c r="D41" s="1">
        <v>0.83892380909808761</v>
      </c>
      <c r="E41" s="116">
        <v>0.99759846925735474</v>
      </c>
      <c r="F41" s="2">
        <v>5.0782313346862793</v>
      </c>
      <c r="G41" s="115">
        <v>1</v>
      </c>
      <c r="H41" s="38">
        <v>1</v>
      </c>
      <c r="I41" s="39">
        <v>7</v>
      </c>
      <c r="J41" s="23">
        <v>0.7507815695757738</v>
      </c>
      <c r="K41" s="85">
        <v>0.38265192598635711</v>
      </c>
      <c r="L41" s="28">
        <f t="shared" si="1"/>
        <v>1.1564282467878935</v>
      </c>
      <c r="M41" s="28">
        <f t="shared" si="2"/>
        <v>0.40974896942970607</v>
      </c>
      <c r="N41" s="28">
        <f t="shared" si="3"/>
        <v>5.3975255694353241E-2</v>
      </c>
      <c r="O41" s="28">
        <f t="shared" si="4"/>
        <v>0.22656996427242768</v>
      </c>
      <c r="P41" s="48">
        <f t="shared" si="27"/>
        <v>0.23009806313216233</v>
      </c>
      <c r="Q41" s="51">
        <f t="shared" si="6"/>
        <v>0.28897045010274824</v>
      </c>
      <c r="R41" s="28">
        <f t="shared" si="7"/>
        <v>-1.707015059962202</v>
      </c>
      <c r="S41" s="28">
        <f t="shared" si="8"/>
        <v>0.76429208737367316</v>
      </c>
      <c r="T41" s="44">
        <f t="shared" si="9"/>
        <v>-0.47136148629426444</v>
      </c>
      <c r="U41" s="2">
        <f t="shared" si="10"/>
        <v>-0.71396419002849254</v>
      </c>
      <c r="V41" s="114">
        <f t="shared" si="11"/>
        <v>-0.63915313475806756</v>
      </c>
      <c r="W41" s="28">
        <f t="shared" si="25"/>
        <v>-0.19367999945588607</v>
      </c>
      <c r="X41" s="44">
        <f t="shared" si="28"/>
        <v>-2.0279725470360915E-2</v>
      </c>
      <c r="Y41" s="102">
        <f t="shared" si="13"/>
        <v>-4.9787363293400666E-2</v>
      </c>
      <c r="Z41" s="138">
        <f t="shared" si="14"/>
        <v>52.071344106469972</v>
      </c>
      <c r="AA41" s="2"/>
      <c r="AB41"/>
      <c r="AC41" s="147">
        <f t="shared" si="15"/>
        <v>83.892380909808764</v>
      </c>
      <c r="AD41" s="147">
        <f t="shared" si="16"/>
        <v>99.759846925735474</v>
      </c>
      <c r="AE41" s="147">
        <f t="shared" si="17"/>
        <v>62.275603618599263</v>
      </c>
      <c r="AF41" s="147">
        <f t="shared" si="18"/>
        <v>100</v>
      </c>
      <c r="AG41" s="147">
        <f t="shared" si="19"/>
        <v>84.779524349280109</v>
      </c>
      <c r="AH41" s="147">
        <f t="shared" si="20"/>
        <v>33.333333333333329</v>
      </c>
      <c r="AI41" s="147">
        <f t="shared" si="21"/>
        <v>87.499999999999986</v>
      </c>
      <c r="AJ41" s="147">
        <f t="shared" si="22"/>
        <v>50.796485090221957</v>
      </c>
      <c r="AK41" s="147">
        <f t="shared" si="23"/>
        <v>75.078156957577391</v>
      </c>
      <c r="AL41" s="147">
        <f t="shared" si="24"/>
        <v>38.265192598635714</v>
      </c>
      <c r="AM41" s="2"/>
      <c r="AN41" s="2"/>
      <c r="AO41" s="2"/>
      <c r="AP41" s="2"/>
      <c r="AQ41" s="2"/>
    </row>
    <row r="42" spans="1:43" ht="14.5" x14ac:dyDescent="0.35">
      <c r="A42" s="18">
        <f t="shared" si="26"/>
        <v>9</v>
      </c>
      <c r="B42" s="18" t="s">
        <v>207</v>
      </c>
      <c r="C42" s="65" t="s">
        <v>208</v>
      </c>
      <c r="D42" s="1">
        <v>0.6944676979147707</v>
      </c>
      <c r="E42" s="116">
        <v>0.99387335777282715</v>
      </c>
      <c r="F42" s="2">
        <v>5.3923592567443848</v>
      </c>
      <c r="G42" s="115">
        <v>0.99946755170822144</v>
      </c>
      <c r="H42" s="38">
        <v>3</v>
      </c>
      <c r="I42" s="39">
        <v>6</v>
      </c>
      <c r="J42" s="23">
        <v>1</v>
      </c>
      <c r="K42" s="85">
        <v>0</v>
      </c>
      <c r="L42" s="28">
        <f t="shared" si="1"/>
        <v>0.79006884440527503</v>
      </c>
      <c r="M42" s="28">
        <f t="shared" si="2"/>
        <v>0.36762732248348423</v>
      </c>
      <c r="N42" s="28">
        <f t="shared" si="3"/>
        <v>0.24635967308024256</v>
      </c>
      <c r="O42" s="28">
        <f t="shared" si="4"/>
        <v>0.2238704995800474</v>
      </c>
      <c r="P42" s="48">
        <f t="shared" si="27"/>
        <v>0.27928583171459143</v>
      </c>
      <c r="Q42" s="51">
        <f t="shared" si="6"/>
        <v>0.35074329353016248</v>
      </c>
      <c r="R42" s="28">
        <f t="shared" si="7"/>
        <v>1.4493524094018693</v>
      </c>
      <c r="S42" s="28">
        <f t="shared" si="8"/>
        <v>0.48271079202547784</v>
      </c>
      <c r="T42" s="44">
        <f t="shared" si="9"/>
        <v>0.96603160071367355</v>
      </c>
      <c r="U42" s="2">
        <f t="shared" si="10"/>
        <v>1.4632336102973176</v>
      </c>
      <c r="V42" s="114">
        <f t="shared" si="11"/>
        <v>0.88828661648431972</v>
      </c>
      <c r="W42" s="28">
        <f t="shared" si="25"/>
        <v>-1.3243696641863805</v>
      </c>
      <c r="X42" s="44">
        <f t="shared" si="28"/>
        <v>0.43359254010613879</v>
      </c>
      <c r="Y42" s="102">
        <f t="shared" si="13"/>
        <v>0.94043327846663849</v>
      </c>
      <c r="Z42" s="138">
        <f t="shared" si="14"/>
        <v>71.060950182263539</v>
      </c>
      <c r="AA42" s="2"/>
      <c r="AB42"/>
      <c r="AC42" s="147">
        <f t="shared" si="15"/>
        <v>69.446769791477067</v>
      </c>
      <c r="AD42" s="147">
        <f t="shared" si="16"/>
        <v>99.387335777282701</v>
      </c>
      <c r="AE42" s="147">
        <f t="shared" si="17"/>
        <v>66.127831819785257</v>
      </c>
      <c r="AF42" s="147">
        <f t="shared" si="18"/>
        <v>99.946755170822144</v>
      </c>
      <c r="AG42" s="147">
        <f t="shared" si="19"/>
        <v>85.778814941023143</v>
      </c>
      <c r="AH42" s="147">
        <f t="shared" si="20"/>
        <v>100</v>
      </c>
      <c r="AI42" s="147">
        <f t="shared" si="21"/>
        <v>74.999999999999986</v>
      </c>
      <c r="AJ42" s="147">
        <f t="shared" si="22"/>
        <v>91.940083804512952</v>
      </c>
      <c r="AK42" s="147">
        <f t="shared" si="23"/>
        <v>100</v>
      </c>
      <c r="AL42" s="147">
        <f t="shared" si="24"/>
        <v>0</v>
      </c>
      <c r="AM42" s="2"/>
      <c r="AN42" s="2"/>
      <c r="AO42" s="2"/>
      <c r="AP42" s="2"/>
      <c r="AQ42" s="2"/>
    </row>
    <row r="43" spans="1:43" ht="14.5" x14ac:dyDescent="0.35">
      <c r="A43" s="18">
        <f t="shared" si="26"/>
        <v>28</v>
      </c>
      <c r="B43" s="18" t="s">
        <v>209</v>
      </c>
      <c r="C43" t="s">
        <v>211</v>
      </c>
      <c r="D43" s="1">
        <v>0.46851913832235276</v>
      </c>
      <c r="E43" s="116">
        <v>1</v>
      </c>
      <c r="F43" s="2">
        <v>4.3685202598571777</v>
      </c>
      <c r="G43" s="115">
        <v>0.9843553900718689</v>
      </c>
      <c r="H43" s="38">
        <v>1</v>
      </c>
      <c r="I43" s="39">
        <v>3</v>
      </c>
      <c r="J43" s="23">
        <v>1</v>
      </c>
      <c r="K43" s="85" t="s">
        <v>253</v>
      </c>
      <c r="L43" s="28">
        <f t="shared" si="1"/>
        <v>0.21703404107705365</v>
      </c>
      <c r="M43" s="28">
        <f t="shared" si="2"/>
        <v>0.43690424531671218</v>
      </c>
      <c r="N43" s="28">
        <f t="shared" si="3"/>
        <v>-0.38067999796391327</v>
      </c>
      <c r="O43" s="28">
        <f t="shared" si="4"/>
        <v>0.14725320660947808</v>
      </c>
      <c r="P43" s="48">
        <f t="shared" si="27"/>
        <v>6.7825817987425666E-2</v>
      </c>
      <c r="Q43" s="51">
        <f t="shared" si="6"/>
        <v>8.517958337248567E-2</v>
      </c>
      <c r="R43" s="28">
        <f t="shared" si="7"/>
        <v>-1.707015059962202</v>
      </c>
      <c r="S43" s="28">
        <f t="shared" si="8"/>
        <v>-0.36203309401910833</v>
      </c>
      <c r="T43" s="44">
        <f t="shared" si="9"/>
        <v>-1.0345240769906552</v>
      </c>
      <c r="U43" s="2">
        <f t="shared" si="10"/>
        <v>-1.566978139220524</v>
      </c>
      <c r="V43" s="114">
        <f t="shared" si="11"/>
        <v>0.88828661648431972</v>
      </c>
      <c r="W43" s="28" t="s">
        <v>253</v>
      </c>
      <c r="X43" s="44">
        <f t="shared" si="28"/>
        <v>-9.4119474571666251E-2</v>
      </c>
      <c r="Y43" s="102">
        <f t="shared" si="13"/>
        <v>-0.21088476731658379</v>
      </c>
      <c r="Z43" s="138">
        <f t="shared" si="14"/>
        <v>48.981955627559081</v>
      </c>
      <c r="AA43" s="2"/>
      <c r="AB43"/>
      <c r="AC43" s="147">
        <f t="shared" si="15"/>
        <v>46.851913832235269</v>
      </c>
      <c r="AD43" s="147">
        <f t="shared" si="16"/>
        <v>100</v>
      </c>
      <c r="AE43" s="147">
        <f t="shared" si="17"/>
        <v>53.572241627604498</v>
      </c>
      <c r="AF43" s="147">
        <f t="shared" si="18"/>
        <v>98.43553900718689</v>
      </c>
      <c r="AG43" s="147">
        <f t="shared" si="19"/>
        <v>81.482828187867327</v>
      </c>
      <c r="AH43" s="147">
        <f t="shared" si="20"/>
        <v>33.333333333333329</v>
      </c>
      <c r="AI43" s="147">
        <f t="shared" si="21"/>
        <v>37.499999999999993</v>
      </c>
      <c r="AJ43" s="147">
        <f t="shared" si="22"/>
        <v>34.676652699247846</v>
      </c>
      <c r="AK43" s="147">
        <f t="shared" si="23"/>
        <v>100</v>
      </c>
      <c r="AL43" s="147" t="s">
        <v>253</v>
      </c>
      <c r="AM43" s="2"/>
      <c r="AN43" s="2"/>
      <c r="AO43" s="2"/>
      <c r="AP43" s="2"/>
      <c r="AQ43" s="2"/>
    </row>
    <row r="44" spans="1:43" ht="14.5" x14ac:dyDescent="0.35">
      <c r="A44" s="18">
        <f t="shared" si="26"/>
        <v>42</v>
      </c>
      <c r="B44" s="18" t="s">
        <v>212</v>
      </c>
      <c r="C44" s="65" t="s">
        <v>213</v>
      </c>
      <c r="D44" s="1">
        <v>0</v>
      </c>
      <c r="E44" s="116">
        <v>0.99454927444458008</v>
      </c>
      <c r="F44" s="2">
        <v>6.3809194564819336</v>
      </c>
      <c r="G44" s="115">
        <v>0.99965298175811768</v>
      </c>
      <c r="H44" s="38">
        <v>3</v>
      </c>
      <c r="I44" s="39">
        <v>0</v>
      </c>
      <c r="J44" s="23">
        <v>0.61770041133978326</v>
      </c>
      <c r="K44" s="85">
        <v>0.20006619406179549</v>
      </c>
      <c r="L44" s="28">
        <f t="shared" si="1"/>
        <v>-0.97119115835929792</v>
      </c>
      <c r="M44" s="28">
        <f t="shared" si="2"/>
        <v>0.37527024096549388</v>
      </c>
      <c r="N44" s="28">
        <f t="shared" si="3"/>
        <v>0.85179320739117115</v>
      </c>
      <c r="O44" s="28">
        <f t="shared" si="4"/>
        <v>0.22481061316540452</v>
      </c>
      <c r="P44" s="48">
        <f t="shared" si="27"/>
        <v>0.48395802050735642</v>
      </c>
      <c r="Q44" s="51">
        <f t="shared" si="6"/>
        <v>0.60778246071771524</v>
      </c>
      <c r="R44" s="28">
        <f t="shared" si="7"/>
        <v>1.4493524094018693</v>
      </c>
      <c r="S44" s="28">
        <f t="shared" si="8"/>
        <v>-1.2067769800636945</v>
      </c>
      <c r="T44" s="44">
        <f t="shared" si="9"/>
        <v>0.12128771466908739</v>
      </c>
      <c r="U44" s="2">
        <f t="shared" si="10"/>
        <v>0.18371268650927033</v>
      </c>
      <c r="V44" s="114">
        <f t="shared" si="11"/>
        <v>-1.454796868991578</v>
      </c>
      <c r="W44" s="28">
        <f t="shared" si="25"/>
        <v>-0.7331985174463459</v>
      </c>
      <c r="X44" s="44">
        <f t="shared" si="28"/>
        <v>-0.4735382795140472</v>
      </c>
      <c r="Y44" s="102">
        <f t="shared" si="13"/>
        <v>-1.0386690604340629</v>
      </c>
      <c r="Z44" s="138">
        <f t="shared" si="14"/>
        <v>33.107415167474997</v>
      </c>
      <c r="AA44" s="2"/>
      <c r="AB44"/>
      <c r="AC44" s="147">
        <f t="shared" si="15"/>
        <v>0</v>
      </c>
      <c r="AD44" s="147">
        <f t="shared" si="16"/>
        <v>99.454927444457994</v>
      </c>
      <c r="AE44" s="147">
        <f t="shared" si="17"/>
        <v>78.250789419506745</v>
      </c>
      <c r="AF44" s="147">
        <f t="shared" si="18"/>
        <v>99.965298175811768</v>
      </c>
      <c r="AG44" s="147">
        <f t="shared" si="19"/>
        <v>89.936901362636604</v>
      </c>
      <c r="AH44" s="147">
        <f t="shared" si="20"/>
        <v>100</v>
      </c>
      <c r="AI44" s="147">
        <f t="shared" si="21"/>
        <v>0</v>
      </c>
      <c r="AJ44" s="147">
        <f t="shared" si="22"/>
        <v>67.760335218051807</v>
      </c>
      <c r="AK44" s="147">
        <f t="shared" si="23"/>
        <v>61.770041133978324</v>
      </c>
      <c r="AL44" s="147">
        <f t="shared" si="24"/>
        <v>20.006619406179549</v>
      </c>
      <c r="AM44" s="2"/>
      <c r="AN44" s="2"/>
      <c r="AO44" s="2"/>
      <c r="AP44" s="2"/>
      <c r="AQ44" s="2"/>
    </row>
    <row r="45" spans="1:43" ht="14.5" x14ac:dyDescent="0.35">
      <c r="A45" s="18">
        <f t="shared" si="26"/>
        <v>39</v>
      </c>
      <c r="B45" s="18" t="s">
        <v>214</v>
      </c>
      <c r="C45" s="65" t="s">
        <v>215</v>
      </c>
      <c r="D45" s="1">
        <v>0</v>
      </c>
      <c r="E45" s="116">
        <v>0.99720478057861328</v>
      </c>
      <c r="F45" s="2">
        <v>5.2049164772033691</v>
      </c>
      <c r="G45" s="115">
        <v>1</v>
      </c>
      <c r="H45" s="38">
        <v>1</v>
      </c>
      <c r="I45" s="39">
        <v>0</v>
      </c>
      <c r="J45" s="23">
        <v>0.79903693485643934</v>
      </c>
      <c r="K45" s="85">
        <v>0.84494755497640228</v>
      </c>
      <c r="L45" s="28">
        <f t="shared" si="1"/>
        <v>-0.97119115835929792</v>
      </c>
      <c r="M45" s="28">
        <f t="shared" si="2"/>
        <v>0.40529734010222163</v>
      </c>
      <c r="N45" s="28">
        <f t="shared" si="3"/>
        <v>0.13156226921074626</v>
      </c>
      <c r="O45" s="28">
        <f t="shared" si="4"/>
        <v>0.22656996427242768</v>
      </c>
      <c r="P45" s="48">
        <f t="shared" si="27"/>
        <v>0.2544765245284652</v>
      </c>
      <c r="Q45" s="51">
        <f t="shared" si="6"/>
        <v>0.31958633129100422</v>
      </c>
      <c r="R45" s="28">
        <f t="shared" si="7"/>
        <v>-1.707015059962202</v>
      </c>
      <c r="S45" s="28">
        <f t="shared" si="8"/>
        <v>-1.2067769800636945</v>
      </c>
      <c r="T45" s="44">
        <f t="shared" si="9"/>
        <v>-1.4568960200129482</v>
      </c>
      <c r="U45" s="2">
        <f t="shared" si="10"/>
        <v>-2.2067386011145476</v>
      </c>
      <c r="V45" s="114">
        <f t="shared" si="11"/>
        <v>-0.34339987519799398</v>
      </c>
      <c r="W45" s="28">
        <f t="shared" si="25"/>
        <v>1.1723470717570359</v>
      </c>
      <c r="X45" s="44">
        <f t="shared" si="28"/>
        <v>-0.40587924632475991</v>
      </c>
      <c r="Y45" s="102">
        <f t="shared" si="13"/>
        <v>-0.89105622672090123</v>
      </c>
      <c r="Z45" s="138">
        <f t="shared" si="14"/>
        <v>35.938208069309738</v>
      </c>
      <c r="AA45" s="2"/>
      <c r="AB45"/>
      <c r="AC45" s="147">
        <f t="shared" si="15"/>
        <v>0</v>
      </c>
      <c r="AD45" s="147">
        <f t="shared" si="16"/>
        <v>99.720478057861314</v>
      </c>
      <c r="AE45" s="147">
        <f t="shared" si="17"/>
        <v>63.829174773554819</v>
      </c>
      <c r="AF45" s="147">
        <f t="shared" si="18"/>
        <v>100</v>
      </c>
      <c r="AG45" s="147">
        <f t="shared" si="19"/>
        <v>85.274793149158114</v>
      </c>
      <c r="AH45" s="147">
        <f t="shared" si="20"/>
        <v>33.333333333333329</v>
      </c>
      <c r="AI45" s="147">
        <f t="shared" si="21"/>
        <v>0</v>
      </c>
      <c r="AJ45" s="147">
        <f t="shared" si="22"/>
        <v>22.586778406017267</v>
      </c>
      <c r="AK45" s="147">
        <f t="shared" si="23"/>
        <v>79.903693485643927</v>
      </c>
      <c r="AL45" s="147">
        <f t="shared" si="24"/>
        <v>84.494755497640227</v>
      </c>
      <c r="AM45" s="2"/>
      <c r="AN45" s="2"/>
      <c r="AO45" s="2"/>
      <c r="AP45" s="2"/>
      <c r="AQ45" s="2"/>
    </row>
    <row r="46" spans="1:43" ht="14.5" x14ac:dyDescent="0.35">
      <c r="A46" s="18">
        <f t="shared" si="26"/>
        <v>44</v>
      </c>
      <c r="B46" s="18" t="s">
        <v>216</v>
      </c>
      <c r="C46" s="65" t="s">
        <v>217</v>
      </c>
      <c r="D46" s="1">
        <v>7.4597363399028158E-2</v>
      </c>
      <c r="E46" s="116">
        <v>1</v>
      </c>
      <c r="F46" s="2">
        <v>6.4263310432434082</v>
      </c>
      <c r="G46" s="115">
        <v>0.98325008153915405</v>
      </c>
      <c r="H46" s="38">
        <v>2</v>
      </c>
      <c r="I46" s="39">
        <v>1</v>
      </c>
      <c r="J46" s="23">
        <v>0.76705284961855968</v>
      </c>
      <c r="K46" s="85">
        <v>0</v>
      </c>
      <c r="L46" s="28">
        <f t="shared" si="1"/>
        <v>-0.78200258578651483</v>
      </c>
      <c r="M46" s="28">
        <f t="shared" si="2"/>
        <v>0.43690424531671218</v>
      </c>
      <c r="N46" s="28">
        <f t="shared" si="3"/>
        <v>0.87960506698147856</v>
      </c>
      <c r="O46" s="28">
        <f t="shared" si="4"/>
        <v>0.14164939229676121</v>
      </c>
      <c r="P46" s="48">
        <f t="shared" si="27"/>
        <v>0.48605290153165065</v>
      </c>
      <c r="Q46" s="51">
        <f t="shared" si="6"/>
        <v>0.61041333341721427</v>
      </c>
      <c r="R46" s="28">
        <f t="shared" si="7"/>
        <v>-0.1288313252801663</v>
      </c>
      <c r="S46" s="28">
        <f t="shared" si="8"/>
        <v>-0.92519568471549907</v>
      </c>
      <c r="T46" s="44">
        <f t="shared" si="9"/>
        <v>-0.52701350499783273</v>
      </c>
      <c r="U46" s="2">
        <f t="shared" si="10"/>
        <v>-0.79825947000463082</v>
      </c>
      <c r="V46" s="114">
        <f t="shared" si="11"/>
        <v>-0.53942776573683593</v>
      </c>
      <c r="W46" s="28">
        <f t="shared" si="25"/>
        <v>-1.3243696641863805</v>
      </c>
      <c r="X46" s="44">
        <f t="shared" si="28"/>
        <v>-0.56672923045942958</v>
      </c>
      <c r="Y46" s="102">
        <f t="shared" si="13"/>
        <v>-1.2419853021395417</v>
      </c>
      <c r="Z46" s="138">
        <f t="shared" si="14"/>
        <v>29.208389863442314</v>
      </c>
      <c r="AA46" s="2"/>
      <c r="AB46"/>
      <c r="AC46" s="147">
        <f t="shared" si="15"/>
        <v>7.4597363399028156</v>
      </c>
      <c r="AD46" s="147">
        <f t="shared" si="16"/>
        <v>100</v>
      </c>
      <c r="AE46" s="147">
        <f t="shared" si="17"/>
        <v>78.807682910658414</v>
      </c>
      <c r="AF46" s="147">
        <f t="shared" si="18"/>
        <v>98.325008153915405</v>
      </c>
      <c r="AG46" s="147">
        <f t="shared" si="19"/>
        <v>89.979460619922094</v>
      </c>
      <c r="AH46" s="147">
        <f t="shared" si="20"/>
        <v>66.666666666666657</v>
      </c>
      <c r="AI46" s="147">
        <f t="shared" si="21"/>
        <v>12.5</v>
      </c>
      <c r="AJ46" s="147">
        <f t="shared" si="22"/>
        <v>49.203514909778065</v>
      </c>
      <c r="AK46" s="147">
        <f t="shared" si="23"/>
        <v>76.70528496185598</v>
      </c>
      <c r="AL46" s="147">
        <f t="shared" si="24"/>
        <v>0</v>
      </c>
      <c r="AM46" s="2"/>
      <c r="AN46" s="2"/>
      <c r="AO46" s="2"/>
      <c r="AP46" s="2"/>
      <c r="AQ46" s="2"/>
    </row>
    <row r="47" spans="1:43" ht="14.5" x14ac:dyDescent="0.35">
      <c r="A47" s="18">
        <f t="shared" si="26"/>
        <v>30</v>
      </c>
      <c r="B47" s="18" t="s">
        <v>218</v>
      </c>
      <c r="C47" s="65" t="s">
        <v>219</v>
      </c>
      <c r="D47" s="1">
        <v>1.008607204690154E-2</v>
      </c>
      <c r="E47" s="116">
        <v>1</v>
      </c>
      <c r="F47" s="2">
        <v>6.4171557426452637</v>
      </c>
      <c r="G47" s="115">
        <v>1</v>
      </c>
      <c r="H47" s="38">
        <v>2</v>
      </c>
      <c r="I47" s="39">
        <v>2</v>
      </c>
      <c r="J47" s="23">
        <v>0.62197077138227019</v>
      </c>
      <c r="K47" s="85">
        <v>1</v>
      </c>
      <c r="L47" s="28">
        <f t="shared" si="1"/>
        <v>-0.94561157368667914</v>
      </c>
      <c r="M47" s="28">
        <f t="shared" si="2"/>
        <v>0.43690424531671218</v>
      </c>
      <c r="N47" s="28">
        <f t="shared" si="3"/>
        <v>0.87398574843014032</v>
      </c>
      <c r="O47" s="28">
        <f t="shared" si="4"/>
        <v>0.22656996427242768</v>
      </c>
      <c r="P47" s="48">
        <f t="shared" si="27"/>
        <v>0.51248665267309346</v>
      </c>
      <c r="Q47" s="51">
        <f t="shared" si="6"/>
        <v>0.64361036628775758</v>
      </c>
      <c r="R47" s="28">
        <f t="shared" si="7"/>
        <v>-0.1288313252801663</v>
      </c>
      <c r="S47" s="28">
        <f t="shared" si="8"/>
        <v>-0.64361438936730364</v>
      </c>
      <c r="T47" s="44">
        <f t="shared" si="9"/>
        <v>-0.38622285732373496</v>
      </c>
      <c r="U47" s="2">
        <f t="shared" si="10"/>
        <v>-0.58500598270662274</v>
      </c>
      <c r="V47" s="114">
        <f t="shared" si="11"/>
        <v>-1.4286241751426176</v>
      </c>
      <c r="W47" s="28">
        <f t="shared" si="25"/>
        <v>1.6305080927096021</v>
      </c>
      <c r="X47" s="44">
        <f t="shared" si="28"/>
        <v>-0.13702465450771201</v>
      </c>
      <c r="Y47" s="102">
        <f t="shared" si="13"/>
        <v>-0.304491709254613</v>
      </c>
      <c r="Z47" s="138">
        <f t="shared" si="14"/>
        <v>47.186841611148168</v>
      </c>
      <c r="AA47" s="2"/>
      <c r="AB47"/>
      <c r="AC47" s="147">
        <f t="shared" si="15"/>
        <v>1.0086072046901557</v>
      </c>
      <c r="AD47" s="147">
        <f t="shared" si="16"/>
        <v>100</v>
      </c>
      <c r="AE47" s="147">
        <f t="shared" si="17"/>
        <v>78.69516393594597</v>
      </c>
      <c r="AF47" s="147">
        <f t="shared" si="18"/>
        <v>100</v>
      </c>
      <c r="AG47" s="147">
        <f t="shared" si="19"/>
        <v>90.516484347189845</v>
      </c>
      <c r="AH47" s="147">
        <f t="shared" si="20"/>
        <v>66.666666666666657</v>
      </c>
      <c r="AI47" s="147">
        <f t="shared" si="21"/>
        <v>25</v>
      </c>
      <c r="AJ47" s="147">
        <f t="shared" si="22"/>
        <v>53.233473007521596</v>
      </c>
      <c r="AK47" s="147">
        <f t="shared" si="23"/>
        <v>62.197077138227016</v>
      </c>
      <c r="AL47" s="147">
        <f t="shared" si="24"/>
        <v>100</v>
      </c>
      <c r="AM47" s="2"/>
      <c r="AN47" s="2"/>
      <c r="AO47" s="2"/>
      <c r="AP47" s="2"/>
      <c r="AQ47" s="2"/>
    </row>
    <row r="48" spans="1:43" ht="14.5" x14ac:dyDescent="0.35">
      <c r="A48" s="18">
        <f t="shared" si="26"/>
        <v>17</v>
      </c>
      <c r="B48" s="18" t="s">
        <v>220</v>
      </c>
      <c r="C48" s="65" t="s">
        <v>221</v>
      </c>
      <c r="D48" s="1">
        <v>9.5193963561772205E-2</v>
      </c>
      <c r="E48" s="116">
        <v>0.99712258577346802</v>
      </c>
      <c r="F48" s="2">
        <v>6.5119538307189941</v>
      </c>
      <c r="G48" s="115">
        <v>0.99533569812774658</v>
      </c>
      <c r="H48" s="38">
        <v>2</v>
      </c>
      <c r="I48" s="39">
        <v>8</v>
      </c>
      <c r="J48" s="23">
        <v>0.78712134161270308</v>
      </c>
      <c r="K48" s="85">
        <v>0.70258621976308677</v>
      </c>
      <c r="L48" s="28">
        <f t="shared" si="1"/>
        <v>-0.72976694089115302</v>
      </c>
      <c r="M48" s="28">
        <f t="shared" si="2"/>
        <v>0.4043679234720019</v>
      </c>
      <c r="N48" s="28">
        <f t="shared" si="3"/>
        <v>0.93204386317483146</v>
      </c>
      <c r="O48" s="28">
        <f t="shared" si="4"/>
        <v>0.20292237555222994</v>
      </c>
      <c r="P48" s="48">
        <f t="shared" si="27"/>
        <v>0.51311138739968787</v>
      </c>
      <c r="Q48" s="51">
        <f t="shared" si="6"/>
        <v>0.64439494427455757</v>
      </c>
      <c r="R48" s="28">
        <f t="shared" si="7"/>
        <v>-0.1288313252801663</v>
      </c>
      <c r="S48" s="28">
        <f t="shared" si="8"/>
        <v>1.0458733827218687</v>
      </c>
      <c r="T48" s="44">
        <f t="shared" si="9"/>
        <v>0.45852102872085121</v>
      </c>
      <c r="U48" s="2">
        <f t="shared" si="10"/>
        <v>0.69451494108142453</v>
      </c>
      <c r="V48" s="114">
        <f t="shared" si="11"/>
        <v>-0.41642958952986286</v>
      </c>
      <c r="W48" s="28">
        <f t="shared" si="25"/>
        <v>0.7516867288931971</v>
      </c>
      <c r="X48" s="44">
        <f t="shared" si="28"/>
        <v>0.18888001676563265</v>
      </c>
      <c r="Y48" s="102">
        <f t="shared" si="13"/>
        <v>0.40653991179184251</v>
      </c>
      <c r="Z48" s="138">
        <f t="shared" si="14"/>
        <v>60.822399002787677</v>
      </c>
      <c r="AA48" s="2"/>
      <c r="AB48"/>
      <c r="AC48" s="147">
        <f t="shared" si="15"/>
        <v>9.5193963561772197</v>
      </c>
      <c r="AD48" s="147">
        <f t="shared" si="16"/>
        <v>99.712258577346788</v>
      </c>
      <c r="AE48" s="147">
        <f t="shared" si="17"/>
        <v>79.857696275966944</v>
      </c>
      <c r="AF48" s="147">
        <f t="shared" si="18"/>
        <v>99.533569812774658</v>
      </c>
      <c r="AG48" s="147">
        <f t="shared" si="19"/>
        <v>90.529176354829417</v>
      </c>
      <c r="AH48" s="147">
        <f t="shared" si="20"/>
        <v>66.666666666666657</v>
      </c>
      <c r="AI48" s="147">
        <f t="shared" si="21"/>
        <v>100</v>
      </c>
      <c r="AJ48" s="147">
        <f t="shared" si="22"/>
        <v>77.41322159398274</v>
      </c>
      <c r="AK48" s="147">
        <f t="shared" si="23"/>
        <v>78.712134161270313</v>
      </c>
      <c r="AL48" s="147">
        <f t="shared" si="24"/>
        <v>70.258621976308675</v>
      </c>
      <c r="AM48" s="2"/>
      <c r="AN48" s="2"/>
      <c r="AO48" s="2"/>
      <c r="AP48" s="2"/>
      <c r="AQ48" s="2"/>
    </row>
    <row r="49" spans="1:43" ht="14.5" x14ac:dyDescent="0.35">
      <c r="A49" s="18">
        <f t="shared" si="26"/>
        <v>6</v>
      </c>
      <c r="B49" s="18" t="s">
        <v>222</v>
      </c>
      <c r="C49" s="65" t="s">
        <v>223</v>
      </c>
      <c r="D49" s="1">
        <v>0.94472729757033036</v>
      </c>
      <c r="E49" s="116">
        <v>0.99923211336135864</v>
      </c>
      <c r="F49" s="2">
        <v>6.7990212440490723</v>
      </c>
      <c r="G49" s="115">
        <v>0.99920010566711426</v>
      </c>
      <c r="H49" s="38">
        <v>3</v>
      </c>
      <c r="I49" s="39">
        <v>7</v>
      </c>
      <c r="J49" s="23">
        <v>0.86983603979633417</v>
      </c>
      <c r="K49" s="85">
        <v>0.14678392440436694</v>
      </c>
      <c r="L49" s="28">
        <f t="shared" si="1"/>
        <v>1.4247595931682306</v>
      </c>
      <c r="M49" s="28">
        <f t="shared" si="2"/>
        <v>0.42822137769733565</v>
      </c>
      <c r="N49" s="28">
        <f t="shared" si="3"/>
        <v>1.1078553501071067</v>
      </c>
      <c r="O49" s="28">
        <f t="shared" si="4"/>
        <v>0.2225145723355931</v>
      </c>
      <c r="P49" s="48">
        <f t="shared" si="27"/>
        <v>0.58619710004667847</v>
      </c>
      <c r="Q49" s="51">
        <f t="shared" si="6"/>
        <v>0.73618020744537549</v>
      </c>
      <c r="R49" s="28">
        <f t="shared" si="7"/>
        <v>1.4493524094018693</v>
      </c>
      <c r="S49" s="28">
        <f t="shared" si="8"/>
        <v>0.76429208737367316</v>
      </c>
      <c r="T49" s="44">
        <f t="shared" si="9"/>
        <v>1.1068222483877712</v>
      </c>
      <c r="U49" s="2">
        <f t="shared" si="10"/>
        <v>1.6764870975953254</v>
      </c>
      <c r="V49" s="114">
        <f t="shared" si="11"/>
        <v>9.0522154779867331E-2</v>
      </c>
      <c r="W49" s="28">
        <f t="shared" si="25"/>
        <v>-0.89064111089401521</v>
      </c>
      <c r="X49" s="44">
        <f t="shared" si="28"/>
        <v>0.6074615884189567</v>
      </c>
      <c r="Y49" s="102">
        <f t="shared" si="13"/>
        <v>1.3197662619082253</v>
      </c>
      <c r="Z49" s="138">
        <f t="shared" si="14"/>
        <v>78.335474286616503</v>
      </c>
      <c r="AA49" s="2"/>
      <c r="AB49"/>
      <c r="AC49" s="147">
        <f t="shared" si="15"/>
        <v>94.472729757033036</v>
      </c>
      <c r="AD49" s="147">
        <f t="shared" si="16"/>
        <v>99.92321133613585</v>
      </c>
      <c r="AE49" s="147">
        <f t="shared" si="17"/>
        <v>83.378074782997871</v>
      </c>
      <c r="AF49" s="147">
        <f t="shared" si="18"/>
        <v>99.92001056671144</v>
      </c>
      <c r="AG49" s="147">
        <f t="shared" si="19"/>
        <v>92.013973635612373</v>
      </c>
      <c r="AH49" s="147">
        <f t="shared" si="20"/>
        <v>100</v>
      </c>
      <c r="AI49" s="147">
        <f t="shared" si="21"/>
        <v>87.499999999999986</v>
      </c>
      <c r="AJ49" s="147">
        <f t="shared" si="22"/>
        <v>95.970041902256483</v>
      </c>
      <c r="AK49" s="147">
        <f t="shared" si="23"/>
        <v>86.983603979633415</v>
      </c>
      <c r="AL49" s="147">
        <f t="shared" si="24"/>
        <v>14.678392440436694</v>
      </c>
      <c r="AM49" s="2"/>
      <c r="AN49" s="2"/>
      <c r="AO49" s="2"/>
      <c r="AP49" s="2"/>
      <c r="AQ49" s="2"/>
    </row>
    <row r="50" spans="1:43" ht="15.75" customHeight="1" x14ac:dyDescent="0.35">
      <c r="A50" s="18">
        <f t="shared" si="26"/>
        <v>25</v>
      </c>
      <c r="B50" s="18" t="s">
        <v>224</v>
      </c>
      <c r="C50" s="65" t="s">
        <v>225</v>
      </c>
      <c r="D50" s="1">
        <v>0.44464744263241712</v>
      </c>
      <c r="E50" s="116">
        <v>0.93904638290405273</v>
      </c>
      <c r="F50" s="2">
        <v>5.9158267974853516</v>
      </c>
      <c r="G50" s="115">
        <v>0.99467968940734863</v>
      </c>
      <c r="H50" s="38">
        <v>1</v>
      </c>
      <c r="I50" s="39">
        <v>5</v>
      </c>
      <c r="J50" s="23">
        <v>0.95979134618883777</v>
      </c>
      <c r="K50" s="85">
        <v>0.50075199658979463</v>
      </c>
      <c r="L50" s="28">
        <f t="shared" si="1"/>
        <v>0.15649232985982292</v>
      </c>
      <c r="M50" s="28">
        <f t="shared" si="2"/>
        <v>-0.252327942786856</v>
      </c>
      <c r="N50" s="28">
        <f t="shared" si="3"/>
        <v>0.56695198842127426</v>
      </c>
      <c r="O50" s="28">
        <f t="shared" si="4"/>
        <v>0.19959647065977085</v>
      </c>
      <c r="P50" s="48">
        <f t="shared" si="27"/>
        <v>0.1714068387647297</v>
      </c>
      <c r="Q50" s="51">
        <f t="shared" si="6"/>
        <v>0.21526261748706479</v>
      </c>
      <c r="R50" s="28">
        <f t="shared" si="7"/>
        <v>-1.707015059962202</v>
      </c>
      <c r="S50" s="28">
        <f t="shared" si="8"/>
        <v>0.20112949667728244</v>
      </c>
      <c r="T50" s="44">
        <f t="shared" si="9"/>
        <v>-0.75294278164245976</v>
      </c>
      <c r="U50" s="2">
        <f t="shared" si="10"/>
        <v>-1.1404711646245083</v>
      </c>
      <c r="V50" s="114">
        <f t="shared" si="11"/>
        <v>0.64185100548007545</v>
      </c>
      <c r="W50" s="28">
        <f t="shared" si="25"/>
        <v>0.15529127225805656</v>
      </c>
      <c r="X50" s="44">
        <f t="shared" si="28"/>
        <v>5.6852120921022983E-3</v>
      </c>
      <c r="Y50" s="102">
        <f t="shared" si="13"/>
        <v>6.8607711849289132E-3</v>
      </c>
      <c r="Z50" s="138">
        <f t="shared" si="14"/>
        <v>53.157693666664997</v>
      </c>
      <c r="AA50" s="2"/>
      <c r="AB50"/>
      <c r="AC50" s="147">
        <f t="shared" si="15"/>
        <v>44.464744263241712</v>
      </c>
      <c r="AD50" s="147">
        <f t="shared" si="16"/>
        <v>93.904638290405273</v>
      </c>
      <c r="AE50" s="147">
        <f t="shared" si="17"/>
        <v>72.54724340738305</v>
      </c>
      <c r="AF50" s="147">
        <f t="shared" si="18"/>
        <v>99.467968940734877</v>
      </c>
      <c r="AG50" s="147">
        <f t="shared" si="19"/>
        <v>83.587163117646497</v>
      </c>
      <c r="AH50" s="147">
        <f t="shared" si="20"/>
        <v>33.333333333333329</v>
      </c>
      <c r="AI50" s="147">
        <f t="shared" si="21"/>
        <v>62.5</v>
      </c>
      <c r="AJ50" s="147">
        <f t="shared" si="22"/>
        <v>42.736568894734894</v>
      </c>
      <c r="AK50" s="147">
        <f t="shared" si="23"/>
        <v>95.979134618883791</v>
      </c>
      <c r="AL50" s="147">
        <f t="shared" si="24"/>
        <v>50.075199658979464</v>
      </c>
      <c r="AM50" s="2"/>
      <c r="AN50" s="2"/>
      <c r="AO50" s="2"/>
      <c r="AP50" s="2"/>
      <c r="AQ50" s="2"/>
    </row>
    <row r="51" spans="1:43" ht="15.75" customHeight="1" x14ac:dyDescent="0.35">
      <c r="A51" s="18">
        <f t="shared" si="26"/>
        <v>13</v>
      </c>
      <c r="B51" s="18" t="s">
        <v>226</v>
      </c>
      <c r="C51" s="65" t="s">
        <v>226</v>
      </c>
      <c r="D51" s="1">
        <v>1</v>
      </c>
      <c r="E51" s="116">
        <v>1</v>
      </c>
      <c r="F51" s="2">
        <v>5.0709228515625</v>
      </c>
      <c r="G51" s="115">
        <v>0</v>
      </c>
      <c r="H51" s="38">
        <v>2</v>
      </c>
      <c r="I51" s="39">
        <v>8</v>
      </c>
      <c r="J51" s="23">
        <v>1</v>
      </c>
      <c r="K51" s="85" t="s">
        <v>253</v>
      </c>
      <c r="L51" s="28">
        <f t="shared" si="1"/>
        <v>1.564938323332917</v>
      </c>
      <c r="M51" s="28">
        <f t="shared" si="2"/>
        <v>0.43690424531671218</v>
      </c>
      <c r="N51" s="28">
        <f t="shared" si="3"/>
        <v>4.9499250318801799E-2</v>
      </c>
      <c r="O51" s="28">
        <f t="shared" si="4"/>
        <v>-4.8433396101636506</v>
      </c>
      <c r="P51" s="48">
        <f t="shared" si="27"/>
        <v>-1.4523120381760455</v>
      </c>
      <c r="Q51" s="51">
        <f t="shared" si="6"/>
        <v>-1.8238974185554997</v>
      </c>
      <c r="R51" s="28">
        <f t="shared" si="7"/>
        <v>-0.1288313252801663</v>
      </c>
      <c r="S51" s="28">
        <f t="shared" si="8"/>
        <v>1.0458733827218687</v>
      </c>
      <c r="T51" s="44">
        <f t="shared" si="9"/>
        <v>0.45852102872085121</v>
      </c>
      <c r="U51" s="2">
        <f t="shared" si="10"/>
        <v>0.69451494108142453</v>
      </c>
      <c r="V51" s="114">
        <f t="shared" si="11"/>
        <v>0.88828661648431972</v>
      </c>
      <c r="W51" s="28" t="s">
        <v>253</v>
      </c>
      <c r="X51" s="44">
        <f t="shared" si="28"/>
        <v>0.33096061558579037</v>
      </c>
      <c r="Y51" s="102">
        <f t="shared" si="13"/>
        <v>0.71651950829052713</v>
      </c>
      <c r="Z51" s="138">
        <f t="shared" si="14"/>
        <v>66.766923062173959</v>
      </c>
      <c r="AA51" s="2"/>
      <c r="AB51"/>
      <c r="AC51" s="147">
        <f t="shared" si="15"/>
        <v>100</v>
      </c>
      <c r="AD51" s="147">
        <f t="shared" si="16"/>
        <v>100</v>
      </c>
      <c r="AE51" s="147">
        <f t="shared" si="17"/>
        <v>62.185977887104727</v>
      </c>
      <c r="AF51" s="147">
        <f t="shared" si="18"/>
        <v>0</v>
      </c>
      <c r="AG51" s="147">
        <f t="shared" si="19"/>
        <v>50.599958287580371</v>
      </c>
      <c r="AH51" s="147">
        <f t="shared" si="20"/>
        <v>66.666666666666657</v>
      </c>
      <c r="AI51" s="147">
        <f t="shared" si="21"/>
        <v>100</v>
      </c>
      <c r="AJ51" s="147">
        <f t="shared" si="22"/>
        <v>77.41322159398274</v>
      </c>
      <c r="AK51" s="147">
        <f t="shared" si="23"/>
        <v>100</v>
      </c>
      <c r="AL51" s="147" t="s">
        <v>253</v>
      </c>
      <c r="AM51" s="2"/>
      <c r="AN51" s="2"/>
      <c r="AO51" s="2"/>
      <c r="AP51" s="2"/>
      <c r="AQ51" s="2"/>
    </row>
    <row r="52" spans="1:43" ht="15.75" customHeight="1" x14ac:dyDescent="0.35">
      <c r="A52" s="18">
        <f t="shared" si="26"/>
        <v>19</v>
      </c>
      <c r="B52" s="18" t="s">
        <v>227</v>
      </c>
      <c r="C52" s="65" t="s">
        <v>227</v>
      </c>
      <c r="D52" s="1">
        <v>1</v>
      </c>
      <c r="E52" s="116">
        <v>0.66666668653488159</v>
      </c>
      <c r="F52" s="2">
        <v>0</v>
      </c>
      <c r="G52" s="115">
        <v>1</v>
      </c>
      <c r="H52" s="38">
        <v>2</v>
      </c>
      <c r="I52" s="39">
        <v>8</v>
      </c>
      <c r="J52" s="23">
        <v>1</v>
      </c>
      <c r="K52" s="85" t="s">
        <v>253</v>
      </c>
      <c r="L52" s="28">
        <f t="shared" si="1"/>
        <v>1.564938323332917</v>
      </c>
      <c r="M52" s="28">
        <f t="shared" si="2"/>
        <v>-3.3322576182973105</v>
      </c>
      <c r="N52" s="28">
        <f t="shared" si="3"/>
        <v>-3.056135333244864</v>
      </c>
      <c r="O52" s="28">
        <f t="shared" si="4"/>
        <v>0.22656996427242768</v>
      </c>
      <c r="P52" s="48">
        <f t="shared" si="27"/>
        <v>-2.0539409957565824</v>
      </c>
      <c r="Q52" s="51">
        <f t="shared" si="6"/>
        <v>-2.5794578448379162</v>
      </c>
      <c r="R52" s="28">
        <f t="shared" si="7"/>
        <v>-0.1288313252801663</v>
      </c>
      <c r="S52" s="28">
        <f t="shared" si="8"/>
        <v>1.0458733827218687</v>
      </c>
      <c r="T52" s="44">
        <f t="shared" si="9"/>
        <v>0.45852102872085121</v>
      </c>
      <c r="U52" s="2">
        <f t="shared" si="10"/>
        <v>0.69451494108142453</v>
      </c>
      <c r="V52" s="114">
        <f t="shared" si="11"/>
        <v>0.88828661648431972</v>
      </c>
      <c r="W52" s="28" t="s">
        <v>253</v>
      </c>
      <c r="X52" s="44">
        <f t="shared" si="28"/>
        <v>0.14207050901518628</v>
      </c>
      <c r="Y52" s="102">
        <f t="shared" si="13"/>
        <v>0.30441483317254542</v>
      </c>
      <c r="Z52" s="138">
        <f t="shared" si="14"/>
        <v>58.863931433385254</v>
      </c>
      <c r="AA52" s="2"/>
      <c r="AB52"/>
      <c r="AC52" s="147">
        <f t="shared" si="15"/>
        <v>100</v>
      </c>
      <c r="AD52" s="147">
        <f t="shared" si="16"/>
        <v>66.666668653488159</v>
      </c>
      <c r="AE52" s="147">
        <f t="shared" si="17"/>
        <v>0</v>
      </c>
      <c r="AF52" s="147">
        <f t="shared" si="18"/>
        <v>100</v>
      </c>
      <c r="AG52" s="147">
        <f t="shared" si="19"/>
        <v>38.377363639423052</v>
      </c>
      <c r="AH52" s="147">
        <f t="shared" si="20"/>
        <v>66.666666666666657</v>
      </c>
      <c r="AI52" s="147">
        <f t="shared" si="21"/>
        <v>100</v>
      </c>
      <c r="AJ52" s="147">
        <f t="shared" si="22"/>
        <v>77.41322159398274</v>
      </c>
      <c r="AK52" s="147">
        <f t="shared" si="23"/>
        <v>100</v>
      </c>
      <c r="AL52" s="147" t="s">
        <v>253</v>
      </c>
      <c r="AM52" s="2"/>
      <c r="AN52" s="2"/>
      <c r="AO52" s="2"/>
      <c r="AP52" s="2"/>
      <c r="AQ52" s="2"/>
    </row>
    <row r="53" spans="1:43" ht="15.75" customHeight="1" x14ac:dyDescent="0.35">
      <c r="A53" s="18">
        <f t="shared" si="26"/>
        <v>12</v>
      </c>
      <c r="B53" s="18" t="s">
        <v>228</v>
      </c>
      <c r="C53" s="65" t="s">
        <v>229</v>
      </c>
      <c r="D53" s="1">
        <v>0.73648342307596371</v>
      </c>
      <c r="E53" s="116">
        <v>0.99323827028274536</v>
      </c>
      <c r="F53" s="2">
        <v>5.8776874542236328</v>
      </c>
      <c r="G53" s="115">
        <v>0.98297697305679321</v>
      </c>
      <c r="H53" s="38">
        <v>2</v>
      </c>
      <c r="I53" s="39">
        <v>8</v>
      </c>
      <c r="J53" s="23">
        <v>0.94834704458609553</v>
      </c>
      <c r="K53" s="85">
        <v>0.17727861739863626</v>
      </c>
      <c r="L53" s="28">
        <f t="shared" si="1"/>
        <v>0.89662616368125403</v>
      </c>
      <c r="M53" s="28">
        <f t="shared" si="2"/>
        <v>0.36044607941242496</v>
      </c>
      <c r="N53" s="28">
        <f t="shared" si="3"/>
        <v>0.54359393962124125</v>
      </c>
      <c r="O53" s="28">
        <f t="shared" si="4"/>
        <v>0.14026475698718027</v>
      </c>
      <c r="P53" s="48">
        <f t="shared" si="27"/>
        <v>0.34810159200694879</v>
      </c>
      <c r="Q53" s="51">
        <f t="shared" si="6"/>
        <v>0.43716610367969205</v>
      </c>
      <c r="R53" s="28">
        <f t="shared" si="7"/>
        <v>-0.1288313252801663</v>
      </c>
      <c r="S53" s="28">
        <f t="shared" si="8"/>
        <v>1.0458733827218687</v>
      </c>
      <c r="T53" s="44">
        <f t="shared" si="9"/>
        <v>0.45852102872085121</v>
      </c>
      <c r="U53" s="2">
        <f t="shared" si="10"/>
        <v>0.69451494108142453</v>
      </c>
      <c r="V53" s="114">
        <f t="shared" si="11"/>
        <v>0.57170979977759306</v>
      </c>
      <c r="W53" s="28">
        <f t="shared" si="25"/>
        <v>-0.80053302086187705</v>
      </c>
      <c r="X53" s="44">
        <f t="shared" si="28"/>
        <v>0.35989679747161729</v>
      </c>
      <c r="Y53" s="102">
        <f t="shared" si="13"/>
        <v>0.77965005573799895</v>
      </c>
      <c r="Z53" s="138">
        <f t="shared" si="14"/>
        <v>67.977586803989979</v>
      </c>
      <c r="AA53" s="2"/>
      <c r="AB53"/>
      <c r="AC53" s="147">
        <f t="shared" si="15"/>
        <v>73.648342307596366</v>
      </c>
      <c r="AD53" s="147">
        <f t="shared" si="16"/>
        <v>99.323827028274522</v>
      </c>
      <c r="AE53" s="147">
        <f t="shared" si="17"/>
        <v>72.07953123227648</v>
      </c>
      <c r="AF53" s="147">
        <f t="shared" si="18"/>
        <v>98.297697305679335</v>
      </c>
      <c r="AG53" s="147">
        <f t="shared" si="19"/>
        <v>87.176864574206974</v>
      </c>
      <c r="AH53" s="147">
        <f t="shared" si="20"/>
        <v>66.666666666666657</v>
      </c>
      <c r="AI53" s="147">
        <f t="shared" si="21"/>
        <v>100</v>
      </c>
      <c r="AJ53" s="147">
        <f t="shared" si="22"/>
        <v>77.41322159398274</v>
      </c>
      <c r="AK53" s="147">
        <f t="shared" si="23"/>
        <v>94.834704458609551</v>
      </c>
      <c r="AL53" s="147">
        <f t="shared" si="24"/>
        <v>17.727861739863627</v>
      </c>
      <c r="AM53" s="2"/>
      <c r="AN53" s="2"/>
      <c r="AO53" s="2"/>
      <c r="AP53" s="2"/>
      <c r="AQ53" s="2"/>
    </row>
    <row r="54" spans="1:43" ht="15.75" customHeight="1" x14ac:dyDescent="0.35">
      <c r="A54" s="18">
        <f t="shared" si="26"/>
        <v>24</v>
      </c>
      <c r="B54" s="18" t="s">
        <v>230</v>
      </c>
      <c r="C54" s="65" t="s">
        <v>231</v>
      </c>
      <c r="D54" s="1">
        <v>0.94410786262584656</v>
      </c>
      <c r="E54" s="116">
        <v>0.99927634000778198</v>
      </c>
      <c r="F54" s="2">
        <v>5.7379245758056641</v>
      </c>
      <c r="G54" s="115">
        <v>0.99915152788162231</v>
      </c>
      <c r="H54" s="38">
        <v>2</v>
      </c>
      <c r="I54" s="67">
        <v>8</v>
      </c>
      <c r="J54" s="23">
        <v>0.56492946981600745</v>
      </c>
      <c r="K54" s="85">
        <v>0.22979237381370421</v>
      </c>
      <c r="L54" s="28">
        <f t="shared" si="1"/>
        <v>1.4231886259435351</v>
      </c>
      <c r="M54" s="28">
        <f t="shared" si="2"/>
        <v>0.42872146989430665</v>
      </c>
      <c r="N54" s="28">
        <f t="shared" si="3"/>
        <v>0.45799760115998789</v>
      </c>
      <c r="O54" s="28">
        <f t="shared" si="4"/>
        <v>0.2222682873558226</v>
      </c>
      <c r="P54" s="48">
        <f t="shared" si="27"/>
        <v>0.36966245280337234</v>
      </c>
      <c r="Q54" s="51">
        <f t="shared" si="6"/>
        <v>0.46424347914358977</v>
      </c>
      <c r="R54" s="28">
        <f t="shared" si="7"/>
        <v>-0.1288313252801663</v>
      </c>
      <c r="S54" s="28">
        <f t="shared" si="8"/>
        <v>1.0458733827218687</v>
      </c>
      <c r="T54" s="44">
        <f t="shared" si="9"/>
        <v>0.45852102872085121</v>
      </c>
      <c r="U54" s="2">
        <f t="shared" si="10"/>
        <v>0.69451494108142453</v>
      </c>
      <c r="V54" s="114">
        <f t="shared" si="11"/>
        <v>-1.7782257328067288</v>
      </c>
      <c r="W54" s="28">
        <f t="shared" si="25"/>
        <v>-0.64536129009993903</v>
      </c>
      <c r="X54" s="44">
        <f t="shared" si="28"/>
        <v>3.1672004652376316E-2</v>
      </c>
      <c r="Y54" s="102">
        <f t="shared" si="13"/>
        <v>6.3556587074085361E-2</v>
      </c>
      <c r="Z54" s="138">
        <f t="shared" si="14"/>
        <v>54.244957620249302</v>
      </c>
      <c r="AA54" s="2"/>
      <c r="AB54"/>
      <c r="AC54" s="147">
        <f t="shared" si="15"/>
        <v>94.410786262584651</v>
      </c>
      <c r="AD54" s="147">
        <f t="shared" si="16"/>
        <v>99.927634000778184</v>
      </c>
      <c r="AE54" s="147">
        <f t="shared" si="17"/>
        <v>70.365584575789711</v>
      </c>
      <c r="AF54" s="147">
        <f t="shared" si="18"/>
        <v>99.915152788162231</v>
      </c>
      <c r="AG54" s="147">
        <f t="shared" si="19"/>
        <v>87.614891465132942</v>
      </c>
      <c r="AH54" s="147">
        <f t="shared" si="20"/>
        <v>66.666666666666657</v>
      </c>
      <c r="AI54" s="147">
        <f t="shared" si="21"/>
        <v>100</v>
      </c>
      <c r="AJ54" s="147">
        <f t="shared" si="22"/>
        <v>77.41322159398274</v>
      </c>
      <c r="AK54" s="147">
        <f t="shared" si="23"/>
        <v>56.492946981600745</v>
      </c>
      <c r="AL54" s="147">
        <f t="shared" si="24"/>
        <v>22.979237381370421</v>
      </c>
      <c r="AM54" s="2"/>
      <c r="AN54" s="2"/>
      <c r="AO54" s="2"/>
      <c r="AP54" s="2"/>
      <c r="AQ54" s="2"/>
    </row>
    <row r="55" spans="1:43" s="19" customFormat="1" ht="15.75" customHeight="1" x14ac:dyDescent="0.35">
      <c r="A55" s="18">
        <f t="shared" si="26"/>
        <v>2</v>
      </c>
      <c r="B55" s="18" t="s">
        <v>232</v>
      </c>
      <c r="C55" t="s">
        <v>234</v>
      </c>
      <c r="D55" s="1">
        <v>0.83291470227567943</v>
      </c>
      <c r="E55" s="116">
        <v>1</v>
      </c>
      <c r="F55" s="2">
        <v>3.7000339031219482</v>
      </c>
      <c r="G55" s="115">
        <v>1</v>
      </c>
      <c r="H55" s="38">
        <v>3</v>
      </c>
      <c r="I55" s="39">
        <v>6</v>
      </c>
      <c r="J55" s="23">
        <v>1</v>
      </c>
      <c r="K55" s="85" t="s">
        <v>253</v>
      </c>
      <c r="L55" s="28">
        <f>STANDARDIZE(D55, AVERAGE(D$7:D$55), _xlfn.STDEV.P(D$7:D$55))</f>
        <v>1.1411883738169464</v>
      </c>
      <c r="M55" s="28">
        <f t="shared" si="2"/>
        <v>0.43690424531671218</v>
      </c>
      <c r="N55" s="28">
        <f t="shared" si="3"/>
        <v>-0.79008759671641793</v>
      </c>
      <c r="O55" s="28">
        <f t="shared" si="4"/>
        <v>0.22656996427242768</v>
      </c>
      <c r="P55" s="48">
        <f t="shared" si="27"/>
        <v>-4.2204462375759359E-2</v>
      </c>
      <c r="Q55" s="51">
        <f t="shared" si="6"/>
        <v>-5.3002803774418003E-2</v>
      </c>
      <c r="R55" s="28">
        <f t="shared" si="7"/>
        <v>1.4493524094018693</v>
      </c>
      <c r="S55" s="28">
        <f t="shared" si="8"/>
        <v>0.48271079202547784</v>
      </c>
      <c r="T55" s="44">
        <f>AVERAGE(R55:S55)</f>
        <v>0.96603160071367355</v>
      </c>
      <c r="U55" s="2">
        <f t="shared" si="10"/>
        <v>1.4632336102973176</v>
      </c>
      <c r="V55" s="114">
        <f t="shared" si="11"/>
        <v>0.88828661648431972</v>
      </c>
      <c r="W55" s="28" t="s">
        <v>253</v>
      </c>
      <c r="X55" s="44">
        <f t="shared" si="28"/>
        <v>0.85992644920604144</v>
      </c>
      <c r="Y55" s="102">
        <f t="shared" si="13"/>
        <v>1.8705730316342981</v>
      </c>
      <c r="Z55" s="138">
        <f t="shared" si="14"/>
        <v>88.898376270145491</v>
      </c>
      <c r="AA55" s="52"/>
      <c r="AB55" s="43"/>
      <c r="AC55" s="147">
        <f t="shared" si="15"/>
        <v>83.291470227567942</v>
      </c>
      <c r="AD55" s="147">
        <f t="shared" si="16"/>
        <v>100</v>
      </c>
      <c r="AE55" s="147">
        <f t="shared" si="17"/>
        <v>45.374428524421695</v>
      </c>
      <c r="AF55" s="147">
        <f t="shared" si="18"/>
        <v>100</v>
      </c>
      <c r="AG55" s="147">
        <f t="shared" si="19"/>
        <v>79.247471164311349</v>
      </c>
      <c r="AH55" s="147">
        <f t="shared" si="20"/>
        <v>100</v>
      </c>
      <c r="AI55" s="147">
        <f t="shared" si="21"/>
        <v>74.999999999999986</v>
      </c>
      <c r="AJ55" s="147">
        <f t="shared" si="22"/>
        <v>91.940083804512952</v>
      </c>
      <c r="AK55" s="147">
        <f t="shared" si="23"/>
        <v>100</v>
      </c>
      <c r="AL55" s="147" t="s">
        <v>253</v>
      </c>
      <c r="AM55" s="2"/>
      <c r="AN55" s="2"/>
      <c r="AO55" s="2"/>
      <c r="AP55" s="2"/>
      <c r="AQ55" s="2"/>
    </row>
    <row r="56" spans="1:43" s="19" customFormat="1" ht="15.75" customHeight="1" x14ac:dyDescent="0.35">
      <c r="C56" s="66"/>
      <c r="D56" s="43"/>
      <c r="E56"/>
      <c r="F56"/>
      <c r="G56"/>
      <c r="H56"/>
      <c r="I56" s="37"/>
      <c r="J56" s="37"/>
      <c r="K56" s="37"/>
      <c r="L56" s="29"/>
      <c r="M56" s="2"/>
      <c r="N56" s="2"/>
      <c r="O56" s="2"/>
      <c r="P56" s="2"/>
      <c r="Q56" s="52"/>
      <c r="R56" s="2"/>
      <c r="S56" s="2"/>
      <c r="T56" s="2"/>
      <c r="U56" s="2"/>
      <c r="V56" s="2"/>
      <c r="W56" s="2"/>
      <c r="X56" s="2"/>
      <c r="Y56" s="2"/>
      <c r="Z56" s="53"/>
      <c r="AA56" s="43"/>
      <c r="AB56" s="53"/>
    </row>
    <row r="57" spans="1:43" s="19" customFormat="1" ht="15.75" customHeight="1" x14ac:dyDescent="0.35">
      <c r="C57" s="66"/>
      <c r="D57" s="43"/>
      <c r="E57"/>
      <c r="F57"/>
      <c r="G57"/>
      <c r="H57"/>
      <c r="I57" s="37"/>
      <c r="J57" s="37"/>
      <c r="K57" s="37"/>
      <c r="L57" s="29"/>
      <c r="M57" s="2"/>
      <c r="N57" s="2"/>
      <c r="O57" s="2"/>
      <c r="P57" s="2"/>
      <c r="Q57" s="52"/>
      <c r="R57" s="2"/>
      <c r="S57" s="2"/>
      <c r="T57" s="2"/>
      <c r="U57" s="2"/>
      <c r="V57" s="2"/>
      <c r="W57" s="2"/>
      <c r="X57" s="2"/>
      <c r="Y57" s="2"/>
      <c r="Z57" s="53"/>
      <c r="AA57" s="52"/>
      <c r="AB57" s="53"/>
    </row>
    <row r="58" spans="1:43" s="19" customFormat="1" ht="15.75" customHeight="1" x14ac:dyDescent="0.35">
      <c r="C58" s="45" t="s">
        <v>254</v>
      </c>
      <c r="D58" s="46">
        <f t="shared" ref="D58" si="29">AVERAGE(D7:D55)</f>
        <v>0.38294226117795743</v>
      </c>
      <c r="E58" s="46">
        <f t="shared" ref="E58:X58" si="30">AVERAGE(E7:E55)</f>
        <v>0.96136150554734834</v>
      </c>
      <c r="F58" s="46">
        <f t="shared" si="30"/>
        <v>4.9900997950106252</v>
      </c>
      <c r="G58" s="46">
        <f t="shared" si="30"/>
        <v>0.95531084707805092</v>
      </c>
      <c r="H58" s="46">
        <f t="shared" si="30"/>
        <v>2.0816326530612246</v>
      </c>
      <c r="I58" s="46">
        <f t="shared" si="30"/>
        <v>4.2857142857142856</v>
      </c>
      <c r="J58" s="46">
        <f t="shared" si="30"/>
        <v>0.85506636438720085</v>
      </c>
      <c r="K58" s="46">
        <f t="shared" si="30"/>
        <v>0.4481977845261505</v>
      </c>
      <c r="L58" s="46">
        <f t="shared" si="30"/>
        <v>-9.5161973539299127E-17</v>
      </c>
      <c r="M58" s="46">
        <f t="shared" si="30"/>
        <v>-4.304946422015913E-17</v>
      </c>
      <c r="N58" s="46">
        <f t="shared" si="30"/>
        <v>-3.6252180395923476E-17</v>
      </c>
      <c r="O58" s="46">
        <f t="shared" si="30"/>
        <v>-1.8522598421042151E-16</v>
      </c>
      <c r="P58" s="46">
        <f t="shared" si="30"/>
        <v>-1.1654509556970712E-16</v>
      </c>
      <c r="Q58" s="46">
        <f t="shared" si="30"/>
        <v>0</v>
      </c>
      <c r="R58" s="46">
        <f t="shared" si="30"/>
        <v>-1.5407176668267478E-16</v>
      </c>
      <c r="S58" s="46">
        <f t="shared" si="30"/>
        <v>3.1720657846433042E-17</v>
      </c>
      <c r="T58" s="46">
        <f t="shared" si="30"/>
        <v>-4.531522549490435E-17</v>
      </c>
      <c r="U58" s="46">
        <f t="shared" si="30"/>
        <v>-4.9846748044394783E-17</v>
      </c>
      <c r="V58" s="46">
        <f t="shared" si="30"/>
        <v>1.0286556187343287E-15</v>
      </c>
      <c r="W58" s="46">
        <f t="shared" si="30"/>
        <v>-5.3596973602593766E-17</v>
      </c>
      <c r="X58" s="46">
        <f t="shared" si="30"/>
        <v>2.5405455097425164E-3</v>
      </c>
      <c r="Y58" s="46">
        <f>AVERAGE(Y7:Y55)</f>
        <v>0</v>
      </c>
      <c r="Z58" s="53"/>
      <c r="AA58" s="52"/>
      <c r="AB58" s="53"/>
    </row>
    <row r="59" spans="1:43" s="19" customFormat="1" ht="15.75" customHeight="1" x14ac:dyDescent="0.35">
      <c r="C59" s="45" t="s">
        <v>255</v>
      </c>
      <c r="D59" s="46">
        <f t="shared" ref="D59:X59" si="31">_xlfn.STDEV.P(D7:D55)</f>
        <v>0.39430163452567768</v>
      </c>
      <c r="E59" s="46">
        <f t="shared" si="31"/>
        <v>8.8436985602285897E-2</v>
      </c>
      <c r="F59" s="46">
        <f t="shared" si="31"/>
        <v>1.6328137503362348</v>
      </c>
      <c r="G59" s="46">
        <f t="shared" si="31"/>
        <v>0.19724217667358085</v>
      </c>
      <c r="H59" s="46">
        <f t="shared" si="31"/>
        <v>0.63363978352081729</v>
      </c>
      <c r="I59" s="46">
        <f t="shared" si="31"/>
        <v>3.5513722556160152</v>
      </c>
      <c r="J59" s="46">
        <f t="shared" si="31"/>
        <v>0.16316089077917292</v>
      </c>
      <c r="K59" s="46">
        <f t="shared" si="31"/>
        <v>0.33842347544369228</v>
      </c>
      <c r="L59" s="46">
        <f t="shared" si="31"/>
        <v>1.0000000000000002</v>
      </c>
      <c r="M59" s="46">
        <f t="shared" si="31"/>
        <v>1.0000000000000002</v>
      </c>
      <c r="N59" s="46">
        <f t="shared" si="31"/>
        <v>1.0000000000000013</v>
      </c>
      <c r="O59" s="46">
        <f t="shared" si="31"/>
        <v>1.000000000000004</v>
      </c>
      <c r="P59" s="46">
        <f t="shared" si="31"/>
        <v>0.79626848714236098</v>
      </c>
      <c r="Q59" s="46">
        <f t="shared" si="31"/>
        <v>1</v>
      </c>
      <c r="R59" s="46">
        <f t="shared" si="31"/>
        <v>1</v>
      </c>
      <c r="S59" s="46">
        <f t="shared" si="31"/>
        <v>1</v>
      </c>
      <c r="T59" s="46">
        <f t="shared" si="31"/>
        <v>0.66020326072019597</v>
      </c>
      <c r="U59" s="46">
        <f t="shared" si="31"/>
        <v>1</v>
      </c>
      <c r="V59" s="46">
        <f t="shared" si="31"/>
        <v>0.99999999999999467</v>
      </c>
      <c r="W59" s="46">
        <f t="shared" si="31"/>
        <v>1</v>
      </c>
      <c r="X59" s="46">
        <f t="shared" si="31"/>
        <v>0.45835468019509018</v>
      </c>
      <c r="Y59" s="46">
        <f>_xlfn.STDEV.P(Y7:Y55)</f>
        <v>1.0000000000000002</v>
      </c>
      <c r="Z59" s="53"/>
      <c r="AA59" s="53"/>
      <c r="AB59" s="53"/>
    </row>
    <row r="60" spans="1:43" s="19" customFormat="1" ht="15.75" customHeight="1" x14ac:dyDescent="0.35">
      <c r="C60" s="45" t="s">
        <v>256</v>
      </c>
      <c r="D60" s="46">
        <f t="shared" ref="D60" si="32">MIN(D7:D55)</f>
        <v>0</v>
      </c>
      <c r="E60" s="46">
        <f t="shared" ref="E60:X60" si="33">MIN(E7:E55)</f>
        <v>0.66666668653488159</v>
      </c>
      <c r="F60" s="46">
        <f t="shared" si="33"/>
        <v>0</v>
      </c>
      <c r="G60" s="46">
        <f t="shared" si="33"/>
        <v>0</v>
      </c>
      <c r="H60" s="46">
        <f t="shared" si="33"/>
        <v>1</v>
      </c>
      <c r="I60" s="46">
        <f t="shared" si="33"/>
        <v>0</v>
      </c>
      <c r="J60" s="46">
        <f t="shared" si="33"/>
        <v>0.4821209334074521</v>
      </c>
      <c r="K60" s="46">
        <f t="shared" si="33"/>
        <v>0</v>
      </c>
      <c r="L60" s="46">
        <f>MIN(L7:L55)</f>
        <v>-0.97119115835929792</v>
      </c>
      <c r="M60" s="46">
        <f t="shared" si="33"/>
        <v>-3.3322576182973105</v>
      </c>
      <c r="N60" s="46">
        <f t="shared" si="33"/>
        <v>-3.056135333244864</v>
      </c>
      <c r="O60" s="46">
        <f t="shared" si="33"/>
        <v>-4.8433396101636506</v>
      </c>
      <c r="P60" s="46">
        <f t="shared" si="33"/>
        <v>-3.7439108539019421</v>
      </c>
      <c r="Q60" s="46">
        <f t="shared" si="33"/>
        <v>-4.701819693176664</v>
      </c>
      <c r="R60" s="46">
        <f t="shared" si="33"/>
        <v>-1.707015059962202</v>
      </c>
      <c r="S60" s="46">
        <f t="shared" si="33"/>
        <v>-1.2067769800636945</v>
      </c>
      <c r="T60" s="46">
        <f t="shared" si="33"/>
        <v>-1.4568960200129482</v>
      </c>
      <c r="U60" s="46">
        <f t="shared" si="33"/>
        <v>-2.2067386011145476</v>
      </c>
      <c r="V60" s="46">
        <f t="shared" si="33"/>
        <v>-2.2857526040630951</v>
      </c>
      <c r="W60" s="46">
        <f t="shared" si="33"/>
        <v>-1.3243696641863805</v>
      </c>
      <c r="X60" s="46">
        <f t="shared" si="33"/>
        <v>-1.150252887135593</v>
      </c>
      <c r="Y60" s="46">
        <f>MIN(Y7:Y55)</f>
        <v>-2.5150685319819801</v>
      </c>
    </row>
    <row r="61" spans="1:43" s="19" customFormat="1" ht="15.75" customHeight="1" x14ac:dyDescent="0.35">
      <c r="C61" s="45" t="s">
        <v>257</v>
      </c>
      <c r="D61" s="46">
        <f t="shared" ref="D61" si="34">MAX(D7:D55)</f>
        <v>1</v>
      </c>
      <c r="E61" s="46">
        <f t="shared" ref="E61:X61" si="35">MAX(E7:E55)</f>
        <v>1</v>
      </c>
      <c r="F61" s="46">
        <f t="shared" si="35"/>
        <v>7.746243953704834</v>
      </c>
      <c r="G61" s="46">
        <f t="shared" si="35"/>
        <v>1</v>
      </c>
      <c r="H61" s="46">
        <f t="shared" si="35"/>
        <v>3</v>
      </c>
      <c r="I61" s="46">
        <f t="shared" si="35"/>
        <v>8</v>
      </c>
      <c r="J61" s="46">
        <f t="shared" si="35"/>
        <v>1</v>
      </c>
      <c r="K61" s="46">
        <f t="shared" si="35"/>
        <v>1</v>
      </c>
      <c r="L61" s="46">
        <f t="shared" si="35"/>
        <v>1.564938323332917</v>
      </c>
      <c r="M61" s="46">
        <f t="shared" si="35"/>
        <v>0.43690424531671218</v>
      </c>
      <c r="N61" s="46">
        <f>MAX(N7:N55)</f>
        <v>1.6879721634672993</v>
      </c>
      <c r="O61" s="46">
        <f t="shared" si="35"/>
        <v>0.22656996427242768</v>
      </c>
      <c r="P61" s="46">
        <f t="shared" si="35"/>
        <v>0.78022365886854883</v>
      </c>
      <c r="Q61" s="46">
        <f t="shared" si="35"/>
        <v>0.97984997707068189</v>
      </c>
      <c r="R61" s="46">
        <f t="shared" si="35"/>
        <v>1.4493524094018693</v>
      </c>
      <c r="S61" s="46">
        <f t="shared" si="35"/>
        <v>1.0458733827218687</v>
      </c>
      <c r="T61" s="46">
        <f t="shared" si="35"/>
        <v>1.2476128960618689</v>
      </c>
      <c r="U61" s="46">
        <f t="shared" si="35"/>
        <v>1.8897405848933331</v>
      </c>
      <c r="V61" s="46">
        <f t="shared" si="35"/>
        <v>0.88828661648431972</v>
      </c>
      <c r="W61" s="46">
        <f t="shared" si="35"/>
        <v>1.6305080927096021</v>
      </c>
      <c r="X61" s="46">
        <f t="shared" si="35"/>
        <v>1.0106786763689206</v>
      </c>
      <c r="Y61" s="46">
        <f>MAX(Y7:Y55)</f>
        <v>2.1994716633635831</v>
      </c>
    </row>
    <row r="62" spans="1:43" s="19" customFormat="1" ht="15.75" customHeight="1" x14ac:dyDescent="0.35">
      <c r="C62" s="45" t="s">
        <v>258</v>
      </c>
      <c r="D62" s="131"/>
      <c r="E62" s="132"/>
      <c r="F62" s="132"/>
      <c r="G62" s="132"/>
      <c r="H62" s="132"/>
      <c r="I62" s="133"/>
      <c r="J62" s="134"/>
      <c r="K62" s="134"/>
      <c r="L62" s="134"/>
      <c r="M62" s="133"/>
      <c r="N62" s="134"/>
      <c r="O62" s="134"/>
      <c r="P62" s="134"/>
      <c r="Q62" s="134">
        <f>Q60-(0.25*Q59)</f>
        <v>-4.951819693176664</v>
      </c>
      <c r="R62" s="134"/>
      <c r="S62" s="134"/>
      <c r="T62" s="134"/>
      <c r="U62" s="45"/>
      <c r="V62" s="131"/>
      <c r="W62" s="132"/>
      <c r="X62" s="132"/>
      <c r="Y62" s="134">
        <f>Y60-(0.25*Y59)</f>
        <v>-2.7650685319819801</v>
      </c>
    </row>
    <row r="63" spans="1:43" s="19" customFormat="1" ht="15.75" customHeight="1" x14ac:dyDescent="0.35">
      <c r="C63" s="45" t="s">
        <v>259</v>
      </c>
      <c r="D63" s="135"/>
      <c r="E63" s="136"/>
      <c r="F63" s="136"/>
      <c r="G63" s="136"/>
      <c r="H63" s="136"/>
      <c r="I63" s="135"/>
      <c r="J63" s="136"/>
      <c r="K63" s="136"/>
      <c r="L63" s="136"/>
      <c r="M63" s="135"/>
      <c r="N63" s="134">
        <f>N61+(0.25*N59)</f>
        <v>1.9379721634672995</v>
      </c>
      <c r="O63" s="136"/>
      <c r="P63" s="136"/>
      <c r="Q63" s="134">
        <f>Q61+(0.25*Q59)</f>
        <v>1.2298499770706819</v>
      </c>
      <c r="R63" s="136"/>
      <c r="S63" s="136"/>
      <c r="T63" s="134"/>
      <c r="U63" s="45"/>
      <c r="V63" s="135"/>
      <c r="W63" s="136"/>
      <c r="X63" s="136"/>
      <c r="Y63" s="134">
        <f>Y61+(0.25*Y59)</f>
        <v>2.4494716633635831</v>
      </c>
    </row>
    <row r="64" spans="1:43" ht="15.75" customHeight="1" x14ac:dyDescent="0.35">
      <c r="A64" s="18"/>
      <c r="B64" s="18"/>
      <c r="C64" s="136" t="s">
        <v>260</v>
      </c>
      <c r="D64" s="132">
        <v>1</v>
      </c>
      <c r="E64" s="132">
        <v>1</v>
      </c>
      <c r="F64" s="132">
        <v>1</v>
      </c>
      <c r="G64" s="132">
        <v>1</v>
      </c>
      <c r="H64" s="144">
        <v>3</v>
      </c>
      <c r="I64" s="144">
        <v>8</v>
      </c>
      <c r="J64" s="132">
        <v>1</v>
      </c>
      <c r="K64" s="132">
        <v>1</v>
      </c>
      <c r="L64" s="134">
        <f>STANDARDIZE(D64,AVERAGE(D$7:D$55),_xlfn.STDEV.P(D$7:D$55))</f>
        <v>1.564938323332917</v>
      </c>
      <c r="M64" s="134">
        <f>STANDARDIZE(E64,AVERAGE(E$7:E$55),_xlfn.STDEV.P(E$7:E$55))</f>
        <v>0.43690424531671218</v>
      </c>
      <c r="N64" s="134"/>
      <c r="O64" s="134">
        <f>STANDARDIZE(G64,AVERAGE(G$7:G$55),_xlfn.STDEV.P(G$7:G$55))</f>
        <v>0.22656996427242768</v>
      </c>
      <c r="P64" s="134"/>
      <c r="Q64" s="134"/>
      <c r="R64" s="134">
        <f>STANDARDIZE(H64,AVERAGE(H$7:H$55),_xlfn.STDEV.P(H$7:H$55))</f>
        <v>1.4493524094018693</v>
      </c>
      <c r="S64" s="134">
        <f>STANDARDIZE(I64,AVERAGE(I$7:I$55),_xlfn.STDEV.P(I$7:I$55))</f>
        <v>1.0458733827218687</v>
      </c>
      <c r="T64" s="134">
        <f>AVERAGE(R64:S64)</f>
        <v>1.2476128960618689</v>
      </c>
      <c r="U64" s="134">
        <f>STANDARDIZE(T64,AVERAGE(T$7:T$55),_xlfn.STDEV.P(T$7:T$55))</f>
        <v>1.8897405848933331</v>
      </c>
      <c r="V64" s="134">
        <f>STANDARDIZE(J64,AVERAGE(J$7:J$55),_xlfn.STDEV.P(J$7:J$55))</f>
        <v>0.88828661648431972</v>
      </c>
      <c r="W64" s="134">
        <f>STANDARDIZE(K64,AVERAGE(K$7:K$55),_xlfn.STDEV.P(K$7:K$55))</f>
        <v>1.6305080927096021</v>
      </c>
    </row>
    <row r="65" spans="1:34" s="19" customFormat="1" ht="15.75" customHeight="1" x14ac:dyDescent="0.35">
      <c r="C65" s="136" t="s">
        <v>261</v>
      </c>
      <c r="D65" s="132">
        <v>0</v>
      </c>
      <c r="E65" s="132">
        <v>0</v>
      </c>
      <c r="F65" s="132">
        <v>0</v>
      </c>
      <c r="G65" s="132">
        <v>0</v>
      </c>
      <c r="H65" s="145">
        <v>0</v>
      </c>
      <c r="I65" s="145">
        <v>0</v>
      </c>
      <c r="J65" s="132">
        <v>0</v>
      </c>
      <c r="K65" s="132">
        <v>0</v>
      </c>
      <c r="L65" s="134">
        <f>STANDARDIZE(D65,AVERAGE(D$7:D$55),_xlfn.STDEV.P(D$7:D$55))</f>
        <v>-0.97119115835929792</v>
      </c>
      <c r="M65" s="134">
        <f>STANDARDIZE(E65,AVERAGE(E$7:E$55),_xlfn.STDEV.P(E$7:E$55))</f>
        <v>-10.870582019504058</v>
      </c>
      <c r="N65" s="134"/>
      <c r="O65" s="134">
        <f>STANDARDIZE(G65,AVERAGE(G$7:G$55),_xlfn.STDEV.P(G$7:G$55))</f>
        <v>-4.8433396101636506</v>
      </c>
      <c r="P65" s="134"/>
      <c r="Q65" s="134"/>
      <c r="R65" s="134">
        <f>STANDARDIZE(H65,AVERAGE(H$7:H$55),_xlfn.STDEV.P(H$7:H$55))</f>
        <v>-3.2851987946442374</v>
      </c>
      <c r="S65" s="134">
        <f>STANDARDIZE(I65,AVERAGE(I$7:I$55),_xlfn.STDEV.P(I$7:I$55))</f>
        <v>-1.2067769800636945</v>
      </c>
      <c r="T65" s="134">
        <f>AVERAGE(R65:S65)</f>
        <v>-2.2459878873539658</v>
      </c>
      <c r="U65" s="134">
        <f>STANDARDIZE(T65,AVERAGE(T$7:T$55),_xlfn.STDEV.P(T$7:T$55))</f>
        <v>-3.4019642449264564</v>
      </c>
      <c r="V65" s="134">
        <f>STANDARDIZE(J65,AVERAGE(J$7:J$55),_xlfn.STDEV.P(J$7:J$55))</f>
        <v>-5.2406330972075565</v>
      </c>
      <c r="W65" s="134">
        <f>STANDARDIZE(K65,AVERAGE(K$7:K$55),_xlfn.STDEV.P(K$7:K$55))</f>
        <v>-1.3243696641863805</v>
      </c>
      <c r="X65" s="2"/>
      <c r="Y65" s="2"/>
    </row>
    <row r="66" spans="1:34" s="19" customFormat="1" ht="15.75" customHeight="1" x14ac:dyDescent="0.35">
      <c r="C66" s="36"/>
      <c r="D66" s="7"/>
      <c r="E66" s="41"/>
      <c r="F66" s="41"/>
      <c r="G66" s="2"/>
      <c r="H66" s="2"/>
      <c r="I66" s="2"/>
      <c r="J66" s="2"/>
      <c r="K66" s="2"/>
      <c r="L66" s="2"/>
      <c r="M66" s="2"/>
      <c r="N66" s="2"/>
      <c r="O66" s="2"/>
      <c r="P66" s="2"/>
      <c r="Q66" s="2"/>
      <c r="R66" s="2"/>
      <c r="S66" s="2"/>
      <c r="T66" s="2"/>
      <c r="U66" s="2"/>
      <c r="V66" s="2"/>
      <c r="W66" s="2"/>
      <c r="X66" s="2"/>
      <c r="Y66" s="2"/>
    </row>
    <row r="67" spans="1:34" s="19" customFormat="1" ht="15.75" customHeight="1" x14ac:dyDescent="0.35">
      <c r="C67" s="36"/>
      <c r="D67" s="7"/>
      <c r="E67" s="7"/>
      <c r="F67" s="41"/>
      <c r="G67" s="2"/>
      <c r="H67" s="2"/>
      <c r="I67" s="2"/>
      <c r="J67" s="2"/>
      <c r="K67" s="2"/>
      <c r="L67" s="2"/>
      <c r="M67" s="2"/>
      <c r="N67" s="2"/>
      <c r="O67" s="2"/>
      <c r="P67" s="2"/>
      <c r="Q67" s="2"/>
      <c r="R67" s="2"/>
      <c r="S67" s="2"/>
      <c r="T67" s="2"/>
      <c r="U67" s="2"/>
      <c r="V67" s="2"/>
      <c r="W67" s="2"/>
      <c r="X67" s="2"/>
      <c r="Y67" s="2"/>
    </row>
    <row r="68" spans="1:34" s="19" customFormat="1" ht="15.75" customHeight="1" x14ac:dyDescent="0.35">
      <c r="C68" s="36"/>
      <c r="D68" s="7"/>
      <c r="E68" s="7"/>
      <c r="F68" s="7"/>
      <c r="G68" s="2"/>
      <c r="H68" s="2"/>
      <c r="I68" s="2"/>
      <c r="J68" s="2"/>
      <c r="K68" s="2"/>
      <c r="L68" s="2"/>
      <c r="M68" s="2"/>
      <c r="N68" s="2"/>
      <c r="O68" s="2"/>
      <c r="P68" s="2"/>
      <c r="Q68" s="2"/>
      <c r="R68" s="2"/>
      <c r="S68" s="2"/>
      <c r="T68" s="2"/>
      <c r="U68" s="2"/>
      <c r="V68" s="2"/>
      <c r="W68" s="2"/>
      <c r="X68" s="2"/>
      <c r="Y68" s="2"/>
    </row>
    <row r="69" spans="1:34" s="19" customFormat="1" ht="15.75" customHeight="1" x14ac:dyDescent="0.35">
      <c r="C69" s="40"/>
      <c r="D69" s="42"/>
      <c r="E69" s="42"/>
      <c r="F69" s="42"/>
      <c r="G69"/>
      <c r="H69" s="2"/>
      <c r="I69" s="2"/>
      <c r="J69" s="2"/>
      <c r="K69" s="2"/>
      <c r="L69" s="2"/>
      <c r="M69" s="2"/>
      <c r="N69" s="2"/>
      <c r="O69" s="2"/>
      <c r="P69" s="2"/>
      <c r="Q69" s="2"/>
      <c r="R69" s="2"/>
      <c r="S69" s="2"/>
      <c r="T69" s="2"/>
      <c r="U69" s="2"/>
      <c r="V69" s="2"/>
      <c r="W69" s="2"/>
      <c r="X69" s="2"/>
      <c r="Y69" s="2"/>
    </row>
    <row r="70" spans="1:34" ht="15.75" customHeight="1" x14ac:dyDescent="0.35">
      <c r="A70" s="36"/>
      <c r="B70" s="36"/>
      <c r="C70" s="7"/>
      <c r="D70" s="7"/>
      <c r="E70" s="7"/>
      <c r="H70" s="2"/>
      <c r="L70" s="2"/>
      <c r="Y70"/>
      <c r="AH70" s="18"/>
    </row>
    <row r="71" spans="1:34" ht="15.75" customHeight="1" x14ac:dyDescent="0.35">
      <c r="H71" s="2"/>
      <c r="L71" s="2"/>
      <c r="Y71"/>
      <c r="AH71" s="18"/>
    </row>
  </sheetData>
  <sortState xmlns:xlrd2="http://schemas.microsoft.com/office/spreadsheetml/2017/richdata2" ref="C8:Y55">
    <sortCondition ref="C8:C55"/>
  </sortState>
  <mergeCells count="18">
    <mergeCell ref="E5:G5"/>
    <mergeCell ref="H5:I5"/>
    <mergeCell ref="J5:J6"/>
    <mergeCell ref="K5:K6"/>
    <mergeCell ref="AN6:AQ18"/>
    <mergeCell ref="Z5:Z6"/>
    <mergeCell ref="AC4:AL5"/>
    <mergeCell ref="C4:K4"/>
    <mergeCell ref="L4:W4"/>
    <mergeCell ref="X4:Y4"/>
    <mergeCell ref="V5:V6"/>
    <mergeCell ref="W5:W6"/>
    <mergeCell ref="X5:X6"/>
    <mergeCell ref="Y5:Y6"/>
    <mergeCell ref="L5:L6"/>
    <mergeCell ref="M5:P5"/>
    <mergeCell ref="R5:T5"/>
    <mergeCell ref="D5:D6"/>
  </mergeCells>
  <conditionalFormatting sqref="E66:F66 D69:F69 F67">
    <cfRule type="colorScale" priority="94">
      <colorScale>
        <cfvo type="min"/>
        <cfvo type="max"/>
        <color rgb="FFFCFCFF"/>
        <color rgb="FF63BE7B"/>
      </colorScale>
    </cfRule>
  </conditionalFormatting>
  <conditionalFormatting sqref="E66:F66 C70:E70 D69:F69 F67">
    <cfRule type="colorScale" priority="56">
      <colorScale>
        <cfvo type="min"/>
        <cfvo type="percentile" val="50"/>
        <cfvo type="max"/>
        <color rgb="FFF8696B"/>
        <color theme="0"/>
        <color rgb="FF63BE7B"/>
      </colorScale>
    </cfRule>
    <cfRule type="colorScale" priority="57">
      <colorScale>
        <cfvo type="min"/>
        <cfvo type="percentile" val="50"/>
        <cfvo type="max"/>
        <color rgb="FFF8696B"/>
        <color rgb="FFFCFCFF"/>
        <color rgb="FF63BE7B"/>
      </colorScale>
    </cfRule>
  </conditionalFormatting>
  <conditionalFormatting sqref="H66:L69 G66:G68">
    <cfRule type="colorScale" priority="96">
      <colorScale>
        <cfvo type="min"/>
        <cfvo type="max"/>
        <color rgb="FFFCFCFF"/>
        <color rgb="FF63BE7B"/>
      </colorScale>
    </cfRule>
    <cfRule type="colorScale" priority="97">
      <colorScale>
        <cfvo type="min"/>
        <cfvo type="percentile" val="50"/>
        <cfvo type="max"/>
        <color rgb="FFF8696B"/>
        <color rgb="FFFCFCFF"/>
        <color rgb="FF63BE7B"/>
      </colorScale>
    </cfRule>
  </conditionalFormatting>
  <conditionalFormatting sqref="D7:D55">
    <cfRule type="colorScale" priority="53">
      <colorScale>
        <cfvo type="min"/>
        <cfvo type="percentile" val="50"/>
        <cfvo type="max"/>
        <color rgb="FFF8696B"/>
        <color rgb="FFFFEB84"/>
        <color rgb="FF63BE7B"/>
      </colorScale>
    </cfRule>
  </conditionalFormatting>
  <conditionalFormatting sqref="H7:H55">
    <cfRule type="colorScale" priority="48">
      <colorScale>
        <cfvo type="min"/>
        <cfvo type="percentile" val="50"/>
        <cfvo type="max"/>
        <color rgb="FFF8696B"/>
        <color rgb="FFFFEB84"/>
        <color rgb="FF63BE7B"/>
      </colorScale>
    </cfRule>
  </conditionalFormatting>
  <conditionalFormatting sqref="W7:W9">
    <cfRule type="colorScale" priority="43">
      <colorScale>
        <cfvo type="min"/>
        <cfvo type="percentile" val="50"/>
        <cfvo type="max"/>
        <color rgb="FFF8696B"/>
        <color rgb="FFFFEB84"/>
        <color rgb="FF63BE7B"/>
      </colorScale>
    </cfRule>
  </conditionalFormatting>
  <conditionalFormatting sqref="A7:B55">
    <cfRule type="colorScale" priority="181">
      <colorScale>
        <cfvo type="min"/>
        <cfvo type="percentile" val="50"/>
        <cfvo type="max"/>
        <color rgb="FF63BE7B"/>
        <color rgb="FFFFEB84"/>
        <color rgb="FFF8696B"/>
      </colorScale>
    </cfRule>
  </conditionalFormatting>
  <conditionalFormatting sqref="E7:E55">
    <cfRule type="colorScale" priority="182">
      <colorScale>
        <cfvo type="min"/>
        <cfvo type="percentile" val="50"/>
        <cfvo type="max"/>
        <color rgb="FFF8696B"/>
        <color rgb="FFFFEB84"/>
        <color rgb="FF63BE7B"/>
      </colorScale>
    </cfRule>
  </conditionalFormatting>
  <conditionalFormatting sqref="F7:F55">
    <cfRule type="colorScale" priority="183">
      <colorScale>
        <cfvo type="min"/>
        <cfvo type="percentile" val="50"/>
        <cfvo type="max"/>
        <color rgb="FFF8696B"/>
        <color rgb="FFFFEB84"/>
        <color rgb="FF63BE7B"/>
      </colorScale>
    </cfRule>
  </conditionalFormatting>
  <conditionalFormatting sqref="G7:G55">
    <cfRule type="colorScale" priority="184">
      <colorScale>
        <cfvo type="min"/>
        <cfvo type="percentile" val="50"/>
        <cfvo type="max"/>
        <color rgb="FFF8696B"/>
        <color rgb="FFFFEB84"/>
        <color rgb="FF63BE7B"/>
      </colorScale>
    </cfRule>
  </conditionalFormatting>
  <conditionalFormatting sqref="I7:I55">
    <cfRule type="colorScale" priority="185">
      <colorScale>
        <cfvo type="min"/>
        <cfvo type="percentile" val="50"/>
        <cfvo type="max"/>
        <color rgb="FFF8696B"/>
        <color rgb="FFFFEB84"/>
        <color rgb="FF63BE7B"/>
      </colorScale>
    </cfRule>
  </conditionalFormatting>
  <conditionalFormatting sqref="J7:J55">
    <cfRule type="colorScale" priority="186">
      <colorScale>
        <cfvo type="min"/>
        <cfvo type="percentile" val="50"/>
        <cfvo type="max"/>
        <color rgb="FFF8696B"/>
        <color rgb="FFFFEB84"/>
        <color rgb="FF63BE7B"/>
      </colorScale>
    </cfRule>
  </conditionalFormatting>
  <conditionalFormatting sqref="K7:K55">
    <cfRule type="colorScale" priority="187">
      <colorScale>
        <cfvo type="min"/>
        <cfvo type="percentile" val="50"/>
        <cfvo type="max"/>
        <color rgb="FFF8696B"/>
        <color rgb="FFFFEB84"/>
        <color rgb="FF63BE7B"/>
      </colorScale>
    </cfRule>
  </conditionalFormatting>
  <conditionalFormatting sqref="AB9:AB55">
    <cfRule type="cellIs" dxfId="3" priority="5" operator="lessThan">
      <formula>-9</formula>
    </cfRule>
    <cfRule type="cellIs" dxfId="2" priority="6" operator="greaterThan">
      <formula>9</formula>
    </cfRule>
  </conditionalFormatting>
  <conditionalFormatting sqref="D66:F68">
    <cfRule type="colorScale" priority="566">
      <colorScale>
        <cfvo type="min"/>
        <cfvo type="percentile" val="50"/>
        <cfvo type="max"/>
        <color rgb="FFF8696B"/>
        <color rgb="FFFCFCFF"/>
        <color rgb="FF63BE7B"/>
      </colorScale>
    </cfRule>
  </conditionalFormatting>
  <conditionalFormatting sqref="D64:G65 J64:K65">
    <cfRule type="colorScale" priority="1">
      <colorScale>
        <cfvo type="min"/>
        <cfvo type="percentile" val="50"/>
        <cfvo type="max"/>
        <color rgb="FFF8696B"/>
        <color rgb="FFFCFCFF"/>
        <color rgb="FF63BE7B"/>
      </colorScale>
    </cfRule>
  </conditionalFormatting>
  <conditionalFormatting sqref="D65:G65 J65:K65">
    <cfRule type="colorScale" priority="2">
      <colorScale>
        <cfvo type="min"/>
        <cfvo type="percentile" val="50"/>
        <cfvo type="max"/>
        <color rgb="FFF8696B"/>
        <color rgb="FFFCFCFF"/>
        <color rgb="FF63BE7B"/>
      </colorScale>
    </cfRule>
  </conditionalFormatting>
  <conditionalFormatting sqref="D65:G65 J65:K65">
    <cfRule type="colorScale" priority="3">
      <colorScale>
        <cfvo type="min"/>
        <cfvo type="num" val="0"/>
        <cfvo type="max"/>
        <color rgb="FFF8696B"/>
        <color theme="0"/>
        <color rgb="FF63BE7B"/>
      </colorScale>
    </cfRule>
  </conditionalFormatting>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7616C-08A3-4FEC-AD9A-7E170A514901}">
  <sheetPr>
    <tabColor theme="5" tint="0.79998168889431442"/>
    <outlinePr summaryBelow="0" summaryRight="0"/>
  </sheetPr>
  <dimension ref="A1:AI66"/>
  <sheetViews>
    <sheetView zoomScale="64" zoomScaleNormal="100" workbookViewId="0">
      <selection activeCell="AE5" sqref="AE5"/>
    </sheetView>
  </sheetViews>
  <sheetFormatPr defaultColWidth="14.453125" defaultRowHeight="15.75" customHeight="1" x14ac:dyDescent="0.3"/>
  <cols>
    <col min="1" max="1" width="18.54296875" style="18" customWidth="1"/>
    <col min="2" max="2" width="12.54296875" style="18" bestFit="1" customWidth="1"/>
    <col min="3" max="3" width="15.1796875" style="18" customWidth="1"/>
    <col min="4" max="4" width="12.1796875" style="124" customWidth="1"/>
    <col min="5" max="8" width="9.81640625" style="18" customWidth="1"/>
    <col min="9" max="9" width="11.81640625" style="124" customWidth="1"/>
    <col min="10" max="12" width="8.81640625" style="18" customWidth="1"/>
    <col min="13" max="13" width="12" style="123" customWidth="1"/>
    <col min="14" max="15" width="8.453125" style="22" customWidth="1"/>
    <col min="16" max="16" width="8.81640625" style="22" customWidth="1"/>
    <col min="17" max="17" width="8.54296875" style="22" customWidth="1"/>
    <col min="18" max="18" width="9.453125" style="22" customWidth="1"/>
    <col min="19" max="19" width="16.453125" style="22" customWidth="1"/>
    <col min="20" max="20" width="17.453125" style="18" customWidth="1"/>
    <col min="21" max="21" width="20.81640625" style="18" customWidth="1"/>
    <col min="22" max="22" width="10.54296875" style="19" customWidth="1"/>
    <col min="23" max="23" width="10.453125" style="19" customWidth="1"/>
    <col min="24" max="28" width="14.453125" style="19"/>
    <col min="29" max="16384" width="14.453125" style="18"/>
  </cols>
  <sheetData>
    <row r="1" spans="1:35" ht="24.65" customHeight="1" x14ac:dyDescent="0.25">
      <c r="A1" s="237" t="s">
        <v>278</v>
      </c>
      <c r="B1" s="237"/>
      <c r="C1" s="237"/>
      <c r="D1" s="237"/>
      <c r="E1" s="237"/>
      <c r="F1" s="237"/>
      <c r="G1" s="237"/>
      <c r="H1" s="237"/>
      <c r="I1" s="237"/>
      <c r="J1" s="237"/>
      <c r="K1" s="237"/>
      <c r="L1" s="237"/>
      <c r="M1" s="237"/>
      <c r="N1" s="237"/>
      <c r="O1" s="237"/>
      <c r="P1" s="237"/>
      <c r="Q1" s="237"/>
      <c r="R1" s="237"/>
      <c r="S1" s="237"/>
      <c r="T1" s="237"/>
      <c r="U1" s="237"/>
      <c r="V1" s="237"/>
    </row>
    <row r="2" spans="1:35" ht="23.15" customHeight="1" x14ac:dyDescent="0.25">
      <c r="A2" s="237"/>
      <c r="B2" s="237"/>
      <c r="C2" s="237"/>
      <c r="D2" s="237"/>
      <c r="E2" s="237"/>
      <c r="F2" s="237"/>
      <c r="G2" s="237"/>
      <c r="H2" s="237"/>
      <c r="I2" s="237"/>
      <c r="J2" s="237"/>
      <c r="K2" s="237"/>
      <c r="L2" s="237"/>
      <c r="M2" s="237"/>
      <c r="N2" s="237"/>
      <c r="O2" s="237"/>
      <c r="P2" s="237"/>
      <c r="Q2" s="237"/>
      <c r="R2" s="237"/>
      <c r="S2" s="237"/>
      <c r="T2" s="237"/>
      <c r="U2" s="237"/>
      <c r="V2" s="237"/>
    </row>
    <row r="4" spans="1:35" ht="15.75" customHeight="1" x14ac:dyDescent="0.35">
      <c r="C4" s="234" t="s">
        <v>240</v>
      </c>
      <c r="D4" s="234"/>
      <c r="E4" s="234"/>
      <c r="F4" s="234"/>
      <c r="G4" s="234"/>
      <c r="H4" s="234"/>
      <c r="I4" s="234"/>
      <c r="J4" s="161"/>
      <c r="K4" s="161"/>
      <c r="L4" s="161"/>
      <c r="M4" s="104"/>
      <c r="N4" s="104"/>
      <c r="O4" s="104"/>
      <c r="P4" s="235" t="s">
        <v>270</v>
      </c>
      <c r="Q4" s="235"/>
      <c r="R4" s="235"/>
      <c r="S4" s="236" t="s">
        <v>242</v>
      </c>
      <c r="T4" s="236"/>
      <c r="V4"/>
      <c r="W4" s="99"/>
      <c r="X4" s="238" t="s">
        <v>279</v>
      </c>
      <c r="Y4" s="238"/>
      <c r="Z4" s="238"/>
    </row>
    <row r="5" spans="1:35" ht="36.65" customHeight="1" x14ac:dyDescent="0.35">
      <c r="A5" s="112" t="s">
        <v>274</v>
      </c>
      <c r="B5" s="178" t="s">
        <v>126</v>
      </c>
      <c r="C5" s="113" t="s">
        <v>280</v>
      </c>
      <c r="D5" s="148" t="s">
        <v>281</v>
      </c>
      <c r="E5" s="149" t="s">
        <v>282</v>
      </c>
      <c r="F5" s="149" t="s">
        <v>283</v>
      </c>
      <c r="G5" s="149" t="s">
        <v>284</v>
      </c>
      <c r="H5" s="149" t="s">
        <v>285</v>
      </c>
      <c r="I5" s="148" t="s">
        <v>286</v>
      </c>
      <c r="J5" s="149" t="s">
        <v>287</v>
      </c>
      <c r="K5" s="149" t="s">
        <v>288</v>
      </c>
      <c r="L5" s="149" t="s">
        <v>289</v>
      </c>
      <c r="M5" s="148" t="s">
        <v>290</v>
      </c>
      <c r="N5" s="149" t="s">
        <v>291</v>
      </c>
      <c r="O5" s="149" t="s">
        <v>292</v>
      </c>
      <c r="P5" s="150" t="s">
        <v>123</v>
      </c>
      <c r="Q5" s="150" t="s">
        <v>124</v>
      </c>
      <c r="R5" s="150" t="s">
        <v>125</v>
      </c>
      <c r="S5" s="108" t="s">
        <v>293</v>
      </c>
      <c r="T5" s="109" t="s">
        <v>294</v>
      </c>
      <c r="U5" s="130" t="s">
        <v>295</v>
      </c>
      <c r="V5" s="18"/>
      <c r="W5"/>
      <c r="X5" s="152" t="s">
        <v>86</v>
      </c>
      <c r="Y5" s="152" t="s">
        <v>91</v>
      </c>
      <c r="Z5" s="152" t="s">
        <v>95</v>
      </c>
      <c r="AA5"/>
      <c r="AB5" s="233" t="s">
        <v>326</v>
      </c>
      <c r="AC5" s="233"/>
      <c r="AD5" s="233"/>
      <c r="AE5"/>
      <c r="AF5"/>
      <c r="AG5"/>
      <c r="AH5"/>
      <c r="AI5"/>
    </row>
    <row r="6" spans="1:35" ht="15.75" customHeight="1" x14ac:dyDescent="0.35">
      <c r="A6" s="18">
        <f>RANK(T6,T$6:T$54)</f>
        <v>19</v>
      </c>
      <c r="B6" s="18" t="s">
        <v>129</v>
      </c>
      <c r="C6" t="s">
        <v>131</v>
      </c>
      <c r="D6" s="125">
        <v>3.3666666666666663</v>
      </c>
      <c r="E6" s="120">
        <v>3.3333333333333335</v>
      </c>
      <c r="F6" s="120">
        <v>3.6666666666666665</v>
      </c>
      <c r="G6" s="120">
        <v>3.6666666666666665</v>
      </c>
      <c r="H6" s="120">
        <v>2.8</v>
      </c>
      <c r="I6" s="125">
        <v>2.5555555555555554</v>
      </c>
      <c r="J6" s="120">
        <v>3</v>
      </c>
      <c r="K6" s="120">
        <v>2.6666666666666665</v>
      </c>
      <c r="L6" s="120">
        <v>2</v>
      </c>
      <c r="M6" s="125">
        <v>2.5476190476190474</v>
      </c>
      <c r="N6" s="120">
        <v>2.6666666666666665</v>
      </c>
      <c r="O6" s="120">
        <v>2.4285714285714284</v>
      </c>
      <c r="P6" s="22">
        <f>STANDARDIZE(D6, AVERAGE(D$6:D$54), _xlfn.STDEV.P(D$6:D$54))</f>
        <v>0.44484525080955623</v>
      </c>
      <c r="Q6" s="22">
        <f>STANDARDIZE(I6, AVERAGE(I$6:I$54), _xlfn.STDEV.P(I$6:I$54))</f>
        <v>0.14350370147112232</v>
      </c>
      <c r="R6" s="22">
        <f>STANDARDIZE(M6, AVERAGE(M$6:M$54), _xlfn.STDEV.P(M$6:M$54))</f>
        <v>0.23314132934962253</v>
      </c>
      <c r="S6" s="105">
        <f>AVERAGE(P6:R6)</f>
        <v>0.27383009387676699</v>
      </c>
      <c r="T6" s="107">
        <f>STANDARDIZE(S6, AVERAGE(S$6:S$54), _xlfn.STDEV.P(S$6:S$54))</f>
        <v>0.32023857935926436</v>
      </c>
      <c r="U6" s="137">
        <f>((T6-T$60)/(T$61-T$60))*100</f>
        <v>78.209203551241373</v>
      </c>
      <c r="V6" s="118"/>
      <c r="W6" s="117"/>
      <c r="X6" s="153">
        <f>((P6-P$63)/(P$62-P$63))*100</f>
        <v>84.166666666666657</v>
      </c>
      <c r="Y6" s="153">
        <f>((Q6-Q$63)/(Q$62-Q$63))*100</f>
        <v>63.888888888888886</v>
      </c>
      <c r="Z6" s="153">
        <f>((R6-R$63)/(R$62-R$63))*100</f>
        <v>63.69047619047619</v>
      </c>
      <c r="AA6"/>
      <c r="AB6" s="233"/>
      <c r="AC6" s="233"/>
      <c r="AD6" s="233"/>
      <c r="AE6" s="2"/>
      <c r="AF6" s="2"/>
      <c r="AG6" s="22"/>
      <c r="AH6" s="22"/>
      <c r="AI6" s="22"/>
    </row>
    <row r="7" spans="1:35" ht="15.75" customHeight="1" x14ac:dyDescent="0.35">
      <c r="A7" s="18" t="s">
        <v>253</v>
      </c>
      <c r="B7" s="18" t="s">
        <v>132</v>
      </c>
      <c r="C7" s="64" t="s">
        <v>133</v>
      </c>
      <c r="D7" s="125" t="s">
        <v>253</v>
      </c>
      <c r="E7" s="120" t="s">
        <v>253</v>
      </c>
      <c r="F7" s="120" t="s">
        <v>253</v>
      </c>
      <c r="G7" s="120" t="s">
        <v>253</v>
      </c>
      <c r="H7" s="120" t="s">
        <v>253</v>
      </c>
      <c r="I7" s="125" t="s">
        <v>253</v>
      </c>
      <c r="J7" s="120" t="s">
        <v>253</v>
      </c>
      <c r="K7" s="120" t="s">
        <v>253</v>
      </c>
      <c r="L7" s="120" t="s">
        <v>253</v>
      </c>
      <c r="M7" s="125" t="s">
        <v>253</v>
      </c>
      <c r="N7" s="120" t="s">
        <v>253</v>
      </c>
      <c r="O7" s="120" t="s">
        <v>253</v>
      </c>
      <c r="P7" s="21" t="s">
        <v>253</v>
      </c>
      <c r="Q7" s="21" t="s">
        <v>253</v>
      </c>
      <c r="R7" s="21" t="s">
        <v>253</v>
      </c>
      <c r="S7" s="105" t="s">
        <v>253</v>
      </c>
      <c r="T7" s="107" t="s">
        <v>253</v>
      </c>
      <c r="U7" s="137"/>
      <c r="V7" s="118"/>
      <c r="W7" s="117"/>
      <c r="X7" s="153" t="s">
        <v>253</v>
      </c>
      <c r="Y7" s="153" t="s">
        <v>253</v>
      </c>
      <c r="Z7" s="153" t="s">
        <v>253</v>
      </c>
      <c r="AA7"/>
      <c r="AB7" s="233"/>
      <c r="AC7" s="233"/>
      <c r="AD7" s="233"/>
      <c r="AE7" s="2"/>
      <c r="AF7" s="2"/>
      <c r="AG7" s="2"/>
      <c r="AH7" s="2"/>
      <c r="AI7" s="2"/>
    </row>
    <row r="8" spans="1:35" ht="15.75" customHeight="1" x14ac:dyDescent="0.35">
      <c r="A8" s="18">
        <f t="shared" ref="A8:A54" si="0">RANK(T8,T$6:T$54)</f>
        <v>22</v>
      </c>
      <c r="B8" s="18" t="s">
        <v>134</v>
      </c>
      <c r="C8" t="s">
        <v>136</v>
      </c>
      <c r="D8" s="125">
        <v>2.9666666666666668</v>
      </c>
      <c r="E8" s="120">
        <v>2.6666666666666665</v>
      </c>
      <c r="F8" s="120">
        <v>3.6666666666666665</v>
      </c>
      <c r="G8" s="120">
        <v>3.3333333333333335</v>
      </c>
      <c r="H8" s="120">
        <v>2.2000000000000002</v>
      </c>
      <c r="I8" s="125">
        <v>2.7777777777777781</v>
      </c>
      <c r="J8" s="120">
        <v>4</v>
      </c>
      <c r="K8" s="120">
        <v>2.3333333333333335</v>
      </c>
      <c r="L8" s="120">
        <v>2</v>
      </c>
      <c r="M8" s="125">
        <v>2.666666666666667</v>
      </c>
      <c r="N8" s="120">
        <v>2.3333333333333335</v>
      </c>
      <c r="O8" s="120">
        <v>3</v>
      </c>
      <c r="P8" s="22">
        <f t="shared" ref="P8:P53" si="1">STANDARDIZE(D8, AVERAGE(D$6:D$54), _xlfn.STDEV.P(D$6:D$54))</f>
        <v>-9.7688340014439864E-2</v>
      </c>
      <c r="Q8" s="22">
        <f t="shared" ref="Q8:Q54" si="2">STANDARDIZE(I8, AVERAGE(I$6:I$54), _xlfn.STDEV.P(I$6:I$54))</f>
        <v>0.43812204672911459</v>
      </c>
      <c r="R8" s="22">
        <f t="shared" ref="R8:R54" si="3">STANDARDIZE(M8, AVERAGE(M$6:M$54), _xlfn.STDEV.P(M$6:M$54))</f>
        <v>0.35965212822151132</v>
      </c>
      <c r="S8" s="105">
        <f>AVERAGE(P8:R8)</f>
        <v>0.23336194497872867</v>
      </c>
      <c r="T8" s="107">
        <f t="shared" ref="T8:T54" si="4">STANDARDIZE(S8, AVERAGE(S$6:S$54), _xlfn.STDEV.P(S$6:S$54))</f>
        <v>0.27291192388129065</v>
      </c>
      <c r="U8" s="137">
        <f>((T8-T$60)/(T$61-T$60))*100</f>
        <v>77.357056352243134</v>
      </c>
      <c r="V8" s="118"/>
      <c r="W8" s="117"/>
      <c r="X8" s="153">
        <f t="shared" ref="X8:X54" si="5">((P8-P$63)/(P$62-P$63))*100</f>
        <v>74.166666666666686</v>
      </c>
      <c r="Y8" s="153">
        <f t="shared" ref="Y8:Y54" si="6">((Q8-Q$63)/(Q$62-Q$63))*100</f>
        <v>69.444444444444457</v>
      </c>
      <c r="Z8" s="153">
        <f t="shared" ref="Z8:Z54" si="7">((R8-R$63)/(R$62-R$63))*100</f>
        <v>66.666666666666671</v>
      </c>
      <c r="AA8"/>
      <c r="AB8" s="233"/>
      <c r="AC8" s="233"/>
      <c r="AD8" s="233"/>
      <c r="AE8" s="2"/>
      <c r="AF8" s="2"/>
      <c r="AG8" s="22"/>
      <c r="AH8" s="22"/>
      <c r="AI8" s="22"/>
    </row>
    <row r="9" spans="1:35" ht="15.75" customHeight="1" x14ac:dyDescent="0.35">
      <c r="A9" s="18">
        <f t="shared" si="0"/>
        <v>6</v>
      </c>
      <c r="B9" s="18" t="s">
        <v>137</v>
      </c>
      <c r="C9" s="65" t="s">
        <v>138</v>
      </c>
      <c r="D9" s="125">
        <v>3.75</v>
      </c>
      <c r="E9" s="120">
        <v>4</v>
      </c>
      <c r="F9" s="120">
        <v>4</v>
      </c>
      <c r="G9" s="120">
        <v>4</v>
      </c>
      <c r="H9" s="120">
        <v>3</v>
      </c>
      <c r="I9" s="125">
        <v>2.6666666666666665</v>
      </c>
      <c r="J9" s="120">
        <v>4</v>
      </c>
      <c r="K9" s="120">
        <v>2</v>
      </c>
      <c r="L9" s="120">
        <v>2</v>
      </c>
      <c r="M9" s="125">
        <v>3.5</v>
      </c>
      <c r="N9" s="120">
        <v>4</v>
      </c>
      <c r="O9" s="120">
        <v>3</v>
      </c>
      <c r="P9" s="22">
        <f t="shared" si="1"/>
        <v>0.96477327534922042</v>
      </c>
      <c r="Q9" s="22">
        <f t="shared" si="2"/>
        <v>0.29081287410011819</v>
      </c>
      <c r="R9" s="22">
        <f t="shared" si="3"/>
        <v>1.2452277203247288</v>
      </c>
      <c r="S9" s="105">
        <f>AVERAGE(P9:R9)</f>
        <v>0.83360462325802243</v>
      </c>
      <c r="T9" s="107">
        <f t="shared" si="4"/>
        <v>0.97488320775875537</v>
      </c>
      <c r="U9" s="137">
        <f t="shared" ref="U9:U54" si="8">((T9-T$60)/(T$61-T$60))*100</f>
        <v>89.996505670857502</v>
      </c>
      <c r="V9" s="118"/>
      <c r="W9" s="117"/>
      <c r="X9" s="153">
        <f t="shared" si="5"/>
        <v>93.75</v>
      </c>
      <c r="Y9" s="153">
        <f t="shared" si="6"/>
        <v>66.666666666666657</v>
      </c>
      <c r="Z9" s="153">
        <f t="shared" si="7"/>
        <v>87.5</v>
      </c>
      <c r="AA9"/>
      <c r="AB9" s="233"/>
      <c r="AC9" s="233"/>
      <c r="AD9" s="233"/>
      <c r="AE9" s="2"/>
      <c r="AF9" s="2"/>
      <c r="AG9" s="22"/>
      <c r="AH9" s="22"/>
      <c r="AI9" s="22"/>
    </row>
    <row r="10" spans="1:35" ht="15.75" customHeight="1" x14ac:dyDescent="0.35">
      <c r="A10" s="18">
        <f t="shared" si="0"/>
        <v>37</v>
      </c>
      <c r="B10" s="18" t="s">
        <v>139</v>
      </c>
      <c r="C10" s="65" t="s">
        <v>140</v>
      </c>
      <c r="D10" s="125">
        <v>2</v>
      </c>
      <c r="E10" s="120">
        <v>2</v>
      </c>
      <c r="F10" s="120">
        <v>2</v>
      </c>
      <c r="G10" s="120">
        <v>2</v>
      </c>
      <c r="H10" s="120">
        <v>2</v>
      </c>
      <c r="I10" s="125">
        <v>2.3684210526315788</v>
      </c>
      <c r="J10" s="120">
        <v>3</v>
      </c>
      <c r="K10" s="120">
        <v>2</v>
      </c>
      <c r="L10" s="120">
        <v>2.1052631578947367</v>
      </c>
      <c r="M10" s="125">
        <v>1.5</v>
      </c>
      <c r="N10" s="120">
        <v>1</v>
      </c>
      <c r="O10" s="120">
        <v>2</v>
      </c>
      <c r="P10" s="22">
        <f t="shared" si="1"/>
        <v>-1.4088111845057656</v>
      </c>
      <c r="Q10" s="22">
        <f t="shared" si="2"/>
        <v>-0.10459595769350215</v>
      </c>
      <c r="R10" s="22">
        <f t="shared" si="3"/>
        <v>-0.88015370072299415</v>
      </c>
      <c r="S10" s="105">
        <f>AVERAGE(P10:R10)</f>
        <v>-0.79785361430742052</v>
      </c>
      <c r="T10" s="107">
        <f t="shared" si="4"/>
        <v>-0.93307314899233773</v>
      </c>
      <c r="U10" s="137">
        <f t="shared" si="8"/>
        <v>55.642511102764736</v>
      </c>
      <c r="V10" s="118"/>
      <c r="W10" s="117"/>
      <c r="X10" s="153">
        <f t="shared" si="5"/>
        <v>50.000000000000014</v>
      </c>
      <c r="Y10" s="153">
        <f t="shared" si="6"/>
        <v>59.210526315789465</v>
      </c>
      <c r="Z10" s="153">
        <f t="shared" si="7"/>
        <v>37.5</v>
      </c>
      <c r="AA10"/>
      <c r="AB10" s="233"/>
      <c r="AC10" s="233"/>
      <c r="AD10" s="233"/>
      <c r="AE10" s="2"/>
      <c r="AF10" s="2"/>
      <c r="AG10" s="22"/>
      <c r="AH10" s="22"/>
      <c r="AI10" s="22"/>
    </row>
    <row r="11" spans="1:35" ht="15.75" customHeight="1" x14ac:dyDescent="0.35">
      <c r="A11" s="18">
        <f t="shared" si="0"/>
        <v>16</v>
      </c>
      <c r="B11" s="18" t="s">
        <v>141</v>
      </c>
      <c r="C11" s="65" t="s">
        <v>142</v>
      </c>
      <c r="D11" s="125">
        <v>3.5</v>
      </c>
      <c r="E11" s="120">
        <v>3</v>
      </c>
      <c r="F11" s="120">
        <v>3</v>
      </c>
      <c r="G11" s="120">
        <v>4</v>
      </c>
      <c r="H11" s="120">
        <v>4</v>
      </c>
      <c r="I11" s="125">
        <v>3.1568627450980391</v>
      </c>
      <c r="J11" s="120">
        <v>4</v>
      </c>
      <c r="K11" s="120">
        <v>3</v>
      </c>
      <c r="L11" s="120">
        <v>2.4705882352941178</v>
      </c>
      <c r="M11" s="125">
        <v>2</v>
      </c>
      <c r="N11" s="120">
        <v>2</v>
      </c>
      <c r="O11" s="120">
        <v>2</v>
      </c>
      <c r="P11" s="22">
        <f t="shared" si="1"/>
        <v>0.62568978108422246</v>
      </c>
      <c r="Q11" s="22">
        <f t="shared" si="2"/>
        <v>0.94070628275745249</v>
      </c>
      <c r="R11" s="22">
        <f t="shared" si="3"/>
        <v>-0.34880834546106337</v>
      </c>
      <c r="S11" s="105">
        <f>AVERAGE(P11:R11)</f>
        <v>0.40586257279353721</v>
      </c>
      <c r="T11" s="107">
        <f t="shared" si="4"/>
        <v>0.47464780764743342</v>
      </c>
      <c r="U11" s="137">
        <f t="shared" si="8"/>
        <v>80.989442088200306</v>
      </c>
      <c r="V11" s="118"/>
      <c r="W11" s="117"/>
      <c r="X11" s="153">
        <f t="shared" si="5"/>
        <v>87.500000000000014</v>
      </c>
      <c r="Y11" s="153">
        <f t="shared" si="6"/>
        <v>78.921568627450966</v>
      </c>
      <c r="Z11" s="153">
        <f t="shared" si="7"/>
        <v>50</v>
      </c>
      <c r="AA11"/>
      <c r="AB11" s="233"/>
      <c r="AC11" s="233"/>
      <c r="AD11" s="233"/>
      <c r="AE11" s="2"/>
      <c r="AF11" s="2"/>
      <c r="AG11" s="22"/>
      <c r="AH11" s="22"/>
      <c r="AI11" s="22"/>
    </row>
    <row r="12" spans="1:35" ht="14.5" x14ac:dyDescent="0.35">
      <c r="A12" s="18">
        <f t="shared" si="0"/>
        <v>18</v>
      </c>
      <c r="B12" s="18" t="s">
        <v>143</v>
      </c>
      <c r="C12" s="65" t="s">
        <v>144</v>
      </c>
      <c r="D12" s="125">
        <v>3.25</v>
      </c>
      <c r="E12" s="120">
        <v>4</v>
      </c>
      <c r="F12" s="120">
        <v>4</v>
      </c>
      <c r="G12" s="120">
        <v>2</v>
      </c>
      <c r="H12" s="120">
        <v>3</v>
      </c>
      <c r="I12" s="125">
        <v>2.8333333333333335</v>
      </c>
      <c r="J12" s="120">
        <v>4</v>
      </c>
      <c r="K12" s="120">
        <v>2</v>
      </c>
      <c r="L12" s="120">
        <v>2.5</v>
      </c>
      <c r="M12" s="125">
        <v>2.5</v>
      </c>
      <c r="N12" s="120">
        <v>3</v>
      </c>
      <c r="O12" s="120">
        <v>2</v>
      </c>
      <c r="P12" s="22">
        <f t="shared" si="1"/>
        <v>0.2866062868192244</v>
      </c>
      <c r="Q12" s="22">
        <f t="shared" si="2"/>
        <v>0.51177663304361221</v>
      </c>
      <c r="R12" s="22">
        <f t="shared" si="3"/>
        <v>0.1825370098008674</v>
      </c>
      <c r="S12" s="105">
        <f>AVERAGE(P12:R12)</f>
        <v>0.32697330988790135</v>
      </c>
      <c r="T12" s="107">
        <f t="shared" si="4"/>
        <v>0.38238846126978615</v>
      </c>
      <c r="U12" s="137">
        <f t="shared" si="8"/>
        <v>79.328252578755482</v>
      </c>
      <c r="V12" s="118"/>
      <c r="W12" s="117"/>
      <c r="X12" s="153">
        <f t="shared" si="5"/>
        <v>81.25</v>
      </c>
      <c r="Y12" s="153">
        <f t="shared" si="6"/>
        <v>70.833333333333343</v>
      </c>
      <c r="Z12" s="153">
        <f t="shared" si="7"/>
        <v>62.499999999999986</v>
      </c>
      <c r="AA12"/>
      <c r="AB12"/>
      <c r="AC12"/>
      <c r="AD12" s="2"/>
      <c r="AE12" s="2"/>
      <c r="AF12" s="2"/>
      <c r="AG12" s="22"/>
      <c r="AH12" s="22"/>
      <c r="AI12" s="22"/>
    </row>
    <row r="13" spans="1:35" ht="15.75" customHeight="1" x14ac:dyDescent="0.35">
      <c r="A13" s="21" t="s">
        <v>253</v>
      </c>
      <c r="B13" s="18" t="s">
        <v>145</v>
      </c>
      <c r="C13" t="s">
        <v>147</v>
      </c>
      <c r="D13" s="125" t="s">
        <v>253</v>
      </c>
      <c r="E13" s="120" t="s">
        <v>253</v>
      </c>
      <c r="F13" s="120" t="s">
        <v>253</v>
      </c>
      <c r="G13" s="120" t="s">
        <v>253</v>
      </c>
      <c r="H13" s="120" t="s">
        <v>253</v>
      </c>
      <c r="I13" s="125" t="s">
        <v>253</v>
      </c>
      <c r="J13" s="120" t="s">
        <v>253</v>
      </c>
      <c r="K13" s="120" t="s">
        <v>253</v>
      </c>
      <c r="L13" s="120" t="s">
        <v>253</v>
      </c>
      <c r="M13" s="125" t="s">
        <v>253</v>
      </c>
      <c r="N13" s="120" t="s">
        <v>253</v>
      </c>
      <c r="O13" s="120" t="s">
        <v>253</v>
      </c>
      <c r="P13" s="22" t="s">
        <v>253</v>
      </c>
      <c r="Q13" s="22" t="s">
        <v>253</v>
      </c>
      <c r="R13" s="22" t="s">
        <v>253</v>
      </c>
      <c r="S13" s="106" t="s">
        <v>253</v>
      </c>
      <c r="T13" s="107" t="s">
        <v>253</v>
      </c>
      <c r="U13" s="137"/>
      <c r="V13" s="118"/>
      <c r="W13" s="117"/>
      <c r="X13" s="153" t="s">
        <v>253</v>
      </c>
      <c r="Y13" s="153" t="s">
        <v>253</v>
      </c>
      <c r="Z13" s="153" t="s">
        <v>253</v>
      </c>
      <c r="AA13"/>
      <c r="AB13"/>
      <c r="AC13"/>
      <c r="AD13" s="2"/>
      <c r="AE13" s="2"/>
      <c r="AF13" s="2"/>
      <c r="AG13" s="2"/>
      <c r="AH13" s="2"/>
      <c r="AI13" s="2"/>
    </row>
    <row r="14" spans="1:35" ht="15.75" customHeight="1" x14ac:dyDescent="0.35">
      <c r="A14" s="18">
        <f t="shared" si="0"/>
        <v>36</v>
      </c>
      <c r="B14" s="18" t="s">
        <v>148</v>
      </c>
      <c r="C14" s="65" t="s">
        <v>149</v>
      </c>
      <c r="D14" s="125">
        <v>2.5</v>
      </c>
      <c r="E14" s="120">
        <v>1</v>
      </c>
      <c r="F14" s="120">
        <v>4</v>
      </c>
      <c r="G14" s="120">
        <v>2</v>
      </c>
      <c r="H14" s="120">
        <v>3</v>
      </c>
      <c r="I14" s="125">
        <v>2.5</v>
      </c>
      <c r="J14" s="120">
        <v>4</v>
      </c>
      <c r="K14" s="120">
        <v>1</v>
      </c>
      <c r="L14" s="120" t="s">
        <v>296</v>
      </c>
      <c r="M14" s="125">
        <v>1</v>
      </c>
      <c r="N14" s="120">
        <v>1</v>
      </c>
      <c r="O14" s="120">
        <v>1</v>
      </c>
      <c r="P14" s="22">
        <f t="shared" si="1"/>
        <v>-0.73064419597576968</v>
      </c>
      <c r="Q14" s="22">
        <f t="shared" si="2"/>
        <v>6.9849115156624689E-2</v>
      </c>
      <c r="R14" s="22">
        <f t="shared" si="3"/>
        <v>-1.411499055984925</v>
      </c>
      <c r="S14" s="105">
        <f t="shared" ref="S14:S24" si="9">AVERAGE(P14:R14)</f>
        <v>-0.69076471226802327</v>
      </c>
      <c r="T14" s="107">
        <f t="shared" si="4"/>
        <v>-0.8078349132355569</v>
      </c>
      <c r="U14" s="137">
        <f t="shared" si="8"/>
        <v>57.897506955097668</v>
      </c>
      <c r="V14" s="118"/>
      <c r="W14" s="117"/>
      <c r="X14" s="153">
        <f t="shared" si="5"/>
        <v>62.5</v>
      </c>
      <c r="Y14" s="153">
        <f t="shared" si="6"/>
        <v>62.5</v>
      </c>
      <c r="Z14" s="153">
        <f t="shared" si="7"/>
        <v>25</v>
      </c>
      <c r="AA14"/>
      <c r="AB14"/>
      <c r="AC14"/>
      <c r="AD14" s="2"/>
      <c r="AE14" s="2"/>
      <c r="AF14" s="2"/>
      <c r="AG14" s="22"/>
      <c r="AH14" s="22"/>
      <c r="AI14" s="22"/>
    </row>
    <row r="15" spans="1:35" ht="15.75" customHeight="1" x14ac:dyDescent="0.35">
      <c r="A15" s="18">
        <f t="shared" si="0"/>
        <v>9</v>
      </c>
      <c r="B15" s="18" t="s">
        <v>150</v>
      </c>
      <c r="C15" s="65" t="s">
        <v>151</v>
      </c>
      <c r="D15" s="125">
        <v>3.75</v>
      </c>
      <c r="E15" s="120">
        <v>4</v>
      </c>
      <c r="F15" s="120">
        <v>4</v>
      </c>
      <c r="G15" s="120">
        <v>3</v>
      </c>
      <c r="H15" s="120">
        <v>4</v>
      </c>
      <c r="I15" s="125">
        <v>3.0256410256410255</v>
      </c>
      <c r="J15" s="120">
        <v>4</v>
      </c>
      <c r="K15" s="120">
        <v>2</v>
      </c>
      <c r="L15" s="120">
        <v>3.0769230769230766</v>
      </c>
      <c r="M15" s="125">
        <v>2.5</v>
      </c>
      <c r="N15" s="120">
        <v>3</v>
      </c>
      <c r="O15" s="120">
        <v>2</v>
      </c>
      <c r="P15" s="22">
        <f t="shared" si="1"/>
        <v>0.96477327534922042</v>
      </c>
      <c r="Q15" s="22">
        <f t="shared" si="2"/>
        <v>0.76673481643995078</v>
      </c>
      <c r="R15" s="22">
        <f t="shared" si="3"/>
        <v>0.1825370098008674</v>
      </c>
      <c r="S15" s="105">
        <f t="shared" si="9"/>
        <v>0.63801503386334624</v>
      </c>
      <c r="T15" s="107">
        <f t="shared" si="4"/>
        <v>0.74614526534180192</v>
      </c>
      <c r="U15" s="137">
        <f t="shared" si="8"/>
        <v>85.877930314820745</v>
      </c>
      <c r="V15" s="118"/>
      <c r="W15" s="117"/>
      <c r="X15" s="153">
        <f t="shared" si="5"/>
        <v>93.75</v>
      </c>
      <c r="Y15" s="153">
        <f t="shared" si="6"/>
        <v>75.641025641025621</v>
      </c>
      <c r="Z15" s="153">
        <f t="shared" si="7"/>
        <v>62.499999999999986</v>
      </c>
      <c r="AA15"/>
      <c r="AB15"/>
      <c r="AC15"/>
      <c r="AD15" s="2"/>
      <c r="AE15" s="2"/>
      <c r="AF15" s="2"/>
      <c r="AG15" s="22"/>
      <c r="AH15" s="22"/>
      <c r="AI15" s="22"/>
    </row>
    <row r="16" spans="1:35" ht="15.75" customHeight="1" x14ac:dyDescent="0.35">
      <c r="A16" s="18">
        <f t="shared" si="0"/>
        <v>3</v>
      </c>
      <c r="B16" s="18" t="s">
        <v>152</v>
      </c>
      <c r="C16" s="64" t="s">
        <v>153</v>
      </c>
      <c r="D16" s="125">
        <v>3.75</v>
      </c>
      <c r="E16" s="120">
        <v>4</v>
      </c>
      <c r="F16" s="120">
        <v>4</v>
      </c>
      <c r="G16" s="120">
        <v>3</v>
      </c>
      <c r="H16" s="120">
        <v>4</v>
      </c>
      <c r="I16" s="125">
        <v>3.0476190476190474</v>
      </c>
      <c r="J16" s="120">
        <v>4</v>
      </c>
      <c r="K16" s="120">
        <v>3</v>
      </c>
      <c r="L16" s="120">
        <v>2.14</v>
      </c>
      <c r="M16" s="125">
        <v>3.5</v>
      </c>
      <c r="N16" s="120">
        <v>4</v>
      </c>
      <c r="O16" s="120">
        <v>3</v>
      </c>
      <c r="P16" s="22">
        <f t="shared" si="1"/>
        <v>0.96477327534922042</v>
      </c>
      <c r="Q16" s="22">
        <f t="shared" si="2"/>
        <v>0.79587289454238941</v>
      </c>
      <c r="R16" s="22">
        <f t="shared" si="3"/>
        <v>1.2452277203247288</v>
      </c>
      <c r="S16" s="105">
        <f t="shared" si="9"/>
        <v>1.0019579634054463</v>
      </c>
      <c r="T16" s="107">
        <f t="shared" si="4"/>
        <v>1.1717689251608052</v>
      </c>
      <c r="U16" s="137">
        <f t="shared" si="8"/>
        <v>93.541561008329992</v>
      </c>
      <c r="V16" s="118"/>
      <c r="W16" s="117"/>
      <c r="X16" s="153">
        <f t="shared" si="5"/>
        <v>93.75</v>
      </c>
      <c r="Y16" s="153">
        <f t="shared" si="6"/>
        <v>76.19047619047619</v>
      </c>
      <c r="Z16" s="153">
        <f t="shared" si="7"/>
        <v>87.5</v>
      </c>
      <c r="AA16"/>
      <c r="AB16"/>
      <c r="AC16"/>
      <c r="AD16" s="2"/>
      <c r="AE16" s="2"/>
      <c r="AF16" s="2"/>
      <c r="AG16" s="22"/>
      <c r="AH16" s="22"/>
      <c r="AI16" s="22"/>
    </row>
    <row r="17" spans="1:35" ht="15.75" customHeight="1" x14ac:dyDescent="0.35">
      <c r="A17" s="18">
        <f t="shared" si="0"/>
        <v>7</v>
      </c>
      <c r="B17" s="18" t="s">
        <v>154</v>
      </c>
      <c r="C17" s="65" t="s">
        <v>155</v>
      </c>
      <c r="D17" s="125">
        <v>3.5</v>
      </c>
      <c r="E17" s="120">
        <v>4</v>
      </c>
      <c r="F17" s="120">
        <v>4</v>
      </c>
      <c r="G17" s="120">
        <v>3</v>
      </c>
      <c r="H17" s="120">
        <v>3</v>
      </c>
      <c r="I17" s="125">
        <v>2.7179487179487176</v>
      </c>
      <c r="J17" s="120">
        <v>4</v>
      </c>
      <c r="K17" s="120">
        <v>2</v>
      </c>
      <c r="L17" s="120">
        <v>2.1538461538461542</v>
      </c>
      <c r="M17" s="125">
        <v>3.5</v>
      </c>
      <c r="N17" s="120">
        <v>4</v>
      </c>
      <c r="O17" s="120">
        <v>3</v>
      </c>
      <c r="P17" s="22">
        <f t="shared" si="1"/>
        <v>0.62568978108422246</v>
      </c>
      <c r="Q17" s="22">
        <f t="shared" si="2"/>
        <v>0.35880172300580826</v>
      </c>
      <c r="R17" s="22">
        <f t="shared" si="3"/>
        <v>1.2452277203247288</v>
      </c>
      <c r="S17" s="105">
        <f t="shared" si="9"/>
        <v>0.74323974147158645</v>
      </c>
      <c r="T17" s="107">
        <f t="shared" si="4"/>
        <v>0.8692033646211369</v>
      </c>
      <c r="U17" s="137">
        <f t="shared" si="8"/>
        <v>88.093671392567828</v>
      </c>
      <c r="V17" s="118"/>
      <c r="W17" s="117"/>
      <c r="X17" s="153">
        <f t="shared" si="5"/>
        <v>87.500000000000014</v>
      </c>
      <c r="Y17" s="153">
        <f t="shared" si="6"/>
        <v>67.948717948717928</v>
      </c>
      <c r="Z17" s="153">
        <f t="shared" si="7"/>
        <v>87.5</v>
      </c>
      <c r="AA17"/>
      <c r="AB17"/>
      <c r="AC17"/>
      <c r="AD17" s="2"/>
      <c r="AE17" s="2"/>
      <c r="AF17" s="2"/>
      <c r="AG17" s="22"/>
      <c r="AH17" s="22"/>
      <c r="AI17" s="22"/>
    </row>
    <row r="18" spans="1:35" ht="15.75" customHeight="1" x14ac:dyDescent="0.35">
      <c r="A18" s="18">
        <f t="shared" si="0"/>
        <v>25</v>
      </c>
      <c r="B18" s="18" t="s">
        <v>156</v>
      </c>
      <c r="C18" s="64" t="s">
        <v>157</v>
      </c>
      <c r="D18" s="125">
        <v>2.9</v>
      </c>
      <c r="E18" s="120">
        <v>2</v>
      </c>
      <c r="F18" s="120">
        <v>3.6666666666666665</v>
      </c>
      <c r="G18" s="120">
        <v>3.3333333333333335</v>
      </c>
      <c r="H18" s="120">
        <v>2.6</v>
      </c>
      <c r="I18" s="125">
        <v>2.9444444444444446</v>
      </c>
      <c r="J18" s="120">
        <v>4</v>
      </c>
      <c r="K18" s="120">
        <v>2.8333333333333335</v>
      </c>
      <c r="L18" s="120">
        <v>2</v>
      </c>
      <c r="M18" s="125">
        <v>2.1190476190476191</v>
      </c>
      <c r="N18" s="120">
        <v>1.6666666666666667</v>
      </c>
      <c r="O18" s="120">
        <v>2.5714285714285716</v>
      </c>
      <c r="P18" s="22">
        <f t="shared" si="1"/>
        <v>-0.18811060515177294</v>
      </c>
      <c r="Q18" s="22">
        <f t="shared" si="2"/>
        <v>0.6590858056726081</v>
      </c>
      <c r="R18" s="22">
        <f t="shared" si="3"/>
        <v>-0.22229754658917505</v>
      </c>
      <c r="S18" s="105">
        <f t="shared" si="9"/>
        <v>8.2892551310553383E-2</v>
      </c>
      <c r="T18" s="107">
        <f t="shared" si="4"/>
        <v>9.6941108609862853E-2</v>
      </c>
      <c r="U18" s="137">
        <f t="shared" si="8"/>
        <v>74.18858742443625</v>
      </c>
      <c r="V18" s="118"/>
      <c r="W18" s="117"/>
      <c r="X18" s="153">
        <f t="shared" si="5"/>
        <v>72.5</v>
      </c>
      <c r="Y18" s="153">
        <f t="shared" si="6"/>
        <v>73.6111111111111</v>
      </c>
      <c r="Z18" s="153">
        <f t="shared" si="7"/>
        <v>52.976190476190474</v>
      </c>
      <c r="AA18"/>
      <c r="AB18"/>
      <c r="AC18"/>
      <c r="AD18" s="2"/>
      <c r="AE18" s="2"/>
      <c r="AF18" s="2"/>
      <c r="AG18" s="22"/>
      <c r="AH18" s="22"/>
      <c r="AI18" s="22"/>
    </row>
    <row r="19" spans="1:35" ht="15.75" customHeight="1" x14ac:dyDescent="0.35">
      <c r="A19" s="18">
        <f t="shared" si="0"/>
        <v>35</v>
      </c>
      <c r="B19" s="18" t="s">
        <v>158</v>
      </c>
      <c r="C19" s="65" t="s">
        <v>159</v>
      </c>
      <c r="D19" s="125">
        <v>3</v>
      </c>
      <c r="E19" s="120">
        <v>2</v>
      </c>
      <c r="F19" s="120">
        <v>4</v>
      </c>
      <c r="G19" s="120">
        <v>4</v>
      </c>
      <c r="H19" s="120">
        <v>2</v>
      </c>
      <c r="I19" s="125">
        <v>1.3333333333333333</v>
      </c>
      <c r="J19" s="120">
        <v>0</v>
      </c>
      <c r="K19" s="120">
        <v>2</v>
      </c>
      <c r="L19" s="120">
        <v>2</v>
      </c>
      <c r="M19" s="125">
        <v>2</v>
      </c>
      <c r="N19" s="120">
        <v>2</v>
      </c>
      <c r="O19" s="120">
        <v>2</v>
      </c>
      <c r="P19" s="22">
        <f t="shared" si="1"/>
        <v>-5.2477207445773617E-2</v>
      </c>
      <c r="Q19" s="22">
        <f t="shared" si="2"/>
        <v>-1.4768971974478311</v>
      </c>
      <c r="R19" s="22">
        <f t="shared" si="3"/>
        <v>-0.34880834546106337</v>
      </c>
      <c r="S19" s="105">
        <f t="shared" si="9"/>
        <v>-0.62606091678488929</v>
      </c>
      <c r="T19" s="107">
        <f t="shared" si="4"/>
        <v>-0.73216517492696831</v>
      </c>
      <c r="U19" s="137">
        <f t="shared" si="8"/>
        <v>59.259989786334359</v>
      </c>
      <c r="V19" s="118"/>
      <c r="W19" s="117"/>
      <c r="X19" s="153">
        <f t="shared" si="5"/>
        <v>75</v>
      </c>
      <c r="Y19" s="153">
        <f t="shared" si="6"/>
        <v>33.333333333333329</v>
      </c>
      <c r="Z19" s="153">
        <f t="shared" si="7"/>
        <v>50</v>
      </c>
      <c r="AA19"/>
      <c r="AB19"/>
      <c r="AC19"/>
      <c r="AD19" s="2"/>
      <c r="AE19" s="2"/>
      <c r="AF19" s="2"/>
      <c r="AG19" s="22"/>
      <c r="AH19" s="22"/>
      <c r="AI19" s="22"/>
    </row>
    <row r="20" spans="1:35" ht="15.75" customHeight="1" x14ac:dyDescent="0.35">
      <c r="A20" s="18">
        <f t="shared" si="0"/>
        <v>23</v>
      </c>
      <c r="B20" s="18" t="s">
        <v>160</v>
      </c>
      <c r="C20" s="65" t="s">
        <v>161</v>
      </c>
      <c r="D20" s="125">
        <v>3.5</v>
      </c>
      <c r="E20" s="120">
        <v>3</v>
      </c>
      <c r="F20" s="120">
        <v>4</v>
      </c>
      <c r="G20" s="120">
        <v>3</v>
      </c>
      <c r="H20" s="120">
        <v>4</v>
      </c>
      <c r="I20" s="125">
        <v>2.5925925925925926</v>
      </c>
      <c r="J20" s="120">
        <v>3</v>
      </c>
      <c r="K20" s="120">
        <v>2</v>
      </c>
      <c r="L20" s="120">
        <v>2.7777777777777777</v>
      </c>
      <c r="M20" s="125">
        <v>2</v>
      </c>
      <c r="N20" s="120">
        <v>2</v>
      </c>
      <c r="O20" s="120">
        <v>2</v>
      </c>
      <c r="P20" s="22">
        <f t="shared" si="1"/>
        <v>0.62568978108422246</v>
      </c>
      <c r="Q20" s="22">
        <f t="shared" si="2"/>
        <v>0.19260675901412114</v>
      </c>
      <c r="R20" s="22">
        <f t="shared" si="3"/>
        <v>-0.34880834546106337</v>
      </c>
      <c r="S20" s="105">
        <f t="shared" si="9"/>
        <v>0.15649606487909343</v>
      </c>
      <c r="T20" s="107">
        <f t="shared" si="4"/>
        <v>0.18301888146286127</v>
      </c>
      <c r="U20" s="137">
        <f t="shared" si="8"/>
        <v>75.738473683921185</v>
      </c>
      <c r="V20" s="118"/>
      <c r="W20" s="117"/>
      <c r="X20" s="153">
        <f t="shared" si="5"/>
        <v>87.500000000000014</v>
      </c>
      <c r="Y20" s="153">
        <f t="shared" si="6"/>
        <v>64.81481481481481</v>
      </c>
      <c r="Z20" s="153">
        <f t="shared" si="7"/>
        <v>50</v>
      </c>
      <c r="AA20"/>
      <c r="AB20"/>
      <c r="AC20"/>
      <c r="AD20" s="2"/>
      <c r="AE20" s="2"/>
      <c r="AF20" s="2"/>
      <c r="AG20" s="22"/>
      <c r="AH20" s="22"/>
      <c r="AI20" s="22"/>
    </row>
    <row r="21" spans="1:35" ht="15.75" customHeight="1" x14ac:dyDescent="0.35">
      <c r="A21" s="18">
        <f t="shared" si="0"/>
        <v>31</v>
      </c>
      <c r="B21" s="18" t="s">
        <v>162</v>
      </c>
      <c r="C21" t="s">
        <v>164</v>
      </c>
      <c r="D21" s="125">
        <v>2.2166666666666668</v>
      </c>
      <c r="E21" s="120">
        <v>2</v>
      </c>
      <c r="F21" s="120">
        <v>2.6666666666666665</v>
      </c>
      <c r="G21" s="120">
        <v>2</v>
      </c>
      <c r="H21" s="120">
        <v>2.2000000000000002</v>
      </c>
      <c r="I21" s="125">
        <v>2</v>
      </c>
      <c r="J21" s="120">
        <v>1.8</v>
      </c>
      <c r="K21" s="120">
        <v>2.2000000000000002</v>
      </c>
      <c r="L21" s="120">
        <v>2</v>
      </c>
      <c r="M21" s="125">
        <v>3.0952380952380953</v>
      </c>
      <c r="N21" s="120">
        <v>3.3333333333333335</v>
      </c>
      <c r="O21" s="120">
        <v>2.8571428571428572</v>
      </c>
      <c r="P21" s="22">
        <f t="shared" si="1"/>
        <v>-1.1149388228094339</v>
      </c>
      <c r="Q21" s="22">
        <f t="shared" si="2"/>
        <v>-0.59304216167385637</v>
      </c>
      <c r="R21" s="22">
        <f t="shared" si="3"/>
        <v>0.81509100416030889</v>
      </c>
      <c r="S21" s="105">
        <f t="shared" si="9"/>
        <v>-0.29762999344099378</v>
      </c>
      <c r="T21" s="107">
        <f t="shared" si="4"/>
        <v>-0.34807206514396044</v>
      </c>
      <c r="U21" s="137">
        <f t="shared" si="8"/>
        <v>66.175835927383531</v>
      </c>
      <c r="V21" s="118"/>
      <c r="W21" s="117"/>
      <c r="X21" s="153">
        <f t="shared" si="5"/>
        <v>55.416666666666671</v>
      </c>
      <c r="Y21" s="153">
        <f t="shared" si="6"/>
        <v>50</v>
      </c>
      <c r="Z21" s="153">
        <f t="shared" si="7"/>
        <v>77.38095238095238</v>
      </c>
      <c r="AA21"/>
      <c r="AB21"/>
      <c r="AC21"/>
      <c r="AD21" s="2"/>
      <c r="AE21" s="2"/>
      <c r="AF21" s="2"/>
      <c r="AG21" s="22"/>
      <c r="AH21" s="22"/>
      <c r="AI21" s="22"/>
    </row>
    <row r="22" spans="1:35" ht="15.75" customHeight="1" x14ac:dyDescent="0.35">
      <c r="A22" s="18">
        <f t="shared" si="0"/>
        <v>24</v>
      </c>
      <c r="B22" s="18" t="s">
        <v>165</v>
      </c>
      <c r="C22" t="s">
        <v>167</v>
      </c>
      <c r="D22" s="125">
        <v>3.65</v>
      </c>
      <c r="E22" s="120">
        <v>3</v>
      </c>
      <c r="F22" s="120">
        <v>4</v>
      </c>
      <c r="G22" s="120">
        <v>4</v>
      </c>
      <c r="H22" s="120">
        <v>3.6</v>
      </c>
      <c r="I22" s="125">
        <v>2.6944444444444446</v>
      </c>
      <c r="J22" s="120">
        <v>3.75</v>
      </c>
      <c r="K22" s="120">
        <v>2.3333333333333335</v>
      </c>
      <c r="L22" s="120">
        <v>2</v>
      </c>
      <c r="M22" s="125">
        <v>1.5833333333333335</v>
      </c>
      <c r="N22" s="120">
        <v>1.6666666666666667</v>
      </c>
      <c r="O22" s="120">
        <v>1.5</v>
      </c>
      <c r="P22" s="22">
        <f t="shared" si="1"/>
        <v>0.82913987764322106</v>
      </c>
      <c r="Q22" s="22">
        <f t="shared" si="2"/>
        <v>0.32764016725736755</v>
      </c>
      <c r="R22" s="22">
        <f t="shared" si="3"/>
        <v>-0.79159614151267221</v>
      </c>
      <c r="S22" s="105">
        <f t="shared" si="9"/>
        <v>0.1217279677959721</v>
      </c>
      <c r="T22" s="107">
        <f t="shared" si="4"/>
        <v>0.14235831760995446</v>
      </c>
      <c r="U22" s="137">
        <f t="shared" si="8"/>
        <v>75.006353798266687</v>
      </c>
      <c r="V22" s="118"/>
      <c r="W22" s="117"/>
      <c r="X22" s="153">
        <f t="shared" si="5"/>
        <v>91.25</v>
      </c>
      <c r="Y22" s="153">
        <f t="shared" si="6"/>
        <v>67.361111111111114</v>
      </c>
      <c r="Z22" s="153">
        <f t="shared" si="7"/>
        <v>39.583333333333336</v>
      </c>
      <c r="AA22"/>
      <c r="AB22"/>
      <c r="AC22"/>
      <c r="AD22" s="2"/>
      <c r="AE22" s="2"/>
      <c r="AF22" s="2"/>
      <c r="AG22" s="22"/>
      <c r="AH22" s="22"/>
      <c r="AI22" s="22"/>
    </row>
    <row r="23" spans="1:35" ht="15.75" customHeight="1" x14ac:dyDescent="0.35">
      <c r="A23" s="18">
        <f t="shared" si="0"/>
        <v>26</v>
      </c>
      <c r="B23" s="18" t="s">
        <v>168</v>
      </c>
      <c r="C23" t="s">
        <v>169</v>
      </c>
      <c r="D23" s="125">
        <v>3.3833333333333337</v>
      </c>
      <c r="E23" s="120">
        <v>3.3333333333333335</v>
      </c>
      <c r="F23" s="120">
        <v>4</v>
      </c>
      <c r="G23" s="120">
        <v>4</v>
      </c>
      <c r="H23" s="120">
        <v>2.2000000000000002</v>
      </c>
      <c r="I23" s="125">
        <v>1.85</v>
      </c>
      <c r="J23" s="120">
        <v>2.2000000000000002</v>
      </c>
      <c r="K23" s="120">
        <v>1.5</v>
      </c>
      <c r="L23" s="120" t="s">
        <v>296</v>
      </c>
      <c r="M23" s="125">
        <v>2.6904761904761907</v>
      </c>
      <c r="N23" s="120">
        <v>2.6666666666666665</v>
      </c>
      <c r="O23" s="120">
        <v>2.7142857142857144</v>
      </c>
      <c r="P23" s="22">
        <f t="shared" si="1"/>
        <v>0.46745081709389058</v>
      </c>
      <c r="Q23" s="22">
        <f t="shared" si="2"/>
        <v>-0.79190954472300046</v>
      </c>
      <c r="R23" s="22">
        <f t="shared" si="3"/>
        <v>0.38495428799588888</v>
      </c>
      <c r="S23" s="105">
        <f t="shared" si="9"/>
        <v>2.0165186788926332E-2</v>
      </c>
      <c r="T23" s="107">
        <f t="shared" si="4"/>
        <v>2.3582765058343943E-2</v>
      </c>
      <c r="U23" s="137">
        <f t="shared" si="8"/>
        <v>72.867722758441204</v>
      </c>
      <c r="V23" s="118"/>
      <c r="W23" s="117"/>
      <c r="X23" s="153">
        <f t="shared" si="5"/>
        <v>84.583333333333343</v>
      </c>
      <c r="Y23" s="153">
        <f t="shared" si="6"/>
        <v>46.25</v>
      </c>
      <c r="Z23" s="153">
        <f t="shared" si="7"/>
        <v>67.261904761904773</v>
      </c>
      <c r="AA23"/>
      <c r="AB23"/>
      <c r="AC23"/>
      <c r="AD23" s="2"/>
      <c r="AE23" s="2"/>
      <c r="AF23" s="2"/>
      <c r="AG23" s="22"/>
      <c r="AH23" s="22"/>
      <c r="AI23" s="22"/>
    </row>
    <row r="24" spans="1:35" ht="14.5" x14ac:dyDescent="0.35">
      <c r="A24" s="18">
        <f t="shared" si="0"/>
        <v>42</v>
      </c>
      <c r="B24" s="18" t="s">
        <v>170</v>
      </c>
      <c r="C24" s="65" t="s">
        <v>171</v>
      </c>
      <c r="D24" s="125">
        <v>0</v>
      </c>
      <c r="E24" s="120">
        <v>0</v>
      </c>
      <c r="F24" s="120">
        <v>0</v>
      </c>
      <c r="G24" s="120">
        <v>0</v>
      </c>
      <c r="H24" s="120">
        <v>0</v>
      </c>
      <c r="I24" s="125">
        <v>0.12121212121212122</v>
      </c>
      <c r="J24" s="120">
        <v>0</v>
      </c>
      <c r="K24" s="120">
        <v>0</v>
      </c>
      <c r="L24" s="120">
        <v>0.36363636363636365</v>
      </c>
      <c r="M24" s="125">
        <v>0</v>
      </c>
      <c r="N24" s="120">
        <v>0</v>
      </c>
      <c r="O24" s="120">
        <v>0</v>
      </c>
      <c r="P24" s="22">
        <f t="shared" si="1"/>
        <v>-4.1214791386257499</v>
      </c>
      <c r="Q24" s="22">
        <f t="shared" si="2"/>
        <v>-3.0839063534005122</v>
      </c>
      <c r="R24" s="22">
        <f t="shared" si="3"/>
        <v>-2.4741897665087866</v>
      </c>
      <c r="S24" s="105">
        <f t="shared" si="9"/>
        <v>-3.2265250861783499</v>
      </c>
      <c r="T24" s="107">
        <f t="shared" si="4"/>
        <v>-3.7733537436896305</v>
      </c>
      <c r="U24" s="137">
        <f t="shared" si="8"/>
        <v>4.5014125253094752</v>
      </c>
      <c r="V24" s="118"/>
      <c r="W24" s="117"/>
      <c r="X24" s="153">
        <f t="shared" si="5"/>
        <v>0</v>
      </c>
      <c r="Y24" s="153">
        <f t="shared" si="6"/>
        <v>3.0303030303030338</v>
      </c>
      <c r="Z24" s="153">
        <f t="shared" si="7"/>
        <v>0</v>
      </c>
      <c r="AA24"/>
      <c r="AB24"/>
      <c r="AC24"/>
      <c r="AD24" s="2"/>
      <c r="AE24" s="2"/>
      <c r="AF24" s="2"/>
      <c r="AG24" s="22"/>
      <c r="AH24" s="22"/>
      <c r="AI24" s="22"/>
    </row>
    <row r="25" spans="1:35" ht="14.5" x14ac:dyDescent="0.35">
      <c r="A25" s="21" t="s">
        <v>253</v>
      </c>
      <c r="B25" s="18" t="s">
        <v>172</v>
      </c>
      <c r="C25" t="s">
        <v>174</v>
      </c>
      <c r="D25" s="125" t="s">
        <v>253</v>
      </c>
      <c r="E25" s="120" t="s">
        <v>253</v>
      </c>
      <c r="F25" s="120" t="s">
        <v>253</v>
      </c>
      <c r="G25" s="120" t="s">
        <v>253</v>
      </c>
      <c r="H25" s="120" t="s">
        <v>253</v>
      </c>
      <c r="I25" s="125" t="s">
        <v>253</v>
      </c>
      <c r="J25" s="120" t="s">
        <v>253</v>
      </c>
      <c r="K25" s="120" t="s">
        <v>253</v>
      </c>
      <c r="L25" s="120" t="s">
        <v>253</v>
      </c>
      <c r="M25" s="125" t="s">
        <v>253</v>
      </c>
      <c r="N25" s="120" t="s">
        <v>253</v>
      </c>
      <c r="O25" s="120" t="s">
        <v>253</v>
      </c>
      <c r="P25" s="22" t="s">
        <v>253</v>
      </c>
      <c r="Q25" s="22" t="s">
        <v>253</v>
      </c>
      <c r="R25" s="22" t="s">
        <v>253</v>
      </c>
      <c r="S25" s="106" t="s">
        <v>253</v>
      </c>
      <c r="T25" s="107" t="s">
        <v>253</v>
      </c>
      <c r="U25" s="137"/>
      <c r="V25" s="118"/>
      <c r="W25" s="117"/>
      <c r="X25" s="153" t="s">
        <v>253</v>
      </c>
      <c r="Y25" s="153" t="s">
        <v>253</v>
      </c>
      <c r="Z25" s="153" t="s">
        <v>253</v>
      </c>
      <c r="AA25"/>
      <c r="AB25"/>
      <c r="AC25"/>
      <c r="AD25" s="2"/>
      <c r="AE25" s="2"/>
      <c r="AF25" s="2"/>
      <c r="AG25" s="2"/>
      <c r="AH25" s="2"/>
      <c r="AI25" s="2"/>
    </row>
    <row r="26" spans="1:35" ht="14.5" x14ac:dyDescent="0.35">
      <c r="A26" s="21" t="s">
        <v>253</v>
      </c>
      <c r="B26" s="18" t="s">
        <v>175</v>
      </c>
      <c r="C26" s="65" t="s">
        <v>176</v>
      </c>
      <c r="D26" s="125" t="s">
        <v>253</v>
      </c>
      <c r="E26" s="120" t="s">
        <v>253</v>
      </c>
      <c r="F26" s="120" t="s">
        <v>253</v>
      </c>
      <c r="G26" s="120" t="s">
        <v>253</v>
      </c>
      <c r="H26" s="120" t="s">
        <v>253</v>
      </c>
      <c r="I26" s="125" t="s">
        <v>253</v>
      </c>
      <c r="J26" s="120" t="s">
        <v>253</v>
      </c>
      <c r="K26" s="120" t="s">
        <v>253</v>
      </c>
      <c r="L26" s="120" t="s">
        <v>253</v>
      </c>
      <c r="M26" s="125" t="s">
        <v>253</v>
      </c>
      <c r="N26" s="120" t="s">
        <v>253</v>
      </c>
      <c r="O26" s="120" t="s">
        <v>253</v>
      </c>
      <c r="P26" s="22" t="s">
        <v>253</v>
      </c>
      <c r="Q26" s="22" t="s">
        <v>253</v>
      </c>
      <c r="R26" s="22" t="s">
        <v>253</v>
      </c>
      <c r="S26" s="105" t="s">
        <v>253</v>
      </c>
      <c r="T26" s="107" t="s">
        <v>253</v>
      </c>
      <c r="U26" s="137"/>
      <c r="V26" s="118"/>
      <c r="W26" s="117"/>
      <c r="X26" s="153" t="s">
        <v>253</v>
      </c>
      <c r="Y26" s="153" t="s">
        <v>253</v>
      </c>
      <c r="Z26" s="153" t="s">
        <v>253</v>
      </c>
      <c r="AA26"/>
      <c r="AB26"/>
      <c r="AC26"/>
      <c r="AD26" s="2"/>
      <c r="AE26" s="2"/>
      <c r="AF26" s="2"/>
      <c r="AG26" s="2"/>
      <c r="AH26" s="2"/>
      <c r="AI26" s="2"/>
    </row>
    <row r="27" spans="1:35" ht="14.5" x14ac:dyDescent="0.35">
      <c r="A27" s="18">
        <f t="shared" si="0"/>
        <v>33</v>
      </c>
      <c r="B27" s="18" t="s">
        <v>177</v>
      </c>
      <c r="C27" s="65" t="s">
        <v>178</v>
      </c>
      <c r="D27" s="125">
        <v>2.75</v>
      </c>
      <c r="E27" s="120">
        <v>4</v>
      </c>
      <c r="F27" s="120">
        <v>3</v>
      </c>
      <c r="G27" s="120">
        <v>1</v>
      </c>
      <c r="H27" s="120">
        <v>3</v>
      </c>
      <c r="I27" s="125">
        <v>1</v>
      </c>
      <c r="J27" s="120">
        <v>1</v>
      </c>
      <c r="K27" s="120">
        <v>1</v>
      </c>
      <c r="L27" s="120" t="s">
        <v>253</v>
      </c>
      <c r="M27" s="125">
        <v>3</v>
      </c>
      <c r="N27" s="120">
        <v>4</v>
      </c>
      <c r="O27" s="120">
        <v>2</v>
      </c>
      <c r="P27" s="22">
        <f t="shared" si="1"/>
        <v>-0.39156070171077162</v>
      </c>
      <c r="Q27" s="22">
        <f t="shared" si="2"/>
        <v>-1.9188247153348184</v>
      </c>
      <c r="R27" s="22">
        <f t="shared" si="3"/>
        <v>0.71388236506279812</v>
      </c>
      <c r="S27" s="105">
        <f>AVERAGE(P27:R27)</f>
        <v>-0.53216768399426406</v>
      </c>
      <c r="T27" s="107">
        <f t="shared" si="4"/>
        <v>-0.62235899893430979</v>
      </c>
      <c r="U27" s="137">
        <f t="shared" si="8"/>
        <v>61.23712137021311</v>
      </c>
      <c r="V27" s="118"/>
      <c r="W27" s="117"/>
      <c r="X27" s="153">
        <f t="shared" si="5"/>
        <v>68.750000000000014</v>
      </c>
      <c r="Y27" s="153">
        <f t="shared" si="6"/>
        <v>25</v>
      </c>
      <c r="Z27" s="153">
        <f t="shared" si="7"/>
        <v>75</v>
      </c>
      <c r="AA27"/>
      <c r="AB27"/>
      <c r="AC27"/>
      <c r="AD27" s="2"/>
      <c r="AE27" s="2"/>
      <c r="AF27" s="2"/>
      <c r="AG27" s="22"/>
      <c r="AH27" s="22"/>
      <c r="AI27" s="22"/>
    </row>
    <row r="28" spans="1:35" ht="14.5" x14ac:dyDescent="0.35">
      <c r="A28" s="18">
        <f t="shared" si="0"/>
        <v>4</v>
      </c>
      <c r="B28" s="18" t="s">
        <v>179</v>
      </c>
      <c r="C28" s="65" t="s">
        <v>179</v>
      </c>
      <c r="D28" s="125">
        <v>3.9</v>
      </c>
      <c r="E28" s="120">
        <v>4</v>
      </c>
      <c r="F28" s="120">
        <v>4</v>
      </c>
      <c r="G28" s="120">
        <v>4</v>
      </c>
      <c r="H28" s="120">
        <v>3.6</v>
      </c>
      <c r="I28" s="125">
        <v>3.1111111111111112</v>
      </c>
      <c r="J28" s="120">
        <v>4</v>
      </c>
      <c r="K28" s="120">
        <v>3.3333333333333335</v>
      </c>
      <c r="L28" s="120">
        <v>2</v>
      </c>
      <c r="M28" s="125">
        <v>2.8571428571428572</v>
      </c>
      <c r="N28" s="120">
        <v>3</v>
      </c>
      <c r="O28" s="120">
        <v>2.7142857142857144</v>
      </c>
      <c r="P28" s="22">
        <f t="shared" si="1"/>
        <v>1.1682233719082191</v>
      </c>
      <c r="Q28" s="22">
        <f t="shared" si="2"/>
        <v>0.88004956461610151</v>
      </c>
      <c r="R28" s="22">
        <f t="shared" si="3"/>
        <v>0.56206940641653225</v>
      </c>
      <c r="S28" s="105">
        <f>AVERAGE(P28:R28)</f>
        <v>0.87011411431361763</v>
      </c>
      <c r="T28" s="107">
        <f t="shared" si="4"/>
        <v>1.0175802955157909</v>
      </c>
      <c r="U28" s="137">
        <f t="shared" si="8"/>
        <v>90.765294493352528</v>
      </c>
      <c r="V28" s="118"/>
      <c r="W28" s="117"/>
      <c r="X28" s="153">
        <f t="shared" si="5"/>
        <v>97.5</v>
      </c>
      <c r="Y28" s="153">
        <f t="shared" si="6"/>
        <v>77.777777777777771</v>
      </c>
      <c r="Z28" s="153">
        <f t="shared" si="7"/>
        <v>71.428571428571416</v>
      </c>
      <c r="AA28"/>
      <c r="AB28"/>
      <c r="AC28"/>
      <c r="AD28" s="2"/>
      <c r="AE28" s="2"/>
      <c r="AF28" s="2"/>
      <c r="AG28" s="22"/>
      <c r="AH28" s="22"/>
      <c r="AI28" s="22"/>
    </row>
    <row r="29" spans="1:35" ht="14.5" x14ac:dyDescent="0.35">
      <c r="A29" s="21" t="s">
        <v>253</v>
      </c>
      <c r="B29" s="18" t="s">
        <v>180</v>
      </c>
      <c r="C29" s="64" t="s">
        <v>181</v>
      </c>
      <c r="D29" s="125" t="s">
        <v>253</v>
      </c>
      <c r="E29" s="120" t="s">
        <v>253</v>
      </c>
      <c r="F29" s="120" t="s">
        <v>253</v>
      </c>
      <c r="G29" s="120" t="s">
        <v>253</v>
      </c>
      <c r="H29" s="120" t="s">
        <v>253</v>
      </c>
      <c r="I29" s="125" t="s">
        <v>253</v>
      </c>
      <c r="J29" s="120" t="s">
        <v>253</v>
      </c>
      <c r="K29" s="120" t="s">
        <v>253</v>
      </c>
      <c r="L29" s="120" t="s">
        <v>253</v>
      </c>
      <c r="M29" s="125" t="s">
        <v>253</v>
      </c>
      <c r="N29" s="120" t="s">
        <v>253</v>
      </c>
      <c r="O29" s="120" t="s">
        <v>253</v>
      </c>
      <c r="P29" s="22" t="s">
        <v>253</v>
      </c>
      <c r="Q29" s="22" t="s">
        <v>253</v>
      </c>
      <c r="R29" s="22" t="s">
        <v>253</v>
      </c>
      <c r="S29" s="105" t="s">
        <v>253</v>
      </c>
      <c r="T29" s="107" t="s">
        <v>253</v>
      </c>
      <c r="U29" s="137"/>
      <c r="V29" s="118"/>
      <c r="W29" s="117"/>
      <c r="X29" s="153" t="s">
        <v>253</v>
      </c>
      <c r="Y29" s="153" t="s">
        <v>253</v>
      </c>
      <c r="Z29" s="153" t="s">
        <v>253</v>
      </c>
      <c r="AA29"/>
      <c r="AB29"/>
      <c r="AC29"/>
      <c r="AD29" s="2"/>
      <c r="AE29" s="2"/>
      <c r="AF29" s="2"/>
      <c r="AG29" s="2"/>
      <c r="AH29" s="2"/>
      <c r="AI29" s="2"/>
    </row>
    <row r="30" spans="1:35" ht="14.5" x14ac:dyDescent="0.35">
      <c r="A30" s="18">
        <f t="shared" si="0"/>
        <v>21</v>
      </c>
      <c r="B30" s="18" t="s">
        <v>182</v>
      </c>
      <c r="C30" t="s">
        <v>184</v>
      </c>
      <c r="D30" s="125">
        <v>3.2</v>
      </c>
      <c r="E30" s="120">
        <v>2.6666666666666665</v>
      </c>
      <c r="F30" s="120">
        <v>3.6666666666666665</v>
      </c>
      <c r="G30" s="120">
        <v>3.6666666666666665</v>
      </c>
      <c r="H30" s="120">
        <v>2.8</v>
      </c>
      <c r="I30" s="125">
        <v>2.5</v>
      </c>
      <c r="J30" s="120">
        <v>3</v>
      </c>
      <c r="K30" s="120">
        <v>2.5</v>
      </c>
      <c r="L30" s="120">
        <v>2</v>
      </c>
      <c r="M30" s="125">
        <v>2.7619047619047619</v>
      </c>
      <c r="N30" s="120">
        <v>2.6666666666666665</v>
      </c>
      <c r="O30" s="120">
        <v>2.8571428571428572</v>
      </c>
      <c r="P30" s="22">
        <f t="shared" si="1"/>
        <v>0.21878958796622505</v>
      </c>
      <c r="Q30" s="22">
        <f t="shared" si="2"/>
        <v>6.9849115156624689E-2</v>
      </c>
      <c r="R30" s="22">
        <f t="shared" si="3"/>
        <v>0.46086076731902154</v>
      </c>
      <c r="S30" s="105">
        <f>AVERAGE(P30:R30)</f>
        <v>0.2498331568139571</v>
      </c>
      <c r="T30" s="107">
        <f t="shared" si="4"/>
        <v>0.29217466233257589</v>
      </c>
      <c r="U30" s="137">
        <f t="shared" si="8"/>
        <v>77.703894480788648</v>
      </c>
      <c r="V30" s="118"/>
      <c r="W30" s="117"/>
      <c r="X30" s="153">
        <f t="shared" si="5"/>
        <v>80</v>
      </c>
      <c r="Y30" s="153">
        <f t="shared" si="6"/>
        <v>62.5</v>
      </c>
      <c r="Z30" s="153">
        <f t="shared" si="7"/>
        <v>69.047619047619051</v>
      </c>
      <c r="AA30"/>
      <c r="AB30"/>
      <c r="AC30"/>
      <c r="AD30" s="2"/>
      <c r="AE30" s="2"/>
      <c r="AF30" s="2"/>
      <c r="AG30" s="22"/>
      <c r="AH30" s="22"/>
      <c r="AI30" s="22"/>
    </row>
    <row r="31" spans="1:35" ht="14.5" x14ac:dyDescent="0.35">
      <c r="A31" s="18">
        <f t="shared" si="0"/>
        <v>12</v>
      </c>
      <c r="B31" s="18" t="s">
        <v>185</v>
      </c>
      <c r="C31" t="s">
        <v>187</v>
      </c>
      <c r="D31" s="125">
        <v>3.5833333333333299</v>
      </c>
      <c r="E31" s="120">
        <v>2.6666666666666665</v>
      </c>
      <c r="F31" s="120">
        <v>3.6666666666666665</v>
      </c>
      <c r="G31" s="120">
        <v>4</v>
      </c>
      <c r="H31" s="120">
        <v>4</v>
      </c>
      <c r="I31" s="125">
        <v>3.2777777777777781</v>
      </c>
      <c r="J31" s="120">
        <v>4</v>
      </c>
      <c r="K31" s="120">
        <v>2.8333333333333335</v>
      </c>
      <c r="L31" s="120">
        <v>3</v>
      </c>
      <c r="M31" s="125">
        <v>2</v>
      </c>
      <c r="N31" s="120">
        <v>2</v>
      </c>
      <c r="O31" s="120">
        <v>2</v>
      </c>
      <c r="P31" s="22">
        <f t="shared" si="1"/>
        <v>0.73871761250588386</v>
      </c>
      <c r="Q31" s="22">
        <f t="shared" si="2"/>
        <v>1.1010133235595956</v>
      </c>
      <c r="R31" s="22">
        <f t="shared" si="3"/>
        <v>-0.34880834546106337</v>
      </c>
      <c r="S31" s="105">
        <f>AVERAGE(P31:R31)</f>
        <v>0.49697419686813871</v>
      </c>
      <c r="T31" s="107">
        <f t="shared" si="4"/>
        <v>0.58120095030492591</v>
      </c>
      <c r="U31" s="137">
        <f t="shared" si="8"/>
        <v>82.908000692078403</v>
      </c>
      <c r="V31" s="118"/>
      <c r="W31" s="117"/>
      <c r="X31" s="153">
        <f t="shared" si="5"/>
        <v>89.583333333333243</v>
      </c>
      <c r="Y31" s="153">
        <f t="shared" si="6"/>
        <v>81.944444444444443</v>
      </c>
      <c r="Z31" s="153">
        <f t="shared" si="7"/>
        <v>50</v>
      </c>
      <c r="AA31"/>
      <c r="AB31"/>
      <c r="AC31"/>
      <c r="AD31" s="2"/>
      <c r="AE31" s="2"/>
      <c r="AF31" s="2"/>
      <c r="AG31" s="22"/>
      <c r="AH31" s="22"/>
      <c r="AI31" s="22"/>
    </row>
    <row r="32" spans="1:35" ht="14.5" x14ac:dyDescent="0.35">
      <c r="A32" s="18">
        <f t="shared" si="0"/>
        <v>17</v>
      </c>
      <c r="B32" s="18" t="s">
        <v>188</v>
      </c>
      <c r="C32" t="s">
        <v>189</v>
      </c>
      <c r="D32" s="125">
        <v>3.125</v>
      </c>
      <c r="E32" s="120">
        <v>3.3333333333333335</v>
      </c>
      <c r="F32" s="120">
        <v>3.3333333333333335</v>
      </c>
      <c r="G32" s="120">
        <v>3.3333333333333335</v>
      </c>
      <c r="H32" s="120">
        <v>2.5</v>
      </c>
      <c r="I32" s="125">
        <v>2.7166666666666668</v>
      </c>
      <c r="J32" s="120">
        <v>3.4</v>
      </c>
      <c r="K32" s="120">
        <v>2.75</v>
      </c>
      <c r="L32" s="120">
        <v>2</v>
      </c>
      <c r="M32" s="125">
        <v>2.916666666666667</v>
      </c>
      <c r="N32" s="120">
        <v>3.3333333333333335</v>
      </c>
      <c r="O32" s="120">
        <v>2.5</v>
      </c>
      <c r="P32" s="22">
        <f t="shared" si="1"/>
        <v>0.11706453968672539</v>
      </c>
      <c r="Q32" s="22">
        <f t="shared" si="2"/>
        <v>0.35710200178316664</v>
      </c>
      <c r="R32" s="22">
        <f t="shared" si="3"/>
        <v>0.62532480585247663</v>
      </c>
      <c r="S32" s="105">
        <f>AVERAGE(P32:R32)</f>
        <v>0.36649711577412286</v>
      </c>
      <c r="T32" s="107">
        <f t="shared" si="4"/>
        <v>0.42861072730593264</v>
      </c>
      <c r="U32" s="137">
        <f t="shared" si="8"/>
        <v>80.160514527888665</v>
      </c>
      <c r="V32" s="119"/>
      <c r="W32" s="117"/>
      <c r="X32" s="153">
        <f t="shared" si="5"/>
        <v>78.125000000000014</v>
      </c>
      <c r="Y32" s="153">
        <f t="shared" si="6"/>
        <v>67.916666666666671</v>
      </c>
      <c r="Z32" s="153">
        <f t="shared" si="7"/>
        <v>72.916666666666671</v>
      </c>
      <c r="AA32"/>
      <c r="AB32"/>
      <c r="AC32"/>
      <c r="AD32" s="2"/>
      <c r="AE32" s="2"/>
      <c r="AF32" s="2"/>
      <c r="AG32" s="22"/>
      <c r="AH32" s="22"/>
      <c r="AI32" s="22"/>
    </row>
    <row r="33" spans="1:35" ht="14.5" x14ac:dyDescent="0.35">
      <c r="A33" s="18">
        <f t="shared" si="0"/>
        <v>28</v>
      </c>
      <c r="B33" s="18" t="s">
        <v>190</v>
      </c>
      <c r="C33" s="65" t="s">
        <v>191</v>
      </c>
      <c r="D33" s="125">
        <v>3.25</v>
      </c>
      <c r="E33" s="120">
        <v>2</v>
      </c>
      <c r="F33" s="120">
        <v>4</v>
      </c>
      <c r="G33" s="120">
        <v>4</v>
      </c>
      <c r="H33" s="120">
        <v>3</v>
      </c>
      <c r="I33" s="125">
        <v>2.5238095238095237</v>
      </c>
      <c r="J33" s="120">
        <v>4</v>
      </c>
      <c r="K33" s="120">
        <v>1</v>
      </c>
      <c r="L33" s="120">
        <v>2.5714285714285712</v>
      </c>
      <c r="M33" s="125">
        <v>1.5</v>
      </c>
      <c r="N33" s="120">
        <v>1</v>
      </c>
      <c r="O33" s="120">
        <v>2</v>
      </c>
      <c r="P33" s="22">
        <f t="shared" si="1"/>
        <v>0.2866062868192244</v>
      </c>
      <c r="Q33" s="22">
        <f t="shared" si="2"/>
        <v>0.10141536643426653</v>
      </c>
      <c r="R33" s="22">
        <f t="shared" si="3"/>
        <v>-0.88015370072299415</v>
      </c>
      <c r="S33" s="105">
        <f>AVERAGE(P33:R33)</f>
        <v>-0.16404401582316774</v>
      </c>
      <c r="T33" s="107">
        <f t="shared" si="4"/>
        <v>-0.19184605254980316</v>
      </c>
      <c r="U33" s="137">
        <f t="shared" si="8"/>
        <v>68.988786846865509</v>
      </c>
      <c r="V33" s="118"/>
      <c r="W33" s="117"/>
      <c r="X33" s="153">
        <f t="shared" si="5"/>
        <v>81.25</v>
      </c>
      <c r="Y33" s="153">
        <f t="shared" si="6"/>
        <v>63.095238095238095</v>
      </c>
      <c r="Z33" s="153">
        <f t="shared" si="7"/>
        <v>37.5</v>
      </c>
      <c r="AA33"/>
      <c r="AB33"/>
      <c r="AC33"/>
      <c r="AD33" s="2"/>
      <c r="AE33" s="2"/>
      <c r="AF33" s="2"/>
      <c r="AG33" s="22"/>
      <c r="AH33" s="22"/>
      <c r="AI33" s="22"/>
    </row>
    <row r="34" spans="1:35" ht="14.5" x14ac:dyDescent="0.35">
      <c r="A34" s="21" t="s">
        <v>253</v>
      </c>
      <c r="B34" s="18" t="s">
        <v>192</v>
      </c>
      <c r="C34" t="s">
        <v>194</v>
      </c>
      <c r="D34" s="125" t="s">
        <v>253</v>
      </c>
      <c r="E34" s="120" t="s">
        <v>253</v>
      </c>
      <c r="F34" s="120" t="s">
        <v>253</v>
      </c>
      <c r="G34" s="120" t="s">
        <v>253</v>
      </c>
      <c r="H34" s="120" t="s">
        <v>253</v>
      </c>
      <c r="I34" s="125" t="s">
        <v>253</v>
      </c>
      <c r="J34" s="120" t="s">
        <v>253</v>
      </c>
      <c r="K34" s="120" t="s">
        <v>253</v>
      </c>
      <c r="L34" s="120" t="s">
        <v>253</v>
      </c>
      <c r="M34" s="125" t="s">
        <v>253</v>
      </c>
      <c r="N34" s="120" t="s">
        <v>253</v>
      </c>
      <c r="O34" s="120" t="s">
        <v>253</v>
      </c>
      <c r="P34" s="22" t="s">
        <v>253</v>
      </c>
      <c r="Q34" s="22" t="s">
        <v>253</v>
      </c>
      <c r="R34" s="22" t="s">
        <v>253</v>
      </c>
      <c r="S34" s="105" t="s">
        <v>253</v>
      </c>
      <c r="T34" s="107" t="s">
        <v>253</v>
      </c>
      <c r="U34" s="137"/>
      <c r="V34" s="118"/>
      <c r="W34" s="117"/>
      <c r="X34" s="153" t="s">
        <v>253</v>
      </c>
      <c r="Y34" s="153" t="s">
        <v>253</v>
      </c>
      <c r="Z34" s="153" t="s">
        <v>253</v>
      </c>
      <c r="AA34"/>
      <c r="AB34"/>
      <c r="AC34"/>
      <c r="AD34" s="2"/>
      <c r="AE34" s="2"/>
      <c r="AF34" s="2"/>
      <c r="AG34" s="2"/>
      <c r="AH34" s="2"/>
      <c r="AI34" s="2"/>
    </row>
    <row r="35" spans="1:35" ht="14.5" x14ac:dyDescent="0.35">
      <c r="A35" s="18">
        <f t="shared" si="0"/>
        <v>39</v>
      </c>
      <c r="B35" s="18" t="s">
        <v>195</v>
      </c>
      <c r="C35" s="65" t="s">
        <v>196</v>
      </c>
      <c r="D35" s="125">
        <v>2.75</v>
      </c>
      <c r="E35" s="120">
        <v>4</v>
      </c>
      <c r="F35" s="120">
        <v>3</v>
      </c>
      <c r="G35" s="120">
        <v>2</v>
      </c>
      <c r="H35" s="120">
        <v>2</v>
      </c>
      <c r="I35" s="125">
        <v>0.96666666666666667</v>
      </c>
      <c r="J35" s="120">
        <v>0</v>
      </c>
      <c r="K35" s="120">
        <v>1</v>
      </c>
      <c r="L35" s="120">
        <v>1.9</v>
      </c>
      <c r="M35" s="125">
        <v>1</v>
      </c>
      <c r="N35" s="120">
        <v>1</v>
      </c>
      <c r="O35" s="120">
        <v>1</v>
      </c>
      <c r="P35" s="22">
        <f t="shared" si="1"/>
        <v>-0.39156070171077162</v>
      </c>
      <c r="Q35" s="22">
        <f t="shared" si="2"/>
        <v>-1.963017467123517</v>
      </c>
      <c r="R35" s="22">
        <f t="shared" si="3"/>
        <v>-1.411499055984925</v>
      </c>
      <c r="S35" s="105">
        <f t="shared" ref="S35:S41" si="10">AVERAGE(P35:R35)</f>
        <v>-1.2553590749397381</v>
      </c>
      <c r="T35" s="107">
        <f t="shared" si="4"/>
        <v>-1.4681162360678368</v>
      </c>
      <c r="U35" s="137">
        <f t="shared" si="8"/>
        <v>46.008712487797169</v>
      </c>
      <c r="V35" s="118"/>
      <c r="W35" s="117"/>
      <c r="X35" s="153">
        <f t="shared" si="5"/>
        <v>68.750000000000014</v>
      </c>
      <c r="Y35" s="153">
        <f t="shared" si="6"/>
        <v>24.166666666666671</v>
      </c>
      <c r="Z35" s="153">
        <f t="shared" si="7"/>
        <v>25</v>
      </c>
      <c r="AA35"/>
      <c r="AB35"/>
      <c r="AC35"/>
      <c r="AD35" s="2"/>
      <c r="AE35" s="2"/>
      <c r="AF35" s="2"/>
      <c r="AG35" s="22"/>
      <c r="AH35" s="22"/>
      <c r="AI35" s="22"/>
    </row>
    <row r="36" spans="1:35" ht="14.5" x14ac:dyDescent="0.35">
      <c r="A36" s="18">
        <f t="shared" si="0"/>
        <v>15</v>
      </c>
      <c r="B36" s="18" t="s">
        <v>197</v>
      </c>
      <c r="C36" s="65" t="s">
        <v>198</v>
      </c>
      <c r="D36" s="125">
        <v>3</v>
      </c>
      <c r="E36" s="120">
        <v>4</v>
      </c>
      <c r="F36" s="120">
        <v>2</v>
      </c>
      <c r="G36" s="120">
        <v>4</v>
      </c>
      <c r="H36" s="120">
        <v>2</v>
      </c>
      <c r="I36" s="125">
        <v>3.725490196078431</v>
      </c>
      <c r="J36" s="120">
        <v>4</v>
      </c>
      <c r="K36" s="120">
        <v>4</v>
      </c>
      <c r="L36" s="120">
        <v>3.1764705882352944</v>
      </c>
      <c r="M36" s="125">
        <v>2</v>
      </c>
      <c r="N36" s="120">
        <v>2</v>
      </c>
      <c r="O36" s="120">
        <v>2</v>
      </c>
      <c r="P36" s="22">
        <f t="shared" si="1"/>
        <v>-5.2477207445773617E-2</v>
      </c>
      <c r="Q36" s="22">
        <f t="shared" si="2"/>
        <v>1.6945826367999601</v>
      </c>
      <c r="R36" s="22">
        <f t="shared" si="3"/>
        <v>-0.34880834546106337</v>
      </c>
      <c r="S36" s="105">
        <f t="shared" si="10"/>
        <v>0.43109902796437444</v>
      </c>
      <c r="T36" s="107">
        <f t="shared" si="4"/>
        <v>0.50416131523002117</v>
      </c>
      <c r="U36" s="137">
        <f t="shared" si="8"/>
        <v>81.52085197899261</v>
      </c>
      <c r="V36" s="118"/>
      <c r="W36" s="117"/>
      <c r="X36" s="153">
        <f t="shared" si="5"/>
        <v>75</v>
      </c>
      <c r="Y36" s="153">
        <f t="shared" si="6"/>
        <v>93.137254901960759</v>
      </c>
      <c r="Z36" s="153">
        <f t="shared" si="7"/>
        <v>50</v>
      </c>
      <c r="AA36"/>
      <c r="AB36"/>
      <c r="AC36"/>
      <c r="AD36" s="2"/>
      <c r="AE36" s="2"/>
      <c r="AF36" s="2"/>
      <c r="AG36" s="22"/>
      <c r="AH36" s="22"/>
      <c r="AI36" s="22"/>
    </row>
    <row r="37" spans="1:35" ht="14.5" x14ac:dyDescent="0.35">
      <c r="A37" s="18">
        <f t="shared" si="0"/>
        <v>8</v>
      </c>
      <c r="B37" s="18" t="s">
        <v>199</v>
      </c>
      <c r="C37" s="64" t="s">
        <v>200</v>
      </c>
      <c r="D37" s="125">
        <v>3</v>
      </c>
      <c r="E37" s="120">
        <v>4</v>
      </c>
      <c r="F37" s="120">
        <v>3</v>
      </c>
      <c r="G37" s="120">
        <v>3</v>
      </c>
      <c r="H37" s="120">
        <v>2</v>
      </c>
      <c r="I37" s="125">
        <v>3.1388888888888888</v>
      </c>
      <c r="J37" s="120">
        <v>4</v>
      </c>
      <c r="K37" s="120">
        <v>3</v>
      </c>
      <c r="L37" s="120">
        <v>2.4166666666666665</v>
      </c>
      <c r="M37" s="125">
        <v>3.5</v>
      </c>
      <c r="N37" s="120">
        <v>3</v>
      </c>
      <c r="O37" s="120">
        <v>4</v>
      </c>
      <c r="P37" s="22">
        <f t="shared" si="1"/>
        <v>-5.2477207445773617E-2</v>
      </c>
      <c r="Q37" s="22">
        <f t="shared" si="2"/>
        <v>0.91687685777335037</v>
      </c>
      <c r="R37" s="22">
        <f t="shared" si="3"/>
        <v>1.2452277203247288</v>
      </c>
      <c r="S37" s="105">
        <f t="shared" si="10"/>
        <v>0.70320912355076848</v>
      </c>
      <c r="T37" s="107">
        <f t="shared" si="4"/>
        <v>0.82238839248879925</v>
      </c>
      <c r="U37" s="137">
        <f t="shared" si="8"/>
        <v>87.250737384853764</v>
      </c>
      <c r="V37" s="118"/>
      <c r="W37" s="117"/>
      <c r="X37" s="153">
        <f t="shared" si="5"/>
        <v>75</v>
      </c>
      <c r="Y37" s="153">
        <f t="shared" si="6"/>
        <v>78.472222222222214</v>
      </c>
      <c r="Z37" s="153">
        <f t="shared" si="7"/>
        <v>87.5</v>
      </c>
      <c r="AA37"/>
      <c r="AB37"/>
      <c r="AC37"/>
      <c r="AD37" s="2"/>
      <c r="AE37" s="2"/>
      <c r="AF37" s="2"/>
      <c r="AG37" s="22"/>
      <c r="AH37" s="22"/>
      <c r="AI37" s="22"/>
    </row>
    <row r="38" spans="1:35" ht="14.5" x14ac:dyDescent="0.35">
      <c r="A38" s="18">
        <f t="shared" si="0"/>
        <v>13</v>
      </c>
      <c r="B38" s="18" t="s">
        <v>201</v>
      </c>
      <c r="C38" s="65" t="s">
        <v>202</v>
      </c>
      <c r="D38" s="125">
        <v>3.25</v>
      </c>
      <c r="E38" s="120">
        <v>4</v>
      </c>
      <c r="F38" s="120">
        <v>3</v>
      </c>
      <c r="G38" s="120">
        <v>3</v>
      </c>
      <c r="H38" s="120">
        <v>3</v>
      </c>
      <c r="I38" s="125">
        <v>2.725490196078431</v>
      </c>
      <c r="J38" s="120">
        <v>2</v>
      </c>
      <c r="K38" s="120">
        <v>3</v>
      </c>
      <c r="L38" s="120">
        <v>3.1764705882352944</v>
      </c>
      <c r="M38" s="125">
        <v>3</v>
      </c>
      <c r="N38" s="120">
        <v>4</v>
      </c>
      <c r="O38" s="120">
        <v>2</v>
      </c>
      <c r="P38" s="22">
        <f t="shared" si="1"/>
        <v>0.2866062868192244</v>
      </c>
      <c r="Q38" s="22">
        <f t="shared" si="2"/>
        <v>0.36880008313899798</v>
      </c>
      <c r="R38" s="22">
        <f t="shared" si="3"/>
        <v>0.71388236506279812</v>
      </c>
      <c r="S38" s="105">
        <f t="shared" si="10"/>
        <v>0.4564295783403402</v>
      </c>
      <c r="T38" s="107">
        <f t="shared" si="4"/>
        <v>0.53378486519103507</v>
      </c>
      <c r="U38" s="137">
        <f t="shared" si="8"/>
        <v>82.05424325434717</v>
      </c>
      <c r="V38" s="118"/>
      <c r="W38" s="117"/>
      <c r="X38" s="153">
        <f t="shared" si="5"/>
        <v>81.25</v>
      </c>
      <c r="Y38" s="153">
        <f t="shared" si="6"/>
        <v>68.137254901960773</v>
      </c>
      <c r="Z38" s="153">
        <f t="shared" si="7"/>
        <v>75</v>
      </c>
      <c r="AA38"/>
      <c r="AB38"/>
      <c r="AC38"/>
      <c r="AD38" s="2"/>
      <c r="AE38" s="2"/>
      <c r="AF38" s="2"/>
      <c r="AG38" s="22"/>
      <c r="AH38" s="22"/>
      <c r="AI38" s="22"/>
    </row>
    <row r="39" spans="1:35" ht="14.5" x14ac:dyDescent="0.35">
      <c r="A39" s="18">
        <f t="shared" si="0"/>
        <v>5</v>
      </c>
      <c r="B39" s="18" t="s">
        <v>203</v>
      </c>
      <c r="C39" s="65" t="s">
        <v>204</v>
      </c>
      <c r="D39" s="125">
        <v>3.75</v>
      </c>
      <c r="E39" s="120">
        <v>4</v>
      </c>
      <c r="F39" s="120">
        <v>4</v>
      </c>
      <c r="G39" s="120">
        <v>4</v>
      </c>
      <c r="H39" s="120">
        <v>3</v>
      </c>
      <c r="I39" s="125">
        <v>2.7301587301587298</v>
      </c>
      <c r="J39" s="120">
        <v>3</v>
      </c>
      <c r="K39" s="120">
        <v>3</v>
      </c>
      <c r="L39" s="120">
        <v>2.1904761904761902</v>
      </c>
      <c r="M39" s="125">
        <v>3.5</v>
      </c>
      <c r="N39" s="120">
        <v>4</v>
      </c>
      <c r="O39" s="120">
        <v>3</v>
      </c>
      <c r="P39" s="22">
        <f t="shared" si="1"/>
        <v>0.96477327534922042</v>
      </c>
      <c r="Q39" s="22">
        <f t="shared" si="2"/>
        <v>0.37498954417382974</v>
      </c>
      <c r="R39" s="22">
        <f t="shared" si="3"/>
        <v>1.2452277203247288</v>
      </c>
      <c r="S39" s="105">
        <f t="shared" si="10"/>
        <v>0.86166351328259305</v>
      </c>
      <c r="T39" s="107">
        <f t="shared" si="4"/>
        <v>1.0076974939924304</v>
      </c>
      <c r="U39" s="137">
        <f t="shared" si="8"/>
        <v>90.587348227102922</v>
      </c>
      <c r="V39" s="118"/>
      <c r="W39" s="117"/>
      <c r="X39" s="153">
        <f t="shared" si="5"/>
        <v>93.75</v>
      </c>
      <c r="Y39" s="153">
        <f t="shared" si="6"/>
        <v>68.253968253968239</v>
      </c>
      <c r="Z39" s="153">
        <f t="shared" si="7"/>
        <v>87.5</v>
      </c>
      <c r="AA39"/>
      <c r="AB39"/>
      <c r="AC39"/>
      <c r="AD39" s="2"/>
      <c r="AE39" s="2"/>
      <c r="AF39" s="2"/>
      <c r="AG39" s="22"/>
      <c r="AH39" s="22"/>
      <c r="AI39" s="22"/>
    </row>
    <row r="40" spans="1:35" ht="14.5" x14ac:dyDescent="0.35">
      <c r="A40" s="18">
        <f t="shared" si="0"/>
        <v>2</v>
      </c>
      <c r="B40" s="18" t="s">
        <v>205</v>
      </c>
      <c r="C40" s="65" t="s">
        <v>206</v>
      </c>
      <c r="D40" s="125">
        <v>3.75</v>
      </c>
      <c r="E40" s="120">
        <v>4</v>
      </c>
      <c r="F40" s="120">
        <v>4</v>
      </c>
      <c r="G40" s="120">
        <v>3</v>
      </c>
      <c r="H40" s="120">
        <v>4</v>
      </c>
      <c r="I40" s="125">
        <v>3.1111111111111107</v>
      </c>
      <c r="J40" s="120">
        <v>4</v>
      </c>
      <c r="K40" s="120">
        <v>3</v>
      </c>
      <c r="L40" s="120">
        <v>2.333333333333333</v>
      </c>
      <c r="M40" s="125">
        <v>3.5</v>
      </c>
      <c r="N40" s="120">
        <v>4</v>
      </c>
      <c r="O40" s="120">
        <v>3</v>
      </c>
      <c r="P40" s="22">
        <f t="shared" si="1"/>
        <v>0.96477327534922042</v>
      </c>
      <c r="Q40" s="22">
        <f t="shared" si="2"/>
        <v>0.88004956461610095</v>
      </c>
      <c r="R40" s="22">
        <f t="shared" si="3"/>
        <v>1.2452277203247288</v>
      </c>
      <c r="S40" s="105">
        <f t="shared" si="10"/>
        <v>1.0300168534300169</v>
      </c>
      <c r="T40" s="107">
        <f t="shared" si="4"/>
        <v>1.2045832113944803</v>
      </c>
      <c r="U40" s="137">
        <f t="shared" si="8"/>
        <v>94.132403564575412</v>
      </c>
      <c r="V40" s="118"/>
      <c r="W40" s="117"/>
      <c r="X40" s="153">
        <f t="shared" si="5"/>
        <v>93.75</v>
      </c>
      <c r="Y40" s="153">
        <f t="shared" si="6"/>
        <v>77.777777777777771</v>
      </c>
      <c r="Z40" s="153">
        <f t="shared" si="7"/>
        <v>87.5</v>
      </c>
      <c r="AA40"/>
      <c r="AB40"/>
      <c r="AC40"/>
      <c r="AD40" s="2"/>
      <c r="AE40" s="2"/>
      <c r="AF40" s="2"/>
      <c r="AG40" s="22"/>
      <c r="AH40" s="22"/>
      <c r="AI40" s="22"/>
    </row>
    <row r="41" spans="1:35" ht="14.5" x14ac:dyDescent="0.35">
      <c r="A41" s="18">
        <f t="shared" si="0"/>
        <v>34</v>
      </c>
      <c r="B41" s="18" t="s">
        <v>207</v>
      </c>
      <c r="C41" s="65" t="s">
        <v>208</v>
      </c>
      <c r="D41" s="125">
        <v>2.75</v>
      </c>
      <c r="E41" s="120">
        <v>4</v>
      </c>
      <c r="F41" s="120">
        <v>2</v>
      </c>
      <c r="G41" s="120">
        <v>3</v>
      </c>
      <c r="H41" s="120">
        <v>2</v>
      </c>
      <c r="I41" s="125">
        <v>1.8</v>
      </c>
      <c r="J41" s="120">
        <v>2</v>
      </c>
      <c r="K41" s="120">
        <v>1</v>
      </c>
      <c r="L41" s="120">
        <v>2.4</v>
      </c>
      <c r="M41" s="125">
        <v>2</v>
      </c>
      <c r="N41" s="120">
        <v>2</v>
      </c>
      <c r="O41" s="120">
        <v>2</v>
      </c>
      <c r="P41" s="22">
        <f t="shared" si="1"/>
        <v>-0.39156070171077162</v>
      </c>
      <c r="Q41" s="22">
        <f t="shared" si="2"/>
        <v>-0.85819867240604863</v>
      </c>
      <c r="R41" s="22">
        <f t="shared" si="3"/>
        <v>-0.34880834546106337</v>
      </c>
      <c r="S41" s="105">
        <f t="shared" si="10"/>
        <v>-0.53285590652596115</v>
      </c>
      <c r="T41" s="107">
        <f t="shared" si="4"/>
        <v>-0.62316386082042852</v>
      </c>
      <c r="U41" s="137">
        <f t="shared" si="8"/>
        <v>61.222629308711831</v>
      </c>
      <c r="V41" s="118"/>
      <c r="W41" s="117"/>
      <c r="X41" s="153">
        <f t="shared" si="5"/>
        <v>68.750000000000014</v>
      </c>
      <c r="Y41" s="153">
        <f t="shared" si="6"/>
        <v>44.999999999999993</v>
      </c>
      <c r="Z41" s="153">
        <f t="shared" si="7"/>
        <v>50</v>
      </c>
      <c r="AA41"/>
      <c r="AB41"/>
      <c r="AC41"/>
      <c r="AD41" s="2"/>
      <c r="AE41" s="2"/>
      <c r="AF41" s="2"/>
      <c r="AG41" s="22"/>
      <c r="AH41" s="22"/>
      <c r="AI41" s="22"/>
    </row>
    <row r="42" spans="1:35" ht="14.5" x14ac:dyDescent="0.35">
      <c r="A42" s="21" t="s">
        <v>253</v>
      </c>
      <c r="B42" s="18" t="s">
        <v>209</v>
      </c>
      <c r="C42" t="s">
        <v>211</v>
      </c>
      <c r="D42" s="125" t="s">
        <v>253</v>
      </c>
      <c r="E42" s="120" t="s">
        <v>253</v>
      </c>
      <c r="F42" s="120" t="s">
        <v>253</v>
      </c>
      <c r="G42" s="120" t="s">
        <v>253</v>
      </c>
      <c r="H42" s="120" t="s">
        <v>253</v>
      </c>
      <c r="I42" s="125" t="s">
        <v>253</v>
      </c>
      <c r="J42" s="120" t="s">
        <v>253</v>
      </c>
      <c r="K42" s="120" t="s">
        <v>253</v>
      </c>
      <c r="L42" s="120" t="s">
        <v>253</v>
      </c>
      <c r="M42" s="125" t="s">
        <v>253</v>
      </c>
      <c r="N42" s="120" t="s">
        <v>253</v>
      </c>
      <c r="O42" s="120" t="s">
        <v>253</v>
      </c>
      <c r="P42" s="22" t="s">
        <v>253</v>
      </c>
      <c r="Q42" s="21" t="s">
        <v>253</v>
      </c>
      <c r="R42" s="21" t="s">
        <v>253</v>
      </c>
      <c r="S42" s="21" t="s">
        <v>253</v>
      </c>
      <c r="T42" s="107" t="s">
        <v>253</v>
      </c>
      <c r="U42" s="137"/>
      <c r="V42" s="118"/>
      <c r="W42" s="117"/>
      <c r="X42" s="153" t="s">
        <v>253</v>
      </c>
      <c r="Y42" s="153" t="s">
        <v>253</v>
      </c>
      <c r="Z42" s="153" t="s">
        <v>253</v>
      </c>
      <c r="AA42"/>
      <c r="AB42"/>
      <c r="AC42"/>
      <c r="AD42" s="2"/>
      <c r="AE42" s="2"/>
      <c r="AF42" s="2"/>
      <c r="AG42" s="2"/>
      <c r="AH42" s="2"/>
      <c r="AI42" s="2"/>
    </row>
    <row r="43" spans="1:35" ht="14.5" x14ac:dyDescent="0.35">
      <c r="A43" s="18">
        <f t="shared" si="0"/>
        <v>30</v>
      </c>
      <c r="B43" s="18" t="s">
        <v>212</v>
      </c>
      <c r="C43" s="65" t="s">
        <v>213</v>
      </c>
      <c r="D43" s="125">
        <v>2.25</v>
      </c>
      <c r="E43" s="120">
        <v>1</v>
      </c>
      <c r="F43" s="120">
        <v>4</v>
      </c>
      <c r="G43" s="120">
        <v>1</v>
      </c>
      <c r="H43" s="120">
        <v>3</v>
      </c>
      <c r="I43" s="125">
        <v>3.5</v>
      </c>
      <c r="J43" s="120">
        <v>4</v>
      </c>
      <c r="K43" s="120">
        <v>3</v>
      </c>
      <c r="L43" s="120" t="s">
        <v>253</v>
      </c>
      <c r="M43" s="125">
        <v>1.5</v>
      </c>
      <c r="N43" s="120">
        <v>2</v>
      </c>
      <c r="O43" s="120">
        <v>1</v>
      </c>
      <c r="P43" s="22">
        <f t="shared" si="1"/>
        <v>-1.0697276902407677</v>
      </c>
      <c r="Q43" s="22">
        <f t="shared" si="2"/>
        <v>1.3956316688175867</v>
      </c>
      <c r="R43" s="22">
        <f t="shared" si="3"/>
        <v>-0.88015370072299415</v>
      </c>
      <c r="S43" s="105">
        <f t="shared" ref="S43:S54" si="11">AVERAGE(P43:R43)</f>
        <v>-0.1847499073820584</v>
      </c>
      <c r="T43" s="107">
        <f t="shared" si="4"/>
        <v>-0.21606116055093552</v>
      </c>
      <c r="U43" s="137">
        <f t="shared" si="8"/>
        <v>68.552778085033438</v>
      </c>
      <c r="V43" s="118"/>
      <c r="W43" s="117"/>
      <c r="X43" s="153">
        <f t="shared" si="5"/>
        <v>56.25</v>
      </c>
      <c r="Y43" s="153">
        <f t="shared" si="6"/>
        <v>87.5</v>
      </c>
      <c r="Z43" s="153">
        <f t="shared" si="7"/>
        <v>37.5</v>
      </c>
      <c r="AA43"/>
      <c r="AB43"/>
      <c r="AC43"/>
      <c r="AD43" s="2"/>
      <c r="AE43" s="2"/>
      <c r="AF43" s="2"/>
      <c r="AG43" s="22"/>
      <c r="AH43" s="22"/>
      <c r="AI43" s="22"/>
    </row>
    <row r="44" spans="1:35" ht="14.5" x14ac:dyDescent="0.35">
      <c r="A44" s="18">
        <f t="shared" si="0"/>
        <v>38</v>
      </c>
      <c r="B44" s="18" t="s">
        <v>214</v>
      </c>
      <c r="C44" s="65" t="s">
        <v>215</v>
      </c>
      <c r="D44" s="125">
        <v>2.75</v>
      </c>
      <c r="E44" s="120">
        <v>2</v>
      </c>
      <c r="F44" s="120">
        <v>2</v>
      </c>
      <c r="G44" s="120">
        <v>3</v>
      </c>
      <c r="H44" s="120">
        <v>4</v>
      </c>
      <c r="I44" s="125">
        <v>1.631578947368421</v>
      </c>
      <c r="J44" s="120">
        <v>2</v>
      </c>
      <c r="K44" s="120">
        <v>1</v>
      </c>
      <c r="L44" s="120">
        <v>1.8947368421052631</v>
      </c>
      <c r="M44" s="125">
        <v>1</v>
      </c>
      <c r="N44" s="120">
        <v>1</v>
      </c>
      <c r="O44" s="120">
        <v>1</v>
      </c>
      <c r="P44" s="22">
        <f t="shared" si="1"/>
        <v>-0.39156070171077162</v>
      </c>
      <c r="Q44" s="22">
        <f t="shared" si="2"/>
        <v>-1.0814883656542107</v>
      </c>
      <c r="R44" s="22">
        <f t="shared" si="3"/>
        <v>-1.411499055984925</v>
      </c>
      <c r="S44" s="105">
        <f t="shared" si="11"/>
        <v>-0.9615160411166358</v>
      </c>
      <c r="T44" s="107">
        <f t="shared" si="4"/>
        <v>-1.1244729411549164</v>
      </c>
      <c r="U44" s="137">
        <f t="shared" si="8"/>
        <v>52.196233415635696</v>
      </c>
      <c r="V44" s="118"/>
      <c r="W44" s="117"/>
      <c r="X44" s="153">
        <f t="shared" si="5"/>
        <v>68.750000000000014</v>
      </c>
      <c r="Y44" s="153">
        <f t="shared" si="6"/>
        <v>40.789473684210527</v>
      </c>
      <c r="Z44" s="153">
        <f t="shared" si="7"/>
        <v>25</v>
      </c>
      <c r="AA44"/>
      <c r="AB44"/>
      <c r="AC44"/>
      <c r="AD44" s="2"/>
      <c r="AE44" s="2"/>
      <c r="AF44" s="2"/>
      <c r="AG44" s="22"/>
      <c r="AH44" s="22"/>
      <c r="AI44" s="22"/>
    </row>
    <row r="45" spans="1:35" ht="14.5" x14ac:dyDescent="0.35">
      <c r="A45" s="18">
        <f t="shared" si="0"/>
        <v>41</v>
      </c>
      <c r="B45" s="18" t="s">
        <v>216</v>
      </c>
      <c r="C45" s="65" t="s">
        <v>217</v>
      </c>
      <c r="D45" s="125">
        <v>1.25</v>
      </c>
      <c r="E45" s="120">
        <v>1</v>
      </c>
      <c r="F45" s="120">
        <v>2</v>
      </c>
      <c r="G45" s="120">
        <v>1</v>
      </c>
      <c r="H45" s="120">
        <v>1</v>
      </c>
      <c r="I45" s="125">
        <v>1.5</v>
      </c>
      <c r="J45" s="120">
        <v>1</v>
      </c>
      <c r="K45" s="120">
        <v>2</v>
      </c>
      <c r="L45" s="120" t="s">
        <v>253</v>
      </c>
      <c r="M45" s="125">
        <v>0.5</v>
      </c>
      <c r="N45" s="120">
        <v>0</v>
      </c>
      <c r="O45" s="120">
        <v>1</v>
      </c>
      <c r="P45" s="22">
        <f t="shared" si="1"/>
        <v>-2.4260616673007598</v>
      </c>
      <c r="Q45" s="22">
        <f t="shared" si="2"/>
        <v>-1.2559334385043373</v>
      </c>
      <c r="R45" s="22">
        <f t="shared" si="3"/>
        <v>-1.9428444112468557</v>
      </c>
      <c r="S45" s="105">
        <f t="shared" si="11"/>
        <v>-1.8749465056839842</v>
      </c>
      <c r="T45" s="107">
        <f t="shared" si="4"/>
        <v>-2.1927108041860062</v>
      </c>
      <c r="U45" s="137">
        <f t="shared" si="8"/>
        <v>32.961916229003833</v>
      </c>
      <c r="V45" s="118"/>
      <c r="W45" s="117"/>
      <c r="X45" s="153">
        <f t="shared" si="5"/>
        <v>31.25</v>
      </c>
      <c r="Y45" s="153">
        <f t="shared" si="6"/>
        <v>37.5</v>
      </c>
      <c r="Z45" s="153">
        <f t="shared" si="7"/>
        <v>12.500000000000004</v>
      </c>
      <c r="AA45"/>
      <c r="AB45"/>
      <c r="AC45"/>
      <c r="AD45" s="2"/>
      <c r="AE45" s="2"/>
      <c r="AF45" s="2"/>
      <c r="AG45" s="22"/>
      <c r="AH45" s="22"/>
      <c r="AI45" s="22"/>
    </row>
    <row r="46" spans="1:35" ht="14.5" x14ac:dyDescent="0.35">
      <c r="A46" s="18">
        <f t="shared" si="0"/>
        <v>40</v>
      </c>
      <c r="B46" s="18" t="s">
        <v>218</v>
      </c>
      <c r="C46" s="65" t="s">
        <v>219</v>
      </c>
      <c r="D46" s="125">
        <v>2.25</v>
      </c>
      <c r="E46" s="120">
        <v>2</v>
      </c>
      <c r="F46" s="120">
        <v>3</v>
      </c>
      <c r="G46" s="120">
        <v>3</v>
      </c>
      <c r="H46" s="120">
        <v>1</v>
      </c>
      <c r="I46" s="125">
        <v>1</v>
      </c>
      <c r="J46" s="120">
        <v>1</v>
      </c>
      <c r="K46" s="120">
        <v>1</v>
      </c>
      <c r="L46" s="120" t="s">
        <v>253</v>
      </c>
      <c r="M46" s="125">
        <v>0.5</v>
      </c>
      <c r="N46" s="120">
        <v>0</v>
      </c>
      <c r="O46" s="120">
        <v>1</v>
      </c>
      <c r="P46" s="22">
        <f t="shared" si="1"/>
        <v>-1.0697276902407677</v>
      </c>
      <c r="Q46" s="22">
        <f t="shared" si="2"/>
        <v>-1.9188247153348184</v>
      </c>
      <c r="R46" s="22">
        <f t="shared" si="3"/>
        <v>-1.9428444112468557</v>
      </c>
      <c r="S46" s="105">
        <f t="shared" si="11"/>
        <v>-1.6437989389408141</v>
      </c>
      <c r="T46" s="107">
        <f t="shared" si="4"/>
        <v>-1.9223885494323119</v>
      </c>
      <c r="U46" s="137">
        <f t="shared" si="8"/>
        <v>37.829244162676538</v>
      </c>
      <c r="V46" s="118"/>
      <c r="W46" s="117"/>
      <c r="X46" s="153">
        <f t="shared" si="5"/>
        <v>56.25</v>
      </c>
      <c r="Y46" s="153">
        <f t="shared" si="6"/>
        <v>25</v>
      </c>
      <c r="Z46" s="153">
        <f t="shared" si="7"/>
        <v>12.500000000000004</v>
      </c>
      <c r="AA46"/>
      <c r="AB46"/>
      <c r="AC46"/>
      <c r="AD46" s="2"/>
      <c r="AE46" s="2"/>
      <c r="AF46" s="2"/>
      <c r="AG46" s="22"/>
      <c r="AH46" s="22"/>
      <c r="AI46" s="22"/>
    </row>
    <row r="47" spans="1:35" ht="14.5" x14ac:dyDescent="0.35">
      <c r="A47" s="18">
        <f t="shared" si="0"/>
        <v>32</v>
      </c>
      <c r="B47" s="18" t="s">
        <v>220</v>
      </c>
      <c r="C47" s="65" t="s">
        <v>221</v>
      </c>
      <c r="D47" s="125">
        <v>3</v>
      </c>
      <c r="E47" s="120">
        <v>4</v>
      </c>
      <c r="F47" s="120">
        <v>2</v>
      </c>
      <c r="G47" s="120">
        <v>3</v>
      </c>
      <c r="H47" s="120">
        <v>3</v>
      </c>
      <c r="I47" s="125">
        <v>2.3333333333333335</v>
      </c>
      <c r="J47" s="120">
        <v>2</v>
      </c>
      <c r="K47" s="120">
        <v>3</v>
      </c>
      <c r="L47" s="120">
        <v>2</v>
      </c>
      <c r="M47" s="125">
        <v>1.5</v>
      </c>
      <c r="N47" s="120">
        <v>2</v>
      </c>
      <c r="O47" s="120">
        <v>1</v>
      </c>
      <c r="P47" s="22">
        <f t="shared" si="1"/>
        <v>-5.2477207445773617E-2</v>
      </c>
      <c r="Q47" s="22">
        <f t="shared" si="2"/>
        <v>-0.15111464378686879</v>
      </c>
      <c r="R47" s="22">
        <f t="shared" si="3"/>
        <v>-0.88015370072299415</v>
      </c>
      <c r="S47" s="105">
        <f t="shared" si="11"/>
        <v>-0.36124851731854551</v>
      </c>
      <c r="T47" s="107">
        <f t="shared" si="4"/>
        <v>-0.42247260096179928</v>
      </c>
      <c r="U47" s="137">
        <f t="shared" si="8"/>
        <v>64.836205912102912</v>
      </c>
      <c r="V47" s="118"/>
      <c r="W47" s="117"/>
      <c r="X47" s="153">
        <f t="shared" si="5"/>
        <v>75</v>
      </c>
      <c r="Y47" s="153">
        <f t="shared" si="6"/>
        <v>58.333333333333329</v>
      </c>
      <c r="Z47" s="153">
        <f t="shared" si="7"/>
        <v>37.5</v>
      </c>
      <c r="AA47"/>
      <c r="AB47"/>
      <c r="AC47"/>
      <c r="AD47" s="2"/>
      <c r="AE47" s="2"/>
      <c r="AF47" s="2"/>
      <c r="AG47" s="22"/>
      <c r="AH47" s="22"/>
      <c r="AI47" s="22"/>
    </row>
    <row r="48" spans="1:35" ht="14.5" x14ac:dyDescent="0.35">
      <c r="A48" s="18">
        <f t="shared" si="0"/>
        <v>1</v>
      </c>
      <c r="B48" s="18" t="s">
        <v>222</v>
      </c>
      <c r="C48" s="65" t="s">
        <v>223</v>
      </c>
      <c r="D48" s="125">
        <v>3.75</v>
      </c>
      <c r="E48" s="120">
        <v>4</v>
      </c>
      <c r="F48" s="120">
        <v>4</v>
      </c>
      <c r="G48" s="120">
        <v>3</v>
      </c>
      <c r="H48" s="120">
        <v>4</v>
      </c>
      <c r="I48" s="125">
        <v>2.8571428571428572</v>
      </c>
      <c r="J48" s="120">
        <v>4</v>
      </c>
      <c r="K48" s="120">
        <v>2</v>
      </c>
      <c r="L48" s="120">
        <v>2.5714285714285712</v>
      </c>
      <c r="M48" s="125">
        <v>4</v>
      </c>
      <c r="N48" s="120">
        <v>4</v>
      </c>
      <c r="O48" s="120">
        <v>4</v>
      </c>
      <c r="P48" s="22">
        <f t="shared" si="1"/>
        <v>0.96477327534922042</v>
      </c>
      <c r="Q48" s="22">
        <f t="shared" si="2"/>
        <v>0.5433428843212541</v>
      </c>
      <c r="R48" s="22">
        <f t="shared" si="3"/>
        <v>1.7765730755866598</v>
      </c>
      <c r="S48" s="105">
        <f t="shared" si="11"/>
        <v>1.0948964117523781</v>
      </c>
      <c r="T48" s="107">
        <f t="shared" si="4"/>
        <v>1.2804585006749922</v>
      </c>
      <c r="U48" s="137">
        <f t="shared" si="8"/>
        <v>95.498587474690538</v>
      </c>
      <c r="V48" s="118"/>
      <c r="W48" s="117"/>
      <c r="X48" s="153">
        <f t="shared" si="5"/>
        <v>93.75</v>
      </c>
      <c r="Y48" s="153">
        <f t="shared" si="6"/>
        <v>71.428571428571416</v>
      </c>
      <c r="Z48" s="153">
        <f t="shared" si="7"/>
        <v>100</v>
      </c>
      <c r="AA48"/>
      <c r="AB48"/>
      <c r="AC48"/>
      <c r="AD48" s="2"/>
      <c r="AE48" s="2"/>
      <c r="AF48" s="2"/>
      <c r="AG48" s="22"/>
      <c r="AH48" s="22"/>
      <c r="AI48" s="22"/>
    </row>
    <row r="49" spans="1:35" ht="15.75" customHeight="1" x14ac:dyDescent="0.35">
      <c r="A49" s="18">
        <f t="shared" si="0"/>
        <v>11</v>
      </c>
      <c r="B49" s="18" t="s">
        <v>224</v>
      </c>
      <c r="C49" s="65" t="s">
        <v>225</v>
      </c>
      <c r="D49" s="125">
        <v>3.75</v>
      </c>
      <c r="E49" s="120">
        <v>4</v>
      </c>
      <c r="F49" s="120">
        <v>4</v>
      </c>
      <c r="G49" s="120">
        <v>3</v>
      </c>
      <c r="H49" s="120">
        <v>4</v>
      </c>
      <c r="I49" s="125">
        <v>2.8571428571428572</v>
      </c>
      <c r="J49" s="120">
        <v>4</v>
      </c>
      <c r="K49" s="120">
        <v>2</v>
      </c>
      <c r="L49" s="120">
        <v>2.5714285714285712</v>
      </c>
      <c r="M49" s="125">
        <v>2.5</v>
      </c>
      <c r="N49" s="120">
        <v>2</v>
      </c>
      <c r="O49" s="120">
        <v>3</v>
      </c>
      <c r="P49" s="22">
        <f t="shared" si="1"/>
        <v>0.96477327534922042</v>
      </c>
      <c r="Q49" s="22">
        <f t="shared" si="2"/>
        <v>0.5433428843212541</v>
      </c>
      <c r="R49" s="22">
        <f t="shared" si="3"/>
        <v>0.1825370098008674</v>
      </c>
      <c r="S49" s="105">
        <f t="shared" si="11"/>
        <v>0.56355105649044723</v>
      </c>
      <c r="T49" s="107">
        <f t="shared" si="4"/>
        <v>0.65906119802935681</v>
      </c>
      <c r="U49" s="137">
        <f t="shared" si="8"/>
        <v>84.309925069400208</v>
      </c>
      <c r="V49" s="118"/>
      <c r="W49" s="117"/>
      <c r="X49" s="153">
        <f t="shared" si="5"/>
        <v>93.75</v>
      </c>
      <c r="Y49" s="153">
        <f t="shared" si="6"/>
        <v>71.428571428571416</v>
      </c>
      <c r="Z49" s="153">
        <f t="shared" si="7"/>
        <v>62.499999999999986</v>
      </c>
      <c r="AA49"/>
      <c r="AB49"/>
      <c r="AC49"/>
      <c r="AD49" s="2"/>
      <c r="AE49" s="2"/>
      <c r="AF49" s="2"/>
      <c r="AG49" s="22"/>
      <c r="AH49" s="22"/>
      <c r="AI49" s="22"/>
    </row>
    <row r="50" spans="1:35" ht="15.75" customHeight="1" x14ac:dyDescent="0.35">
      <c r="A50" s="18">
        <f t="shared" si="0"/>
        <v>20</v>
      </c>
      <c r="B50" s="18" t="s">
        <v>226</v>
      </c>
      <c r="C50" s="65" t="s">
        <v>226</v>
      </c>
      <c r="D50" s="125">
        <v>2.9166666666666665</v>
      </c>
      <c r="E50" s="120">
        <v>3</v>
      </c>
      <c r="F50" s="120">
        <v>2.6666666666666665</v>
      </c>
      <c r="G50" s="120">
        <v>3</v>
      </c>
      <c r="H50" s="120">
        <v>3</v>
      </c>
      <c r="I50" s="125">
        <v>2.3333333333333335</v>
      </c>
      <c r="J50" s="120">
        <v>2</v>
      </c>
      <c r="K50" s="120">
        <v>3</v>
      </c>
      <c r="L50" s="120">
        <v>2</v>
      </c>
      <c r="M50" s="125">
        <v>3.3809523809523809</v>
      </c>
      <c r="N50" s="120">
        <v>3.3333333333333335</v>
      </c>
      <c r="O50" s="120">
        <v>3.4285714285714284</v>
      </c>
      <c r="P50" s="22">
        <f t="shared" si="1"/>
        <v>-0.16550503886743984</v>
      </c>
      <c r="Q50" s="22">
        <f t="shared" si="2"/>
        <v>-0.15111464378686879</v>
      </c>
      <c r="R50" s="22">
        <f t="shared" si="3"/>
        <v>1.1187169214528405</v>
      </c>
      <c r="S50" s="105">
        <f t="shared" si="11"/>
        <v>0.26736574626617732</v>
      </c>
      <c r="T50" s="107">
        <f t="shared" si="4"/>
        <v>0.31267865975367376</v>
      </c>
      <c r="U50" s="137">
        <f t="shared" si="8"/>
        <v>78.073082284029624</v>
      </c>
      <c r="V50" s="118"/>
      <c r="W50" s="117"/>
      <c r="X50" s="153">
        <f t="shared" si="5"/>
        <v>72.916666666666657</v>
      </c>
      <c r="Y50" s="153">
        <f t="shared" si="6"/>
        <v>58.333333333333329</v>
      </c>
      <c r="Z50" s="153">
        <f t="shared" si="7"/>
        <v>84.523809523809518</v>
      </c>
      <c r="AA50"/>
      <c r="AB50"/>
      <c r="AC50"/>
      <c r="AD50" s="2"/>
      <c r="AE50" s="2"/>
      <c r="AF50" s="2"/>
      <c r="AG50" s="22"/>
      <c r="AH50" s="22"/>
      <c r="AI50" s="22"/>
    </row>
    <row r="51" spans="1:35" ht="15.75" customHeight="1" x14ac:dyDescent="0.35">
      <c r="A51" s="18">
        <f t="shared" si="0"/>
        <v>27</v>
      </c>
      <c r="B51" s="18" t="s">
        <v>227</v>
      </c>
      <c r="C51" s="65" t="s">
        <v>227</v>
      </c>
      <c r="D51" s="125">
        <v>3.5166666666666671</v>
      </c>
      <c r="E51" s="120">
        <v>3.3333333333333335</v>
      </c>
      <c r="F51" s="120">
        <v>3.3333333333333335</v>
      </c>
      <c r="G51" s="120">
        <v>4</v>
      </c>
      <c r="H51" s="120">
        <v>3.4</v>
      </c>
      <c r="I51" s="125">
        <v>2.1333333333333333</v>
      </c>
      <c r="J51" s="120">
        <v>2.4</v>
      </c>
      <c r="K51" s="120">
        <v>2</v>
      </c>
      <c r="L51" s="120">
        <v>2</v>
      </c>
      <c r="M51" s="125">
        <v>2.1428571428571428</v>
      </c>
      <c r="N51" s="120">
        <v>2</v>
      </c>
      <c r="O51" s="120">
        <v>2.2857142857142856</v>
      </c>
      <c r="P51" s="22">
        <f t="shared" si="1"/>
        <v>0.6482953473685561</v>
      </c>
      <c r="Q51" s="22">
        <f t="shared" si="2"/>
        <v>-0.41627115451906144</v>
      </c>
      <c r="R51" s="22">
        <f t="shared" si="3"/>
        <v>-0.1969953868147975</v>
      </c>
      <c r="S51" s="105">
        <f t="shared" si="11"/>
        <v>1.1676268678232385E-2</v>
      </c>
      <c r="T51" s="107">
        <f t="shared" si="4"/>
        <v>1.3655152510070974E-2</v>
      </c>
      <c r="U51" s="137">
        <f t="shared" si="8"/>
        <v>72.688969640556351</v>
      </c>
      <c r="V51" s="118"/>
      <c r="W51" s="117"/>
      <c r="X51" s="153">
        <f t="shared" si="5"/>
        <v>87.916666666666671</v>
      </c>
      <c r="Y51" s="153">
        <f t="shared" si="6"/>
        <v>53.333333333333321</v>
      </c>
      <c r="Z51" s="153">
        <f t="shared" si="7"/>
        <v>53.571428571428569</v>
      </c>
      <c r="AA51"/>
      <c r="AB51"/>
      <c r="AC51"/>
      <c r="AD51" s="2"/>
      <c r="AE51" s="2"/>
      <c r="AF51" s="2"/>
      <c r="AG51" s="22"/>
      <c r="AH51" s="22"/>
      <c r="AI51" s="22"/>
    </row>
    <row r="52" spans="1:35" ht="15.75" customHeight="1" x14ac:dyDescent="0.35">
      <c r="A52" s="18">
        <f t="shared" si="0"/>
        <v>10</v>
      </c>
      <c r="B52" s="18" t="s">
        <v>228</v>
      </c>
      <c r="C52" s="65" t="s">
        <v>229</v>
      </c>
      <c r="D52" s="125">
        <v>3.5</v>
      </c>
      <c r="E52" s="120">
        <v>3</v>
      </c>
      <c r="F52" s="120">
        <v>3</v>
      </c>
      <c r="G52" s="120">
        <v>4</v>
      </c>
      <c r="H52" s="120">
        <v>4</v>
      </c>
      <c r="I52" s="125">
        <v>2.875</v>
      </c>
      <c r="J52" s="120">
        <v>3</v>
      </c>
      <c r="K52" s="120">
        <v>3</v>
      </c>
      <c r="L52" s="120">
        <v>2.625</v>
      </c>
      <c r="M52" s="125">
        <v>3</v>
      </c>
      <c r="N52" s="120">
        <v>3</v>
      </c>
      <c r="O52" s="120">
        <v>3</v>
      </c>
      <c r="P52" s="22">
        <f t="shared" si="1"/>
        <v>0.62568978108422246</v>
      </c>
      <c r="Q52" s="22">
        <f t="shared" si="2"/>
        <v>0.5670175727794855</v>
      </c>
      <c r="R52" s="22">
        <f t="shared" si="3"/>
        <v>0.71388236506279812</v>
      </c>
      <c r="S52" s="105">
        <f t="shared" si="11"/>
        <v>0.63552990630883543</v>
      </c>
      <c r="T52" s="107">
        <f t="shared" si="4"/>
        <v>0.74323896053681859</v>
      </c>
      <c r="U52" s="137">
        <f t="shared" si="8"/>
        <v>85.825600407414655</v>
      </c>
      <c r="V52" s="118"/>
      <c r="W52" s="117"/>
      <c r="X52" s="153">
        <f t="shared" si="5"/>
        <v>87.500000000000014</v>
      </c>
      <c r="Y52" s="153">
        <f t="shared" si="6"/>
        <v>71.875</v>
      </c>
      <c r="Z52" s="153">
        <f t="shared" si="7"/>
        <v>75</v>
      </c>
      <c r="AA52"/>
      <c r="AB52"/>
      <c r="AC52"/>
      <c r="AD52" s="2"/>
      <c r="AE52" s="2"/>
      <c r="AF52" s="2"/>
      <c r="AG52" s="22"/>
      <c r="AH52" s="22"/>
      <c r="AI52" s="22"/>
    </row>
    <row r="53" spans="1:35" ht="15.75" customHeight="1" x14ac:dyDescent="0.35">
      <c r="A53" s="18">
        <f t="shared" si="0"/>
        <v>29</v>
      </c>
      <c r="B53" s="18" t="s">
        <v>230</v>
      </c>
      <c r="C53" s="65" t="s">
        <v>231</v>
      </c>
      <c r="D53" s="125">
        <v>2.5</v>
      </c>
      <c r="E53" s="120">
        <v>4</v>
      </c>
      <c r="F53" s="120">
        <v>2</v>
      </c>
      <c r="G53" s="120">
        <v>2</v>
      </c>
      <c r="H53" s="120">
        <v>2</v>
      </c>
      <c r="I53" s="125">
        <v>2.0533333333333332</v>
      </c>
      <c r="J53" s="120">
        <v>1</v>
      </c>
      <c r="K53" s="120">
        <v>3</v>
      </c>
      <c r="L53" s="120">
        <v>2.16</v>
      </c>
      <c r="M53" s="125">
        <v>3</v>
      </c>
      <c r="N53" s="120">
        <v>3</v>
      </c>
      <c r="O53" s="120">
        <v>3</v>
      </c>
      <c r="P53" s="22">
        <f t="shared" si="1"/>
        <v>-0.73064419597576968</v>
      </c>
      <c r="Q53" s="22">
        <f t="shared" si="2"/>
        <v>-0.52233375881193844</v>
      </c>
      <c r="R53" s="22">
        <f t="shared" si="3"/>
        <v>0.71388236506279812</v>
      </c>
      <c r="S53" s="105">
        <f t="shared" si="11"/>
        <v>-0.17969852990830329</v>
      </c>
      <c r="T53" s="107">
        <f t="shared" si="4"/>
        <v>-0.21015368002861307</v>
      </c>
      <c r="U53" s="137">
        <f t="shared" si="8"/>
        <v>68.659146112298259</v>
      </c>
      <c r="V53" s="118"/>
      <c r="W53" s="117"/>
      <c r="X53" s="153">
        <f t="shared" si="5"/>
        <v>62.5</v>
      </c>
      <c r="Y53" s="153">
        <f t="shared" si="6"/>
        <v>51.333333333333329</v>
      </c>
      <c r="Z53" s="153">
        <f t="shared" si="7"/>
        <v>75</v>
      </c>
      <c r="AA53"/>
      <c r="AB53"/>
      <c r="AC53"/>
      <c r="AD53" s="2"/>
      <c r="AE53" s="2"/>
      <c r="AF53" s="2"/>
      <c r="AG53" s="22"/>
      <c r="AH53" s="22"/>
      <c r="AI53" s="22"/>
    </row>
    <row r="54" spans="1:35" ht="15.75" customHeight="1" x14ac:dyDescent="0.35">
      <c r="A54" s="18">
        <f t="shared" si="0"/>
        <v>14</v>
      </c>
      <c r="B54" s="18" t="s">
        <v>232</v>
      </c>
      <c r="C54" t="s">
        <v>234</v>
      </c>
      <c r="D54" s="125">
        <v>3.15</v>
      </c>
      <c r="E54" s="120">
        <v>2.6666666666666665</v>
      </c>
      <c r="F54" s="120">
        <v>3.3333333333333335</v>
      </c>
      <c r="G54" s="120">
        <v>4</v>
      </c>
      <c r="H54" s="120">
        <v>2.6</v>
      </c>
      <c r="I54" s="125">
        <v>3.1999999999999997</v>
      </c>
      <c r="J54" s="120">
        <v>3.6</v>
      </c>
      <c r="K54" s="120">
        <v>3</v>
      </c>
      <c r="L54" s="120">
        <v>3</v>
      </c>
      <c r="M54" s="125">
        <v>2.5238095238095237</v>
      </c>
      <c r="N54" s="120">
        <v>2.3333333333333335</v>
      </c>
      <c r="O54" s="120">
        <v>2.7142857142857144</v>
      </c>
      <c r="P54" s="22">
        <f>STANDARDIZE(D54, AVERAGE(D$6:D$54), _xlfn.STDEV.P(D$6:D$54))</f>
        <v>0.15097288911322507</v>
      </c>
      <c r="Q54" s="22">
        <f t="shared" si="2"/>
        <v>0.99789690271929776</v>
      </c>
      <c r="R54" s="22">
        <f t="shared" si="3"/>
        <v>0.20783916957524495</v>
      </c>
      <c r="S54" s="105">
        <f t="shared" si="11"/>
        <v>0.45223632046925594</v>
      </c>
      <c r="T54" s="107">
        <f t="shared" si="4"/>
        <v>0.52888093763321375</v>
      </c>
      <c r="U54" s="137">
        <f t="shared" si="8"/>
        <v>81.965944850619223</v>
      </c>
      <c r="V54" s="118"/>
      <c r="W54" s="117"/>
      <c r="X54" s="153">
        <f t="shared" si="5"/>
        <v>78.75</v>
      </c>
      <c r="Y54" s="153">
        <f t="shared" si="6"/>
        <v>79.999999999999986</v>
      </c>
      <c r="Z54" s="153">
        <f t="shared" si="7"/>
        <v>63.095238095238081</v>
      </c>
      <c r="AA54"/>
      <c r="AB54"/>
      <c r="AC54"/>
      <c r="AD54" s="2"/>
      <c r="AE54" s="2"/>
      <c r="AF54" s="2"/>
      <c r="AG54" s="22"/>
      <c r="AH54" s="22"/>
      <c r="AI54" s="22"/>
    </row>
    <row r="55" spans="1:35" ht="15.75" customHeight="1" x14ac:dyDescent="0.35">
      <c r="C55" s="66"/>
      <c r="D55" s="4"/>
      <c r="E55"/>
      <c r="F55"/>
      <c r="G55"/>
      <c r="H55"/>
      <c r="I55" s="4"/>
      <c r="J55"/>
      <c r="K55"/>
      <c r="L55"/>
      <c r="M55" s="4"/>
      <c r="N55"/>
      <c r="O55"/>
      <c r="P55"/>
      <c r="Q55"/>
      <c r="R55"/>
      <c r="S55"/>
      <c r="T55"/>
      <c r="U55"/>
      <c r="V55"/>
      <c r="AC55" s="19"/>
    </row>
    <row r="56" spans="1:35" ht="15.75" customHeight="1" x14ac:dyDescent="0.35">
      <c r="C56" s="45" t="s">
        <v>254</v>
      </c>
      <c r="D56" s="121">
        <f t="shared" ref="D56:O56" si="12">AVERAGE(D6:D54)</f>
        <v>3.0386904761904763</v>
      </c>
      <c r="E56" s="121">
        <f t="shared" si="12"/>
        <v>3.0476190476190474</v>
      </c>
      <c r="F56" s="121">
        <f t="shared" si="12"/>
        <v>3.2539682539682544</v>
      </c>
      <c r="G56" s="121">
        <f t="shared" si="12"/>
        <v>3.0079365079365079</v>
      </c>
      <c r="H56" s="121">
        <f t="shared" si="12"/>
        <v>2.8452380952380953</v>
      </c>
      <c r="I56" s="121">
        <f t="shared" si="12"/>
        <v>2.4473148028960359</v>
      </c>
      <c r="J56" s="121">
        <f t="shared" si="12"/>
        <v>2.8845238095238095</v>
      </c>
      <c r="K56" s="121">
        <f t="shared" si="12"/>
        <v>2.2448412698412699</v>
      </c>
      <c r="L56" s="121">
        <f t="shared" si="12"/>
        <v>2.2659854080197217</v>
      </c>
      <c r="M56" s="121">
        <f t="shared" si="12"/>
        <v>2.3282312925170068</v>
      </c>
      <c r="N56" s="121">
        <f t="shared" si="12"/>
        <v>2.4047619047619047</v>
      </c>
      <c r="O56" s="121">
        <f t="shared" si="12"/>
        <v>2.2517006802721089</v>
      </c>
      <c r="P56" s="121">
        <f>AVERAGE(P6:P54)</f>
        <v>-2.1609698157882511E-16</v>
      </c>
      <c r="Q56" s="121">
        <f t="shared" ref="Q56:R56" si="13">AVERAGE(Q6:Q54)</f>
        <v>-6.7142059108283275E-16</v>
      </c>
      <c r="R56" s="121">
        <f t="shared" si="13"/>
        <v>-7.9301644616082606E-18</v>
      </c>
      <c r="S56" s="46"/>
      <c r="T56" s="46">
        <f>AVERAGE(T6:T54)</f>
        <v>0</v>
      </c>
      <c r="U56" s="52"/>
      <c r="V56" s="52"/>
      <c r="W56" s="52"/>
      <c r="X56" s="52"/>
      <c r="Y56" s="52"/>
      <c r="AC56" s="19"/>
    </row>
    <row r="57" spans="1:35" ht="15.75" customHeight="1" x14ac:dyDescent="0.35">
      <c r="C57" s="45" t="s">
        <v>255</v>
      </c>
      <c r="D57" s="46">
        <f t="shared" ref="D57:O57" si="14">_xlfn.STDEV.P(D5:D54)</f>
        <v>0.7372815375219115</v>
      </c>
      <c r="E57" s="46">
        <f t="shared" si="14"/>
        <v>1.0555257186378599</v>
      </c>
      <c r="F57" s="46">
        <f t="shared" si="14"/>
        <v>0.88732856249991243</v>
      </c>
      <c r="G57" s="46">
        <f t="shared" si="14"/>
        <v>0.99066568191456872</v>
      </c>
      <c r="H57" s="46">
        <f t="shared" si="14"/>
        <v>0.93151243657888627</v>
      </c>
      <c r="I57" s="46">
        <f t="shared" si="14"/>
        <v>0.75427150345178451</v>
      </c>
      <c r="J57" s="46">
        <f t="shared" si="14"/>
        <v>1.2813909896985869</v>
      </c>
      <c r="K57" s="46">
        <f t="shared" si="14"/>
        <v>0.83691680393543266</v>
      </c>
      <c r="L57" s="46">
        <f t="shared" si="14"/>
        <v>0.50241969819120968</v>
      </c>
      <c r="M57" s="46">
        <f t="shared" si="14"/>
        <v>0.94100756701546995</v>
      </c>
      <c r="N57" s="46">
        <f t="shared" si="14"/>
        <v>1.1467361419653141</v>
      </c>
      <c r="O57" s="46">
        <f t="shared" si="14"/>
        <v>0.86563790541657704</v>
      </c>
      <c r="P57" s="46">
        <f>_xlfn.STDEV.P(P5:P54)</f>
        <v>0.99999999999999889</v>
      </c>
      <c r="Q57" s="46">
        <f>_xlfn.STDEV.P(Q5:Q54)</f>
        <v>1.0000000000000011</v>
      </c>
      <c r="R57" s="46">
        <f>_xlfn.STDEV.P(R5:R54)</f>
        <v>0.99999999999999889</v>
      </c>
      <c r="S57" s="46"/>
      <c r="T57" s="46">
        <f>_xlfn.STDEV.P(T6:T54)</f>
        <v>1</v>
      </c>
      <c r="U57" s="52"/>
      <c r="V57" s="52"/>
      <c r="W57" s="52"/>
      <c r="X57" s="52"/>
      <c r="Y57" s="52"/>
      <c r="AC57" s="19"/>
    </row>
    <row r="58" spans="1:35" ht="15.75" customHeight="1" x14ac:dyDescent="0.35">
      <c r="C58" s="45" t="s">
        <v>256</v>
      </c>
      <c r="D58" s="46">
        <f t="shared" ref="D58:O58" si="15">MIN(D5:D54)</f>
        <v>0</v>
      </c>
      <c r="E58" s="46">
        <f t="shared" si="15"/>
        <v>0</v>
      </c>
      <c r="F58" s="46">
        <f t="shared" si="15"/>
        <v>0</v>
      </c>
      <c r="G58" s="46">
        <f t="shared" si="15"/>
        <v>0</v>
      </c>
      <c r="H58" s="46">
        <f t="shared" si="15"/>
        <v>0</v>
      </c>
      <c r="I58" s="46">
        <f t="shared" si="15"/>
        <v>0.12121212121212122</v>
      </c>
      <c r="J58" s="46">
        <f t="shared" si="15"/>
        <v>0</v>
      </c>
      <c r="K58" s="46">
        <f t="shared" si="15"/>
        <v>0</v>
      </c>
      <c r="L58" s="46">
        <f t="shared" si="15"/>
        <v>0.36363636363636365</v>
      </c>
      <c r="M58" s="46">
        <f t="shared" si="15"/>
        <v>0</v>
      </c>
      <c r="N58" s="46">
        <f t="shared" si="15"/>
        <v>0</v>
      </c>
      <c r="O58" s="46">
        <f t="shared" si="15"/>
        <v>0</v>
      </c>
      <c r="P58" s="46">
        <f>MIN(P5:P54)</f>
        <v>-4.1214791386257499</v>
      </c>
      <c r="Q58" s="46">
        <f t="shared" ref="Q58:R58" si="16">MIN(Q5:Q54)</f>
        <v>-3.0839063534005122</v>
      </c>
      <c r="R58" s="46">
        <f t="shared" si="16"/>
        <v>-2.4741897665087866</v>
      </c>
      <c r="S58" s="46"/>
      <c r="T58" s="46">
        <f>MIN(T6:T54)</f>
        <v>-3.7733537436896305</v>
      </c>
      <c r="U58" s="52"/>
      <c r="V58" s="52"/>
      <c r="W58" s="52"/>
      <c r="X58" s="52"/>
      <c r="Y58" s="52"/>
      <c r="AC58" s="19"/>
    </row>
    <row r="59" spans="1:35" ht="15.75" customHeight="1" x14ac:dyDescent="0.35">
      <c r="C59" s="45" t="s">
        <v>257</v>
      </c>
      <c r="D59" s="46">
        <f t="shared" ref="D59:O59" si="17">MAX(D5:D54)</f>
        <v>3.9</v>
      </c>
      <c r="E59" s="46">
        <f t="shared" si="17"/>
        <v>4</v>
      </c>
      <c r="F59" s="46">
        <f t="shared" si="17"/>
        <v>4</v>
      </c>
      <c r="G59" s="46">
        <f t="shared" si="17"/>
        <v>4</v>
      </c>
      <c r="H59" s="46">
        <f t="shared" si="17"/>
        <v>4</v>
      </c>
      <c r="I59" s="46">
        <f t="shared" si="17"/>
        <v>3.725490196078431</v>
      </c>
      <c r="J59" s="46">
        <f t="shared" si="17"/>
        <v>4</v>
      </c>
      <c r="K59" s="46">
        <f t="shared" si="17"/>
        <v>4</v>
      </c>
      <c r="L59" s="46">
        <f t="shared" si="17"/>
        <v>3.1764705882352944</v>
      </c>
      <c r="M59" s="46">
        <f t="shared" si="17"/>
        <v>4</v>
      </c>
      <c r="N59" s="46">
        <f t="shared" si="17"/>
        <v>4</v>
      </c>
      <c r="O59" s="46">
        <f t="shared" si="17"/>
        <v>4</v>
      </c>
      <c r="P59" s="46">
        <f>MAX(P5:P54)</f>
        <v>1.1682233719082191</v>
      </c>
      <c r="Q59" s="46">
        <f t="shared" ref="Q59:R59" si="18">MAX(Q5:Q54)</f>
        <v>1.6945826367999601</v>
      </c>
      <c r="R59" s="46">
        <f t="shared" si="18"/>
        <v>1.7765730755866598</v>
      </c>
      <c r="S59" s="46"/>
      <c r="T59" s="46">
        <f>MAX(T6:T54)</f>
        <v>1.2804585006749922</v>
      </c>
      <c r="U59" s="52"/>
      <c r="V59" s="52"/>
      <c r="W59" s="52"/>
      <c r="X59" s="52"/>
      <c r="Y59" s="52"/>
      <c r="AC59" s="19"/>
    </row>
    <row r="60" spans="1:35" s="54" customFormat="1" ht="15.75" customHeight="1" x14ac:dyDescent="0.35">
      <c r="C60" s="45" t="s">
        <v>258</v>
      </c>
      <c r="D60" s="131"/>
      <c r="E60" s="132"/>
      <c r="F60" s="132"/>
      <c r="G60" s="132"/>
      <c r="H60" s="132"/>
      <c r="I60" s="133"/>
      <c r="J60" s="134"/>
      <c r="K60" s="134"/>
      <c r="L60" s="134"/>
      <c r="M60" s="133"/>
      <c r="N60" s="134"/>
      <c r="O60" s="134"/>
      <c r="P60" s="134"/>
      <c r="Q60" s="134"/>
      <c r="R60" s="134"/>
      <c r="S60" s="134"/>
      <c r="T60" s="134">
        <f>T58-(0.25*T57)</f>
        <v>-4.0233537436896309</v>
      </c>
      <c r="U60" s="52"/>
      <c r="V60" s="52"/>
      <c r="W60" s="52"/>
      <c r="X60" s="52"/>
      <c r="Y60" s="52"/>
      <c r="Z60" s="53"/>
      <c r="AA60" s="53"/>
      <c r="AB60" s="53"/>
      <c r="AC60" s="53"/>
    </row>
    <row r="61" spans="1:35" ht="15.75" customHeight="1" x14ac:dyDescent="0.35">
      <c r="C61" s="45" t="s">
        <v>259</v>
      </c>
      <c r="D61" s="135"/>
      <c r="E61" s="136"/>
      <c r="F61" s="136"/>
      <c r="G61" s="136"/>
      <c r="H61" s="136"/>
      <c r="I61" s="135"/>
      <c r="J61" s="136"/>
      <c r="K61" s="136"/>
      <c r="L61" s="136"/>
      <c r="M61" s="135"/>
      <c r="N61" s="136"/>
      <c r="O61" s="136"/>
      <c r="P61" s="136"/>
      <c r="Q61" s="136"/>
      <c r="R61" s="136"/>
      <c r="S61" s="136"/>
      <c r="T61" s="134">
        <f>T59+(0.25*T57)</f>
        <v>1.5304585006749922</v>
      </c>
      <c r="U61"/>
      <c r="V61" s="18"/>
      <c r="AC61" s="19"/>
    </row>
    <row r="62" spans="1:35" ht="15.75" customHeight="1" x14ac:dyDescent="0.35">
      <c r="C62" s="136" t="s">
        <v>260</v>
      </c>
      <c r="D62" s="143">
        <v>4</v>
      </c>
      <c r="E62" s="143">
        <v>4</v>
      </c>
      <c r="F62" s="143">
        <v>4</v>
      </c>
      <c r="G62" s="143">
        <v>4</v>
      </c>
      <c r="H62" s="144">
        <v>4</v>
      </c>
      <c r="I62" s="144">
        <v>4</v>
      </c>
      <c r="J62" s="143">
        <v>4</v>
      </c>
      <c r="K62" s="143">
        <v>4</v>
      </c>
      <c r="L62" s="143">
        <v>4</v>
      </c>
      <c r="M62" s="143">
        <v>4</v>
      </c>
      <c r="N62" s="143">
        <v>4</v>
      </c>
      <c r="O62" s="143">
        <v>4</v>
      </c>
      <c r="P62" s="134">
        <f>STANDARDIZE(D62,AVERAGE(D$6:D$54),_xlfn.STDEV.P(D$6:D$54))</f>
        <v>1.3038567696142185</v>
      </c>
      <c r="Q62" s="134">
        <f>STANDARDIZE(I62,AVERAGE(I$6:I$54),_xlfn.STDEV.P(I$6:I$54))</f>
        <v>2.0585229456480678</v>
      </c>
      <c r="R62" s="134">
        <f>STANDARDIZE(M62,AVERAGE(M$6:M$54),_xlfn.STDEV.P(M$6:M$54))</f>
        <v>1.7765730755866598</v>
      </c>
      <c r="S62" s="134"/>
      <c r="T62" s="134">
        <f>AVERAGE(R62:S62)</f>
        <v>1.7765730755866598</v>
      </c>
      <c r="U62" s="52"/>
      <c r="V62" s="52"/>
      <c r="W62" s="52"/>
      <c r="AC62" s="19"/>
    </row>
    <row r="63" spans="1:35" ht="15.75" customHeight="1" x14ac:dyDescent="0.35">
      <c r="C63" s="136" t="s">
        <v>261</v>
      </c>
      <c r="D63" s="145">
        <v>0</v>
      </c>
      <c r="E63" s="145">
        <v>0</v>
      </c>
      <c r="F63" s="145">
        <v>0</v>
      </c>
      <c r="G63" s="145">
        <v>0</v>
      </c>
      <c r="H63" s="145">
        <v>0</v>
      </c>
      <c r="I63" s="145">
        <v>0</v>
      </c>
      <c r="J63" s="145">
        <v>0</v>
      </c>
      <c r="K63" s="145">
        <v>0</v>
      </c>
      <c r="L63" s="145">
        <v>0</v>
      </c>
      <c r="M63" s="145">
        <v>0</v>
      </c>
      <c r="N63" s="145">
        <v>0</v>
      </c>
      <c r="O63" s="145">
        <v>0</v>
      </c>
      <c r="P63" s="134">
        <f>STANDARDIZE(D63,AVERAGE(D$6:D$54),_xlfn.STDEV.P(D$6:D$54))</f>
        <v>-4.1214791386257499</v>
      </c>
      <c r="Q63" s="134">
        <f>STANDARDIZE(I63,AVERAGE(I$6:I$54),_xlfn.STDEV.P(I$6:I$54))</f>
        <v>-3.2446072689957806</v>
      </c>
      <c r="R63" s="134">
        <f>STANDARDIZE(M63,AVERAGE(M$6:M$54),_xlfn.STDEV.P(M$6:M$54))</f>
        <v>-2.4741897665087866</v>
      </c>
      <c r="S63" s="134"/>
      <c r="T63" s="134">
        <f>AVERAGE(R63:S63)</f>
        <v>-2.4741897665087866</v>
      </c>
      <c r="U63" s="52"/>
      <c r="V63" s="52"/>
      <c r="W63" s="52"/>
      <c r="AC63" s="19"/>
    </row>
    <row r="64" spans="1:35" ht="15.75" customHeight="1" x14ac:dyDescent="0.35">
      <c r="C64"/>
      <c r="D64" s="122"/>
      <c r="E64" s="7"/>
      <c r="F64" s="7"/>
      <c r="G64" s="7"/>
      <c r="H64" s="7"/>
      <c r="I64" s="122"/>
      <c r="J64" s="7"/>
      <c r="K64" s="7"/>
      <c r="L64" s="7"/>
      <c r="M64" s="122"/>
      <c r="N64" s="7"/>
      <c r="O64" s="7"/>
      <c r="T64" s="22"/>
      <c r="V64" s="18"/>
      <c r="AC64" s="19"/>
    </row>
    <row r="65" spans="3:29" ht="15.75" customHeight="1" x14ac:dyDescent="0.35">
      <c r="C65"/>
      <c r="D65" s="122"/>
      <c r="E65" s="7"/>
      <c r="F65" s="7"/>
      <c r="G65" s="7"/>
      <c r="H65" s="7"/>
      <c r="I65" s="122"/>
      <c r="J65" s="7"/>
      <c r="K65" s="7"/>
      <c r="L65" s="7"/>
      <c r="M65" s="122"/>
      <c r="N65" s="7"/>
      <c r="O65" s="7"/>
      <c r="T65" s="22"/>
      <c r="V65" s="18"/>
      <c r="AC65" s="19"/>
    </row>
    <row r="66" spans="3:29" ht="15.75" customHeight="1" x14ac:dyDescent="0.3">
      <c r="C66" s="20"/>
      <c r="D66" s="123"/>
      <c r="E66" s="22"/>
      <c r="F66" s="22"/>
      <c r="G66" s="22"/>
      <c r="H66" s="22"/>
      <c r="I66" s="123"/>
      <c r="J66" s="22"/>
      <c r="K66" s="22"/>
      <c r="L66" s="22"/>
      <c r="T66" s="22"/>
      <c r="V66" s="18"/>
      <c r="AC66" s="19"/>
    </row>
  </sheetData>
  <mergeCells count="6">
    <mergeCell ref="AB5:AD11"/>
    <mergeCell ref="C4:I4"/>
    <mergeCell ref="P4:R4"/>
    <mergeCell ref="S4:T4"/>
    <mergeCell ref="A1:V2"/>
    <mergeCell ref="X4:Z4"/>
  </mergeCells>
  <conditionalFormatting sqref="D64:O65">
    <cfRule type="colorScale" priority="95">
      <colorScale>
        <cfvo type="min"/>
        <cfvo type="num" val="0"/>
        <cfvo type="max"/>
        <color rgb="FFF8696B"/>
        <color theme="0"/>
        <color rgb="FF63BE7B"/>
      </colorScale>
    </cfRule>
  </conditionalFormatting>
  <conditionalFormatting sqref="D66:O66">
    <cfRule type="colorScale" priority="149">
      <colorScale>
        <cfvo type="min"/>
        <cfvo type="max"/>
        <color rgb="FFFCFCFF"/>
        <color rgb="FF63BE7B"/>
      </colorScale>
    </cfRule>
    <cfRule type="colorScale" priority="150">
      <colorScale>
        <cfvo type="min"/>
        <cfvo type="percentile" val="50"/>
        <cfvo type="max"/>
        <color rgb="FFF8696B"/>
        <color rgb="FFFCFCFF"/>
        <color rgb="FF63BE7B"/>
      </colorScale>
    </cfRule>
  </conditionalFormatting>
  <conditionalFormatting sqref="D64:O65">
    <cfRule type="colorScale" priority="151">
      <colorScale>
        <cfvo type="min"/>
        <cfvo type="percentile" val="50"/>
        <cfvo type="max"/>
        <color rgb="FFF8696B"/>
        <color rgb="FFFCFCFF"/>
        <color rgb="FF63BE7B"/>
      </colorScale>
    </cfRule>
  </conditionalFormatting>
  <conditionalFormatting sqref="D64:O65">
    <cfRule type="colorScale" priority="152">
      <colorScale>
        <cfvo type="min"/>
        <cfvo type="percentile" val="50"/>
        <cfvo type="max"/>
        <color rgb="FFF8696B"/>
        <color rgb="FFFCFCFF"/>
        <color rgb="FF63BE7B"/>
      </colorScale>
    </cfRule>
  </conditionalFormatting>
  <conditionalFormatting sqref="D6:H24 D27:H28 D30:H33 D29 D35:H41 D43:H54">
    <cfRule type="colorScale" priority="94">
      <colorScale>
        <cfvo type="min"/>
        <cfvo type="percentile" val="50"/>
        <cfvo type="max"/>
        <color rgb="FFF8696B"/>
        <color rgb="FFFFEB84"/>
        <color rgb="FF63BE7B"/>
      </colorScale>
    </cfRule>
  </conditionalFormatting>
  <conditionalFormatting sqref="I6:L6 J28:L28 J27:K27 J44:L44 J43:K43 J47:L54 J45:K46 I8:L12 I43:I54 I35:L41 I30:L33 I27:I28 I14:L24">
    <cfRule type="colorScale" priority="93">
      <colorScale>
        <cfvo type="min"/>
        <cfvo type="percentile" val="50"/>
        <cfvo type="max"/>
        <color rgb="FFF8696B"/>
        <color rgb="FFFFEB84"/>
        <color rgb="FF63BE7B"/>
      </colorScale>
    </cfRule>
  </conditionalFormatting>
  <conditionalFormatting sqref="M6:O6 M8:O12 M43:O54 M35:O41 M30:O33 M27:O28 M14:O24">
    <cfRule type="colorScale" priority="92">
      <colorScale>
        <cfvo type="min"/>
        <cfvo type="percentile" val="50"/>
        <cfvo type="max"/>
        <color rgb="FFF8696B"/>
        <color rgb="FFFFEB84"/>
        <color rgb="FF63BE7B"/>
      </colorScale>
    </cfRule>
  </conditionalFormatting>
  <conditionalFormatting sqref="P7:R7">
    <cfRule type="colorScale" priority="86">
      <colorScale>
        <cfvo type="min"/>
        <cfvo type="percentile" val="50"/>
        <cfvo type="max"/>
        <color rgb="FFF8696B"/>
        <color rgb="FFFFEB84"/>
        <color rgb="FF63BE7B"/>
      </colorScale>
    </cfRule>
  </conditionalFormatting>
  <conditionalFormatting sqref="P7:R7">
    <cfRule type="colorScale" priority="83">
      <colorScale>
        <cfvo type="min"/>
        <cfvo type="percentile" val="50"/>
        <cfvo type="max"/>
        <color rgb="FFF8696B"/>
        <color rgb="FFFFEB84"/>
        <color rgb="FF63BE7B"/>
      </colorScale>
    </cfRule>
  </conditionalFormatting>
  <conditionalFormatting sqref="A6:B12 A14:B24 B13 A30:B33 B29 A43:B54 B42 A27:B28 B25:B26 A35:B41 B34">
    <cfRule type="colorScale" priority="265">
      <colorScale>
        <cfvo type="min"/>
        <cfvo type="percentile" val="50"/>
        <cfvo type="max"/>
        <color rgb="FF63BE7B"/>
        <color rgb="FFFFEB84"/>
        <color rgb="FFF8696B"/>
      </colorScale>
    </cfRule>
  </conditionalFormatting>
  <conditionalFormatting sqref="W6:W54">
    <cfRule type="cellIs" dxfId="1" priority="80" operator="lessThan">
      <formula>-9</formula>
    </cfRule>
    <cfRule type="cellIs" dxfId="0" priority="81" operator="greaterThan">
      <formula>9</formula>
    </cfRule>
  </conditionalFormatting>
  <conditionalFormatting sqref="J7">
    <cfRule type="colorScale" priority="78">
      <colorScale>
        <cfvo type="min"/>
        <cfvo type="percentile" val="50"/>
        <cfvo type="max"/>
        <color rgb="FFF8696B"/>
        <color rgb="FFFFEB84"/>
        <color rgb="FF63BE7B"/>
      </colorScale>
    </cfRule>
  </conditionalFormatting>
  <conditionalFormatting sqref="K7">
    <cfRule type="colorScale" priority="77">
      <colorScale>
        <cfvo type="min"/>
        <cfvo type="percentile" val="50"/>
        <cfvo type="max"/>
        <color rgb="FFF8696B"/>
        <color rgb="FFFFEB84"/>
        <color rgb="FF63BE7B"/>
      </colorScale>
    </cfRule>
  </conditionalFormatting>
  <conditionalFormatting sqref="L7">
    <cfRule type="colorScale" priority="76">
      <colorScale>
        <cfvo type="min"/>
        <cfvo type="percentile" val="50"/>
        <cfvo type="max"/>
        <color rgb="FFF8696B"/>
        <color rgb="FFFFEB84"/>
        <color rgb="FF63BE7B"/>
      </colorScale>
    </cfRule>
  </conditionalFormatting>
  <conditionalFormatting sqref="N7">
    <cfRule type="colorScale" priority="74">
      <colorScale>
        <cfvo type="min"/>
        <cfvo type="percentile" val="50"/>
        <cfvo type="max"/>
        <color rgb="FFF8696B"/>
        <color rgb="FFFFEB84"/>
        <color rgb="FF63BE7B"/>
      </colorScale>
    </cfRule>
  </conditionalFormatting>
  <conditionalFormatting sqref="O7">
    <cfRule type="colorScale" priority="73">
      <colorScale>
        <cfvo type="min"/>
        <cfvo type="percentile" val="50"/>
        <cfvo type="max"/>
        <color rgb="FFF8696B"/>
        <color rgb="FFFFEB84"/>
        <color rgb="FF63BE7B"/>
      </colorScale>
    </cfRule>
  </conditionalFormatting>
  <conditionalFormatting sqref="O13">
    <cfRule type="colorScale" priority="72">
      <colorScale>
        <cfvo type="min"/>
        <cfvo type="percentile" val="50"/>
        <cfvo type="max"/>
        <color rgb="FFF8696B"/>
        <color rgb="FFFFEB84"/>
        <color rgb="FF63BE7B"/>
      </colorScale>
    </cfRule>
  </conditionalFormatting>
  <conditionalFormatting sqref="N13">
    <cfRule type="colorScale" priority="71">
      <colorScale>
        <cfvo type="min"/>
        <cfvo type="percentile" val="50"/>
        <cfvo type="max"/>
        <color rgb="FFF8696B"/>
        <color rgb="FFFFEB84"/>
        <color rgb="FF63BE7B"/>
      </colorScale>
    </cfRule>
  </conditionalFormatting>
  <conditionalFormatting sqref="L13">
    <cfRule type="colorScale" priority="69">
      <colorScale>
        <cfvo type="min"/>
        <cfvo type="percentile" val="50"/>
        <cfvo type="max"/>
        <color rgb="FFF8696B"/>
        <color rgb="FFFFEB84"/>
        <color rgb="FF63BE7B"/>
      </colorScale>
    </cfRule>
  </conditionalFormatting>
  <conditionalFormatting sqref="A13">
    <cfRule type="colorScale" priority="68">
      <colorScale>
        <cfvo type="min"/>
        <cfvo type="percentile" val="50"/>
        <cfvo type="max"/>
        <color rgb="FFF8696B"/>
        <color rgb="FFFFEB84"/>
        <color rgb="FF63BE7B"/>
      </colorScale>
    </cfRule>
  </conditionalFormatting>
  <conditionalFormatting sqref="J13">
    <cfRule type="colorScale" priority="67">
      <colorScale>
        <cfvo type="min"/>
        <cfvo type="percentile" val="50"/>
        <cfvo type="max"/>
        <color rgb="FFF8696B"/>
        <color rgb="FFFFEB84"/>
        <color rgb="FF63BE7B"/>
      </colorScale>
    </cfRule>
  </conditionalFormatting>
  <conditionalFormatting sqref="K13">
    <cfRule type="colorScale" priority="66">
      <colorScale>
        <cfvo type="min"/>
        <cfvo type="percentile" val="50"/>
        <cfvo type="max"/>
        <color rgb="FFF8696B"/>
        <color rgb="FFFFEB84"/>
        <color rgb="FF63BE7B"/>
      </colorScale>
    </cfRule>
  </conditionalFormatting>
  <conditionalFormatting sqref="D25:H25 N25:O25 J25:L25">
    <cfRule type="colorScale" priority="65">
      <colorScale>
        <cfvo type="min"/>
        <cfvo type="percentile" val="50"/>
        <cfvo type="max"/>
        <color rgb="FFF8696B"/>
        <color rgb="FFFFEB84"/>
        <color rgb="FF63BE7B"/>
      </colorScale>
    </cfRule>
  </conditionalFormatting>
  <conditionalFormatting sqref="D26:H26 N26:O26 J26:L26">
    <cfRule type="colorScale" priority="64">
      <colorScale>
        <cfvo type="min"/>
        <cfvo type="percentile" val="50"/>
        <cfvo type="max"/>
        <color rgb="FFF8696B"/>
        <color rgb="FFFFEB84"/>
        <color rgb="FF63BE7B"/>
      </colorScale>
    </cfRule>
  </conditionalFormatting>
  <conditionalFormatting sqref="L27">
    <cfRule type="colorScale" priority="63">
      <colorScale>
        <cfvo type="min"/>
        <cfvo type="percentile" val="50"/>
        <cfvo type="max"/>
        <color rgb="FFF8696B"/>
        <color rgb="FFFFEB84"/>
        <color rgb="FF63BE7B"/>
      </colorScale>
    </cfRule>
  </conditionalFormatting>
  <conditionalFormatting sqref="O29">
    <cfRule type="colorScale" priority="62">
      <colorScale>
        <cfvo type="min"/>
        <cfvo type="percentile" val="50"/>
        <cfvo type="max"/>
        <color rgb="FFF8696B"/>
        <color rgb="FFFFEB84"/>
        <color rgb="FF63BE7B"/>
      </colorScale>
    </cfRule>
  </conditionalFormatting>
  <conditionalFormatting sqref="N29">
    <cfRule type="colorScale" priority="61">
      <colorScale>
        <cfvo type="min"/>
        <cfvo type="percentile" val="50"/>
        <cfvo type="max"/>
        <color rgb="FFF8696B"/>
        <color rgb="FFFFEB84"/>
        <color rgb="FF63BE7B"/>
      </colorScale>
    </cfRule>
  </conditionalFormatting>
  <conditionalFormatting sqref="L29">
    <cfRule type="colorScale" priority="59">
      <colorScale>
        <cfvo type="min"/>
        <cfvo type="percentile" val="50"/>
        <cfvo type="max"/>
        <color rgb="FFF8696B"/>
        <color rgb="FFFFEB84"/>
        <color rgb="FF63BE7B"/>
      </colorScale>
    </cfRule>
  </conditionalFormatting>
  <conditionalFormatting sqref="K29">
    <cfRule type="colorScale" priority="58">
      <colorScale>
        <cfvo type="min"/>
        <cfvo type="percentile" val="50"/>
        <cfvo type="max"/>
        <color rgb="FFF8696B"/>
        <color rgb="FFFFEB84"/>
        <color rgb="FF63BE7B"/>
      </colorScale>
    </cfRule>
  </conditionalFormatting>
  <conditionalFormatting sqref="J29">
    <cfRule type="colorScale" priority="57">
      <colorScale>
        <cfvo type="min"/>
        <cfvo type="percentile" val="50"/>
        <cfvo type="max"/>
        <color rgb="FFF8696B"/>
        <color rgb="FFFFEB84"/>
        <color rgb="FF63BE7B"/>
      </colorScale>
    </cfRule>
  </conditionalFormatting>
  <conditionalFormatting sqref="A29">
    <cfRule type="colorScale" priority="56">
      <colorScale>
        <cfvo type="min"/>
        <cfvo type="percentile" val="50"/>
        <cfvo type="max"/>
        <color rgb="FFF8696B"/>
        <color rgb="FFFFEB84"/>
        <color rgb="FF63BE7B"/>
      </colorScale>
    </cfRule>
  </conditionalFormatting>
  <conditionalFormatting sqref="E29">
    <cfRule type="colorScale" priority="55">
      <colorScale>
        <cfvo type="min"/>
        <cfvo type="percentile" val="50"/>
        <cfvo type="max"/>
        <color rgb="FFF8696B"/>
        <color rgb="FFFFEB84"/>
        <color rgb="FF63BE7B"/>
      </colorScale>
    </cfRule>
  </conditionalFormatting>
  <conditionalFormatting sqref="F29">
    <cfRule type="colorScale" priority="54">
      <colorScale>
        <cfvo type="min"/>
        <cfvo type="percentile" val="50"/>
        <cfvo type="max"/>
        <color rgb="FFF8696B"/>
        <color rgb="FFFFEB84"/>
        <color rgb="FF63BE7B"/>
      </colorScale>
    </cfRule>
  </conditionalFormatting>
  <conditionalFormatting sqref="G29">
    <cfRule type="colorScale" priority="53">
      <colorScale>
        <cfvo type="min"/>
        <cfvo type="percentile" val="50"/>
        <cfvo type="max"/>
        <color rgb="FFF8696B"/>
        <color rgb="FFFFEB84"/>
        <color rgb="FF63BE7B"/>
      </colorScale>
    </cfRule>
  </conditionalFormatting>
  <conditionalFormatting sqref="H29">
    <cfRule type="colorScale" priority="52">
      <colorScale>
        <cfvo type="min"/>
        <cfvo type="percentile" val="50"/>
        <cfvo type="max"/>
        <color rgb="FFF8696B"/>
        <color rgb="FFFFEB84"/>
        <color rgb="FF63BE7B"/>
      </colorScale>
    </cfRule>
  </conditionalFormatting>
  <conditionalFormatting sqref="O34">
    <cfRule type="colorScale" priority="50">
      <colorScale>
        <cfvo type="min"/>
        <cfvo type="percentile" val="50"/>
        <cfvo type="max"/>
        <color rgb="FFF8696B"/>
        <color rgb="FFFFEB84"/>
        <color rgb="FF63BE7B"/>
      </colorScale>
    </cfRule>
  </conditionalFormatting>
  <conditionalFormatting sqref="N34">
    <cfRule type="colorScale" priority="49">
      <colorScale>
        <cfvo type="min"/>
        <cfvo type="percentile" val="50"/>
        <cfvo type="max"/>
        <color rgb="FFF8696B"/>
        <color rgb="FFFFEB84"/>
        <color rgb="FF63BE7B"/>
      </colorScale>
    </cfRule>
  </conditionalFormatting>
  <conditionalFormatting sqref="L34">
    <cfRule type="colorScale" priority="47">
      <colorScale>
        <cfvo type="min"/>
        <cfvo type="percentile" val="50"/>
        <cfvo type="max"/>
        <color rgb="FFF8696B"/>
        <color rgb="FFFFEB84"/>
        <color rgb="FF63BE7B"/>
      </colorScale>
    </cfRule>
  </conditionalFormatting>
  <conditionalFormatting sqref="K34">
    <cfRule type="colorScale" priority="46">
      <colorScale>
        <cfvo type="min"/>
        <cfvo type="percentile" val="50"/>
        <cfvo type="max"/>
        <color rgb="FFF8696B"/>
        <color rgb="FFFFEB84"/>
        <color rgb="FF63BE7B"/>
      </colorScale>
    </cfRule>
  </conditionalFormatting>
  <conditionalFormatting sqref="J34">
    <cfRule type="colorScale" priority="45">
      <colorScale>
        <cfvo type="min"/>
        <cfvo type="percentile" val="50"/>
        <cfvo type="max"/>
        <color rgb="FFF8696B"/>
        <color rgb="FFFFEB84"/>
        <color rgb="FF63BE7B"/>
      </colorScale>
    </cfRule>
  </conditionalFormatting>
  <conditionalFormatting sqref="H34">
    <cfRule type="colorScale" priority="43">
      <colorScale>
        <cfvo type="min"/>
        <cfvo type="percentile" val="50"/>
        <cfvo type="max"/>
        <color rgb="FFF8696B"/>
        <color rgb="FFFFEB84"/>
        <color rgb="FF63BE7B"/>
      </colorScale>
    </cfRule>
  </conditionalFormatting>
  <conditionalFormatting sqref="G34">
    <cfRule type="colorScale" priority="42">
      <colorScale>
        <cfvo type="min"/>
        <cfvo type="percentile" val="50"/>
        <cfvo type="max"/>
        <color rgb="FFF8696B"/>
        <color rgb="FFFFEB84"/>
        <color rgb="FF63BE7B"/>
      </colorScale>
    </cfRule>
  </conditionalFormatting>
  <conditionalFormatting sqref="F34">
    <cfRule type="colorScale" priority="41">
      <colorScale>
        <cfvo type="min"/>
        <cfvo type="percentile" val="50"/>
        <cfvo type="max"/>
        <color rgb="FFF8696B"/>
        <color rgb="FFFFEB84"/>
        <color rgb="FF63BE7B"/>
      </colorScale>
    </cfRule>
  </conditionalFormatting>
  <conditionalFormatting sqref="E34">
    <cfRule type="colorScale" priority="40">
      <colorScale>
        <cfvo type="min"/>
        <cfvo type="percentile" val="50"/>
        <cfvo type="max"/>
        <color rgb="FFF8696B"/>
        <color rgb="FFFFEB84"/>
        <color rgb="FF63BE7B"/>
      </colorScale>
    </cfRule>
  </conditionalFormatting>
  <conditionalFormatting sqref="D34">
    <cfRule type="colorScale" priority="39">
      <colorScale>
        <cfvo type="min"/>
        <cfvo type="percentile" val="50"/>
        <cfvo type="max"/>
        <color rgb="FFF8696B"/>
        <color rgb="FFFFEB84"/>
        <color rgb="FF63BE7B"/>
      </colorScale>
    </cfRule>
  </conditionalFormatting>
  <conditionalFormatting sqref="D42">
    <cfRule type="colorScale" priority="38">
      <colorScale>
        <cfvo type="min"/>
        <cfvo type="percentile" val="50"/>
        <cfvo type="max"/>
        <color rgb="FFF8696B"/>
        <color rgb="FFFFEB84"/>
        <color rgb="FF63BE7B"/>
      </colorScale>
    </cfRule>
  </conditionalFormatting>
  <conditionalFormatting sqref="E42">
    <cfRule type="colorScale" priority="37">
      <colorScale>
        <cfvo type="min"/>
        <cfvo type="percentile" val="50"/>
        <cfvo type="max"/>
        <color rgb="FFF8696B"/>
        <color rgb="FFFFEB84"/>
        <color rgb="FF63BE7B"/>
      </colorScale>
    </cfRule>
  </conditionalFormatting>
  <conditionalFormatting sqref="O42">
    <cfRule type="colorScale" priority="35">
      <colorScale>
        <cfvo type="min"/>
        <cfvo type="percentile" val="50"/>
        <cfvo type="max"/>
        <color rgb="FFF8696B"/>
        <color rgb="FFFFEB84"/>
        <color rgb="FF63BE7B"/>
      </colorScale>
    </cfRule>
  </conditionalFormatting>
  <conditionalFormatting sqref="N42">
    <cfRule type="colorScale" priority="34">
      <colorScale>
        <cfvo type="min"/>
        <cfvo type="percentile" val="50"/>
        <cfvo type="max"/>
        <color rgb="FFF8696B"/>
        <color rgb="FFFFEB84"/>
        <color rgb="FF63BE7B"/>
      </colorScale>
    </cfRule>
  </conditionalFormatting>
  <conditionalFormatting sqref="A42">
    <cfRule type="colorScale" priority="33">
      <colorScale>
        <cfvo type="min"/>
        <cfvo type="percentile" val="50"/>
        <cfvo type="max"/>
        <color rgb="FFF8696B"/>
        <color rgb="FFFFEB84"/>
        <color rgb="FF63BE7B"/>
      </colorScale>
    </cfRule>
  </conditionalFormatting>
  <conditionalFormatting sqref="F42">
    <cfRule type="colorScale" priority="32">
      <colorScale>
        <cfvo type="min"/>
        <cfvo type="percentile" val="50"/>
        <cfvo type="max"/>
        <color rgb="FFF8696B"/>
        <color rgb="FFFFEB84"/>
        <color rgb="FF63BE7B"/>
      </colorScale>
    </cfRule>
  </conditionalFormatting>
  <conditionalFormatting sqref="G42">
    <cfRule type="colorScale" priority="31">
      <colorScale>
        <cfvo type="min"/>
        <cfvo type="percentile" val="50"/>
        <cfvo type="max"/>
        <color rgb="FFF8696B"/>
        <color rgb="FFFFEB84"/>
        <color rgb="FF63BE7B"/>
      </colorScale>
    </cfRule>
  </conditionalFormatting>
  <conditionalFormatting sqref="H42">
    <cfRule type="colorScale" priority="30">
      <colorScale>
        <cfvo type="min"/>
        <cfvo type="percentile" val="50"/>
        <cfvo type="max"/>
        <color rgb="FFF8696B"/>
        <color rgb="FFFFEB84"/>
        <color rgb="FF63BE7B"/>
      </colorScale>
    </cfRule>
  </conditionalFormatting>
  <conditionalFormatting sqref="Q42:S42">
    <cfRule type="colorScale" priority="29">
      <colorScale>
        <cfvo type="min"/>
        <cfvo type="percentile" val="50"/>
        <cfvo type="max"/>
        <color rgb="FFF8696B"/>
        <color rgb="FFFFEB84"/>
        <color rgb="FF63BE7B"/>
      </colorScale>
    </cfRule>
  </conditionalFormatting>
  <conditionalFormatting sqref="L42">
    <cfRule type="colorScale" priority="28">
      <colorScale>
        <cfvo type="min"/>
        <cfvo type="percentile" val="50"/>
        <cfvo type="max"/>
        <color rgb="FFF8696B"/>
        <color rgb="FFFFEB84"/>
        <color rgb="FF63BE7B"/>
      </colorScale>
    </cfRule>
  </conditionalFormatting>
  <conditionalFormatting sqref="K42">
    <cfRule type="colorScale" priority="27">
      <colorScale>
        <cfvo type="min"/>
        <cfvo type="percentile" val="50"/>
        <cfvo type="max"/>
        <color rgb="FFF8696B"/>
        <color rgb="FFFFEB84"/>
        <color rgb="FF63BE7B"/>
      </colorScale>
    </cfRule>
  </conditionalFormatting>
  <conditionalFormatting sqref="J42">
    <cfRule type="colorScale" priority="26">
      <colorScale>
        <cfvo type="min"/>
        <cfvo type="percentile" val="50"/>
        <cfvo type="max"/>
        <color rgb="FFF8696B"/>
        <color rgb="FFFFEB84"/>
        <color rgb="FF63BE7B"/>
      </colorScale>
    </cfRule>
  </conditionalFormatting>
  <conditionalFormatting sqref="L43">
    <cfRule type="colorScale" priority="25">
      <colorScale>
        <cfvo type="min"/>
        <cfvo type="percentile" val="50"/>
        <cfvo type="max"/>
        <color rgb="FFF8696B"/>
        <color rgb="FFFFEB84"/>
        <color rgb="FF63BE7B"/>
      </colorScale>
    </cfRule>
  </conditionalFormatting>
  <conditionalFormatting sqref="L45">
    <cfRule type="colorScale" priority="24">
      <colorScale>
        <cfvo type="min"/>
        <cfvo type="percentile" val="50"/>
        <cfvo type="max"/>
        <color rgb="FFF8696B"/>
        <color rgb="FFFFEB84"/>
        <color rgb="FF63BE7B"/>
      </colorScale>
    </cfRule>
  </conditionalFormatting>
  <conditionalFormatting sqref="L46">
    <cfRule type="colorScale" priority="23">
      <colorScale>
        <cfvo type="min"/>
        <cfvo type="percentile" val="50"/>
        <cfvo type="max"/>
        <color rgb="FFF8696B"/>
        <color rgb="FFFFEB84"/>
        <color rgb="FF63BE7B"/>
      </colorScale>
    </cfRule>
  </conditionalFormatting>
  <conditionalFormatting sqref="M42">
    <cfRule type="colorScale" priority="22">
      <colorScale>
        <cfvo type="min"/>
        <cfvo type="percentile" val="50"/>
        <cfvo type="max"/>
        <color rgb="FFF8696B"/>
        <color rgb="FFFFEB84"/>
        <color rgb="FF63BE7B"/>
      </colorScale>
    </cfRule>
  </conditionalFormatting>
  <conditionalFormatting sqref="M34">
    <cfRule type="colorScale" priority="21">
      <colorScale>
        <cfvo type="min"/>
        <cfvo type="percentile" val="50"/>
        <cfvo type="max"/>
        <color rgb="FFF8696B"/>
        <color rgb="FFFFEB84"/>
        <color rgb="FF63BE7B"/>
      </colorScale>
    </cfRule>
  </conditionalFormatting>
  <conditionalFormatting sqref="M29">
    <cfRule type="colorScale" priority="20">
      <colorScale>
        <cfvo type="min"/>
        <cfvo type="percentile" val="50"/>
        <cfvo type="max"/>
        <color rgb="FFF8696B"/>
        <color rgb="FFFFEB84"/>
        <color rgb="FF63BE7B"/>
      </colorScale>
    </cfRule>
  </conditionalFormatting>
  <conditionalFormatting sqref="M26">
    <cfRule type="colorScale" priority="19">
      <colorScale>
        <cfvo type="min"/>
        <cfvo type="percentile" val="50"/>
        <cfvo type="max"/>
        <color rgb="FFF8696B"/>
        <color rgb="FFFFEB84"/>
        <color rgb="FF63BE7B"/>
      </colorScale>
    </cfRule>
  </conditionalFormatting>
  <conditionalFormatting sqref="M25">
    <cfRule type="colorScale" priority="18">
      <colorScale>
        <cfvo type="min"/>
        <cfvo type="percentile" val="50"/>
        <cfvo type="max"/>
        <color rgb="FFF8696B"/>
        <color rgb="FFFFEB84"/>
        <color rgb="FF63BE7B"/>
      </colorScale>
    </cfRule>
  </conditionalFormatting>
  <conditionalFormatting sqref="M13">
    <cfRule type="colorScale" priority="16">
      <colorScale>
        <cfvo type="min"/>
        <cfvo type="percentile" val="50"/>
        <cfvo type="max"/>
        <color rgb="FFF8696B"/>
        <color rgb="FFFFEB84"/>
        <color rgb="FF63BE7B"/>
      </colorScale>
    </cfRule>
  </conditionalFormatting>
  <conditionalFormatting sqref="M7">
    <cfRule type="colorScale" priority="15">
      <colorScale>
        <cfvo type="min"/>
        <cfvo type="percentile" val="50"/>
        <cfvo type="max"/>
        <color rgb="FFF8696B"/>
        <color rgb="FFFFEB84"/>
        <color rgb="FF63BE7B"/>
      </colorScale>
    </cfRule>
  </conditionalFormatting>
  <conditionalFormatting sqref="I42">
    <cfRule type="colorScale" priority="14">
      <colorScale>
        <cfvo type="min"/>
        <cfvo type="percentile" val="50"/>
        <cfvo type="max"/>
        <color rgb="FFF8696B"/>
        <color rgb="FFFFEB84"/>
        <color rgb="FF63BE7B"/>
      </colorScale>
    </cfRule>
  </conditionalFormatting>
  <conditionalFormatting sqref="I34">
    <cfRule type="colorScale" priority="13">
      <colorScale>
        <cfvo type="min"/>
        <cfvo type="percentile" val="50"/>
        <cfvo type="max"/>
        <color rgb="FFF8696B"/>
        <color rgb="FFFFEB84"/>
        <color rgb="FF63BE7B"/>
      </colorScale>
    </cfRule>
  </conditionalFormatting>
  <conditionalFormatting sqref="I29">
    <cfRule type="colorScale" priority="12">
      <colorScale>
        <cfvo type="min"/>
        <cfvo type="percentile" val="50"/>
        <cfvo type="max"/>
        <color rgb="FFF8696B"/>
        <color rgb="FFFFEB84"/>
        <color rgb="FF63BE7B"/>
      </colorScale>
    </cfRule>
  </conditionalFormatting>
  <conditionalFormatting sqref="I25">
    <cfRule type="colorScale" priority="11">
      <colorScale>
        <cfvo type="min"/>
        <cfvo type="percentile" val="50"/>
        <cfvo type="max"/>
        <color rgb="FFF8696B"/>
        <color rgb="FFFFEB84"/>
        <color rgb="FF63BE7B"/>
      </colorScale>
    </cfRule>
  </conditionalFormatting>
  <conditionalFormatting sqref="I26">
    <cfRule type="colorScale" priority="10">
      <colorScale>
        <cfvo type="min"/>
        <cfvo type="percentile" val="50"/>
        <cfvo type="max"/>
        <color rgb="FFF8696B"/>
        <color rgb="FFFFEB84"/>
        <color rgb="FF63BE7B"/>
      </colorScale>
    </cfRule>
  </conditionalFormatting>
  <conditionalFormatting sqref="I13">
    <cfRule type="colorScale" priority="9">
      <colorScale>
        <cfvo type="min"/>
        <cfvo type="percentile" val="50"/>
        <cfvo type="max"/>
        <color rgb="FFF8696B"/>
        <color rgb="FFFFEB84"/>
        <color rgb="FF63BE7B"/>
      </colorScale>
    </cfRule>
  </conditionalFormatting>
  <conditionalFormatting sqref="I7">
    <cfRule type="colorScale" priority="8">
      <colorScale>
        <cfvo type="min"/>
        <cfvo type="percentile" val="50"/>
        <cfvo type="max"/>
        <color rgb="FFF8696B"/>
        <color rgb="FFFFEB84"/>
        <color rgb="FF63BE7B"/>
      </colorScale>
    </cfRule>
  </conditionalFormatting>
  <conditionalFormatting sqref="P6:R54">
    <cfRule type="colorScale" priority="7">
      <colorScale>
        <cfvo type="min"/>
        <cfvo type="percentile" val="50"/>
        <cfvo type="max"/>
        <color rgb="FFF8696B"/>
        <color rgb="FFFCFCFF"/>
        <color rgb="FF63BE7B"/>
      </colorScale>
    </cfRule>
  </conditionalFormatting>
  <conditionalFormatting sqref="D62:G62 J62:O62">
    <cfRule type="colorScale" priority="4">
      <colorScale>
        <cfvo type="min"/>
        <cfvo type="percentile" val="50"/>
        <cfvo type="max"/>
        <color rgb="FFF8696B"/>
        <color rgb="FFFCFCFF"/>
        <color rgb="FF63BE7B"/>
      </colorScale>
    </cfRule>
  </conditionalFormatting>
  <conditionalFormatting sqref="A25">
    <cfRule type="colorScale" priority="3">
      <colorScale>
        <cfvo type="min"/>
        <cfvo type="percentile" val="50"/>
        <cfvo type="max"/>
        <color rgb="FFF8696B"/>
        <color rgb="FFFFEB84"/>
        <color rgb="FF63BE7B"/>
      </colorScale>
    </cfRule>
  </conditionalFormatting>
  <conditionalFormatting sqref="A26">
    <cfRule type="colorScale" priority="2">
      <colorScale>
        <cfvo type="min"/>
        <cfvo type="percentile" val="50"/>
        <cfvo type="max"/>
        <color rgb="FFF8696B"/>
        <color rgb="FFFFEB84"/>
        <color rgb="FF63BE7B"/>
      </colorScale>
    </cfRule>
  </conditionalFormatting>
  <conditionalFormatting sqref="A34">
    <cfRule type="colorScale" priority="1">
      <colorScale>
        <cfvo type="min"/>
        <cfvo type="percentile" val="50"/>
        <cfvo type="max"/>
        <color rgb="FFF8696B"/>
        <color rgb="FFFFEB84"/>
        <color rgb="FF63BE7B"/>
      </colorScale>
    </cfRule>
  </conditionalFormatting>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D7690-98FF-45E4-83E7-7C77CF3ED65D}">
  <dimension ref="A1:AE58"/>
  <sheetViews>
    <sheetView topLeftCell="B1" zoomScale="70" zoomScaleNormal="70" workbookViewId="0">
      <selection activeCell="AE3" sqref="AE2:AE51"/>
    </sheetView>
  </sheetViews>
  <sheetFormatPr defaultRowHeight="14.5" x14ac:dyDescent="0.35"/>
  <cols>
    <col min="2" max="2" width="18.54296875" style="4" customWidth="1"/>
    <col min="3" max="3" width="12.1796875" style="4" customWidth="1"/>
    <col min="4" max="4" width="8.81640625" style="4" customWidth="1"/>
    <col min="5" max="5" width="9.81640625" style="4" customWidth="1"/>
    <col min="6" max="12" width="9.54296875" style="4" customWidth="1"/>
    <col min="31" max="31" width="8.81640625" style="43" customWidth="1"/>
  </cols>
  <sheetData>
    <row r="1" spans="1:31" ht="14.5" customHeight="1" x14ac:dyDescent="0.35">
      <c r="C1" s="190" t="s">
        <v>297</v>
      </c>
      <c r="D1" s="190"/>
      <c r="E1" s="191" t="s">
        <v>298</v>
      </c>
      <c r="F1" s="191"/>
      <c r="G1" s="191"/>
      <c r="H1" s="191"/>
      <c r="I1" s="191"/>
      <c r="J1" s="191"/>
      <c r="K1" s="191"/>
      <c r="L1" s="191"/>
      <c r="M1" s="192" t="s">
        <v>10</v>
      </c>
      <c r="N1" s="192"/>
      <c r="O1" s="192"/>
      <c r="P1" s="192"/>
      <c r="Q1" s="192"/>
      <c r="R1" s="193" t="s">
        <v>12</v>
      </c>
      <c r="S1" s="193"/>
      <c r="T1" s="193"/>
      <c r="U1" s="193"/>
      <c r="V1" s="194" t="s">
        <v>235</v>
      </c>
      <c r="W1" s="194"/>
      <c r="X1" s="194"/>
      <c r="Y1" s="194"/>
      <c r="Z1" s="194"/>
      <c r="AA1" s="189" t="s">
        <v>16</v>
      </c>
      <c r="AB1" s="189"/>
      <c r="AC1" s="189"/>
    </row>
    <row r="2" spans="1:31" x14ac:dyDescent="0.35">
      <c r="A2" s="4" t="s">
        <v>126</v>
      </c>
      <c r="B2" s="5" t="s">
        <v>127</v>
      </c>
      <c r="C2" s="34" t="s">
        <v>299</v>
      </c>
      <c r="D2" s="34" t="s">
        <v>104</v>
      </c>
      <c r="E2" s="10" t="s">
        <v>300</v>
      </c>
      <c r="F2" s="10" t="s">
        <v>301</v>
      </c>
      <c r="G2" s="13" t="s">
        <v>302</v>
      </c>
      <c r="H2" s="13" t="s">
        <v>303</v>
      </c>
      <c r="I2" s="14" t="s">
        <v>304</v>
      </c>
      <c r="J2" s="14" t="s">
        <v>305</v>
      </c>
      <c r="K2" s="15" t="s">
        <v>306</v>
      </c>
      <c r="L2" s="15" t="s">
        <v>307</v>
      </c>
      <c r="M2" s="6" t="s">
        <v>26</v>
      </c>
      <c r="N2" s="6" t="s">
        <v>30</v>
      </c>
      <c r="O2" s="6" t="s">
        <v>34</v>
      </c>
      <c r="P2" s="6" t="s">
        <v>39</v>
      </c>
      <c r="Q2" s="6" t="s">
        <v>43</v>
      </c>
      <c r="R2" s="16" t="s">
        <v>47</v>
      </c>
      <c r="S2" s="16" t="s">
        <v>51</v>
      </c>
      <c r="T2" s="16" t="s">
        <v>55</v>
      </c>
      <c r="U2" s="16" t="s">
        <v>59</v>
      </c>
      <c r="V2" s="24" t="s">
        <v>64</v>
      </c>
      <c r="W2" s="24" t="s">
        <v>68</v>
      </c>
      <c r="X2" s="24" t="s">
        <v>72</v>
      </c>
      <c r="Y2" s="24" t="s">
        <v>77</v>
      </c>
      <c r="Z2" s="24" t="s">
        <v>81</v>
      </c>
      <c r="AA2" s="17" t="s">
        <v>123</v>
      </c>
      <c r="AB2" s="17" t="s">
        <v>124</v>
      </c>
      <c r="AC2" s="17" t="s">
        <v>125</v>
      </c>
      <c r="AE2" s="179" t="s">
        <v>308</v>
      </c>
    </row>
    <row r="3" spans="1:31" x14ac:dyDescent="0.35">
      <c r="A3" t="s">
        <v>129</v>
      </c>
      <c r="B3" t="s">
        <v>131</v>
      </c>
      <c r="C3" s="33">
        <f>AVERAGE(E3,G3,I3,K3)</f>
        <v>1.2496284936183333</v>
      </c>
      <c r="D3" s="4">
        <f>RANK(C3,C$3:C$51)</f>
        <v>2</v>
      </c>
      <c r="E3" s="11">
        <f>Prioritisation!S6</f>
        <v>1.9500184537767682</v>
      </c>
      <c r="F3" s="12">
        <f>RANK(E3,E$3:E$51)</f>
        <v>2</v>
      </c>
      <c r="G3" s="11">
        <f>VLOOKUP(A3,Ownership!B$6:Y$54,24,FALSE)</f>
        <v>1.4290072376681291</v>
      </c>
      <c r="H3" s="12">
        <f t="shared" ref="H3:H51" si="0">RANK(G3,G$3:G$51)</f>
        <v>2</v>
      </c>
      <c r="I3" s="11">
        <f>VLOOKUP(B3,'Transparency and Untying'!C$7:Y$55,23,FALSE)</f>
        <v>1.2992497036691717</v>
      </c>
      <c r="J3" s="12">
        <f t="shared" ref="J3:J34" si="1">RANK(I3,I$3:I$51)</f>
        <v>7</v>
      </c>
      <c r="K3" s="11">
        <f>VLOOKUP(B3,Evaluation!C$6:T$54,18,FALSE)</f>
        <v>0.32023857935926436</v>
      </c>
      <c r="L3" s="12">
        <f>RANK(K3,K$3:K$51)</f>
        <v>19</v>
      </c>
      <c r="M3" s="2">
        <f>INDEX(Prioritisation!$J:$J,MATCH($A3,Prioritisation!$B:$B,0))</f>
        <v>1.3236440140808421</v>
      </c>
      <c r="N3" s="2">
        <f>INDEX(Prioritisation!$K:$K,MATCH($A3,Prioritisation!$B:$B,0))</f>
        <v>1.5139850370348136</v>
      </c>
      <c r="O3" s="2">
        <f>INDEX(Prioritisation!$L:$L,MATCH($A3,Prioritisation!$B:$B,0))</f>
        <v>1.6627602622957152</v>
      </c>
      <c r="P3" s="2" t="str">
        <f>INDEX(Prioritisation!$M:$M,MATCH($A3,Prioritisation!$B:$B,0))</f>
        <v>NA</v>
      </c>
      <c r="Q3" s="2">
        <f>INDEX(Prioritisation!$Q:$Q,MATCH($A3,Prioritisation!$B:$B,0))</f>
        <v>-0.16337497629460371</v>
      </c>
      <c r="R3" s="2">
        <f>INDEX(Ownership!$N:$N,MATCH('Z-Scores'!$A3,Ownership!$B:$B,0))</f>
        <v>1.0043151314985412</v>
      </c>
      <c r="S3" s="2">
        <f>INDEX(Ownership!$R:$R,MATCH('Z-Scores'!$A3,Ownership!$B:$B,0))</f>
        <v>0.47154118101012948</v>
      </c>
      <c r="T3" s="2">
        <f>INDEX(Ownership!$V:$V,MATCH('Z-Scores'!$A3,Ownership!$B:$B,0))</f>
        <v>0.84299006272715971</v>
      </c>
      <c r="U3" s="2">
        <f>INDEX(Ownership!$W:$W,MATCH('Z-Scores'!$A3,Ownership!$B:$B,0))</f>
        <v>1.140553701288114</v>
      </c>
      <c r="V3" s="2">
        <f>INDEX('Transparency and Untying'!$L:$L,MATCH('Z-Scores'!$A3,'Transparency and Untying'!$B:$B,0))</f>
        <v>0.73335453008853957</v>
      </c>
      <c r="W3" s="2">
        <f>INDEX('Transparency and Untying'!$Q:$Q,MATCH('Z-Scores'!$A3,'Transparency and Untying'!$B:$B,0))</f>
        <v>7.6074824060081578E-2</v>
      </c>
      <c r="X3" s="2">
        <f>INDEX('Transparency and Untying'!$U:$U,MATCH('Z-Scores'!$A3,'Transparency and Untying'!$B:$B,0))</f>
        <v>0.69451494108142453</v>
      </c>
      <c r="Y3" s="2">
        <f>INDEX('Transparency and Untying'!$V:$V,MATCH('Z-Scores'!$A3,'Transparency and Untying'!$B:$B,0))</f>
        <v>0.88828661648431972</v>
      </c>
      <c r="Z3" s="2" t="str">
        <f>INDEX('Transparency and Untying'!$W:$W,MATCH('Z-Scores'!$A3,'Transparency and Untying'!$B:$B,0))</f>
        <v>NA</v>
      </c>
      <c r="AA3" s="2">
        <f>INDEX(Evaluation!$P:$P,MATCH('Z-Scores'!$A3,Evaluation!$B:$B,0))</f>
        <v>0.44484525080955623</v>
      </c>
      <c r="AB3" s="2">
        <f>INDEX(Evaluation!$Q:$Q,MATCH('Z-Scores'!$A3,Evaluation!$B:$B,0))</f>
        <v>0.14350370147112232</v>
      </c>
      <c r="AC3" s="2">
        <f>INDEX(Evaluation!$R:$R,MATCH('Z-Scores'!$A3,Evaluation!$B:$B,0))</f>
        <v>0.23314132934962253</v>
      </c>
      <c r="AE3" s="43">
        <f t="shared" ref="AE3:AE34" si="2">COUNTIF(C3:AC3, "NA")</f>
        <v>2</v>
      </c>
    </row>
    <row r="4" spans="1:31" x14ac:dyDescent="0.35">
      <c r="A4" t="s">
        <v>132</v>
      </c>
      <c r="B4" s="64" t="s">
        <v>133</v>
      </c>
      <c r="C4" s="33">
        <f t="shared" ref="C4:C51" si="3">AVERAGE(E4,G4,I4,K4)</f>
        <v>-0.45049604895129985</v>
      </c>
      <c r="D4" s="4">
        <f t="shared" ref="D4:D34" si="4">RANK(C4,C$3:C$51)</f>
        <v>39</v>
      </c>
      <c r="E4" s="11">
        <f>Prioritisation!S7</f>
        <v>-0.63580529371977745</v>
      </c>
      <c r="F4" s="12">
        <f t="shared" ref="F4:F34" si="5">RANK(E4,E$3:E$51)</f>
        <v>36</v>
      </c>
      <c r="G4" s="11">
        <f>VLOOKUP(A4,Ownership!B$6:Y$54,24,FALSE)</f>
        <v>-0.28625791167911702</v>
      </c>
      <c r="H4" s="12">
        <f t="shared" si="0"/>
        <v>33</v>
      </c>
      <c r="I4" s="11">
        <f>VLOOKUP(B4,'Transparency and Untying'!C$7:Y$55,23,FALSE)</f>
        <v>-0.42942494145500498</v>
      </c>
      <c r="J4" s="12">
        <f t="shared" si="1"/>
        <v>32</v>
      </c>
      <c r="K4" s="11" t="str">
        <f>VLOOKUP(B4,Evaluation!C$6:T$54,18,FALSE)</f>
        <v>NA</v>
      </c>
      <c r="L4" s="12" t="s">
        <v>253</v>
      </c>
      <c r="M4" s="2">
        <f>INDEX(Prioritisation!$J:$J,MATCH($A4,Prioritisation!$B:$B,0))</f>
        <v>1.3254988406146189</v>
      </c>
      <c r="N4" s="2">
        <f>INDEX(Prioritisation!$K:$K,MATCH($A4,Prioritisation!$B:$B,0))</f>
        <v>-1.2287512523444299</v>
      </c>
      <c r="O4" s="2">
        <f>INDEX(Prioritisation!$L:$L,MATCH($A4,Prioritisation!$B:$B,0))</f>
        <v>-0.63335269260674998</v>
      </c>
      <c r="P4" s="2" t="str">
        <f>INDEX(Prioritisation!$M:$M,MATCH($A4,Prioritisation!$B:$B,0))</f>
        <v>NA</v>
      </c>
      <c r="Q4" s="2">
        <f>INDEX(Prioritisation!$Q:$Q,MATCH($A4,Prioritisation!$B:$B,0))</f>
        <v>-0.76029541420458036</v>
      </c>
      <c r="R4" s="2">
        <f>INDEX(Ownership!$N:$N,MATCH('Z-Scores'!$A4,Ownership!$B:$B,0))</f>
        <v>8.0452387283066043E-2</v>
      </c>
      <c r="S4" s="2">
        <f>INDEX(Ownership!$R:$R,MATCH('Z-Scores'!$A4,Ownership!$B:$B,0))</f>
        <v>6.2270993374538612E-2</v>
      </c>
      <c r="T4" s="2">
        <f>INDEX(Ownership!$V:$V,MATCH('Z-Scores'!$A4,Ownership!$B:$B,0))</f>
        <v>-0.58201860237210168</v>
      </c>
      <c r="U4" s="2">
        <f>INDEX(Ownership!$W:$W,MATCH('Z-Scores'!$A4,Ownership!$B:$B,0))</f>
        <v>-0.62847218165936036</v>
      </c>
      <c r="V4" s="2">
        <f>INDEX('Transparency and Untying'!$L:$L,MATCH('Z-Scores'!$A4,'Transparency and Untying'!$B:$B,0))</f>
        <v>-0.97119115835929792</v>
      </c>
      <c r="W4" s="2">
        <f>INDEX('Transparency and Untying'!$Q:$Q,MATCH('Z-Scores'!$A4,'Transparency and Untying'!$B:$B,0))</f>
        <v>0.31726395438297045</v>
      </c>
      <c r="X4" s="2">
        <f>INDEX('Transparency and Untying'!$U:$U,MATCH('Z-Scores'!$A4,'Transparency and Untying'!$B:$B,0))</f>
        <v>-1.0115129573026387</v>
      </c>
      <c r="Y4" s="2">
        <f>INDEX('Transparency and Untying'!$V:$V,MATCH('Z-Scores'!$A4,'Transparency and Untying'!$B:$B,0))</f>
        <v>0.88828661648431972</v>
      </c>
      <c r="Z4" s="2" t="str">
        <f>INDEX('Transparency and Untying'!$W:$W,MATCH('Z-Scores'!$A4,'Transparency and Untying'!$B:$B,0))</f>
        <v>NA</v>
      </c>
      <c r="AA4" s="2" t="str">
        <f>INDEX(Evaluation!$P:$P,MATCH('Z-Scores'!$A4,Evaluation!$B:$B,0))</f>
        <v>NA</v>
      </c>
      <c r="AB4" s="2" t="str">
        <f>INDEX(Evaluation!$Q:$Q,MATCH('Z-Scores'!$A4,Evaluation!$B:$B,0))</f>
        <v>NA</v>
      </c>
      <c r="AC4" s="2" t="str">
        <f>INDEX(Evaluation!$R:$R,MATCH('Z-Scores'!$A4,Evaluation!$B:$B,0))</f>
        <v>NA</v>
      </c>
      <c r="AE4" s="43">
        <f t="shared" si="2"/>
        <v>7</v>
      </c>
    </row>
    <row r="5" spans="1:31" x14ac:dyDescent="0.35">
      <c r="A5" t="s">
        <v>134</v>
      </c>
      <c r="B5" t="s">
        <v>136</v>
      </c>
      <c r="C5" s="33">
        <f t="shared" si="3"/>
        <v>0.57278401647953292</v>
      </c>
      <c r="D5" s="4">
        <f t="shared" si="4"/>
        <v>12</v>
      </c>
      <c r="E5" s="11">
        <f>Prioritisation!S8</f>
        <v>1.2531666509171104</v>
      </c>
      <c r="F5" s="12">
        <f t="shared" si="5"/>
        <v>8</v>
      </c>
      <c r="G5" s="11">
        <f>VLOOKUP(A5,Ownership!B$6:Y$54,24,FALSE)</f>
        <v>1.646383906406113</v>
      </c>
      <c r="H5" s="12">
        <f t="shared" si="0"/>
        <v>1</v>
      </c>
      <c r="I5" s="11">
        <f>VLOOKUP(B5,'Transparency and Untying'!C$7:Y$55,23,FALSE)</f>
        <v>-0.88132641528638267</v>
      </c>
      <c r="J5" s="12">
        <f t="shared" si="1"/>
        <v>38</v>
      </c>
      <c r="K5" s="11">
        <f>VLOOKUP(B5,Evaluation!C$6:T$54,18,FALSE)</f>
        <v>0.27291192388129065</v>
      </c>
      <c r="L5" s="12">
        <f>RANK(K5,K$3:K$51)</f>
        <v>22</v>
      </c>
      <c r="M5" s="2">
        <f>INDEX(Prioritisation!$J:$J,MATCH($A5,Prioritisation!$B:$B,0))</f>
        <v>1.3254985985333694</v>
      </c>
      <c r="N5" s="2">
        <f>INDEX(Prioritisation!$K:$K,MATCH($A5,Prioritisation!$B:$B,0))</f>
        <v>-0.59666522412575962</v>
      </c>
      <c r="O5" s="2">
        <f>INDEX(Prioritisation!$L:$L,MATCH($A5,Prioritisation!$B:$B,0))</f>
        <v>2.6605329665165987</v>
      </c>
      <c r="P5" s="2" t="str">
        <f>INDEX(Prioritisation!$M:$M,MATCH($A5,Prioritisation!$B:$B,0))</f>
        <v>NA</v>
      </c>
      <c r="Q5" s="2">
        <f>INDEX(Prioritisation!$Q:$Q,MATCH($A5,Prioritisation!$B:$B,0))</f>
        <v>-0.57063171182078265</v>
      </c>
      <c r="R5" s="2">
        <f>INDEX(Ownership!$N:$N,MATCH('Z-Scores'!$A5,Ownership!$B:$B,0))</f>
        <v>0.73726254720409523</v>
      </c>
      <c r="S5" s="2">
        <f>INDEX(Ownership!$R:$R,MATCH('Z-Scores'!$A5,Ownership!$B:$B,0))</f>
        <v>1.755282400359317</v>
      </c>
      <c r="T5" s="2">
        <f>INDEX(Ownership!$V:$V,MATCH('Z-Scores'!$A5,Ownership!$B:$B,0))</f>
        <v>0.88396018633277718</v>
      </c>
      <c r="U5" s="2">
        <f>INDEX(Ownership!$W:$W,MATCH('Z-Scores'!$A5,Ownership!$B:$B,0))</f>
        <v>0.65662582381170631</v>
      </c>
      <c r="V5" s="2">
        <f>INDEX('Transparency and Untying'!$L:$L,MATCH('Z-Scores'!$A5,'Transparency and Untying'!$B:$B,0))</f>
        <v>-0.59329241899256946</v>
      </c>
      <c r="W5" s="2">
        <f>INDEX('Transparency and Untying'!$Q:$Q,MATCH('Z-Scores'!$A5,'Transparency and Untying'!$B:$B,0))</f>
        <v>0.57885191510890943</v>
      </c>
      <c r="X5" s="2">
        <f>INDEX('Transparency and Untying'!$U:$U,MATCH('Z-Scores'!$A5,'Transparency and Untying'!$B:$B,0))</f>
        <v>0.69451494108142453</v>
      </c>
      <c r="Y5" s="2">
        <f>INDEX('Transparency and Untying'!$V:$V,MATCH('Z-Scores'!$A5,'Transparency and Untying'!$B:$B,0))</f>
        <v>-2.2857526040630951</v>
      </c>
      <c r="Z5" s="2" t="str">
        <f>INDEX('Transparency and Untying'!$W:$W,MATCH('Z-Scores'!$A5,'Transparency and Untying'!$B:$B,0))</f>
        <v>NA</v>
      </c>
      <c r="AA5" s="2">
        <f>INDEX(Evaluation!$P:$P,MATCH('Z-Scores'!$A5,Evaluation!$B:$B,0))</f>
        <v>-9.7688340014439864E-2</v>
      </c>
      <c r="AB5" s="2">
        <f>INDEX(Evaluation!$Q:$Q,MATCH('Z-Scores'!$A5,Evaluation!$B:$B,0))</f>
        <v>0.43812204672911459</v>
      </c>
      <c r="AC5" s="2">
        <f>INDEX(Evaluation!$R:$R,MATCH('Z-Scores'!$A5,Evaluation!$B:$B,0))</f>
        <v>0.35965212822151132</v>
      </c>
      <c r="AE5" s="43">
        <f t="shared" si="2"/>
        <v>2</v>
      </c>
    </row>
    <row r="6" spans="1:31" x14ac:dyDescent="0.35">
      <c r="A6" t="s">
        <v>137</v>
      </c>
      <c r="B6" s="65" t="s">
        <v>138</v>
      </c>
      <c r="C6" s="33">
        <f>AVERAGE(E6,G6,I6,K6)</f>
        <v>0.18232698851417714</v>
      </c>
      <c r="D6" s="4">
        <f t="shared" si="4"/>
        <v>21</v>
      </c>
      <c r="E6" s="11">
        <f>Prioritisation!S9</f>
        <v>-0.85627174540636419</v>
      </c>
      <c r="F6" s="12">
        <f t="shared" si="5"/>
        <v>42</v>
      </c>
      <c r="G6" s="11">
        <f>VLOOKUP(A6,Ownership!B$6:Y$54,24,FALSE)</f>
        <v>0.90658341244332696</v>
      </c>
      <c r="H6" s="12">
        <f t="shared" si="0"/>
        <v>11</v>
      </c>
      <c r="I6" s="11">
        <f>VLOOKUP(B6,'Transparency and Untying'!C$7:Y$55,23,FALSE)</f>
        <v>-0.29588692073900957</v>
      </c>
      <c r="J6" s="12">
        <f t="shared" si="1"/>
        <v>29</v>
      </c>
      <c r="K6" s="11">
        <f>VLOOKUP(B6,Evaluation!C$6:T$54,18,FALSE)</f>
        <v>0.97488320775875537</v>
      </c>
      <c r="L6" s="12">
        <f>RANK(K6,K$3:K$51)</f>
        <v>6</v>
      </c>
      <c r="M6" s="2">
        <f>INDEX(Prioritisation!$J:$J,MATCH($A6,Prioritisation!$B:$B,0))</f>
        <v>0.43468293286530868</v>
      </c>
      <c r="N6" s="2">
        <f>INDEX(Prioritisation!$K:$K,MATCH($A6,Prioritisation!$B:$B,0))</f>
        <v>-0.56848415126330099</v>
      </c>
      <c r="O6" s="2">
        <f>INDEX(Prioritisation!$L:$L,MATCH($A6,Prioritisation!$B:$B,0))</f>
        <v>-1.0754819302475529</v>
      </c>
      <c r="P6" s="2">
        <f>INDEX(Prioritisation!$M:$M,MATCH($A6,Prioritisation!$B:$B,0))</f>
        <v>-0.92657047319611763</v>
      </c>
      <c r="Q6" s="2">
        <f>INDEX(Prioritisation!$Q:$Q,MATCH($A6,Prioritisation!$B:$B,0))</f>
        <v>-8.5704102638191199E-2</v>
      </c>
      <c r="R6" s="2">
        <f>INDEX(Ownership!$N:$N,MATCH('Z-Scores'!$A6,Ownership!$B:$B,0))</f>
        <v>-0.33686211856223441</v>
      </c>
      <c r="S6" s="2">
        <f>INDEX(Ownership!$R:$R,MATCH('Z-Scores'!$A6,Ownership!$B:$B,0))</f>
        <v>0.38734363327748667</v>
      </c>
      <c r="T6" s="2">
        <f>INDEX(Ownership!$V:$V,MATCH('Z-Scores'!$A6,Ownership!$B:$B,0))</f>
        <v>0.86530148751636049</v>
      </c>
      <c r="U6" s="2">
        <f>INDEX(Ownership!$W:$W,MATCH('Z-Scores'!$A6,Ownership!$B:$B,0))</f>
        <v>1.1647631092469919</v>
      </c>
      <c r="V6" s="2">
        <f>INDEX('Transparency and Untying'!$L:$L,MATCH('Z-Scores'!$A6,'Transparency and Untying'!$B:$B,0))</f>
        <v>0.32426589680995183</v>
      </c>
      <c r="W6" s="2">
        <f>INDEX('Transparency and Untying'!$Q:$Q,MATCH('Z-Scores'!$A6,'Transparency and Untying'!$B:$B,0))</f>
        <v>0.58750782161007387</v>
      </c>
      <c r="X6" s="2">
        <f>INDEX('Transparency and Untying'!$U:$U,MATCH('Z-Scores'!$A6,'Transparency and Untying'!$B:$B,0))</f>
        <v>-0.79825947000463082</v>
      </c>
      <c r="Y6" s="2">
        <f>INDEX('Transparency and Untying'!$V:$V,MATCH('Z-Scores'!$A6,'Transparency and Untying'!$B:$B,0))</f>
        <v>0.31670194844098432</v>
      </c>
      <c r="Z6" s="2">
        <f>INDEX('Transparency and Untying'!$W:$W,MATCH('Z-Scores'!$A6,'Transparency and Untying'!$B:$B,0))</f>
        <v>-1.0956192439538603</v>
      </c>
      <c r="AA6" s="2">
        <f>INDEX(Evaluation!$P:$P,MATCH('Z-Scores'!$A6,Evaluation!$B:$B,0))</f>
        <v>0.96477327534922042</v>
      </c>
      <c r="AB6" s="2">
        <f>INDEX(Evaluation!$Q:$Q,MATCH('Z-Scores'!$A6,Evaluation!$B:$B,0))</f>
        <v>0.29081287410011819</v>
      </c>
      <c r="AC6" s="2">
        <f>INDEX(Evaluation!$R:$R,MATCH('Z-Scores'!$A6,Evaluation!$B:$B,0))</f>
        <v>1.2452277203247288</v>
      </c>
      <c r="AE6" s="43">
        <f t="shared" si="2"/>
        <v>0</v>
      </c>
    </row>
    <row r="7" spans="1:31" x14ac:dyDescent="0.35">
      <c r="A7" t="s">
        <v>139</v>
      </c>
      <c r="B7" s="65" t="s">
        <v>140</v>
      </c>
      <c r="C7" s="33">
        <f t="shared" si="3"/>
        <v>-0.55515176159160606</v>
      </c>
      <c r="D7" s="4">
        <f t="shared" si="4"/>
        <v>41</v>
      </c>
      <c r="E7" s="11">
        <f>Prioritisation!S10</f>
        <v>-9.9257942797302615E-2</v>
      </c>
      <c r="F7" s="12">
        <f t="shared" si="5"/>
        <v>23</v>
      </c>
      <c r="G7" s="11">
        <f>VLOOKUP(A7,Ownership!B$6:Y$54,24,FALSE)</f>
        <v>7.9214047309779795E-2</v>
      </c>
      <c r="H7" s="12">
        <f t="shared" si="0"/>
        <v>26</v>
      </c>
      <c r="I7" s="11">
        <f>VLOOKUP(B7,'Transparency and Untying'!C$7:Y$55,23,FALSE)</f>
        <v>-1.2674900018865638</v>
      </c>
      <c r="J7" s="12">
        <f t="shared" si="1"/>
        <v>45</v>
      </c>
      <c r="K7" s="11">
        <f>VLOOKUP(B7,Evaluation!C$6:T$54,18,FALSE)</f>
        <v>-0.93307314899233773</v>
      </c>
      <c r="L7" s="12">
        <f>RANK(K7,K$3:K$51)</f>
        <v>37</v>
      </c>
      <c r="M7" s="2">
        <f>INDEX(Prioritisation!$J:$J,MATCH($A7,Prioritisation!$B:$B,0))</f>
        <v>-1.5856037141417449</v>
      </c>
      <c r="N7" s="2">
        <f>INDEX(Prioritisation!$K:$K,MATCH($A7,Prioritisation!$B:$B,0))</f>
        <v>-0.42428094129396859</v>
      </c>
      <c r="O7" s="2">
        <f>INDEX(Prioritisation!$L:$L,MATCH($A7,Prioritisation!$B:$B,0))</f>
        <v>1.1895438546014578</v>
      </c>
      <c r="P7" s="2">
        <f>INDEX(Prioritisation!$M:$M,MATCH($A7,Prioritisation!$B:$B,0))</f>
        <v>1.1362770027781581</v>
      </c>
      <c r="Q7" s="2">
        <f>INDEX(Prioritisation!$Q:$Q,MATCH($A7,Prioritisation!$B:$B,0))</f>
        <v>-0.47579535136311518</v>
      </c>
      <c r="R7" s="2">
        <f>INDEX(Ownership!$N:$N,MATCH('Z-Scores'!$A7,Ownership!$B:$B,0))</f>
        <v>-1.7822451955693832</v>
      </c>
      <c r="S7" s="2">
        <f>INDEX(Ownership!$R:$R,MATCH('Z-Scores'!$A7,Ownership!$B:$B,0))</f>
        <v>0.46091324999739913</v>
      </c>
      <c r="T7" s="2">
        <f>INDEX(Ownership!$V:$V,MATCH('Z-Scores'!$A7,Ownership!$B:$B,0))</f>
        <v>0.78244143009683065</v>
      </c>
      <c r="U7" s="2">
        <f>INDEX(Ownership!$W:$W,MATCH('Z-Scores'!$A7,Ownership!$B:$B,0))</f>
        <v>0.43572777872017199</v>
      </c>
      <c r="V7" s="2">
        <f>INDEX('Transparency and Untying'!$L:$L,MATCH('Z-Scores'!$A7,'Transparency and Untying'!$B:$B,0))</f>
        <v>-0.97119115835929792</v>
      </c>
      <c r="W7" s="2">
        <f>INDEX('Transparency and Untying'!$Q:$Q,MATCH('Z-Scores'!$A7,'Transparency and Untying'!$B:$B,0))</f>
        <v>0.32760633841132492</v>
      </c>
      <c r="X7" s="2">
        <f>INDEX('Transparency and Untying'!$U:$U,MATCH('Z-Scores'!$A7,'Transparency and Untying'!$B:$B,0))</f>
        <v>0.18371268650927033</v>
      </c>
      <c r="Y7" s="2">
        <f>INDEX('Transparency and Untying'!$V:$V,MATCH('Z-Scores'!$A7,'Transparency and Untying'!$B:$B,0))</f>
        <v>-1.4839372927720749</v>
      </c>
      <c r="Z7" s="2">
        <f>INDEX('Transparency and Untying'!$W:$W,MATCH('Z-Scores'!$A7,'Transparency and Untying'!$B:$B,0))</f>
        <v>-0.9482877185664611</v>
      </c>
      <c r="AA7" s="2">
        <f>INDEX(Evaluation!$P:$P,MATCH('Z-Scores'!$A7,Evaluation!$B:$B,0))</f>
        <v>-1.4088111845057656</v>
      </c>
      <c r="AB7" s="2">
        <f>INDEX(Evaluation!$Q:$Q,MATCH('Z-Scores'!$A7,Evaluation!$B:$B,0))</f>
        <v>-0.10459595769350215</v>
      </c>
      <c r="AC7" s="2">
        <f>INDEX(Evaluation!$R:$R,MATCH('Z-Scores'!$A7,Evaluation!$B:$B,0))</f>
        <v>-0.88015370072299415</v>
      </c>
      <c r="AE7" s="43">
        <f t="shared" si="2"/>
        <v>0</v>
      </c>
    </row>
    <row r="8" spans="1:31" x14ac:dyDescent="0.35">
      <c r="A8" t="s">
        <v>141</v>
      </c>
      <c r="B8" s="65" t="s">
        <v>142</v>
      </c>
      <c r="C8" s="33">
        <f t="shared" si="3"/>
        <v>0.50192952413439107</v>
      </c>
      <c r="D8" s="4">
        <f t="shared" si="4"/>
        <v>13</v>
      </c>
      <c r="E8" s="11">
        <f>Prioritisation!S11</f>
        <v>0.82518424591297901</v>
      </c>
      <c r="F8" s="12">
        <f t="shared" si="5"/>
        <v>10</v>
      </c>
      <c r="G8" s="11">
        <f>VLOOKUP(A8,Ownership!B$6:Y$54,24,FALSE)</f>
        <v>0.21809322372227663</v>
      </c>
      <c r="H8" s="12">
        <f t="shared" si="0"/>
        <v>21</v>
      </c>
      <c r="I8" s="11">
        <f>VLOOKUP(B8,'Transparency and Untying'!C$7:Y$55,23,FALSE)</f>
        <v>0.48979281925487539</v>
      </c>
      <c r="J8" s="12">
        <f t="shared" si="1"/>
        <v>16</v>
      </c>
      <c r="K8" s="11">
        <f>VLOOKUP(B8,Evaluation!C$6:T$54,18,FALSE)</f>
        <v>0.47464780764743342</v>
      </c>
      <c r="L8" s="12">
        <f>RANK(K8,K$3:K$51)</f>
        <v>16</v>
      </c>
      <c r="M8" s="2">
        <f>INDEX(Prioritisation!$J:$J,MATCH($A8,Prioritisation!$B:$B,0))</f>
        <v>-1.3866832516441754</v>
      </c>
      <c r="N8" s="2">
        <f>INDEX(Prioritisation!$K:$K,MATCH($A8,Prioritisation!$B:$B,0))</f>
        <v>1.7668439088963279</v>
      </c>
      <c r="O8" s="2">
        <f>INDEX(Prioritisation!$L:$L,MATCH($A8,Prioritisation!$B:$B,0))</f>
        <v>1.0247017635277398</v>
      </c>
      <c r="P8" s="2">
        <f>INDEX(Prioritisation!$M:$M,MATCH($A8,Prioritisation!$B:$B,0))</f>
        <v>0.36893341134032914</v>
      </c>
      <c r="Q8" s="2">
        <f>INDEX(Prioritisation!$Q:$Q,MATCH($A8,Prioritisation!$B:$B,0))</f>
        <v>0.58402849612125918</v>
      </c>
      <c r="R8" s="2">
        <f>INDEX(Ownership!$N:$N,MATCH('Z-Scores'!$A8,Ownership!$B:$B,0))</f>
        <v>-1.1425655258001419</v>
      </c>
      <c r="S8" s="2">
        <f>INDEX(Ownership!$R:$R,MATCH('Z-Scores'!$A8,Ownership!$B:$B,0))</f>
        <v>-0.19881589830468183</v>
      </c>
      <c r="T8" s="2">
        <f>INDEX(Ownership!$V:$V,MATCH('Z-Scores'!$A8,Ownership!$B:$B,0))</f>
        <v>0.25783106084554719</v>
      </c>
      <c r="U8" s="2">
        <f>INDEX(Ownership!$W:$W,MATCH('Z-Scores'!$A8,Ownership!$B:$B,0))</f>
        <v>1.3469369564017237</v>
      </c>
      <c r="V8" s="2">
        <f>INDEX('Transparency and Untying'!$L:$L,MATCH('Z-Scores'!$A8,'Transparency and Untying'!$B:$B,0))</f>
        <v>0.17220940985158142</v>
      </c>
      <c r="W8" s="2">
        <f>INDEX('Transparency and Untying'!$Q:$Q,MATCH('Z-Scores'!$A8,'Transparency and Untying'!$B:$B,0))</f>
        <v>-4.2514795790097162E-2</v>
      </c>
      <c r="X8" s="2">
        <f>INDEX('Transparency and Untying'!$U:$U,MATCH('Z-Scores'!$A8,'Transparency and Untying'!$B:$B,0))</f>
        <v>-0.50071070273048457</v>
      </c>
      <c r="Y8" s="2">
        <f>INDEX('Transparency and Untying'!$V:$V,MATCH('Z-Scores'!$A8,'Transparency and Untying'!$B:$B,0))</f>
        <v>0.37797436956661967</v>
      </c>
      <c r="Z8" s="2">
        <f>INDEX('Transparency and Untying'!$W:$W,MATCH('Z-Scores'!$A8,'Transparency and Untying'!$B:$B,0))</f>
        <v>1.1282386018081931</v>
      </c>
      <c r="AA8" s="2">
        <f>INDEX(Evaluation!$P:$P,MATCH('Z-Scores'!$A8,Evaluation!$B:$B,0))</f>
        <v>0.62568978108422246</v>
      </c>
      <c r="AB8" s="2">
        <f>INDEX(Evaluation!$Q:$Q,MATCH('Z-Scores'!$A8,Evaluation!$B:$B,0))</f>
        <v>0.94070628275745249</v>
      </c>
      <c r="AC8" s="2">
        <f>INDEX(Evaluation!$R:$R,MATCH('Z-Scores'!$A8,Evaluation!$B:$B,0))</f>
        <v>-0.34880834546106337</v>
      </c>
      <c r="AE8" s="43">
        <f t="shared" si="2"/>
        <v>0</v>
      </c>
    </row>
    <row r="9" spans="1:31" x14ac:dyDescent="0.35">
      <c r="A9" t="s">
        <v>143</v>
      </c>
      <c r="B9" s="65" t="s">
        <v>144</v>
      </c>
      <c r="C9" s="33">
        <f t="shared" si="3"/>
        <v>0.60387571709182752</v>
      </c>
      <c r="D9" s="4">
        <f t="shared" si="4"/>
        <v>10</v>
      </c>
      <c r="E9" s="11">
        <f>Prioritisation!S12</f>
        <v>-0.25155483424376812</v>
      </c>
      <c r="F9" s="12">
        <f t="shared" si="5"/>
        <v>30</v>
      </c>
      <c r="G9" s="11">
        <f>VLOOKUP(A9,Ownership!B$6:Y$54,24,FALSE)</f>
        <v>0.67102538382183641</v>
      </c>
      <c r="H9" s="12">
        <f t="shared" si="0"/>
        <v>13</v>
      </c>
      <c r="I9" s="11">
        <f>VLOOKUP(B9,'Transparency and Untying'!C$7:Y$55,23,FALSE)</f>
        <v>1.6136438575194558</v>
      </c>
      <c r="J9" s="12">
        <f t="shared" si="1"/>
        <v>3</v>
      </c>
      <c r="K9" s="11">
        <f>VLOOKUP(B9,Evaluation!C$6:T$54,18,FALSE)</f>
        <v>0.38238846126978615</v>
      </c>
      <c r="L9" s="12">
        <f>RANK(K9,K$3:K$51)</f>
        <v>18</v>
      </c>
      <c r="M9" s="2">
        <f>INDEX(Prioritisation!$J:$J,MATCH($A9,Prioritisation!$B:$B,0))</f>
        <v>-0.91984311850629241</v>
      </c>
      <c r="N9" s="2">
        <f>INDEX(Prioritisation!$K:$K,MATCH($A9,Prioritisation!$B:$B,0))</f>
        <v>0.11602151365019002</v>
      </c>
      <c r="O9" s="2">
        <f>INDEX(Prioritisation!$L:$L,MATCH($A9,Prioritisation!$B:$B,0))</f>
        <v>-0.12497009990035773</v>
      </c>
      <c r="P9" s="2">
        <f>INDEX(Prioritisation!$M:$M,MATCH($A9,Prioritisation!$B:$B,0))</f>
        <v>-0.48178354209348856</v>
      </c>
      <c r="Q9" s="2">
        <f>INDEX(Prioritisation!$Q:$Q,MATCH($A9,Prioritisation!$B:$B,0))</f>
        <v>0.8359412505267958</v>
      </c>
      <c r="R9" s="2">
        <f>INDEX(Ownership!$N:$N,MATCH('Z-Scores'!$A9,Ownership!$B:$B,0))</f>
        <v>-0.51219823265925291</v>
      </c>
      <c r="S9" s="2">
        <f>INDEX(Ownership!$R:$R,MATCH('Z-Scores'!$A9,Ownership!$B:$B,0))</f>
        <v>0.79568770656617616</v>
      </c>
      <c r="T9" s="2">
        <f>INDEX(Ownership!$V:$V,MATCH('Z-Scores'!$A9,Ownership!$B:$B,0))</f>
        <v>0.32049841856559802</v>
      </c>
      <c r="U9" s="2">
        <f>INDEX(Ownership!$W:$W,MATCH('Z-Scores'!$A9,Ownership!$B:$B,0))</f>
        <v>0.85484055208451404</v>
      </c>
      <c r="V9" s="2">
        <f>INDEX('Transparency and Untying'!$L:$L,MATCH('Z-Scores'!$A9,'Transparency and Untying'!$B:$B,0))</f>
        <v>1.3980899681900012</v>
      </c>
      <c r="W9" s="2">
        <f>INDEX('Transparency and Untying'!$Q:$Q,MATCH('Z-Scores'!$A9,'Transparency and Untying'!$B:$B,0))</f>
        <v>0.97984997707068189</v>
      </c>
      <c r="X9" s="2">
        <f>INDEX('Transparency and Untying'!$U:$U,MATCH('Z-Scores'!$A9,'Transparency and Untying'!$B:$B,0))</f>
        <v>0.69451494108142453</v>
      </c>
      <c r="Y9" s="2">
        <f>INDEX('Transparency and Untying'!$V:$V,MATCH('Z-Scores'!$A9,'Transparency and Untying'!$B:$B,0))</f>
        <v>0.83946132533121731</v>
      </c>
      <c r="Z9" s="2">
        <f>INDEX('Transparency and Untying'!$W:$W,MATCH('Z-Scores'!$A9,'Transparency and Untying'!$B:$B,0))</f>
        <v>-0.20110741281410333</v>
      </c>
      <c r="AA9" s="2">
        <f>INDEX(Evaluation!$P:$P,MATCH('Z-Scores'!$A9,Evaluation!$B:$B,0))</f>
        <v>0.2866062868192244</v>
      </c>
      <c r="AB9" s="2">
        <f>INDEX(Evaluation!$Q:$Q,MATCH('Z-Scores'!$A9,Evaluation!$B:$B,0))</f>
        <v>0.51177663304361221</v>
      </c>
      <c r="AC9" s="2">
        <f>INDEX(Evaluation!$R:$R,MATCH('Z-Scores'!$A9,Evaluation!$B:$B,0))</f>
        <v>0.1825370098008674</v>
      </c>
      <c r="AE9" s="43">
        <f t="shared" si="2"/>
        <v>0</v>
      </c>
    </row>
    <row r="10" spans="1:31" x14ac:dyDescent="0.35">
      <c r="A10" t="s">
        <v>145</v>
      </c>
      <c r="B10" t="s">
        <v>147</v>
      </c>
      <c r="C10" s="33">
        <f>AVERAGE(E10,G10,I10,K10)</f>
        <v>1.5938034272742874E-2</v>
      </c>
      <c r="D10" s="4">
        <f t="shared" si="4"/>
        <v>24</v>
      </c>
      <c r="E10" s="11">
        <f>Prioritisation!S13</f>
        <v>-0.31635996925580157</v>
      </c>
      <c r="F10" s="12">
        <f t="shared" si="5"/>
        <v>31</v>
      </c>
      <c r="G10" s="11" t="str">
        <f>VLOOKUP(A10,Ownership!B$6:Y$54,24,FALSE)</f>
        <v>NA</v>
      </c>
      <c r="H10" s="11" t="s">
        <v>253</v>
      </c>
      <c r="I10" s="11">
        <f>VLOOKUP(B10,'Transparency and Untying'!C$7:Y$55,23,FALSE)</f>
        <v>0.34823603780128731</v>
      </c>
      <c r="J10" s="12">
        <f t="shared" si="1"/>
        <v>18</v>
      </c>
      <c r="K10" s="11" t="str">
        <f>VLOOKUP(B10,Evaluation!C$6:T$54,18,FALSE)</f>
        <v>NA</v>
      </c>
      <c r="L10" s="12" t="s">
        <v>253</v>
      </c>
      <c r="M10" s="2">
        <f>INDEX(Prioritisation!$J:$J,MATCH($A10,Prioritisation!$B:$B,0))</f>
        <v>1.3254988406146189</v>
      </c>
      <c r="N10" s="2">
        <f>INDEX(Prioritisation!$K:$K,MATCH($A10,Prioritisation!$B:$B,0))</f>
        <v>-0.75629017915922736</v>
      </c>
      <c r="O10" s="2">
        <f>INDEX(Prioritisation!$L:$L,MATCH($A10,Prioritisation!$B:$B,0))</f>
        <v>-1.2241867583957624</v>
      </c>
      <c r="P10" s="2" t="str">
        <f>INDEX(Prioritisation!$M:$M,MATCH($A10,Prioritisation!$B:$B,0))</f>
        <v>NA</v>
      </c>
      <c r="Q10" s="2">
        <f>INDEX(Prioritisation!$Q:$Q,MATCH($A10,Prioritisation!$B:$B,0))</f>
        <v>5.4075424660194944E-2</v>
      </c>
      <c r="R10" s="2" t="str">
        <f>INDEX(Ownership!$N:$N,MATCH('Z-Scores'!$A10,Ownership!$B:$B,0))</f>
        <v>NA</v>
      </c>
      <c r="S10" s="2" t="str">
        <f>INDEX(Ownership!$R:$R,MATCH('Z-Scores'!$A10,Ownership!$B:$B,0))</f>
        <v>NA</v>
      </c>
      <c r="T10" s="2" t="str">
        <f>INDEX(Ownership!$V:$V,MATCH('Z-Scores'!$A10,Ownership!$B:$B,0))</f>
        <v>NA</v>
      </c>
      <c r="U10" s="2" t="str">
        <f>INDEX(Ownership!$W:$W,MATCH('Z-Scores'!$A10,Ownership!$B:$B,0))</f>
        <v>NA</v>
      </c>
      <c r="V10" s="2">
        <f>INDEX('Transparency and Untying'!$L:$L,MATCH('Z-Scores'!$A10,'Transparency and Untying'!$B:$B,0))</f>
        <v>-0.97119115835929792</v>
      </c>
      <c r="W10" s="2">
        <f>INDEX('Transparency and Untying'!$Q:$Q,MATCH('Z-Scores'!$A10,'Transparency and Untying'!$B:$B,0))</f>
        <v>0.54781650835993545</v>
      </c>
      <c r="X10" s="2">
        <f>INDEX('Transparency and Untying'!$U:$U,MATCH('Z-Scores'!$A10,'Transparency and Untying'!$B:$B,0))</f>
        <v>0.18371268650927033</v>
      </c>
      <c r="Y10" s="2">
        <f>INDEX('Transparency and Untying'!$V:$V,MATCH('Z-Scores'!$A10,'Transparency and Untying'!$B:$B,0))</f>
        <v>0.88828661648431972</v>
      </c>
      <c r="Z10" s="2" t="str">
        <f>INDEX('Transparency and Untying'!$W:$W,MATCH('Z-Scores'!$A10,'Transparency and Untying'!$B:$B,0))</f>
        <v>NA</v>
      </c>
      <c r="AA10" s="2" t="str">
        <f>INDEX(Evaluation!$P:$P,MATCH('Z-Scores'!$A10,Evaluation!$B:$B,0))</f>
        <v>NA</v>
      </c>
      <c r="AB10" s="2" t="str">
        <f>INDEX(Evaluation!$Q:$Q,MATCH('Z-Scores'!$A10,Evaluation!$B:$B,0))</f>
        <v>NA</v>
      </c>
      <c r="AC10" s="2" t="str">
        <f>INDEX(Evaluation!$R:$R,MATCH('Z-Scores'!$A10,Evaluation!$B:$B,0))</f>
        <v>NA</v>
      </c>
      <c r="AE10" s="43">
        <f t="shared" si="2"/>
        <v>13</v>
      </c>
    </row>
    <row r="11" spans="1:31" x14ac:dyDescent="0.35">
      <c r="A11" t="s">
        <v>148</v>
      </c>
      <c r="B11" s="65" t="s">
        <v>149</v>
      </c>
      <c r="C11" s="33">
        <f t="shared" si="3"/>
        <v>-0.9679861232000686</v>
      </c>
      <c r="D11" s="4">
        <f>RANK(C11,C$3:C$51)</f>
        <v>44</v>
      </c>
      <c r="E11" s="11">
        <f>Prioritisation!S14</f>
        <v>-0.51883795758050399</v>
      </c>
      <c r="F11" s="12">
        <f t="shared" si="5"/>
        <v>33</v>
      </c>
      <c r="G11" s="11">
        <f>VLOOKUP(A11,Ownership!B$6:Y$54,24,FALSE)</f>
        <v>-1.6728997781002355</v>
      </c>
      <c r="H11" s="12">
        <f t="shared" si="0"/>
        <v>44</v>
      </c>
      <c r="I11" s="11">
        <f>VLOOKUP(B11,'Transparency and Untying'!C$7:Y$55,23,FALSE)</f>
        <v>-0.87237184388397782</v>
      </c>
      <c r="J11" s="12">
        <f t="shared" si="1"/>
        <v>37</v>
      </c>
      <c r="K11" s="11">
        <f>VLOOKUP(B11,Evaluation!C$6:T$54,18,FALSE)</f>
        <v>-0.8078349132355569</v>
      </c>
      <c r="L11" s="12">
        <f t="shared" ref="L11:L21" si="6">RANK(K11,K$3:K$51)</f>
        <v>36</v>
      </c>
      <c r="M11" s="2">
        <f>INDEX(Prioritisation!$J:$J,MATCH($A11,Prioritisation!$B:$B,0))</f>
        <v>-0.27741116664276078</v>
      </c>
      <c r="N11" s="2">
        <f>INDEX(Prioritisation!$K:$K,MATCH($A11,Prioritisation!$B:$B,0))</f>
        <v>-0.71808106084796663</v>
      </c>
      <c r="O11" s="2">
        <f>INDEX(Prioritisation!$L:$L,MATCH($A11,Prioritisation!$B:$B,0))</f>
        <v>-0.22379105140100372</v>
      </c>
      <c r="P11" s="2">
        <f>INDEX(Prioritisation!$M:$M,MATCH($A11,Prioritisation!$B:$B,0))</f>
        <v>1.4245732390025654</v>
      </c>
      <c r="Q11" s="2">
        <f>INDEX(Prioritisation!$Q:$Q,MATCH($A11,Prioritisation!$B:$B,0))</f>
        <v>-1.5078594744151355</v>
      </c>
      <c r="R11" s="2">
        <f>INDEX(Ownership!$N:$N,MATCH('Z-Scores'!$A11,Ownership!$B:$B,0))</f>
        <v>-1.5323549277761501</v>
      </c>
      <c r="S11" s="2">
        <f>INDEX(Ownership!$R:$R,MATCH('Z-Scores'!$A11,Ownership!$B:$B,0))</f>
        <v>-1.919390663378334</v>
      </c>
      <c r="T11" s="2">
        <f>INDEX(Ownership!$V:$V,MATCH('Z-Scores'!$A11,Ownership!$B:$B,0))</f>
        <v>-1.1487282215398837</v>
      </c>
      <c r="U11" s="2">
        <f>INDEX(Ownership!$W:$W,MATCH('Z-Scores'!$A11,Ownership!$B:$B,0))</f>
        <v>-0.12711257919880972</v>
      </c>
      <c r="V11" s="2">
        <f>INDEX('Transparency and Untying'!$L:$L,MATCH('Z-Scores'!$A11,'Transparency and Untying'!$B:$B,0))</f>
        <v>-0.97119115835929792</v>
      </c>
      <c r="W11" s="2">
        <f>INDEX('Transparency and Untying'!$Q:$Q,MATCH('Z-Scores'!$A11,'Transparency and Untying'!$B:$B,0))</f>
        <v>0.53428645359516658</v>
      </c>
      <c r="X11" s="2">
        <f>INDEX('Transparency and Untying'!$U:$U,MATCH('Z-Scores'!$A11,'Transparency and Untying'!$B:$B,0))</f>
        <v>-1.0115129573026387</v>
      </c>
      <c r="Y11" s="2">
        <f>INDEX('Transparency and Untying'!$V:$V,MATCH('Z-Scores'!$A11,'Transparency and Untying'!$B:$B,0))</f>
        <v>-0.53888359399168673</v>
      </c>
      <c r="Z11" s="2">
        <f>INDEX('Transparency and Untying'!$W:$W,MATCH('Z-Scores'!$A11,'Transparency and Untying'!$B:$B,0))</f>
        <v>7.2539603396033195E-4</v>
      </c>
      <c r="AA11" s="2">
        <f>INDEX(Evaluation!$P:$P,MATCH('Z-Scores'!$A11,Evaluation!$B:$B,0))</f>
        <v>-0.73064419597576968</v>
      </c>
      <c r="AB11" s="2">
        <f>INDEX(Evaluation!$Q:$Q,MATCH('Z-Scores'!$A11,Evaluation!$B:$B,0))</f>
        <v>6.9849115156624689E-2</v>
      </c>
      <c r="AC11" s="2">
        <f>INDEX(Evaluation!$R:$R,MATCH('Z-Scores'!$A11,Evaluation!$B:$B,0))</f>
        <v>-1.411499055984925</v>
      </c>
      <c r="AE11" s="43">
        <f t="shared" si="2"/>
        <v>0</v>
      </c>
    </row>
    <row r="12" spans="1:31" x14ac:dyDescent="0.35">
      <c r="A12" t="s">
        <v>150</v>
      </c>
      <c r="B12" s="65" t="s">
        <v>151</v>
      </c>
      <c r="C12" s="33">
        <f t="shared" si="3"/>
        <v>0.60425153949878663</v>
      </c>
      <c r="D12" s="4">
        <f t="shared" si="4"/>
        <v>9</v>
      </c>
      <c r="E12" s="11">
        <f>Prioritisation!S15</f>
        <v>0.60477023545679742</v>
      </c>
      <c r="F12" s="12">
        <f t="shared" si="5"/>
        <v>13</v>
      </c>
      <c r="G12" s="11">
        <f>VLOOKUP(A12,Ownership!B$6:Y$54,24,FALSE)</f>
        <v>0.19208853713051494</v>
      </c>
      <c r="H12" s="12">
        <f t="shared" si="0"/>
        <v>22</v>
      </c>
      <c r="I12" s="11">
        <f>VLOOKUP(B12,'Transparency and Untying'!C$7:Y$55,23,FALSE)</f>
        <v>0.87400212006603184</v>
      </c>
      <c r="J12" s="12">
        <f t="shared" si="1"/>
        <v>11</v>
      </c>
      <c r="K12" s="11">
        <f>VLOOKUP(B12,Evaluation!C$6:T$54,18,FALSE)</f>
        <v>0.74614526534180192</v>
      </c>
      <c r="L12" s="12">
        <f t="shared" si="6"/>
        <v>9</v>
      </c>
      <c r="M12" s="2">
        <f>INDEX(Prioritisation!$J:$J,MATCH($A12,Prioritisation!$B:$B,0))</f>
        <v>-0.3351325356143931</v>
      </c>
      <c r="N12" s="2">
        <f>INDEX(Prioritisation!$K:$K,MATCH($A12,Prioritisation!$B:$B,0))</f>
        <v>0.75310047207479036</v>
      </c>
      <c r="O12" s="2">
        <f>INDEX(Prioritisation!$L:$L,MATCH($A12,Prioritisation!$B:$B,0))</f>
        <v>0.82649873489006165</v>
      </c>
      <c r="P12" s="2">
        <f>INDEX(Prioritisation!$M:$M,MATCH($A12,Prioritisation!$B:$B,0))</f>
        <v>-0.55229344849339423</v>
      </c>
      <c r="Q12" s="2">
        <f>INDEX(Prioritisation!$Q:$Q,MATCH($A12,Prioritisation!$B:$B,0))</f>
        <v>1.0653618507965614</v>
      </c>
      <c r="R12" s="2">
        <f>INDEX(Ownership!$N:$N,MATCH('Z-Scores'!$A12,Ownership!$B:$B,0))</f>
        <v>-0.8122093505122896</v>
      </c>
      <c r="S12" s="2">
        <f>INDEX(Ownership!$R:$R,MATCH('Z-Scores'!$A12,Ownership!$B:$B,0))</f>
        <v>0.54442994188512694</v>
      </c>
      <c r="T12" s="2">
        <f>INDEX(Ownership!$V:$V,MATCH('Z-Scores'!$A12,Ownership!$B:$B,0))</f>
        <v>2.7807380757002877E-2</v>
      </c>
      <c r="U12" s="2">
        <f>INDEX(Ownership!$W:$W,MATCH('Z-Scores'!$A12,Ownership!$B:$B,0))</f>
        <v>0.43472341816483723</v>
      </c>
      <c r="V12" s="2">
        <f>INDEX('Transparency and Untying'!$L:$L,MATCH('Z-Scores'!$A12,'Transparency and Untying'!$B:$B,0))</f>
        <v>1.3921785658597243</v>
      </c>
      <c r="W12" s="2">
        <f>INDEX('Transparency and Untying'!$Q:$Q,MATCH('Z-Scores'!$A12,'Transparency and Untying'!$B:$B,0))</f>
        <v>-0.25946823010387327</v>
      </c>
      <c r="X12" s="2">
        <f>INDEX('Transparency and Untying'!$U:$U,MATCH('Z-Scores'!$A12,'Transparency and Untying'!$B:$B,0))</f>
        <v>0.69451494108142453</v>
      </c>
      <c r="Y12" s="2">
        <f>INDEX('Transparency and Untying'!$V:$V,MATCH('Z-Scores'!$A12,'Transparency and Untying'!$B:$B,0))</f>
        <v>0.31941547638264317</v>
      </c>
      <c r="Z12" s="2">
        <f>INDEX('Transparency and Untying'!$W:$W,MATCH('Z-Scores'!$A12,'Transparency and Untying'!$B:$B,0))</f>
        <v>-0.13092321450772249</v>
      </c>
      <c r="AA12" s="2">
        <f>INDEX(Evaluation!$P:$P,MATCH('Z-Scores'!$A12,Evaluation!$B:$B,0))</f>
        <v>0.96477327534922042</v>
      </c>
      <c r="AB12" s="2">
        <f>INDEX(Evaluation!$Q:$Q,MATCH('Z-Scores'!$A12,Evaluation!$B:$B,0))</f>
        <v>0.76673481643995078</v>
      </c>
      <c r="AC12" s="2">
        <f>INDEX(Evaluation!$R:$R,MATCH('Z-Scores'!$A12,Evaluation!$B:$B,0))</f>
        <v>0.1825370098008674</v>
      </c>
      <c r="AE12" s="43">
        <f t="shared" si="2"/>
        <v>0</v>
      </c>
    </row>
    <row r="13" spans="1:31" x14ac:dyDescent="0.35">
      <c r="A13" t="s">
        <v>152</v>
      </c>
      <c r="B13" s="64" t="s">
        <v>153</v>
      </c>
      <c r="C13" s="33">
        <f t="shared" si="3"/>
        <v>0.47434131644304367</v>
      </c>
      <c r="D13" s="4">
        <f t="shared" si="4"/>
        <v>14</v>
      </c>
      <c r="E13" s="11">
        <f>Prioritisation!S16</f>
        <v>-0.61702661422426497</v>
      </c>
      <c r="F13" s="12">
        <f t="shared" si="5"/>
        <v>35</v>
      </c>
      <c r="G13" s="11">
        <f>VLOOKUP(A13,Ownership!B$6:Y$54,24,FALSE)</f>
        <v>-4.1301720555536242E-2</v>
      </c>
      <c r="H13" s="12">
        <f t="shared" si="0"/>
        <v>30</v>
      </c>
      <c r="I13" s="11">
        <f>VLOOKUP(B13,'Transparency and Untying'!C$7:Y$55,23,FALSE)</f>
        <v>1.3839246753911707</v>
      </c>
      <c r="J13" s="12">
        <f t="shared" si="1"/>
        <v>5</v>
      </c>
      <c r="K13" s="11">
        <f>VLOOKUP(B13,Evaluation!C$6:T$54,18,FALSE)</f>
        <v>1.1717689251608052</v>
      </c>
      <c r="L13" s="12">
        <f t="shared" si="6"/>
        <v>3</v>
      </c>
      <c r="M13" s="2">
        <f>INDEX(Prioritisation!$J:$J,MATCH($A13,Prioritisation!$B:$B,0))</f>
        <v>0.1164143566666889</v>
      </c>
      <c r="N13" s="2">
        <f>INDEX(Prioritisation!$K:$K,MATCH($A13,Prioritisation!$B:$B,0))</f>
        <v>-0.38194727419374774</v>
      </c>
      <c r="O13" s="2">
        <f>INDEX(Prioritisation!$L:$L,MATCH($A13,Prioritisation!$B:$B,0))</f>
        <v>-0.57770632386886434</v>
      </c>
      <c r="P13" s="2" t="str">
        <f>INDEX(Prioritisation!$M:$M,MATCH($A13,Prioritisation!$B:$B,0))</f>
        <v>NA</v>
      </c>
      <c r="Q13" s="2">
        <f>INDEX(Prioritisation!$Q:$Q,MATCH($A13,Prioritisation!$B:$B,0))</f>
        <v>-0.41274685616744128</v>
      </c>
      <c r="R13" s="2">
        <f>INDEX(Ownership!$N:$N,MATCH('Z-Scores'!$A13,Ownership!$B:$B,0))</f>
        <v>-0.24993647261759172</v>
      </c>
      <c r="S13" s="2">
        <f>INDEX(Ownership!$R:$R,MATCH('Z-Scores'!$A13,Ownership!$B:$B,0))</f>
        <v>-0.26970309965277761</v>
      </c>
      <c r="T13" s="2">
        <f>INDEX(Ownership!$V:$V,MATCH('Z-Scores'!$A13,Ownership!$B:$B,0))</f>
        <v>-0.12504219556885374</v>
      </c>
      <c r="U13" s="2">
        <f>INDEX(Ownership!$W:$W,MATCH('Z-Scores'!$A13,Ownership!$B:$B,0))</f>
        <v>0.22343697519777961</v>
      </c>
      <c r="V13" s="2">
        <f>INDEX('Transparency and Untying'!$L:$L,MATCH('Z-Scores'!$A13,'Transparency and Untying'!$B:$B,0))</f>
        <v>0.54056632413488426</v>
      </c>
      <c r="W13" s="2">
        <f>INDEX('Transparency and Untying'!$Q:$Q,MATCH('Z-Scores'!$A13,'Transparency and Untying'!$B:$B,0))</f>
        <v>1.8522689464618255E-2</v>
      </c>
      <c r="X13" s="2">
        <f>INDEX('Transparency and Untying'!$U:$U,MATCH('Z-Scores'!$A13,'Transparency and Untying'!$B:$B,0))</f>
        <v>1.8897405848933331</v>
      </c>
      <c r="Y13" s="2">
        <f>INDEX('Transparency and Untying'!$V:$V,MATCH('Z-Scores'!$A13,'Transparency and Untying'!$B:$B,0))</f>
        <v>-0.32955943828476503</v>
      </c>
      <c r="Z13" s="2">
        <f>INDEX('Transparency and Untying'!$W:$W,MATCH('Z-Scores'!$A13,'Transparency and Untying'!$B:$B,0))</f>
        <v>1.0650743273557124</v>
      </c>
      <c r="AA13" s="2">
        <f>INDEX(Evaluation!$P:$P,MATCH('Z-Scores'!$A13,Evaluation!$B:$B,0))</f>
        <v>0.96477327534922042</v>
      </c>
      <c r="AB13" s="2">
        <f>INDEX(Evaluation!$Q:$Q,MATCH('Z-Scores'!$A13,Evaluation!$B:$B,0))</f>
        <v>0.79587289454238941</v>
      </c>
      <c r="AC13" s="2">
        <f>INDEX(Evaluation!$R:$R,MATCH('Z-Scores'!$A13,Evaluation!$B:$B,0))</f>
        <v>1.2452277203247288</v>
      </c>
      <c r="AE13" s="43">
        <f t="shared" si="2"/>
        <v>1</v>
      </c>
    </row>
    <row r="14" spans="1:31" x14ac:dyDescent="0.35">
      <c r="A14" t="s">
        <v>154</v>
      </c>
      <c r="B14" s="65" t="s">
        <v>155</v>
      </c>
      <c r="C14" s="33">
        <f t="shared" si="3"/>
        <v>0.6328991683783618</v>
      </c>
      <c r="D14" s="4">
        <f t="shared" si="4"/>
        <v>8</v>
      </c>
      <c r="E14" s="11">
        <f>Prioritisation!S17</f>
        <v>0.29111658375193633</v>
      </c>
      <c r="F14" s="12">
        <f t="shared" si="5"/>
        <v>16</v>
      </c>
      <c r="G14" s="11">
        <f>VLOOKUP(A14,Ownership!B$6:Y$54,24,FALSE)</f>
        <v>0.44273217882644689</v>
      </c>
      <c r="H14" s="12">
        <f t="shared" si="0"/>
        <v>15</v>
      </c>
      <c r="I14" s="11">
        <f>VLOOKUP(B14,'Transparency and Untying'!C$7:Y$55,23,FALSE)</f>
        <v>0.92854454631392713</v>
      </c>
      <c r="J14" s="12">
        <f t="shared" si="1"/>
        <v>10</v>
      </c>
      <c r="K14" s="11">
        <f>VLOOKUP(B14,Evaluation!C$6:T$54,18,FALSE)</f>
        <v>0.8692033646211369</v>
      </c>
      <c r="L14" s="12">
        <f t="shared" si="6"/>
        <v>7</v>
      </c>
      <c r="M14" s="2">
        <f>INDEX(Prioritisation!$J:$J,MATCH($A14,Prioritisation!$B:$B,0))</f>
        <v>-0.99709354499809788</v>
      </c>
      <c r="N14" s="2">
        <f>INDEX(Prioritisation!$K:$K,MATCH($A14,Prioritisation!$B:$B,0))</f>
        <v>0.64574925922151505</v>
      </c>
      <c r="O14" s="2">
        <f>INDEX(Prioritisation!$L:$L,MATCH($A14,Prioritisation!$B:$B,0))</f>
        <v>0.25172179412935591</v>
      </c>
      <c r="P14" s="2">
        <f>INDEX(Prioritisation!$M:$M,MATCH($A14,Prioritisation!$B:$B,0))</f>
        <v>0.33259652208118812</v>
      </c>
      <c r="Q14" s="2">
        <f>INDEX(Prioritisation!$Q:$Q,MATCH($A14,Prioritisation!$B:$B,0))</f>
        <v>0.67033713798338523</v>
      </c>
      <c r="R14" s="2">
        <f>INDEX(Ownership!$N:$N,MATCH('Z-Scores'!$A14,Ownership!$B:$B,0))</f>
        <v>0.84183312507595986</v>
      </c>
      <c r="S14" s="2">
        <f>INDEX(Ownership!$R:$R,MATCH('Z-Scores'!$A14,Ownership!$B:$B,0))</f>
        <v>0.97084731947909864</v>
      </c>
      <c r="T14" s="2">
        <f>INDEX(Ownership!$V:$V,MATCH('Z-Scores'!$A14,Ownership!$B:$B,0))</f>
        <v>-1.3808676751104338</v>
      </c>
      <c r="U14" s="2">
        <f>INDEX(Ownership!$W:$W,MATCH('Z-Scores'!$A14,Ownership!$B:$B,0))</f>
        <v>0.42447234591920535</v>
      </c>
      <c r="V14" s="2">
        <f>INDEX('Transparency and Untying'!$L:$L,MATCH('Z-Scores'!$A14,'Transparency and Untying'!$B:$B,0))</f>
        <v>0.54332649161953472</v>
      </c>
      <c r="W14" s="2">
        <f>INDEX('Transparency and Untying'!$Q:$Q,MATCH('Z-Scores'!$A14,'Transparency and Untying'!$B:$B,0))</f>
        <v>0.75038237774370276</v>
      </c>
      <c r="X14" s="2">
        <f>INDEX('Transparency and Untying'!$U:$U,MATCH('Z-Scores'!$A14,'Transparency and Untying'!$B:$B,0))</f>
        <v>1.6764870975953254</v>
      </c>
      <c r="Y14" s="2">
        <f>INDEX('Transparency and Untying'!$V:$V,MATCH('Z-Scores'!$A14,'Transparency and Untying'!$B:$B,0))</f>
        <v>0.27032036154181671</v>
      </c>
      <c r="Z14" s="2">
        <f>INDEX('Transparency and Untying'!$W:$W,MATCH('Z-Scores'!$A14,'Transparency and Untying'!$B:$B,0))</f>
        <v>-1.0997999080885914</v>
      </c>
      <c r="AA14" s="2">
        <f>INDEX(Evaluation!$P:$P,MATCH('Z-Scores'!$A14,Evaluation!$B:$B,0))</f>
        <v>0.62568978108422246</v>
      </c>
      <c r="AB14" s="2">
        <f>INDEX(Evaluation!$Q:$Q,MATCH('Z-Scores'!$A14,Evaluation!$B:$B,0))</f>
        <v>0.35880172300580826</v>
      </c>
      <c r="AC14" s="2">
        <f>INDEX(Evaluation!$R:$R,MATCH('Z-Scores'!$A14,Evaluation!$B:$B,0))</f>
        <v>1.2452277203247288</v>
      </c>
      <c r="AE14" s="43">
        <f t="shared" si="2"/>
        <v>0</v>
      </c>
    </row>
    <row r="15" spans="1:31" x14ac:dyDescent="0.35">
      <c r="A15" t="s">
        <v>156</v>
      </c>
      <c r="B15" s="64" t="s">
        <v>157</v>
      </c>
      <c r="C15" s="33">
        <f t="shared" si="3"/>
        <v>-0.54325901540114641</v>
      </c>
      <c r="D15" s="4">
        <f t="shared" si="4"/>
        <v>40</v>
      </c>
      <c r="E15" s="11">
        <f>Prioritisation!S18</f>
        <v>-1.0617538614233093</v>
      </c>
      <c r="F15" s="12">
        <f t="shared" si="5"/>
        <v>44</v>
      </c>
      <c r="G15" s="11">
        <f>VLOOKUP(A15,Ownership!B$6:Y$54,24,FALSE)</f>
        <v>-1.3548575412431498</v>
      </c>
      <c r="H15" s="12">
        <f t="shared" si="0"/>
        <v>43</v>
      </c>
      <c r="I15" s="11">
        <f>VLOOKUP(B15,'Transparency and Untying'!C$7:Y$55,23,FALSE)</f>
        <v>0.14663423245201029</v>
      </c>
      <c r="J15" s="12">
        <f t="shared" si="1"/>
        <v>22</v>
      </c>
      <c r="K15" s="11">
        <f>VLOOKUP(B15,Evaluation!C$6:T$54,18,FALSE)</f>
        <v>9.6941108609862853E-2</v>
      </c>
      <c r="L15" s="12">
        <f t="shared" si="6"/>
        <v>25</v>
      </c>
      <c r="M15" s="2">
        <f>INDEX(Prioritisation!$J:$J,MATCH($A15,Prioritisation!$B:$B,0))</f>
        <v>-1.1047258945476657</v>
      </c>
      <c r="N15" s="2">
        <f>INDEX(Prioritisation!$K:$K,MATCH($A15,Prioritisation!$B:$B,0))</f>
        <v>-0.73610048695076169</v>
      </c>
      <c r="O15" s="2">
        <f>INDEX(Prioritisation!$L:$L,MATCH($A15,Prioritisation!$B:$B,0))</f>
        <v>-0.41470351579846115</v>
      </c>
      <c r="P15" s="2" t="str">
        <f>INDEX(Prioritisation!$M:$M,MATCH($A15,Prioritisation!$B:$B,0))</f>
        <v>NA</v>
      </c>
      <c r="Q15" s="2">
        <f>INDEX(Prioritisation!$Q:$Q,MATCH($A15,Prioritisation!$B:$B,0))</f>
        <v>3.0585475665116005E-2</v>
      </c>
      <c r="R15" s="2">
        <f>INDEX(Ownership!$N:$N,MATCH('Z-Scores'!$A15,Ownership!$B:$B,0))</f>
        <v>0.62016821144372036</v>
      </c>
      <c r="S15" s="2">
        <f>INDEX(Ownership!$R:$R,MATCH('Z-Scores'!$A15,Ownership!$B:$B,0))</f>
        <v>-1.8987444497455555</v>
      </c>
      <c r="T15" s="2">
        <f>INDEX(Ownership!$V:$V,MATCH('Z-Scores'!$A15,Ownership!$B:$B,0))</f>
        <v>-0.88550272650315265</v>
      </c>
      <c r="U15" s="2">
        <f>INDEX(Ownership!$W:$W,MATCH('Z-Scores'!$A15,Ownership!$B:$B,0))</f>
        <v>-1.7240859111311453</v>
      </c>
      <c r="V15" s="2">
        <f>INDEX('Transparency and Untying'!$L:$L,MATCH('Z-Scores'!$A15,'Transparency and Untying'!$B:$B,0))</f>
        <v>-0.79258151148916978</v>
      </c>
      <c r="W15" s="2">
        <f>INDEX('Transparency and Untying'!$Q:$Q,MATCH('Z-Scores'!$A15,'Transparency and Untying'!$B:$B,0))</f>
        <v>0.341798032039202</v>
      </c>
      <c r="X15" s="2">
        <f>INDEX('Transparency and Untying'!$U:$U,MATCH('Z-Scores'!$A15,'Transparency and Untying'!$B:$B,0))</f>
        <v>-0.15849900811060708</v>
      </c>
      <c r="Y15" s="2">
        <f>INDEX('Transparency and Untying'!$V:$V,MATCH('Z-Scores'!$A15,'Transparency and Untying'!$B:$B,0))</f>
        <v>0.88828661648431972</v>
      </c>
      <c r="Z15" s="2" t="str">
        <f>INDEX('Transparency and Untying'!$W:$W,MATCH('Z-Scores'!$A15,'Transparency and Untying'!$B:$B,0))</f>
        <v>NA</v>
      </c>
      <c r="AA15" s="2">
        <f>INDEX(Evaluation!$P:$P,MATCH('Z-Scores'!$A15,Evaluation!$B:$B,0))</f>
        <v>-0.18811060515177294</v>
      </c>
      <c r="AB15" s="2">
        <f>INDEX(Evaluation!$Q:$Q,MATCH('Z-Scores'!$A15,Evaluation!$B:$B,0))</f>
        <v>0.6590858056726081</v>
      </c>
      <c r="AC15" s="2">
        <f>INDEX(Evaluation!$R:$R,MATCH('Z-Scores'!$A15,Evaluation!$B:$B,0))</f>
        <v>-0.22229754658917505</v>
      </c>
      <c r="AE15" s="43">
        <f t="shared" si="2"/>
        <v>2</v>
      </c>
    </row>
    <row r="16" spans="1:31" x14ac:dyDescent="0.35">
      <c r="A16" t="s">
        <v>158</v>
      </c>
      <c r="B16" s="65" t="s">
        <v>159</v>
      </c>
      <c r="C16" s="33">
        <f t="shared" si="3"/>
        <v>-0.24140822592170741</v>
      </c>
      <c r="D16" s="4">
        <f t="shared" si="4"/>
        <v>33</v>
      </c>
      <c r="E16" s="11">
        <f>Prioritisation!S19</f>
        <v>-0.80655883165574394</v>
      </c>
      <c r="F16" s="12">
        <f t="shared" si="5"/>
        <v>39</v>
      </c>
      <c r="G16" s="11">
        <f>VLOOKUP(A16,Ownership!B$6:Y$54,24,FALSE)</f>
        <v>0.33414977320299094</v>
      </c>
      <c r="H16" s="12">
        <f t="shared" si="0"/>
        <v>17</v>
      </c>
      <c r="I16" s="11">
        <f>VLOOKUP(B16,'Transparency and Untying'!C$7:Y$55,23,FALSE)</f>
        <v>0.23894132969289164</v>
      </c>
      <c r="J16" s="12">
        <f t="shared" si="1"/>
        <v>20</v>
      </c>
      <c r="K16" s="11">
        <f>VLOOKUP(B16,Evaluation!C$6:T$54,18,FALSE)</f>
        <v>-0.73216517492696831</v>
      </c>
      <c r="L16" s="12">
        <f t="shared" si="6"/>
        <v>35</v>
      </c>
      <c r="M16" s="2">
        <f>INDEX(Prioritisation!$J:$J,MATCH($A16,Prioritisation!$B:$B,0))</f>
        <v>-0.14306866138743479</v>
      </c>
      <c r="N16" s="2">
        <f>INDEX(Prioritisation!$K:$K,MATCH($A16,Prioritisation!$B:$B,0))</f>
        <v>-0.60808565753534793</v>
      </c>
      <c r="O16" s="2">
        <f>INDEX(Prioritisation!$L:$L,MATCH($A16,Prioritisation!$B:$B,0))</f>
        <v>-0.5739629339603961</v>
      </c>
      <c r="P16" s="2">
        <f>INDEX(Prioritisation!$M:$M,MATCH($A16,Prioritisation!$B:$B,0))</f>
        <v>-0.37745994989534576</v>
      </c>
      <c r="Q16" s="2">
        <f>INDEX(Prioritisation!$Q:$Q,MATCH($A16,Prioritisation!$B:$B,0))</f>
        <v>-0.38358927376301916</v>
      </c>
      <c r="R16" s="2">
        <f>INDEX(Ownership!$N:$N,MATCH('Z-Scores'!$A16,Ownership!$B:$B,0))</f>
        <v>4.6738533367728062E-2</v>
      </c>
      <c r="S16" s="2">
        <f>INDEX(Ownership!$R:$R,MATCH('Z-Scores'!$A16,Ownership!$B:$B,0))</f>
        <v>-0.32861483313320577</v>
      </c>
      <c r="T16" s="2">
        <f>INDEX(Ownership!$V:$V,MATCH('Z-Scores'!$A16,Ownership!$B:$B,0))</f>
        <v>1.1317168518140126</v>
      </c>
      <c r="U16" s="2">
        <f>INDEX(Ownership!$W:$W,MATCH('Z-Scores'!$A16,Ownership!$B:$B,0))</f>
        <v>-0.28014129532857218</v>
      </c>
      <c r="V16" s="2">
        <f>INDEX('Transparency and Untying'!$L:$L,MATCH('Z-Scores'!$A16,'Transparency and Untying'!$B:$B,0))</f>
        <v>-0.55207882380803786</v>
      </c>
      <c r="W16" s="2">
        <f>INDEX('Transparency and Untying'!$Q:$Q,MATCH('Z-Scores'!$A16,'Transparency and Untying'!$B:$B,0))</f>
        <v>0.3910431177976415</v>
      </c>
      <c r="X16" s="2">
        <f>INDEX('Transparency and Untying'!$U:$U,MATCH('Z-Scores'!$A16,'Transparency and Untying'!$B:$B,0))</f>
        <v>0.48126145378341656</v>
      </c>
      <c r="Y16" s="2">
        <f>INDEX('Transparency and Untying'!$V:$V,MATCH('Z-Scores'!$A16,'Transparency and Untying'!$B:$B,0))</f>
        <v>0.11285107305169012</v>
      </c>
      <c r="Z16" s="2">
        <f>INDEX('Transparency and Untying'!$W:$W,MATCH('Z-Scores'!$A16,'Transparency and Untying'!$B:$B,0))</f>
        <v>0.12722529050787704</v>
      </c>
      <c r="AA16" s="2">
        <f>INDEX(Evaluation!$P:$P,MATCH('Z-Scores'!$A16,Evaluation!$B:$B,0))</f>
        <v>-5.2477207445773617E-2</v>
      </c>
      <c r="AB16" s="2">
        <f>INDEX(Evaluation!$Q:$Q,MATCH('Z-Scores'!$A16,Evaluation!$B:$B,0))</f>
        <v>-1.4768971974478311</v>
      </c>
      <c r="AC16" s="2">
        <f>INDEX(Evaluation!$R:$R,MATCH('Z-Scores'!$A16,Evaluation!$B:$B,0))</f>
        <v>-0.34880834546106337</v>
      </c>
      <c r="AE16" s="43">
        <f t="shared" si="2"/>
        <v>0</v>
      </c>
    </row>
    <row r="17" spans="1:31" x14ac:dyDescent="0.35">
      <c r="A17" t="s">
        <v>160</v>
      </c>
      <c r="B17" s="65" t="s">
        <v>161</v>
      </c>
      <c r="C17" s="33">
        <f t="shared" si="3"/>
        <v>-7.5935619194119147E-2</v>
      </c>
      <c r="D17" s="4">
        <f t="shared" si="4"/>
        <v>28</v>
      </c>
      <c r="E17" s="11">
        <f>Prioritisation!S20</f>
        <v>-1.243481141246201</v>
      </c>
      <c r="F17" s="12">
        <f t="shared" si="5"/>
        <v>47</v>
      </c>
      <c r="G17" s="11">
        <f>VLOOKUP(A17,Ownership!B$6:Y$54,24,FALSE)</f>
        <v>5.037140148191703E-2</v>
      </c>
      <c r="H17" s="12">
        <f t="shared" si="0"/>
        <v>27</v>
      </c>
      <c r="I17" s="11">
        <f>VLOOKUP(B17,'Transparency and Untying'!C$7:Y$55,23,FALSE)</f>
        <v>0.70634838152494617</v>
      </c>
      <c r="J17" s="12">
        <f t="shared" si="1"/>
        <v>14</v>
      </c>
      <c r="K17" s="11">
        <f>VLOOKUP(B17,Evaluation!C$6:T$54,18,FALSE)</f>
        <v>0.18301888146286127</v>
      </c>
      <c r="L17" s="12">
        <f t="shared" si="6"/>
        <v>23</v>
      </c>
      <c r="M17" s="2">
        <f>INDEX(Prioritisation!$J:$J,MATCH($A17,Prioritisation!$B:$B,0))</f>
        <v>-0.57974861789211007</v>
      </c>
      <c r="N17" s="2">
        <f>INDEX(Prioritisation!$K:$K,MATCH($A17,Prioritisation!$B:$B,0))</f>
        <v>-0.49479237435434859</v>
      </c>
      <c r="O17" s="2">
        <f>INDEX(Prioritisation!$L:$L,MATCH($A17,Prioritisation!$B:$B,0))</f>
        <v>-1.1834536153571384</v>
      </c>
      <c r="P17" s="2">
        <f>INDEX(Prioritisation!$M:$M,MATCH($A17,Prioritisation!$B:$B,0))</f>
        <v>-1.0235630995402989</v>
      </c>
      <c r="Q17" s="2">
        <f>INDEX(Prioritisation!$Q:$Q,MATCH($A17,Prioritisation!$B:$B,0))</f>
        <v>5.4497790855905261E-3</v>
      </c>
      <c r="R17" s="2">
        <f>INDEX(Ownership!$N:$N,MATCH('Z-Scores'!$A17,Ownership!$B:$B,0))</f>
        <v>0.19718283038132908</v>
      </c>
      <c r="S17" s="2">
        <f>INDEX(Ownership!$R:$R,MATCH('Z-Scores'!$A17,Ownership!$B:$B,0))</f>
        <v>-0.32908965880545205</v>
      </c>
      <c r="T17" s="2">
        <f>INDEX(Ownership!$V:$V,MATCH('Z-Scores'!$A17,Ownership!$B:$B,0))</f>
        <v>0.81538380122030785</v>
      </c>
      <c r="U17" s="2">
        <f>INDEX(Ownership!$W:$W,MATCH('Z-Scores'!$A17,Ownership!$B:$B,0))</f>
        <v>-0.86276525100217849</v>
      </c>
      <c r="V17" s="2">
        <f>INDEX('Transparency and Untying'!$L:$L,MATCH('Z-Scores'!$A17,'Transparency and Untying'!$B:$B,0))</f>
        <v>-0.39019468605798319</v>
      </c>
      <c r="W17" s="2">
        <f>INDEX('Transparency and Untying'!$Q:$Q,MATCH('Z-Scores'!$A17,'Transparency and Untying'!$B:$B,0))</f>
        <v>0.28454653853431766</v>
      </c>
      <c r="X17" s="2">
        <f>INDEX('Transparency and Untying'!$U:$U,MATCH('Z-Scores'!$A17,'Transparency and Untying'!$B:$B,0))</f>
        <v>0.69451494108142453</v>
      </c>
      <c r="Y17" s="2">
        <f>INDEX('Transparency and Untying'!$V:$V,MATCH('Z-Scores'!$A17,'Transparency and Untying'!$B:$B,0))</f>
        <v>-0.11559786152989671</v>
      </c>
      <c r="Z17" s="2">
        <f>INDEX('Transparency and Untying'!$W:$W,MATCH('Z-Scores'!$A17,'Transparency and Untying'!$B:$B,0))</f>
        <v>1.1582242281217816</v>
      </c>
      <c r="AA17" s="2">
        <f>INDEX(Evaluation!$P:$P,MATCH('Z-Scores'!$A17,Evaluation!$B:$B,0))</f>
        <v>0.62568978108422246</v>
      </c>
      <c r="AB17" s="2">
        <f>INDEX(Evaluation!$Q:$Q,MATCH('Z-Scores'!$A17,Evaluation!$B:$B,0))</f>
        <v>0.19260675901412114</v>
      </c>
      <c r="AC17" s="2">
        <f>INDEX(Evaluation!$R:$R,MATCH('Z-Scores'!$A17,Evaluation!$B:$B,0))</f>
        <v>-0.34880834546106337</v>
      </c>
      <c r="AE17" s="43">
        <f t="shared" si="2"/>
        <v>0</v>
      </c>
    </row>
    <row r="18" spans="1:31" x14ac:dyDescent="0.35">
      <c r="A18" t="s">
        <v>162</v>
      </c>
      <c r="B18" t="s">
        <v>164</v>
      </c>
      <c r="C18" s="33">
        <f t="shared" si="3"/>
        <v>0.85318384533532465</v>
      </c>
      <c r="D18" s="4">
        <f t="shared" si="4"/>
        <v>5</v>
      </c>
      <c r="E18" s="11">
        <f>Prioritisation!S21</f>
        <v>1.9320752840192985</v>
      </c>
      <c r="F18" s="12">
        <f t="shared" si="5"/>
        <v>3</v>
      </c>
      <c r="G18" s="11">
        <f>VLOOKUP(A18,Ownership!B$6:Y$54,24,FALSE)</f>
        <v>0.31332138913622221</v>
      </c>
      <c r="H18" s="12">
        <f t="shared" si="0"/>
        <v>19</v>
      </c>
      <c r="I18" s="11">
        <f>VLOOKUP(B18,'Transparency and Untying'!C$7:Y$55,23,FALSE)</f>
        <v>1.5154107733297386</v>
      </c>
      <c r="J18" s="12">
        <f t="shared" si="1"/>
        <v>4</v>
      </c>
      <c r="K18" s="11">
        <f>VLOOKUP(B18,Evaluation!C$6:T$54,18,FALSE)</f>
        <v>-0.34807206514396044</v>
      </c>
      <c r="L18" s="12">
        <f t="shared" si="6"/>
        <v>31</v>
      </c>
      <c r="M18" s="2">
        <f>INDEX(Prioritisation!$J:$J,MATCH($A18,Prioritisation!$B:$B,0))</f>
        <v>0.48476397552102796</v>
      </c>
      <c r="N18" s="2">
        <f>INDEX(Prioritisation!$K:$K,MATCH($A18,Prioritisation!$B:$B,0))</f>
        <v>1.0788956020331093</v>
      </c>
      <c r="O18" s="2">
        <f>INDEX(Prioritisation!$L:$L,MATCH($A18,Prioritisation!$B:$B,0))</f>
        <v>2.0662083520985841</v>
      </c>
      <c r="P18" s="2" t="str">
        <f>INDEX(Prioritisation!$M:$M,MATCH($A18,Prioritisation!$B:$B,0))</f>
        <v>NA</v>
      </c>
      <c r="Q18" s="2">
        <f>INDEX(Prioritisation!$Q:$Q,MATCH($A18,Prioritisation!$B:$B,0))</f>
        <v>0.66805236992491768</v>
      </c>
      <c r="R18" s="2">
        <f>INDEX(Ownership!$N:$N,MATCH('Z-Scores'!$A18,Ownership!$B:$B,0))</f>
        <v>1.8196337301182035</v>
      </c>
      <c r="S18" s="2">
        <f>INDEX(Ownership!$R:$R,MATCH('Z-Scores'!$A18,Ownership!$B:$B,0))</f>
        <v>-0.24060727499968004</v>
      </c>
      <c r="T18" s="2">
        <f>INDEX(Ownership!$V:$V,MATCH('Z-Scores'!$A18,Ownership!$B:$B,0))</f>
        <v>-1.063060556975475</v>
      </c>
      <c r="U18" s="2">
        <f>INDEX(Ownership!$W:$W,MATCH('Z-Scores'!$A18,Ownership!$B:$B,0))</f>
        <v>-1.2398232904964057E-3</v>
      </c>
      <c r="V18" s="2">
        <f>INDEX('Transparency and Untying'!$L:$L,MATCH('Z-Scores'!$A18,'Transparency and Untying'!$B:$B,0))</f>
        <v>1.1510895641160981</v>
      </c>
      <c r="W18" s="2">
        <f>INDEX('Transparency and Untying'!$Q:$Q,MATCH('Z-Scores'!$A18,'Transparency and Untying'!$B:$B,0))</f>
        <v>5.4653541852114601E-2</v>
      </c>
      <c r="X18" s="2">
        <f>INDEX('Transparency and Untying'!$U:$U,MATCH('Z-Scores'!$A18,'Transparency and Untying'!$B:$B,0))</f>
        <v>0.69451494108142453</v>
      </c>
      <c r="Y18" s="2">
        <f>INDEX('Transparency and Untying'!$V:$V,MATCH('Z-Scores'!$A18,'Transparency and Untying'!$B:$B,0))</f>
        <v>0.88828661648431972</v>
      </c>
      <c r="Z18" s="2" t="str">
        <f>INDEX('Transparency and Untying'!$W:$W,MATCH('Z-Scores'!$A18,'Transparency and Untying'!$B:$B,0))</f>
        <v>NA</v>
      </c>
      <c r="AA18" s="2">
        <f>INDEX(Evaluation!$P:$P,MATCH('Z-Scores'!$A18,Evaluation!$B:$B,0))</f>
        <v>-1.1149388228094339</v>
      </c>
      <c r="AB18" s="2">
        <f>INDEX(Evaluation!$Q:$Q,MATCH('Z-Scores'!$A18,Evaluation!$B:$B,0))</f>
        <v>-0.59304216167385637</v>
      </c>
      <c r="AC18" s="2">
        <f>INDEX(Evaluation!$R:$R,MATCH('Z-Scores'!$A18,Evaluation!$B:$B,0))</f>
        <v>0.81509100416030889</v>
      </c>
      <c r="AE18" s="43">
        <f t="shared" si="2"/>
        <v>2</v>
      </c>
    </row>
    <row r="19" spans="1:31" x14ac:dyDescent="0.35">
      <c r="A19" t="s">
        <v>165</v>
      </c>
      <c r="B19" t="s">
        <v>167</v>
      </c>
      <c r="C19" s="33">
        <f t="shared" si="3"/>
        <v>-0.65663880075233072</v>
      </c>
      <c r="D19" s="4">
        <f t="shared" si="4"/>
        <v>42</v>
      </c>
      <c r="E19" s="11">
        <f>Prioritisation!S22</f>
        <v>-2.4121948830313648E-2</v>
      </c>
      <c r="F19" s="12">
        <f t="shared" si="5"/>
        <v>21</v>
      </c>
      <c r="G19" s="11">
        <f>VLOOKUP(A19,Ownership!B$6:Y$54,24,FALSE)</f>
        <v>-1.8344831900887222</v>
      </c>
      <c r="H19" s="12">
        <f t="shared" si="0"/>
        <v>45</v>
      </c>
      <c r="I19" s="11">
        <f>VLOOKUP(B19,'Transparency and Untying'!C$7:Y$55,23,FALSE)</f>
        <v>-0.91030838170024164</v>
      </c>
      <c r="J19" s="12">
        <f t="shared" si="1"/>
        <v>40</v>
      </c>
      <c r="K19" s="11">
        <f>VLOOKUP(B19,Evaluation!C$6:T$54,18,FALSE)</f>
        <v>0.14235831760995446</v>
      </c>
      <c r="L19" s="12">
        <f t="shared" si="6"/>
        <v>24</v>
      </c>
      <c r="M19" s="2">
        <f>INDEX(Prioritisation!$J:$J,MATCH($A19,Prioritisation!$B:$B,0))</f>
        <v>0.36600593486566829</v>
      </c>
      <c r="N19" s="2">
        <f>INDEX(Prioritisation!$K:$K,MATCH($A19,Prioritisation!$B:$B,0))</f>
        <v>-0.64562305577984902</v>
      </c>
      <c r="O19" s="2">
        <f>INDEX(Prioritisation!$L:$L,MATCH($A19,Prioritisation!$B:$B,0))</f>
        <v>-0.50438491851924194</v>
      </c>
      <c r="P19" s="2" t="str">
        <f>INDEX(Prioritisation!$M:$M,MATCH($A19,Prioritisation!$B:$B,0))</f>
        <v>NA</v>
      </c>
      <c r="Q19" s="2">
        <f>INDEX(Prioritisation!$Q:$Q,MATCH($A19,Prioritisation!$B:$B,0))</f>
        <v>0.81981875928398018</v>
      </c>
      <c r="R19" s="2">
        <f>INDEX(Ownership!$N:$N,MATCH('Z-Scores'!$A19,Ownership!$B:$B,0))</f>
        <v>-0.78783454999444646</v>
      </c>
      <c r="S19" s="2">
        <f>INDEX(Ownership!$R:$R,MATCH('Z-Scores'!$A19,Ownership!$B:$B,0))</f>
        <v>6.2270993374538612E-2</v>
      </c>
      <c r="T19" s="2">
        <f>INDEX(Ownership!$V:$V,MATCH('Z-Scores'!$A19,Ownership!$B:$B,0))</f>
        <v>-3.293802162945747</v>
      </c>
      <c r="U19" s="2">
        <f>INDEX(Ownership!$W:$W,MATCH('Z-Scores'!$A19,Ownership!$B:$B,0))</f>
        <v>-1.1346941935341932</v>
      </c>
      <c r="V19" s="2">
        <f>INDEX('Transparency and Untying'!$L:$L,MATCH('Z-Scores'!$A19,'Transparency and Untying'!$B:$B,0))</f>
        <v>-0.97119115835929792</v>
      </c>
      <c r="W19" s="2">
        <f>INDEX('Transparency and Untying'!$Q:$Q,MATCH('Z-Scores'!$A19,'Transparency and Untying'!$B:$B,0))</f>
        <v>-0.56439674747591051</v>
      </c>
      <c r="X19" s="2">
        <f>INDEX('Transparency and Untying'!$U:$U,MATCH('Z-Scores'!$A19,'Transparency and Untying'!$B:$B,0))</f>
        <v>-1.0115129573026387</v>
      </c>
      <c r="Y19" s="2">
        <f>INDEX('Transparency and Untying'!$V:$V,MATCH('Z-Scores'!$A19,'Transparency and Untying'!$B:$B,0))</f>
        <v>0.88828661648431972</v>
      </c>
      <c r="Z19" s="2" t="str">
        <f>INDEX('Transparency and Untying'!$W:$W,MATCH('Z-Scores'!$A19,'Transparency and Untying'!$B:$B,0))</f>
        <v>NA</v>
      </c>
      <c r="AA19" s="2">
        <f>INDEX(Evaluation!$P:$P,MATCH('Z-Scores'!$A19,Evaluation!$B:$B,0))</f>
        <v>0.82913987764322106</v>
      </c>
      <c r="AB19" s="2">
        <f>INDEX(Evaluation!$Q:$Q,MATCH('Z-Scores'!$A19,Evaluation!$B:$B,0))</f>
        <v>0.32764016725736755</v>
      </c>
      <c r="AC19" s="2">
        <f>INDEX(Evaluation!$R:$R,MATCH('Z-Scores'!$A19,Evaluation!$B:$B,0))</f>
        <v>-0.79159614151267221</v>
      </c>
      <c r="AE19" s="43">
        <f t="shared" si="2"/>
        <v>2</v>
      </c>
    </row>
    <row r="20" spans="1:31" x14ac:dyDescent="0.35">
      <c r="A20" t="s">
        <v>168</v>
      </c>
      <c r="B20" t="s">
        <v>169</v>
      </c>
      <c r="C20" s="33">
        <f t="shared" si="3"/>
        <v>0.89730357291576257</v>
      </c>
      <c r="D20" s="4">
        <f t="shared" si="4"/>
        <v>4</v>
      </c>
      <c r="E20" s="11">
        <f>Prioritisation!S23</f>
        <v>2.6613625585383183</v>
      </c>
      <c r="F20" s="12">
        <f t="shared" si="5"/>
        <v>1</v>
      </c>
      <c r="G20" s="11">
        <f>VLOOKUP(A20,Ownership!B$6:Y$54,24,FALSE)</f>
        <v>1.2723770141568878</v>
      </c>
      <c r="H20" s="12">
        <f t="shared" si="0"/>
        <v>6</v>
      </c>
      <c r="I20" s="11">
        <f>VLOOKUP(B20,'Transparency and Untying'!C$7:Y$55,23,FALSE)</f>
        <v>-0.36810804609049996</v>
      </c>
      <c r="J20" s="12">
        <f t="shared" si="1"/>
        <v>31</v>
      </c>
      <c r="K20" s="11">
        <f>VLOOKUP(B20,Evaluation!C$6:T$54,18,FALSE)</f>
        <v>2.3582765058343943E-2</v>
      </c>
      <c r="L20" s="12">
        <f t="shared" si="6"/>
        <v>26</v>
      </c>
      <c r="M20" s="2">
        <f>INDEX(Prioritisation!$J:$J,MATCH($A20,Prioritisation!$B:$B,0))</f>
        <v>1.3097274892900277</v>
      </c>
      <c r="N20" s="2">
        <f>INDEX(Prioritisation!$K:$K,MATCH($A20,Prioritisation!$B:$B,0))</f>
        <v>1.0166491170979848</v>
      </c>
      <c r="O20" s="2">
        <f>INDEX(Prioritisation!$L:$L,MATCH($A20,Prioritisation!$B:$B,0))</f>
        <v>0.82867260062976844</v>
      </c>
      <c r="P20" s="2" t="str">
        <f>INDEX(Prioritisation!$M:$M,MATCH($A20,Prioritisation!$B:$B,0))</f>
        <v>NA</v>
      </c>
      <c r="Q20" s="2">
        <f>INDEX(Prioritisation!$Q:$Q,MATCH($A20,Prioritisation!$B:$B,0))</f>
        <v>2.731820228761749</v>
      </c>
      <c r="R20" s="2">
        <f>INDEX(Ownership!$N:$N,MATCH('Z-Scores'!$A20,Ownership!$B:$B,0))</f>
        <v>1.8196337301182035</v>
      </c>
      <c r="S20" s="2">
        <f>INDEX(Ownership!$R:$R,MATCH('Z-Scores'!$A20,Ownership!$B:$B,0))</f>
        <v>1.1473387779152311</v>
      </c>
      <c r="T20" s="2">
        <f>INDEX(Ownership!$V:$V,MATCH('Z-Scores'!$A20,Ownership!$B:$B,0))</f>
        <v>0.8107748949500978</v>
      </c>
      <c r="U20" s="2">
        <f>INDEX(Ownership!$W:$W,MATCH('Z-Scores'!$A20,Ownership!$B:$B,0))</f>
        <v>-0.73174770045952919</v>
      </c>
      <c r="V20" s="2">
        <f>INDEX('Transparency and Untying'!$L:$L,MATCH('Z-Scores'!$A20,'Transparency and Untying'!$B:$B,0))</f>
        <v>1.5550900827573813</v>
      </c>
      <c r="W20" s="2">
        <f>INDEX('Transparency and Untying'!$Q:$Q,MATCH('Z-Scores'!$A20,'Transparency and Untying'!$B:$B,0))</f>
        <v>-2.6073999974444488</v>
      </c>
      <c r="X20" s="2">
        <f>INDEX('Transparency and Untying'!$U:$U,MATCH('Z-Scores'!$A20,'Transparency and Untying'!$B:$B,0))</f>
        <v>-0.50071070273048457</v>
      </c>
      <c r="Y20" s="2">
        <f>INDEX('Transparency and Untying'!$V:$V,MATCH('Z-Scores'!$A20,'Transparency and Untying'!$B:$B,0))</f>
        <v>0.88828661648431972</v>
      </c>
      <c r="Z20" s="2" t="str">
        <f>INDEX('Transparency and Untying'!$W:$W,MATCH('Z-Scores'!$A20,'Transparency and Untying'!$B:$B,0))</f>
        <v>NA</v>
      </c>
      <c r="AA20" s="2">
        <f>INDEX(Evaluation!$P:$P,MATCH('Z-Scores'!$A20,Evaluation!$B:$B,0))</f>
        <v>0.46745081709389058</v>
      </c>
      <c r="AB20" s="2">
        <f>INDEX(Evaluation!$Q:$Q,MATCH('Z-Scores'!$A20,Evaluation!$B:$B,0))</f>
        <v>-0.79190954472300046</v>
      </c>
      <c r="AC20" s="2">
        <f>INDEX(Evaluation!$R:$R,MATCH('Z-Scores'!$A20,Evaluation!$B:$B,0))</f>
        <v>0.38495428799588888</v>
      </c>
      <c r="AE20" s="43">
        <f t="shared" si="2"/>
        <v>2</v>
      </c>
    </row>
    <row r="21" spans="1:31" x14ac:dyDescent="0.35">
      <c r="A21" t="s">
        <v>170</v>
      </c>
      <c r="B21" s="65" t="s">
        <v>171</v>
      </c>
      <c r="C21" s="33">
        <f t="shared" si="3"/>
        <v>-2.0648758805707317</v>
      </c>
      <c r="D21" s="4">
        <f t="shared" si="4"/>
        <v>49</v>
      </c>
      <c r="E21" s="11">
        <f>Prioritisation!S24</f>
        <v>-2.2544820583563161</v>
      </c>
      <c r="F21" s="12">
        <f t="shared" si="5"/>
        <v>49</v>
      </c>
      <c r="G21" s="11">
        <f>VLOOKUP(A21,Ownership!B$6:Y$54,24,FALSE)</f>
        <v>-1.135237058556068</v>
      </c>
      <c r="H21" s="12">
        <f t="shared" si="0"/>
        <v>41</v>
      </c>
      <c r="I21" s="11">
        <f>VLOOKUP(B21,'Transparency and Untying'!C$7:Y$55,23,FALSE)</f>
        <v>-1.0964306616809125</v>
      </c>
      <c r="J21" s="12">
        <f t="shared" si="1"/>
        <v>43</v>
      </c>
      <c r="K21" s="11">
        <f>VLOOKUP(B21,Evaluation!C$6:T$54,18,FALSE)</f>
        <v>-3.7733537436896305</v>
      </c>
      <c r="L21" s="12">
        <f t="shared" si="6"/>
        <v>42</v>
      </c>
      <c r="M21" s="2">
        <f>INDEX(Prioritisation!$J:$J,MATCH($A21,Prioritisation!$B:$B,0))</f>
        <v>-2.5013205077281793</v>
      </c>
      <c r="N21" s="2">
        <f>INDEX(Prioritisation!$K:$K,MATCH($A21,Prioritisation!$B:$B,0))</f>
        <v>-1.9610318336013628</v>
      </c>
      <c r="O21" s="2">
        <f>INDEX(Prioritisation!$L:$L,MATCH($A21,Prioritisation!$B:$B,0))</f>
        <v>-0.98273339884286603</v>
      </c>
      <c r="P21" s="2">
        <f>INDEX(Prioritisation!$M:$M,MATCH($A21,Prioritisation!$B:$B,0))</f>
        <v>1.0267973848562466</v>
      </c>
      <c r="Q21" s="2">
        <f>INDEX(Prioritisation!$Q:$Q,MATCH($A21,Prioritisation!$B:$B,0))</f>
        <v>-1.6112424865741983</v>
      </c>
      <c r="R21" s="2" t="str">
        <f>INDEX(Ownership!$N:$N,MATCH('Z-Scores'!$A21,Ownership!$B:$B,0))</f>
        <v>NA</v>
      </c>
      <c r="S21" s="2">
        <f>INDEX(Ownership!$R:$R,MATCH('Z-Scores'!$A21,Ownership!$B:$B,0))</f>
        <v>2.0456859785548791</v>
      </c>
      <c r="T21" s="2">
        <f>INDEX(Ownership!$V:$V,MATCH('Z-Scores'!$A21,Ownership!$B:$B,0))</f>
        <v>-2.6499979731547669</v>
      </c>
      <c r="U21" s="2">
        <f>INDEX(Ownership!$W:$W,MATCH('Z-Scores'!$A21,Ownership!$B:$B,0))</f>
        <v>-1.8770718609640189</v>
      </c>
      <c r="V21" s="2">
        <f>INDEX('Transparency and Untying'!$L:$L,MATCH('Z-Scores'!$A21,'Transparency and Untying'!$B:$B,0))</f>
        <v>-0.97119115835929792</v>
      </c>
      <c r="W21" s="2">
        <f>INDEX('Transparency and Untying'!$Q:$Q,MATCH('Z-Scores'!$A21,'Transparency and Untying'!$B:$B,0))</f>
        <v>0.32810535010655106</v>
      </c>
      <c r="X21" s="2">
        <f>INDEX('Transparency and Untying'!$U:$U,MATCH('Z-Scores'!$A21,'Transparency and Untying'!$B:$B,0))</f>
        <v>0.18371268650927033</v>
      </c>
      <c r="Y21" s="2">
        <f>INDEX('Transparency and Untying'!$V:$V,MATCH('Z-Scores'!$A21,'Transparency and Untying'!$B:$B,0))</f>
        <v>-0.71632511297565915</v>
      </c>
      <c r="Z21" s="2">
        <f>INDEX('Transparency and Untying'!$W:$W,MATCH('Z-Scores'!$A21,'Transparency and Untying'!$B:$B,0))</f>
        <v>-1.3243696641863805</v>
      </c>
      <c r="AA21" s="2">
        <f>INDEX(Evaluation!$P:$P,MATCH('Z-Scores'!$A21,Evaluation!$B:$B,0))</f>
        <v>-4.1214791386257499</v>
      </c>
      <c r="AB21" s="2">
        <f>INDEX(Evaluation!$Q:$Q,MATCH('Z-Scores'!$A21,Evaluation!$B:$B,0))</f>
        <v>-3.0839063534005122</v>
      </c>
      <c r="AC21" s="2">
        <f>INDEX(Evaluation!$R:$R,MATCH('Z-Scores'!$A21,Evaluation!$B:$B,0))</f>
        <v>-2.4741897665087866</v>
      </c>
      <c r="AE21" s="43">
        <f t="shared" si="2"/>
        <v>1</v>
      </c>
    </row>
    <row r="22" spans="1:31" x14ac:dyDescent="0.35">
      <c r="A22" t="s">
        <v>172</v>
      </c>
      <c r="B22" t="s">
        <v>174</v>
      </c>
      <c r="C22" s="33">
        <f>AVERAGE(E22,G22,I22,K22)</f>
        <v>-0.37449697370986451</v>
      </c>
      <c r="D22" s="4">
        <f t="shared" si="4"/>
        <v>38</v>
      </c>
      <c r="E22" s="11">
        <f>Prioritisation!S25</f>
        <v>-0.54942109874126632</v>
      </c>
      <c r="F22" s="12">
        <f t="shared" si="5"/>
        <v>34</v>
      </c>
      <c r="G22" s="11">
        <f>VLOOKUP(A22,Ownership!B$6:Y$54,24,FALSE)</f>
        <v>2.9036944967660249E-2</v>
      </c>
      <c r="H22" s="12">
        <f t="shared" si="0"/>
        <v>28</v>
      </c>
      <c r="I22" s="11">
        <f>VLOOKUP(B22,'Transparency and Untying'!C$7:Y$55,23,FALSE)</f>
        <v>-0.60310676735598756</v>
      </c>
      <c r="J22" s="12">
        <f t="shared" si="1"/>
        <v>36</v>
      </c>
      <c r="K22" s="11" t="str">
        <f>VLOOKUP(B22,Evaluation!C$6:T$54,18,FALSE)</f>
        <v>NA</v>
      </c>
      <c r="L22" s="11" t="s">
        <v>253</v>
      </c>
      <c r="M22" s="2">
        <f>INDEX(Prioritisation!$J:$J,MATCH($A22,Prioritisation!$B:$B,0))</f>
        <v>1.1728605607647691</v>
      </c>
      <c r="N22" s="2">
        <f>INDEX(Prioritisation!$K:$K,MATCH($A22,Prioritisation!$B:$B,0))</f>
        <v>-0.87690236941842414</v>
      </c>
      <c r="O22" s="2">
        <f>INDEX(Prioritisation!$L:$L,MATCH($A22,Prioritisation!$B:$B,0))</f>
        <v>-0.63825341165695104</v>
      </c>
      <c r="P22" s="2" t="str">
        <f>INDEX(Prioritisation!$M:$M,MATCH($A22,Prioritisation!$B:$B,0))</f>
        <v>NA</v>
      </c>
      <c r="Q22" s="2">
        <f>INDEX(Prioritisation!$Q:$Q,MATCH($A22,Prioritisation!$B:$B,0))</f>
        <v>-0.76639401745215241</v>
      </c>
      <c r="R22" s="2">
        <f>INDEX(Ownership!$N:$N,MATCH('Z-Scores'!$A22,Ownership!$B:$B,0))</f>
        <v>1.343202788467156</v>
      </c>
      <c r="S22" s="2" t="str">
        <f>INDEX(Ownership!$R:$R,MATCH('Z-Scores'!$A22,Ownership!$B:$B,0))</f>
        <v>NA</v>
      </c>
      <c r="T22" s="2" t="str">
        <f>INDEX(Ownership!$V:$V,MATCH('Z-Scores'!$A22,Ownership!$B:$B,0))</f>
        <v>NA</v>
      </c>
      <c r="U22" s="2">
        <f>INDEX(Ownership!$W:$W,MATCH('Z-Scores'!$A22,Ownership!$B:$B,0))</f>
        <v>-1.4610013670658171</v>
      </c>
      <c r="V22" s="2">
        <f>INDEX('Transparency and Untying'!$L:$L,MATCH('Z-Scores'!$A22,'Transparency and Untying'!$B:$B,0))</f>
        <v>-0.97119115835929792</v>
      </c>
      <c r="W22" s="2">
        <f>INDEX('Transparency and Untying'!$Q:$Q,MATCH('Z-Scores'!$A22,'Transparency and Untying'!$B:$B,0))</f>
        <v>-1.1675566832060696E-3</v>
      </c>
      <c r="X22" s="2">
        <f>INDEX('Transparency and Untying'!$U:$U,MATCH('Z-Scores'!$A22,'Transparency and Untying'!$B:$B,0))</f>
        <v>-1.0115129573026387</v>
      </c>
      <c r="Y22" s="2">
        <f>INDEX('Transparency and Untying'!$V:$V,MATCH('Z-Scores'!$A22,'Transparency and Untying'!$B:$B,0))</f>
        <v>0.88828661648431972</v>
      </c>
      <c r="Z22" s="2" t="str">
        <f>INDEX('Transparency and Untying'!$W:$W,MATCH('Z-Scores'!$A22,'Transparency and Untying'!$B:$B,0))</f>
        <v>NA</v>
      </c>
      <c r="AA22" s="2" t="str">
        <f>INDEX(Evaluation!$P:$P,MATCH('Z-Scores'!$A22,Evaluation!$B:$B,0))</f>
        <v>NA</v>
      </c>
      <c r="AB22" s="2" t="str">
        <f>INDEX(Evaluation!$Q:$Q,MATCH('Z-Scores'!$A22,Evaluation!$B:$B,0))</f>
        <v>NA</v>
      </c>
      <c r="AC22" s="2" t="str">
        <f>INDEX(Evaluation!$R:$R,MATCH('Z-Scores'!$A22,Evaluation!$B:$B,0))</f>
        <v>NA</v>
      </c>
      <c r="AE22" s="43">
        <f t="shared" si="2"/>
        <v>9</v>
      </c>
    </row>
    <row r="23" spans="1:31" x14ac:dyDescent="0.35">
      <c r="A23" t="s">
        <v>175</v>
      </c>
      <c r="B23" s="65" t="s">
        <v>176</v>
      </c>
      <c r="C23" s="33">
        <f t="shared" si="3"/>
        <v>-1.2969253345523963</v>
      </c>
      <c r="D23" s="4">
        <f t="shared" si="4"/>
        <v>46</v>
      </c>
      <c r="E23" s="11">
        <f>Prioritisation!S26</f>
        <v>-0.20612455269773947</v>
      </c>
      <c r="F23" s="12">
        <f t="shared" si="5"/>
        <v>28</v>
      </c>
      <c r="G23" s="11">
        <f>VLOOKUP(A23,Ownership!B$6:Y$54,24,FALSE)</f>
        <v>-2.0973537984568846</v>
      </c>
      <c r="H23" s="12">
        <f t="shared" si="0"/>
        <v>46</v>
      </c>
      <c r="I23" s="11">
        <f>VLOOKUP(B23,'Transparency and Untying'!C$7:Y$55,23,FALSE)</f>
        <v>-1.5872976525025648</v>
      </c>
      <c r="J23" s="12">
        <f t="shared" si="1"/>
        <v>48</v>
      </c>
      <c r="K23" s="11" t="str">
        <f>VLOOKUP(B23,Evaluation!C$6:T$54,18,FALSE)</f>
        <v>NA</v>
      </c>
      <c r="L23" s="11" t="s">
        <v>253</v>
      </c>
      <c r="M23" s="2">
        <f>INDEX(Prioritisation!$J:$J,MATCH($A23,Prioritisation!$B:$B,0))</f>
        <v>1.0140385574773323</v>
      </c>
      <c r="N23" s="2">
        <f>INDEX(Prioritisation!$K:$K,MATCH($A23,Prioritisation!$B:$B,0))</f>
        <v>-0.63274016953345946</v>
      </c>
      <c r="O23" s="2">
        <f>INDEX(Prioritisation!$L:$L,MATCH($A23,Prioritisation!$B:$B,0))</f>
        <v>-0.43706347241055493</v>
      </c>
      <c r="P23" s="2">
        <f>INDEX(Prioritisation!$M:$M,MATCH($A23,Prioritisation!$B:$B,0))</f>
        <v>0.40739444916858841</v>
      </c>
      <c r="Q23" s="2">
        <f>INDEX(Prioritisation!$Q:$Q,MATCH($A23,Prioritisation!$B:$B,0))</f>
        <v>-0.80253570057126322</v>
      </c>
      <c r="R23" s="2" t="str">
        <f>INDEX(Ownership!$N:$N,MATCH('Z-Scores'!$A23,Ownership!$B:$B,0))</f>
        <v>NA</v>
      </c>
      <c r="S23" s="2" t="str">
        <f>INDEX(Ownership!$R:$R,MATCH('Z-Scores'!$A23,Ownership!$B:$B,0))</f>
        <v>NA</v>
      </c>
      <c r="T23" s="2" t="str">
        <f>INDEX(Ownership!$V:$V,MATCH('Z-Scores'!$A23,Ownership!$B:$B,0))</f>
        <v>NA</v>
      </c>
      <c r="U23" s="2">
        <f>INDEX(Ownership!$W:$W,MATCH('Z-Scores'!$A23,Ownership!$B:$B,0))</f>
        <v>-1.4619661893134099</v>
      </c>
      <c r="V23" s="2">
        <f>INDEX('Transparency and Untying'!$L:$L,MATCH('Z-Scores'!$A23,'Transparency and Untying'!$B:$B,0))</f>
        <v>-0.97119115835929792</v>
      </c>
      <c r="W23" s="2">
        <f>INDEX('Transparency and Untying'!$Q:$Q,MATCH('Z-Scores'!$A23,'Transparency and Untying'!$B:$B,0))</f>
        <v>0.2800973020627327</v>
      </c>
      <c r="X23" s="2">
        <f>INDEX('Transparency and Untying'!$U:$U,MATCH('Z-Scores'!$A23,'Transparency and Untying'!$B:$B,0))</f>
        <v>0.18371268650927033</v>
      </c>
      <c r="Y23" s="2">
        <f>INDEX('Transparency and Untying'!$V:$V,MATCH('Z-Scores'!$A23,'Transparency and Untying'!$B:$B,0))</f>
        <v>-2.2857526040630951</v>
      </c>
      <c r="Z23" s="2">
        <f>INDEX('Transparency and Untying'!$W:$W,MATCH('Z-Scores'!$A23,'Transparency and Untying'!$B:$B,0))</f>
        <v>-0.83189003803705008</v>
      </c>
      <c r="AA23" s="2" t="str">
        <f>INDEX(Evaluation!$P:$P,MATCH('Z-Scores'!$A23,Evaluation!$B:$B,0))</f>
        <v>NA</v>
      </c>
      <c r="AB23" s="2" t="str">
        <f>INDEX(Evaluation!$Q:$Q,MATCH('Z-Scores'!$A23,Evaluation!$B:$B,0))</f>
        <v>NA</v>
      </c>
      <c r="AC23" s="2" t="str">
        <f>INDEX(Evaluation!$R:$R,MATCH('Z-Scores'!$A23,Evaluation!$B:$B,0))</f>
        <v>NA</v>
      </c>
      <c r="AE23" s="43">
        <f t="shared" si="2"/>
        <v>8</v>
      </c>
    </row>
    <row r="24" spans="1:31" x14ac:dyDescent="0.35">
      <c r="A24" t="s">
        <v>177</v>
      </c>
      <c r="B24" s="65" t="s">
        <v>178</v>
      </c>
      <c r="C24" s="33">
        <f>AVERAGE(E24,G24,I24,K24)</f>
        <v>0.22056803292253621</v>
      </c>
      <c r="D24" s="4">
        <f t="shared" si="4"/>
        <v>20</v>
      </c>
      <c r="E24" s="11">
        <f>Prioritisation!S27</f>
        <v>0.73772119214806264</v>
      </c>
      <c r="F24" s="12">
        <f t="shared" si="5"/>
        <v>11</v>
      </c>
      <c r="G24" s="11">
        <f>VLOOKUP(A24,Ownership!B$6:Y$54,24,FALSE)</f>
        <v>1.3531070026103864</v>
      </c>
      <c r="H24" s="12">
        <f t="shared" si="0"/>
        <v>5</v>
      </c>
      <c r="I24" s="11">
        <f>VLOOKUP(B24,'Transparency and Untying'!C$7:Y$55,23,FALSE)</f>
        <v>-0.58619706413399431</v>
      </c>
      <c r="J24" s="12">
        <f t="shared" si="1"/>
        <v>35</v>
      </c>
      <c r="K24" s="11">
        <f>VLOOKUP(B24,Evaluation!C$6:T$54,18,FALSE)</f>
        <v>-0.62235899893430979</v>
      </c>
      <c r="L24" s="12">
        <f>RANK(K24,K$3:K$51)</f>
        <v>33</v>
      </c>
      <c r="M24" s="2">
        <f>INDEX(Prioritisation!$J:$J,MATCH($A24,Prioritisation!$B:$B,0))</f>
        <v>-0.73394154352633911</v>
      </c>
      <c r="N24" s="2">
        <f>INDEX(Prioritisation!$K:$K,MATCH($A24,Prioritisation!$B:$B,0))</f>
        <v>2.9481274079097481</v>
      </c>
      <c r="O24" s="2">
        <f>INDEX(Prioritisation!$L:$L,MATCH($A24,Prioritisation!$B:$B,0))</f>
        <v>0.59445959385323832</v>
      </c>
      <c r="P24" s="2">
        <f>INDEX(Prioritisation!$M:$M,MATCH($A24,Prioritisation!$B:$B,0))</f>
        <v>-1.2516751263063579</v>
      </c>
      <c r="Q24" s="2">
        <f>INDEX(Prioritisation!$Q:$Q,MATCH($A24,Prioritisation!$B:$B,0))</f>
        <v>0.56265166407352829</v>
      </c>
      <c r="R24" s="2">
        <f>INDEX(Ownership!$N:$N,MATCH('Z-Scores'!$A24,Ownership!$B:$B,0))</f>
        <v>8.0452387283066043E-2</v>
      </c>
      <c r="S24" s="2">
        <f>INDEX(Ownership!$R:$R,MATCH('Z-Scores'!$A24,Ownership!$B:$B,0))</f>
        <v>1.665965937240711</v>
      </c>
      <c r="T24" s="2">
        <f>INDEX(Ownership!$V:$V,MATCH('Z-Scores'!$A24,Ownership!$B:$B,0))</f>
        <v>0.65613482552418589</v>
      </c>
      <c r="U24" s="2">
        <f>INDEX(Ownership!$W:$W,MATCH('Z-Scores'!$A24,Ownership!$B:$B,0))</f>
        <v>0.85652041952119673</v>
      </c>
      <c r="V24" s="2">
        <f>INDEX('Transparency and Untying'!$L:$L,MATCH('Z-Scores'!$A24,'Transparency and Untying'!$B:$B,0))</f>
        <v>-0.97119115835929792</v>
      </c>
      <c r="W24" s="2">
        <f>INDEX('Transparency and Untying'!$Q:$Q,MATCH('Z-Scores'!$A24,'Transparency and Untying'!$B:$B,0))</f>
        <v>0.67899508190844182</v>
      </c>
      <c r="X24" s="2">
        <f>INDEX('Transparency and Untying'!$U:$U,MATCH('Z-Scores'!$A24,'Transparency and Untying'!$B:$B,0))</f>
        <v>-1.0115129573026387</v>
      </c>
      <c r="Y24" s="2">
        <f>INDEX('Transparency and Untying'!$V:$V,MATCH('Z-Scores'!$A24,'Transparency and Untying'!$B:$B,0))</f>
        <v>-1.2142955071851858</v>
      </c>
      <c r="Z24" s="2">
        <f>INDEX('Transparency and Untying'!$W:$W,MATCH('Z-Scores'!$A24,'Transparency and Untying'!$B:$B,0))</f>
        <v>1.1872764291752045</v>
      </c>
      <c r="AA24" s="2">
        <f>INDEX(Evaluation!$P:$P,MATCH('Z-Scores'!$A24,Evaluation!$B:$B,0))</f>
        <v>-0.39156070171077162</v>
      </c>
      <c r="AB24" s="2">
        <f>INDEX(Evaluation!$Q:$Q,MATCH('Z-Scores'!$A24,Evaluation!$B:$B,0))</f>
        <v>-1.9188247153348184</v>
      </c>
      <c r="AC24" s="2">
        <f>INDEX(Evaluation!$R:$R,MATCH('Z-Scores'!$A24,Evaluation!$B:$B,0))</f>
        <v>0.71388236506279812</v>
      </c>
      <c r="AE24" s="43">
        <f t="shared" si="2"/>
        <v>0</v>
      </c>
    </row>
    <row r="25" spans="1:31" x14ac:dyDescent="0.35">
      <c r="A25" t="s">
        <v>179</v>
      </c>
      <c r="B25" s="65" t="s">
        <v>179</v>
      </c>
      <c r="C25" s="33">
        <f>AVERAGE(E25,G25,I25,K25)</f>
        <v>1.4667978242168129</v>
      </c>
      <c r="D25" s="4">
        <f t="shared" si="4"/>
        <v>1</v>
      </c>
      <c r="E25" s="11">
        <f>Prioritisation!S28</f>
        <v>1.2557363457828901</v>
      </c>
      <c r="F25" s="12">
        <f t="shared" si="5"/>
        <v>7</v>
      </c>
      <c r="G25" s="11">
        <f>VLOOKUP(A25,Ownership!B$6:Y$54,24,FALSE)</f>
        <v>1.3944029922049879</v>
      </c>
      <c r="H25" s="12">
        <f t="shared" si="0"/>
        <v>4</v>
      </c>
      <c r="I25" s="11">
        <f>VLOOKUP(B25,'Transparency and Untying'!C$7:Y$55,23,FALSE)</f>
        <v>2.1994716633635831</v>
      </c>
      <c r="J25" s="12">
        <f t="shared" si="1"/>
        <v>1</v>
      </c>
      <c r="K25" s="11">
        <f>VLOOKUP(B25,Evaluation!C$6:T$54,18,FALSE)</f>
        <v>1.0175802955157909</v>
      </c>
      <c r="L25" s="12">
        <f>RANK(K25,K$3:K$51)</f>
        <v>4</v>
      </c>
      <c r="M25" s="2">
        <f>INDEX(Prioritisation!$J:$J,MATCH($A25,Prioritisation!$B:$B,0))</f>
        <v>1.286032092425093</v>
      </c>
      <c r="N25" s="2">
        <f>INDEX(Prioritisation!$K:$K,MATCH($A25,Prioritisation!$B:$B,0))</f>
        <v>0.90136367789548333</v>
      </c>
      <c r="O25" s="2">
        <f>INDEX(Prioritisation!$L:$L,MATCH($A25,Prioritisation!$B:$B,0))</f>
        <v>1.106121546372995</v>
      </c>
      <c r="P25" s="2" t="str">
        <f>INDEX(Prioritisation!$M:$M,MATCH($A25,Prioritisation!$B:$B,0))</f>
        <v>NA</v>
      </c>
      <c r="Q25" s="2">
        <f>INDEX(Prioritisation!$Q:$Q,MATCH($A25,Prioritisation!$B:$B,0))</f>
        <v>-0.46918391385591923</v>
      </c>
      <c r="R25" s="2">
        <f>INDEX(Ownership!$N:$N,MATCH('Z-Scores'!$A25,Ownership!$B:$B,0))</f>
        <v>1.388674536838773</v>
      </c>
      <c r="S25" s="2">
        <f>INDEX(Ownership!$R:$R,MATCH('Z-Scores'!$A25,Ownership!$B:$B,0))</f>
        <v>0.89070655714616009</v>
      </c>
      <c r="T25" s="2">
        <f>INDEX(Ownership!$V:$V,MATCH('Z-Scores'!$A25,Ownership!$B:$B,0))</f>
        <v>4.5289777148132274E-2</v>
      </c>
      <c r="U25" s="2">
        <f>INDEX(Ownership!$W:$W,MATCH('Z-Scores'!$A25,Ownership!$B:$B,0))</f>
        <v>1.0433968450343758</v>
      </c>
      <c r="V25" s="2">
        <f>INDEX('Transparency and Untying'!$L:$L,MATCH('Z-Scores'!$A25,'Transparency and Untying'!$B:$B,0))</f>
        <v>1.564938323332917</v>
      </c>
      <c r="W25" s="2">
        <f>INDEX('Transparency and Untying'!$Q:$Q,MATCH('Z-Scores'!$A25,'Transparency and Untying'!$B:$B,0))</f>
        <v>-0.30025081923488744</v>
      </c>
      <c r="X25" s="2">
        <f>INDEX('Transparency and Untying'!$U:$U,MATCH('Z-Scores'!$A25,'Transparency and Untying'!$B:$B,0))</f>
        <v>1.8897405848933331</v>
      </c>
      <c r="Y25" s="2">
        <f>INDEX('Transparency and Untying'!$V:$V,MATCH('Z-Scores'!$A25,'Transparency and Untying'!$B:$B,0))</f>
        <v>0.88828661648431972</v>
      </c>
      <c r="Z25" s="2" t="str">
        <f>INDEX('Transparency and Untying'!$W:$W,MATCH('Z-Scores'!$A25,'Transparency and Untying'!$B:$B,0))</f>
        <v>NA</v>
      </c>
      <c r="AA25" s="2">
        <f>INDEX(Evaluation!$P:$P,MATCH('Z-Scores'!$A25,Evaluation!$B:$B,0))</f>
        <v>1.1682233719082191</v>
      </c>
      <c r="AB25" s="2">
        <f>INDEX(Evaluation!$Q:$Q,MATCH('Z-Scores'!$A25,Evaluation!$B:$B,0))</f>
        <v>0.88004956461610151</v>
      </c>
      <c r="AC25" s="2">
        <f>INDEX(Evaluation!$R:$R,MATCH('Z-Scores'!$A25,Evaluation!$B:$B,0))</f>
        <v>0.56206940641653225</v>
      </c>
      <c r="AE25" s="43">
        <f t="shared" si="2"/>
        <v>2</v>
      </c>
    </row>
    <row r="26" spans="1:31" x14ac:dyDescent="0.35">
      <c r="A26" t="s">
        <v>180</v>
      </c>
      <c r="B26" s="64" t="s">
        <v>181</v>
      </c>
      <c r="C26" s="33">
        <f t="shared" si="3"/>
        <v>-0.93688136992327531</v>
      </c>
      <c r="D26" s="4">
        <f t="shared" si="4"/>
        <v>43</v>
      </c>
      <c r="E26" s="11">
        <f>Prioritisation!S29</f>
        <v>-0.84535611117198239</v>
      </c>
      <c r="F26" s="12">
        <f t="shared" si="5"/>
        <v>41</v>
      </c>
      <c r="G26" s="11">
        <f>VLOOKUP(A26,Ownership!B$6:Y$54,24,FALSE)</f>
        <v>0.54978053338413668</v>
      </c>
      <c r="H26" s="12">
        <f t="shared" si="0"/>
        <v>14</v>
      </c>
      <c r="I26" s="11">
        <f>VLOOKUP(B26,'Transparency and Untying'!C$7:Y$55,23,FALSE)</f>
        <v>-2.5150685319819801</v>
      </c>
      <c r="J26" s="12">
        <f t="shared" si="1"/>
        <v>49</v>
      </c>
      <c r="K26" s="11" t="str">
        <f>VLOOKUP(B26,Evaluation!C$6:T$54,18,FALSE)</f>
        <v>NA</v>
      </c>
      <c r="L26" s="11" t="s">
        <v>253</v>
      </c>
      <c r="M26" s="2">
        <f>INDEX(Prioritisation!$J:$J,MATCH($A26,Prioritisation!$B:$B,0))</f>
        <v>1.3254981143708704</v>
      </c>
      <c r="N26" s="2">
        <f>INDEX(Prioritisation!$K:$K,MATCH($A26,Prioritisation!$B:$B,0))</f>
        <v>-0.64505240194998958</v>
      </c>
      <c r="O26" s="2">
        <f>INDEX(Prioritisation!$L:$L,MATCH($A26,Prioritisation!$B:$B,0))</f>
        <v>-0.88566672163567151</v>
      </c>
      <c r="P26" s="2" t="str">
        <f>INDEX(Prioritisation!$M:$M,MATCH($A26,Prioritisation!$B:$B,0))</f>
        <v>NA</v>
      </c>
      <c r="Q26" s="2">
        <f>INDEX(Prioritisation!$Q:$Q,MATCH($A26,Prioritisation!$B:$B,0))</f>
        <v>-1.5482425154485666</v>
      </c>
      <c r="R26" s="2">
        <f>INDEX(Ownership!$N:$N,MATCH('Z-Scores'!$A26,Ownership!$B:$B,0))</f>
        <v>0.51589959006187858</v>
      </c>
      <c r="S26" s="2">
        <f>INDEX(Ownership!$R:$R,MATCH('Z-Scores'!$A26,Ownership!$B:$B,0))</f>
        <v>-0.4030839942087599</v>
      </c>
      <c r="T26" s="2">
        <f>INDEX(Ownership!$V:$V,MATCH('Z-Scores'!$A26,Ownership!$B:$B,0))</f>
        <v>0.58726067529574932</v>
      </c>
      <c r="U26" s="2">
        <f>INDEX(Ownership!$W:$W,MATCH('Z-Scores'!$A26,Ownership!$B:$B,0))</f>
        <v>0.43874582091187075</v>
      </c>
      <c r="V26" s="2">
        <f>INDEX('Transparency and Untying'!$L:$L,MATCH('Z-Scores'!$A26,'Transparency and Untying'!$B:$B,0))</f>
        <v>-0.97119115835929792</v>
      </c>
      <c r="W26" s="2">
        <f>INDEX('Transparency and Untying'!$Q:$Q,MATCH('Z-Scores'!$A26,'Transparency and Untying'!$B:$B,0))</f>
        <v>-4.701819693176664</v>
      </c>
      <c r="X26" s="2">
        <f>INDEX('Transparency and Untying'!$U:$U,MATCH('Z-Scores'!$A26,'Transparency and Untying'!$B:$B,0))</f>
        <v>0.18371268650927033</v>
      </c>
      <c r="Y26" s="2">
        <f>INDEX('Transparency and Untying'!$V:$V,MATCH('Z-Scores'!$A26,'Transparency and Untying'!$B:$B,0))</f>
        <v>0.88828661648431972</v>
      </c>
      <c r="Z26" s="2" t="str">
        <f>INDEX('Transparency and Untying'!$W:$W,MATCH('Z-Scores'!$A26,'Transparency and Untying'!$B:$B,0))</f>
        <v>NA</v>
      </c>
      <c r="AA26" s="2" t="str">
        <f>INDEX(Evaluation!$P:$P,MATCH('Z-Scores'!$A26,Evaluation!$B:$B,0))</f>
        <v>NA</v>
      </c>
      <c r="AB26" s="2" t="str">
        <f>INDEX(Evaluation!$Q:$Q,MATCH('Z-Scores'!$A26,Evaluation!$B:$B,0))</f>
        <v>NA</v>
      </c>
      <c r="AC26" s="2" t="str">
        <f>INDEX(Evaluation!$R:$R,MATCH('Z-Scores'!$A26,Evaluation!$B:$B,0))</f>
        <v>NA</v>
      </c>
      <c r="AD26" s="2"/>
      <c r="AE26" s="43">
        <f t="shared" si="2"/>
        <v>7</v>
      </c>
    </row>
    <row r="27" spans="1:31" x14ac:dyDescent="0.35">
      <c r="A27" t="s">
        <v>182</v>
      </c>
      <c r="B27" t="s">
        <v>184</v>
      </c>
      <c r="C27" s="33">
        <f t="shared" si="3"/>
        <v>-0.25701960507868188</v>
      </c>
      <c r="D27" s="4">
        <f t="shared" si="4"/>
        <v>37</v>
      </c>
      <c r="E27" s="11">
        <f>Prioritisation!S30</f>
        <v>-0.79222028241544862</v>
      </c>
      <c r="F27" s="12">
        <f t="shared" si="5"/>
        <v>38</v>
      </c>
      <c r="G27" s="11">
        <f>VLOOKUP(A27,Ownership!B$6:Y$54,24,FALSE)</f>
        <v>-0.699159114821304</v>
      </c>
      <c r="H27" s="12">
        <f t="shared" si="0"/>
        <v>39</v>
      </c>
      <c r="I27" s="11">
        <f>VLOOKUP(B27,'Transparency and Untying'!C$7:Y$55,23,FALSE)</f>
        <v>0.17112631458944919</v>
      </c>
      <c r="J27" s="12">
        <f t="shared" si="1"/>
        <v>21</v>
      </c>
      <c r="K27" s="11">
        <f>VLOOKUP(B27,Evaluation!C$6:T$54,18,FALSE)</f>
        <v>0.29217466233257589</v>
      </c>
      <c r="L27" s="12">
        <f>RANK(K27,K$3:K$51)</f>
        <v>21</v>
      </c>
      <c r="M27" s="2">
        <f>INDEX(Prioritisation!$J:$J,MATCH($A27,Prioritisation!$B:$B,0))</f>
        <v>1.2377163062408301</v>
      </c>
      <c r="N27" s="2">
        <f>INDEX(Prioritisation!$K:$K,MATCH($A27,Prioritisation!$B:$B,0))</f>
        <v>-1.098045024498387</v>
      </c>
      <c r="O27" s="2">
        <f>INDEX(Prioritisation!$L:$L,MATCH($A27,Prioritisation!$B:$B,0))</f>
        <v>-1.0872112480260152</v>
      </c>
      <c r="P27" s="2" t="str">
        <f>INDEX(Prioritisation!$M:$M,MATCH($A27,Prioritisation!$B:$B,0))</f>
        <v>NA</v>
      </c>
      <c r="Q27" s="2">
        <f>INDEX(Prioritisation!$Q:$Q,MATCH($A27,Prioritisation!$B:$B,0))</f>
        <v>-0.69015281596589961</v>
      </c>
      <c r="R27" s="2">
        <f>INDEX(Ownership!$N:$N,MATCH('Z-Scores'!$A27,Ownership!$B:$B,0))</f>
        <v>-0.64678695123352781</v>
      </c>
      <c r="S27" s="2">
        <f>INDEX(Ownership!$R:$R,MATCH('Z-Scores'!$A27,Ownership!$B:$B,0))</f>
        <v>-0.55453792988833384</v>
      </c>
      <c r="T27" s="2">
        <f>INDEX(Ownership!$V:$V,MATCH('Z-Scores'!$A27,Ownership!$B:$B,0))</f>
        <v>-0.31474631281567989</v>
      </c>
      <c r="U27" s="2">
        <f>INDEX(Ownership!$W:$W,MATCH('Z-Scores'!$A27,Ownership!$B:$B,0))</f>
        <v>-0.64148276516931546</v>
      </c>
      <c r="V27" s="2">
        <f>INDEX('Transparency and Untying'!$L:$L,MATCH('Z-Scores'!$A27,'Transparency and Untying'!$B:$B,0))</f>
        <v>1.4253358230300268</v>
      </c>
      <c r="W27" s="2">
        <f>INDEX('Transparency and Untying'!$Q:$Q,MATCH('Z-Scores'!$A27,'Transparency and Untying'!$B:$B,0))</f>
        <v>0.4898102107770595</v>
      </c>
      <c r="X27" s="2">
        <f>INDEX('Transparency and Untying'!$U:$U,MATCH('Z-Scores'!$A27,'Transparency and Untying'!$B:$B,0))</f>
        <v>0.69451494108142453</v>
      </c>
      <c r="Y27" s="2">
        <f>INDEX('Transparency and Untying'!$V:$V,MATCH('Z-Scores'!$A27,'Transparency and Untying'!$B:$B,0))</f>
        <v>-2.2857526040630951</v>
      </c>
      <c r="Z27" s="2" t="str">
        <f>INDEX('Transparency and Untying'!$W:$W,MATCH('Z-Scores'!$A27,'Transparency and Untying'!$B:$B,0))</f>
        <v>NA</v>
      </c>
      <c r="AA27" s="2">
        <f>INDEX(Evaluation!$P:$P,MATCH('Z-Scores'!$A27,Evaluation!$B:$B,0))</f>
        <v>0.21878958796622505</v>
      </c>
      <c r="AB27" s="2">
        <f>INDEX(Evaluation!$Q:$Q,MATCH('Z-Scores'!$A27,Evaluation!$B:$B,0))</f>
        <v>6.9849115156624689E-2</v>
      </c>
      <c r="AC27" s="2">
        <f>INDEX(Evaluation!$R:$R,MATCH('Z-Scores'!$A27,Evaluation!$B:$B,0))</f>
        <v>0.46086076731902154</v>
      </c>
      <c r="AE27" s="43">
        <f t="shared" si="2"/>
        <v>2</v>
      </c>
    </row>
    <row r="28" spans="1:31" x14ac:dyDescent="0.35">
      <c r="A28" t="s">
        <v>185</v>
      </c>
      <c r="B28" t="s">
        <v>187</v>
      </c>
      <c r="C28" s="33">
        <f t="shared" si="3"/>
        <v>1.0742434585656935</v>
      </c>
      <c r="D28" s="4">
        <f t="shared" si="4"/>
        <v>3</v>
      </c>
      <c r="E28" s="11">
        <f>Prioritisation!S31</f>
        <v>1.6720169936086393</v>
      </c>
      <c r="F28" s="12">
        <f t="shared" si="5"/>
        <v>4</v>
      </c>
      <c r="G28" s="11">
        <f>VLOOKUP(A28,Ownership!B$6:Y$54,24,FALSE)</f>
        <v>1.0229648304912788</v>
      </c>
      <c r="H28" s="12">
        <f t="shared" si="0"/>
        <v>8</v>
      </c>
      <c r="I28" s="11">
        <f>VLOOKUP(B28,'Transparency and Untying'!C$7:Y$55,23,FALSE)</f>
        <v>1.0207910598579295</v>
      </c>
      <c r="J28" s="12">
        <f t="shared" si="1"/>
        <v>8</v>
      </c>
      <c r="K28" s="11">
        <f>VLOOKUP(B28,Evaluation!C$6:T$54,18,FALSE)</f>
        <v>0.58120095030492591</v>
      </c>
      <c r="L28" s="12">
        <f>RANK(K28,K$3:K$51)</f>
        <v>12</v>
      </c>
      <c r="M28" s="2">
        <f>INDEX(Prioritisation!$J:$J,MATCH($A28,Prioritisation!$B:$B,0))</f>
        <v>1.1690071114350045</v>
      </c>
      <c r="N28" s="2">
        <f>INDEX(Prioritisation!$K:$K,MATCH($A28,Prioritisation!$B:$B,0))</f>
        <v>0.66708984373023905</v>
      </c>
      <c r="O28" s="2">
        <f>INDEX(Prioritisation!$L:$L,MATCH($A28,Prioritisation!$B:$B,0))</f>
        <v>1.9416523316124665</v>
      </c>
      <c r="P28" s="2" t="str">
        <f>INDEX(Prioritisation!$M:$M,MATCH($A28,Prioritisation!$B:$B,0))</f>
        <v>NA</v>
      </c>
      <c r="Q28" s="2">
        <f>INDEX(Prioritisation!$Q:$Q,MATCH($A28,Prioritisation!$B:$B,0))</f>
        <v>-4.6436153330433314E-2</v>
      </c>
      <c r="R28" s="2">
        <f>INDEX(Ownership!$N:$N,MATCH('Z-Scores'!$A28,Ownership!$B:$B,0))</f>
        <v>-6.5200227214369383E-2</v>
      </c>
      <c r="S28" s="2">
        <f>INDEX(Ownership!$R:$R,MATCH('Z-Scores'!$A28,Ownership!$B:$B,0))</f>
        <v>0.3740945357230136</v>
      </c>
      <c r="T28" s="2">
        <f>INDEX(Ownership!$V:$V,MATCH('Z-Scores'!$A28,Ownership!$B:$B,0))</f>
        <v>0.69232504804826556</v>
      </c>
      <c r="U28" s="2">
        <f>INDEX(Ownership!$W:$W,MATCH('Z-Scores'!$A28,Ownership!$B:$B,0))</f>
        <v>1.3864968570202456</v>
      </c>
      <c r="V28" s="2">
        <f>INDEX('Transparency and Untying'!$L:$L,MATCH('Z-Scores'!$A28,'Transparency and Untying'!$B:$B,0))</f>
        <v>1.5372522313914152</v>
      </c>
      <c r="W28" s="2">
        <f>INDEX('Transparency and Untying'!$Q:$Q,MATCH('Z-Scores'!$A28,'Transparency and Untying'!$B:$B,0))</f>
        <v>-4.3128523957526657E-2</v>
      </c>
      <c r="X28" s="2">
        <f>INDEX('Transparency and Untying'!$U:$U,MATCH('Z-Scores'!$A28,'Transparency and Untying'!$B:$B,0))</f>
        <v>-0.50071070273048457</v>
      </c>
      <c r="Y28" s="2">
        <f>INDEX('Transparency and Untying'!$V:$V,MATCH('Z-Scores'!$A28,'Transparency and Untying'!$B:$B,0))</f>
        <v>0.88828661648431972</v>
      </c>
      <c r="Z28" s="2" t="str">
        <f>INDEX('Transparency and Untying'!$W:$W,MATCH('Z-Scores'!$A28,'Transparency and Untying'!$B:$B,0))</f>
        <v>NA</v>
      </c>
      <c r="AA28" s="2">
        <f>INDEX(Evaluation!$P:$P,MATCH('Z-Scores'!$A28,Evaluation!$B:$B,0))</f>
        <v>0.73871761250588386</v>
      </c>
      <c r="AB28" s="2">
        <f>INDEX(Evaluation!$Q:$Q,MATCH('Z-Scores'!$A28,Evaluation!$B:$B,0))</f>
        <v>1.1010133235595956</v>
      </c>
      <c r="AC28" s="2">
        <f>INDEX(Evaluation!$R:$R,MATCH('Z-Scores'!$A28,Evaluation!$B:$B,0))</f>
        <v>-0.34880834546106337</v>
      </c>
      <c r="AE28" s="43">
        <f t="shared" si="2"/>
        <v>2</v>
      </c>
    </row>
    <row r="29" spans="1:31" x14ac:dyDescent="0.35">
      <c r="A29" t="s">
        <v>188</v>
      </c>
      <c r="B29" t="s">
        <v>189</v>
      </c>
      <c r="C29" s="33">
        <f t="shared" si="3"/>
        <v>-6.8900797481949411E-2</v>
      </c>
      <c r="D29" s="4">
        <f t="shared" si="4"/>
        <v>26</v>
      </c>
      <c r="E29" s="11">
        <f>Prioritisation!S32</f>
        <v>0.50436170813904535</v>
      </c>
      <c r="F29" s="12">
        <f t="shared" si="5"/>
        <v>14</v>
      </c>
      <c r="G29" s="11">
        <f>VLOOKUP(A29,Ownership!B$6:Y$54,24,FALSE)</f>
        <v>-0.76717759792886586</v>
      </c>
      <c r="H29" s="12">
        <f t="shared" si="0"/>
        <v>40</v>
      </c>
      <c r="I29" s="11">
        <f>VLOOKUP(B29,'Transparency and Untying'!C$7:Y$55,23,FALSE)</f>
        <v>-0.44139802744390982</v>
      </c>
      <c r="J29" s="12">
        <f t="shared" si="1"/>
        <v>34</v>
      </c>
      <c r="K29" s="11">
        <f>VLOOKUP(B29,Evaluation!C$6:T$54,18,FALSE)</f>
        <v>0.42861072730593264</v>
      </c>
      <c r="L29" s="12">
        <f>RANK(K29,K$3:K$51)</f>
        <v>17</v>
      </c>
      <c r="M29" s="2">
        <f>INDEX(Prioritisation!$J:$J,MATCH($A29,Prioritisation!$B:$B,0))</f>
        <v>6.9092071930431848E-2</v>
      </c>
      <c r="N29" s="2">
        <f>INDEX(Prioritisation!$K:$K,MATCH($A29,Prioritisation!$B:$B,0))</f>
        <v>-0.53037400244895416</v>
      </c>
      <c r="O29" s="2">
        <f>INDEX(Prioritisation!$L:$L,MATCH($A29,Prioritisation!$B:$B,0))</f>
        <v>-0.36424342000861026</v>
      </c>
      <c r="P29" s="2" t="str">
        <f>INDEX(Prioritisation!$M:$M,MATCH($A29,Prioritisation!$B:$B,0))</f>
        <v>NA</v>
      </c>
      <c r="Q29" s="2">
        <f>INDEX(Prioritisation!$Q:$Q,MATCH($A29,Prioritisation!$B:$B,0))</f>
        <v>2.0127863360027849</v>
      </c>
      <c r="R29" s="2">
        <f>INDEX(Ownership!$N:$N,MATCH('Z-Scores'!$A29,Ownership!$B:$B,0))</f>
        <v>0.96368731700307508</v>
      </c>
      <c r="S29" s="2">
        <f>INDEX(Ownership!$R:$R,MATCH('Z-Scores'!$A29,Ownership!$B:$B,0))</f>
        <v>-2.2217431394503047</v>
      </c>
      <c r="T29" s="2">
        <f>INDEX(Ownership!$V:$V,MATCH('Z-Scores'!$A29,Ownership!$B:$B,0))</f>
        <v>0.51092678755112364</v>
      </c>
      <c r="U29" s="2">
        <f>INDEX(Ownership!$W:$W,MATCH('Z-Scores'!$A29,Ownership!$B:$B,0))</f>
        <v>-1.5899488099923267</v>
      </c>
      <c r="V29" s="2">
        <f>INDEX('Transparency and Untying'!$L:$L,MATCH('Z-Scores'!$A29,'Transparency and Untying'!$B:$B,0))</f>
        <v>-0.97119115835929792</v>
      </c>
      <c r="W29" s="2">
        <f>INDEX('Transparency and Untying'!$Q:$Q,MATCH('Z-Scores'!$A29,'Transparency and Untying'!$B:$B,0))</f>
        <v>0.2953122743853992</v>
      </c>
      <c r="X29" s="2">
        <f>INDEX('Transparency and Untying'!$U:$U,MATCH('Z-Scores'!$A29,'Transparency and Untying'!$B:$B,0))</f>
        <v>-1.0115129573026387</v>
      </c>
      <c r="Y29" s="2">
        <f>INDEX('Transparency and Untying'!$V:$V,MATCH('Z-Scores'!$A29,'Transparency and Untying'!$B:$B,0))</f>
        <v>0.88828661648431972</v>
      </c>
      <c r="Z29" s="2" t="str">
        <f>INDEX('Transparency and Untying'!$W:$W,MATCH('Z-Scores'!$A29,'Transparency and Untying'!$B:$B,0))</f>
        <v>NA</v>
      </c>
      <c r="AA29" s="2">
        <f>INDEX(Evaluation!$P:$P,MATCH('Z-Scores'!$A29,Evaluation!$B:$B,0))</f>
        <v>0.11706453968672539</v>
      </c>
      <c r="AB29" s="2">
        <f>INDEX(Evaluation!$Q:$Q,MATCH('Z-Scores'!$A29,Evaluation!$B:$B,0))</f>
        <v>0.35710200178316664</v>
      </c>
      <c r="AC29" s="2">
        <f>INDEX(Evaluation!$R:$R,MATCH('Z-Scores'!$A29,Evaluation!$B:$B,0))</f>
        <v>0.62532480585247663</v>
      </c>
      <c r="AE29" s="43">
        <f t="shared" si="2"/>
        <v>2</v>
      </c>
    </row>
    <row r="30" spans="1:31" x14ac:dyDescent="0.35">
      <c r="A30" t="s">
        <v>190</v>
      </c>
      <c r="B30" s="65" t="s">
        <v>191</v>
      </c>
      <c r="C30" s="33">
        <f t="shared" si="3"/>
        <v>0.36408545656829605</v>
      </c>
      <c r="D30" s="4">
        <f t="shared" si="4"/>
        <v>17</v>
      </c>
      <c r="E30" s="11">
        <f>Prioritisation!S33</f>
        <v>1.2799915905225989</v>
      </c>
      <c r="F30" s="12">
        <f t="shared" si="5"/>
        <v>6</v>
      </c>
      <c r="G30" s="11">
        <f>VLOOKUP(A30,Ownership!B$6:Y$54,24,FALSE)</f>
        <v>0.80048993610648</v>
      </c>
      <c r="H30" s="12">
        <f t="shared" si="0"/>
        <v>12</v>
      </c>
      <c r="I30" s="11">
        <f>VLOOKUP(B30,'Transparency and Untying'!C$7:Y$55,23,FALSE)</f>
        <v>-0.43229364780609153</v>
      </c>
      <c r="J30" s="12">
        <f t="shared" si="1"/>
        <v>33</v>
      </c>
      <c r="K30" s="11">
        <f>VLOOKUP(B30,Evaluation!C$6:T$54,18,FALSE)</f>
        <v>-0.19184605254980316</v>
      </c>
      <c r="L30" s="12">
        <f>RANK(K30,K$3:K$51)</f>
        <v>28</v>
      </c>
      <c r="M30" s="2">
        <f>INDEX(Prioritisation!$J:$J,MATCH($A30,Prioritisation!$B:$B,0))</f>
        <v>-0.75419200317006407</v>
      </c>
      <c r="N30" s="2">
        <f>INDEX(Prioritisation!$K:$K,MATCH($A30,Prioritisation!$B:$B,0))</f>
        <v>1.7556452835538783</v>
      </c>
      <c r="O30" s="2">
        <f>INDEX(Prioritisation!$L:$L,MATCH($A30,Prioritisation!$B:$B,0))</f>
        <v>2.0256155205358013</v>
      </c>
      <c r="P30" s="2">
        <f>INDEX(Prioritisation!$M:$M,MATCH($A30,Prioritisation!$B:$B,0))</f>
        <v>3.1800255251431472E-2</v>
      </c>
      <c r="Q30" s="2">
        <f>INDEX(Prioritisation!$Q:$Q,MATCH($A30,Prioritisation!$B:$B,0))</f>
        <v>0.53760594274123452</v>
      </c>
      <c r="R30" s="2">
        <f>INDEX(Ownership!$N:$N,MATCH('Z-Scores'!$A30,Ownership!$B:$B,0))</f>
        <v>-0.66828157854051939</v>
      </c>
      <c r="S30" s="2">
        <f>INDEX(Ownership!$R:$R,MATCH('Z-Scores'!$A30,Ownership!$B:$B,0))</f>
        <v>0.81520599189211818</v>
      </c>
      <c r="T30" s="2">
        <f>INDEX(Ownership!$V:$V,MATCH('Z-Scores'!$A30,Ownership!$B:$B,0))</f>
        <v>-0.27990043592050029</v>
      </c>
      <c r="U30" s="2">
        <f>INDEX(Ownership!$W:$W,MATCH('Z-Scores'!$A30,Ownership!$B:$B,0))</f>
        <v>1.9335054053893961</v>
      </c>
      <c r="V30" s="2">
        <f>INDEX('Transparency and Untying'!$L:$L,MATCH('Z-Scores'!$A30,'Transparency and Untying'!$B:$B,0))</f>
        <v>-0.65948115277244002</v>
      </c>
      <c r="W30" s="2">
        <f>INDEX('Transparency and Untying'!$Q:$Q,MATCH('Z-Scores'!$A30,'Transparency and Untying'!$B:$B,0))</f>
        <v>0.21138601411659372</v>
      </c>
      <c r="X30" s="2">
        <f>INDEX('Transparency and Untying'!$U:$U,MATCH('Z-Scores'!$A30,'Transparency and Untying'!$B:$B,0))</f>
        <v>-0.79825947000463082</v>
      </c>
      <c r="Y30" s="2">
        <f>INDEX('Transparency and Untying'!$V:$V,MATCH('Z-Scores'!$A30,'Transparency and Untying'!$B:$B,0))</f>
        <v>0.46394152393732707</v>
      </c>
      <c r="Z30" s="2" t="str">
        <f>INDEX('Transparency and Untying'!$W:$W,MATCH('Z-Scores'!$A30,'Transparency and Untying'!$B:$B,0))</f>
        <v>NA</v>
      </c>
      <c r="AA30" s="2">
        <f>INDEX(Evaluation!$P:$P,MATCH('Z-Scores'!$A30,Evaluation!$B:$B,0))</f>
        <v>0.2866062868192244</v>
      </c>
      <c r="AB30" s="2">
        <f>INDEX(Evaluation!$Q:$Q,MATCH('Z-Scores'!$A30,Evaluation!$B:$B,0))</f>
        <v>0.10141536643426653</v>
      </c>
      <c r="AC30" s="2">
        <f>INDEX(Evaluation!$R:$R,MATCH('Z-Scores'!$A30,Evaluation!$B:$B,0))</f>
        <v>-0.88015370072299415</v>
      </c>
      <c r="AD30" s="2"/>
      <c r="AE30" s="43">
        <f t="shared" si="2"/>
        <v>1</v>
      </c>
    </row>
    <row r="31" spans="1:31" x14ac:dyDescent="0.35">
      <c r="A31" t="s">
        <v>192</v>
      </c>
      <c r="B31" t="s">
        <v>194</v>
      </c>
      <c r="C31" s="33">
        <f t="shared" si="3"/>
        <v>-0.18568213636745967</v>
      </c>
      <c r="D31" s="4">
        <f t="shared" si="4"/>
        <v>30</v>
      </c>
      <c r="E31" s="11">
        <f>Prioritisation!S34</f>
        <v>-0.12167834355259365</v>
      </c>
      <c r="F31" s="12">
        <f t="shared" si="5"/>
        <v>24</v>
      </c>
      <c r="G31" s="11">
        <f>VLOOKUP(A31,Ownership!B$6:Y$54,24,FALSE)</f>
        <v>1.1180207640954609</v>
      </c>
      <c r="H31" s="12">
        <f t="shared" si="0"/>
        <v>7</v>
      </c>
      <c r="I31" s="11">
        <f>VLOOKUP(B31,'Transparency and Untying'!C$7:Y$55,23,FALSE)</f>
        <v>-1.5533888296452463</v>
      </c>
      <c r="J31" s="12">
        <f t="shared" si="1"/>
        <v>47</v>
      </c>
      <c r="K31" s="11" t="str">
        <f>VLOOKUP(B31,Evaluation!C$6:T$54,18,FALSE)</f>
        <v>NA</v>
      </c>
      <c r="L31" s="11" t="s">
        <v>253</v>
      </c>
      <c r="M31" s="2">
        <f>INDEX(Prioritisation!$J:$J,MATCH($A31,Prioritisation!$B:$B,0))</f>
        <v>1.2922438972876236</v>
      </c>
      <c r="N31" s="2">
        <f>INDEX(Prioritisation!$K:$K,MATCH($A31,Prioritisation!$B:$B,0))</f>
        <v>-0.13699012995979229</v>
      </c>
      <c r="O31" s="2">
        <f>INDEX(Prioritisation!$L:$L,MATCH($A31,Prioritisation!$B:$B,0))</f>
        <v>-0.92105191281709853</v>
      </c>
      <c r="P31" s="2" t="str">
        <f>INDEX(Prioritisation!$M:$M,MATCH($A31,Prioritisation!$B:$B,0))</f>
        <v>NA</v>
      </c>
      <c r="Q31" s="2">
        <f>INDEX(Prioritisation!$Q:$Q,MATCH($A31,Prioritisation!$B:$B,0))</f>
        <v>-0.41093806755917767</v>
      </c>
      <c r="R31" s="2">
        <f>INDEX(Ownership!$N:$N,MATCH('Z-Scores'!$A31,Ownership!$B:$B,0))</f>
        <v>1.3143010420785437</v>
      </c>
      <c r="S31" s="2">
        <f>INDEX(Ownership!$R:$R,MATCH('Z-Scores'!$A31,Ownership!$B:$B,0))</f>
        <v>-4.2481056534728431E-2</v>
      </c>
      <c r="T31" s="2">
        <f>INDEX(Ownership!$V:$V,MATCH('Z-Scores'!$A31,Ownership!$B:$B,0))</f>
        <v>0.79294560612646836</v>
      </c>
      <c r="U31" s="2">
        <f>INDEX(Ownership!$W:$W,MATCH('Z-Scores'!$A31,Ownership!$B:$B,0))</f>
        <v>0.57383552535631377</v>
      </c>
      <c r="V31" s="2">
        <f>INDEX('Transparency and Untying'!$L:$L,MATCH('Z-Scores'!$A31,'Transparency and Untying'!$B:$B,0))</f>
        <v>-0.97119115835929792</v>
      </c>
      <c r="W31" s="2">
        <f>INDEX('Transparency and Untying'!$Q:$Q,MATCH('Z-Scores'!$A31,'Transparency and Untying'!$B:$B,0))</f>
        <v>0.34048652259112866</v>
      </c>
      <c r="X31" s="2">
        <f>INDEX('Transparency and Untying'!$U:$U,MATCH('Z-Scores'!$A31,'Transparency and Untying'!$B:$B,0))</f>
        <v>-2.2067386011145476</v>
      </c>
      <c r="Y31" s="2">
        <f>INDEX('Transparency and Untying'!$V:$V,MATCH('Z-Scores'!$A31,'Transparency and Untying'!$B:$B,0))</f>
        <v>-4.0674200100248014E-4</v>
      </c>
      <c r="Z31" s="2" t="str">
        <f>INDEX('Transparency and Untying'!$W:$W,MATCH('Z-Scores'!$A31,'Transparency and Untying'!$B:$B,0))</f>
        <v>NA</v>
      </c>
      <c r="AA31" s="2" t="str">
        <f>INDEX(Evaluation!$P:$P,MATCH('Z-Scores'!$A31,Evaluation!$B:$B,0))</f>
        <v>NA</v>
      </c>
      <c r="AB31" s="2" t="str">
        <f>INDEX(Evaluation!$Q:$Q,MATCH('Z-Scores'!$A31,Evaluation!$B:$B,0))</f>
        <v>NA</v>
      </c>
      <c r="AC31" s="2" t="str">
        <f>INDEX(Evaluation!$R:$R,MATCH('Z-Scores'!$A31,Evaluation!$B:$B,0))</f>
        <v>NA</v>
      </c>
      <c r="AE31" s="43">
        <f t="shared" si="2"/>
        <v>7</v>
      </c>
    </row>
    <row r="32" spans="1:31" x14ac:dyDescent="0.35">
      <c r="A32" t="s">
        <v>195</v>
      </c>
      <c r="B32" s="65" t="s">
        <v>196</v>
      </c>
      <c r="C32" s="33">
        <f t="shared" si="3"/>
        <v>-0.20823478083916616</v>
      </c>
      <c r="D32" s="4">
        <f t="shared" si="4"/>
        <v>31</v>
      </c>
      <c r="E32" s="11">
        <f>Prioritisation!S35</f>
        <v>-5.235779026745116E-2</v>
      </c>
      <c r="F32" s="12">
        <f t="shared" si="5"/>
        <v>22</v>
      </c>
      <c r="G32" s="11">
        <f>VLOOKUP(A32,Ownership!B$6:Y$54,24,FALSE)</f>
        <v>8.7698876888331181E-2</v>
      </c>
      <c r="H32" s="12">
        <f t="shared" si="0"/>
        <v>25</v>
      </c>
      <c r="I32" s="11">
        <f>VLOOKUP(B32,'Transparency and Untying'!C$7:Y$55,23,FALSE)</f>
        <v>0.59983602609029218</v>
      </c>
      <c r="J32" s="12">
        <f t="shared" si="1"/>
        <v>15</v>
      </c>
      <c r="K32" s="11">
        <f>VLOOKUP(B32,Evaluation!C$6:T$54,18,FALSE)</f>
        <v>-1.4681162360678368</v>
      </c>
      <c r="L32" s="12">
        <f t="shared" ref="L32:L38" si="7">RANK(K32,K$3:K$51)</f>
        <v>39</v>
      </c>
      <c r="M32" s="2">
        <f>INDEX(Prioritisation!$J:$J,MATCH($A32,Prioritisation!$B:$B,0))</f>
        <v>-0.94885558793555391</v>
      </c>
      <c r="N32" s="2">
        <f>INDEX(Prioritisation!$K:$K,MATCH($A32,Prioritisation!$B:$B,0))</f>
        <v>-2.3186698306777359E-2</v>
      </c>
      <c r="O32" s="2">
        <f>INDEX(Prioritisation!$L:$L,MATCH($A32,Prioritisation!$B:$B,0))</f>
        <v>-0.50555487569380042</v>
      </c>
      <c r="P32" s="2">
        <f>INDEX(Prioritisation!$M:$M,MATCH($A32,Prioritisation!$B:$B,0))</f>
        <v>1.3510479816574332</v>
      </c>
      <c r="Q32" s="2">
        <f>INDEX(Prioritisation!$Q:$Q,MATCH($A32,Prioritisation!$B:$B,0))</f>
        <v>9.4420829568391415E-2</v>
      </c>
      <c r="R32" s="2">
        <f>INDEX(Ownership!$N:$N,MATCH('Z-Scores'!$A32,Ownership!$B:$B,0))</f>
        <v>0.32670716150870027</v>
      </c>
      <c r="S32" s="2">
        <f>INDEX(Ownership!$R:$R,MATCH('Z-Scores'!$A32,Ownership!$B:$B,0))</f>
        <v>1.4540756471823488</v>
      </c>
      <c r="T32" s="2">
        <f>INDEX(Ownership!$V:$V,MATCH('Z-Scores'!$A32,Ownership!$B:$B,0))</f>
        <v>-1.6690736253457417</v>
      </c>
      <c r="U32" s="2">
        <f>INDEX(Ownership!$W:$W,MATCH('Z-Scores'!$A32,Ownership!$B:$B,0))</f>
        <v>-0.1924775721738993</v>
      </c>
      <c r="V32" s="2">
        <f>INDEX('Transparency and Untying'!$L:$L,MATCH('Z-Scores'!$A32,'Transparency and Untying'!$B:$B,0))</f>
        <v>-0.70832265882573453</v>
      </c>
      <c r="W32" s="2">
        <f>INDEX('Transparency and Untying'!$Q:$Q,MATCH('Z-Scores'!$A32,'Transparency and Untying'!$B:$B,0))</f>
        <v>0.42162653935908956</v>
      </c>
      <c r="X32" s="2">
        <f>INDEX('Transparency and Untying'!$U:$U,MATCH('Z-Scores'!$A32,'Transparency and Untying'!$B:$B,0))</f>
        <v>0.2680079664854087</v>
      </c>
      <c r="Y32" s="2">
        <f>INDEX('Transparency and Untying'!$V:$V,MATCH('Z-Scores'!$A32,'Transparency and Untying'!$B:$B,0))</f>
        <v>-4.4187571965988617E-2</v>
      </c>
      <c r="Z32" s="2">
        <f>INDEX('Transparency and Untying'!$W:$W,MATCH('Z-Scores'!$A32,'Transparency and Untying'!$B:$B,0))</f>
        <v>1.4502667020364859</v>
      </c>
      <c r="AA32" s="2">
        <f>INDEX(Evaluation!$P:$P,MATCH('Z-Scores'!$A32,Evaluation!$B:$B,0))</f>
        <v>-0.39156070171077162</v>
      </c>
      <c r="AB32" s="2">
        <f>INDEX(Evaluation!$Q:$Q,MATCH('Z-Scores'!$A32,Evaluation!$B:$B,0))</f>
        <v>-1.963017467123517</v>
      </c>
      <c r="AC32" s="2">
        <f>INDEX(Evaluation!$R:$R,MATCH('Z-Scores'!$A32,Evaluation!$B:$B,0))</f>
        <v>-1.411499055984925</v>
      </c>
      <c r="AE32" s="43">
        <f t="shared" si="2"/>
        <v>0</v>
      </c>
    </row>
    <row r="33" spans="1:31" x14ac:dyDescent="0.35">
      <c r="A33" t="s">
        <v>197</v>
      </c>
      <c r="B33" s="65" t="s">
        <v>198</v>
      </c>
      <c r="C33" s="33">
        <f t="shared" si="3"/>
        <v>-7.9950455316958491E-2</v>
      </c>
      <c r="D33" s="4">
        <f t="shared" si="4"/>
        <v>29</v>
      </c>
      <c r="E33" s="11">
        <f>Prioritisation!S36</f>
        <v>-0.49048853570345108</v>
      </c>
      <c r="F33" s="12">
        <f t="shared" si="5"/>
        <v>32</v>
      </c>
      <c r="G33" s="11">
        <f>VLOOKUP(A33,Ownership!B$6:Y$54,24,FALSE)</f>
        <v>0.97159297673740364</v>
      </c>
      <c r="H33" s="12">
        <f t="shared" si="0"/>
        <v>9</v>
      </c>
      <c r="I33" s="11">
        <f>VLOOKUP(B33,'Transparency and Untying'!C$7:Y$55,23,FALSE)</f>
        <v>-1.3050675775318077</v>
      </c>
      <c r="J33" s="12">
        <f t="shared" si="1"/>
        <v>46</v>
      </c>
      <c r="K33" s="11">
        <f>VLOOKUP(B33,Evaluation!C$6:T$54,18,FALSE)</f>
        <v>0.50416131523002117</v>
      </c>
      <c r="L33" s="12">
        <f t="shared" si="7"/>
        <v>15</v>
      </c>
      <c r="M33" s="2">
        <f>INDEX(Prioritisation!$J:$J,MATCH($A33,Prioritisation!$B:$B,0))</f>
        <v>0.72812317195126797</v>
      </c>
      <c r="N33" s="2">
        <f>INDEX(Prioritisation!$K:$K,MATCH($A33,Prioritisation!$B:$B,0))</f>
        <v>-0.8709897482406127</v>
      </c>
      <c r="O33" s="2">
        <f>INDEX(Prioritisation!$L:$L,MATCH($A33,Prioritisation!$B:$B,0))</f>
        <v>-0.13749947371406757</v>
      </c>
      <c r="P33" s="2">
        <f>INDEX(Prioritisation!$M:$M,MATCH($A33,Prioritisation!$B:$B,0))</f>
        <v>-0.94492244972025752</v>
      </c>
      <c r="Q33" s="2">
        <f>INDEX(Prioritisation!$Q:$Q,MATCH($A33,Prioritisation!$B:$B,0))</f>
        <v>-7.2432007538213421E-5</v>
      </c>
      <c r="R33" s="2">
        <f>INDEX(Ownership!$N:$N,MATCH('Z-Scores'!$A33,Ownership!$B:$B,0))</f>
        <v>-0.13375229764418664</v>
      </c>
      <c r="S33" s="2">
        <f>INDEX(Ownership!$R:$R,MATCH('Z-Scores'!$A33,Ownership!$B:$B,0))</f>
        <v>0.8746884787136805</v>
      </c>
      <c r="T33" s="2">
        <f>INDEX(Ownership!$V:$V,MATCH('Z-Scores'!$A33,Ownership!$B:$B,0))</f>
        <v>1.398005445807025</v>
      </c>
      <c r="U33" s="2">
        <f>INDEX(Ownership!$W:$W,MATCH('Z-Scores'!$A33,Ownership!$B:$B,0))</f>
        <v>0.11318681137323866</v>
      </c>
      <c r="V33" s="2">
        <f>INDEX('Transparency and Untying'!$L:$L,MATCH('Z-Scores'!$A33,'Transparency and Untying'!$B:$B,0))</f>
        <v>-0.97119115835929792</v>
      </c>
      <c r="W33" s="2">
        <f>INDEX('Transparency and Untying'!$Q:$Q,MATCH('Z-Scores'!$A33,'Transparency and Untying'!$B:$B,0))</f>
        <v>-1.1695296328729523</v>
      </c>
      <c r="X33" s="2">
        <f>INDEX('Transparency and Untying'!$U:$U,MATCH('Z-Scores'!$A33,'Transparency and Untying'!$B:$B,0))</f>
        <v>-0.79825947000463082</v>
      </c>
      <c r="Y33" s="2">
        <f>INDEX('Transparency and Untying'!$V:$V,MATCH('Z-Scores'!$A33,'Transparency and Untying'!$B:$B,0))</f>
        <v>-0.68782919740362714</v>
      </c>
      <c r="Z33" s="2">
        <f>INDEX('Transparency and Untying'!$W:$W,MATCH('Z-Scores'!$A33,'Transparency and Untying'!$B:$B,0))</f>
        <v>0.64859302552635678</v>
      </c>
      <c r="AA33" s="2">
        <f>INDEX(Evaluation!$P:$P,MATCH('Z-Scores'!$A33,Evaluation!$B:$B,0))</f>
        <v>-5.2477207445773617E-2</v>
      </c>
      <c r="AB33" s="2">
        <f>INDEX(Evaluation!$Q:$Q,MATCH('Z-Scores'!$A33,Evaluation!$B:$B,0))</f>
        <v>1.6945826367999601</v>
      </c>
      <c r="AC33" s="2">
        <f>INDEX(Evaluation!$R:$R,MATCH('Z-Scores'!$A33,Evaluation!$B:$B,0))</f>
        <v>-0.34880834546106337</v>
      </c>
      <c r="AE33" s="43">
        <f t="shared" si="2"/>
        <v>0</v>
      </c>
    </row>
    <row r="34" spans="1:31" x14ac:dyDescent="0.35">
      <c r="A34" t="s">
        <v>199</v>
      </c>
      <c r="B34" s="64" t="s">
        <v>200</v>
      </c>
      <c r="C34" s="33">
        <f t="shared" si="3"/>
        <v>0.3166655723572</v>
      </c>
      <c r="D34" s="4">
        <f t="shared" si="4"/>
        <v>18</v>
      </c>
      <c r="E34" s="11">
        <f>Prioritisation!S37</f>
        <v>-1.9627983960394065E-2</v>
      </c>
      <c r="F34" s="12">
        <f t="shared" si="5"/>
        <v>20</v>
      </c>
      <c r="G34" s="11">
        <f>VLOOKUP(A34,Ownership!B$6:Y$54,24,FALSE)</f>
        <v>1.4263786477040938</v>
      </c>
      <c r="H34" s="12">
        <f t="shared" si="0"/>
        <v>3</v>
      </c>
      <c r="I34" s="11">
        <f>VLOOKUP(B34,'Transparency and Untying'!C$7:Y$55,23,FALSE)</f>
        <v>-0.96247676680369898</v>
      </c>
      <c r="J34" s="12">
        <f t="shared" si="1"/>
        <v>41</v>
      </c>
      <c r="K34" s="11">
        <f>VLOOKUP(B34,Evaluation!C$6:T$54,18,FALSE)</f>
        <v>0.82238839248879925</v>
      </c>
      <c r="L34" s="12">
        <f t="shared" si="7"/>
        <v>8</v>
      </c>
      <c r="M34" s="2">
        <f>INDEX(Prioritisation!$J:$J,MATCH($A34,Prioritisation!$B:$B,0))</f>
        <v>0.92099632379535179</v>
      </c>
      <c r="N34" s="2">
        <f>INDEX(Prioritisation!$K:$K,MATCH($A34,Prioritisation!$B:$B,0))</f>
        <v>-0.41826368259218782</v>
      </c>
      <c r="O34" s="2">
        <f>INDEX(Prioritisation!$L:$L,MATCH($A34,Prioritisation!$B:$B,0))</f>
        <v>0.61993703092456864</v>
      </c>
      <c r="P34" s="2">
        <f>INDEX(Prioritisation!$M:$M,MATCH($A34,Prioritisation!$B:$B,0))</f>
        <v>-0.92300877183198915</v>
      </c>
      <c r="Q34" s="2">
        <f>INDEX(Prioritisation!$Q:$Q,MATCH($A34,Prioritisation!$B:$B,0))</f>
        <v>-0.14265085644481162</v>
      </c>
      <c r="R34" s="2">
        <f>INDEX(Ownership!$N:$N,MATCH('Z-Scores'!$A34,Ownership!$B:$B,0))</f>
        <v>0.28104678591575449</v>
      </c>
      <c r="S34" s="2">
        <f>INDEX(Ownership!$R:$R,MATCH('Z-Scores'!$A34,Ownership!$B:$B,0))</f>
        <v>1.1361400935613661</v>
      </c>
      <c r="T34" s="2">
        <f>INDEX(Ownership!$V:$V,MATCH('Z-Scores'!$A34,Ownership!$B:$B,0))</f>
        <v>0.80958483489181932</v>
      </c>
      <c r="U34" s="2">
        <f>INDEX(Ownership!$W:$W,MATCH('Z-Scores'!$A34,Ownership!$B:$B,0))</f>
        <v>1.2256906201926645</v>
      </c>
      <c r="V34" s="2">
        <f>INDEX('Transparency and Untying'!$L:$L,MATCH('Z-Scores'!$A34,'Transparency and Untying'!$B:$B,0))</f>
        <v>-0.79260988882103645</v>
      </c>
      <c r="W34" s="2">
        <f>INDEX('Transparency and Untying'!$Q:$Q,MATCH('Z-Scores'!$A34,'Transparency and Untying'!$B:$B,0))</f>
        <v>0.25800799112131345</v>
      </c>
      <c r="X34" s="2">
        <f>INDEX('Transparency and Untying'!$U:$U,MATCH('Z-Scores'!$A34,'Transparency and Untying'!$B:$B,0))</f>
        <v>-0.58500598270662274</v>
      </c>
      <c r="Y34" s="2">
        <f>INDEX('Transparency and Untying'!$V:$V,MATCH('Z-Scores'!$A34,'Transparency and Untying'!$B:$B,0))</f>
        <v>-1.8727215248923288</v>
      </c>
      <c r="Z34" s="2">
        <f>INDEX('Transparency and Untying'!$W:$W,MATCH('Z-Scores'!$A34,'Transparency and Untying'!$B:$B,0))</f>
        <v>0.79925347962981785</v>
      </c>
      <c r="AA34" s="2">
        <f>INDEX(Evaluation!$P:$P,MATCH('Z-Scores'!$A34,Evaluation!$B:$B,0))</f>
        <v>-5.2477207445773617E-2</v>
      </c>
      <c r="AB34" s="2">
        <f>INDEX(Evaluation!$Q:$Q,MATCH('Z-Scores'!$A34,Evaluation!$B:$B,0))</f>
        <v>0.91687685777335037</v>
      </c>
      <c r="AC34" s="2">
        <f>INDEX(Evaluation!$R:$R,MATCH('Z-Scores'!$A34,Evaluation!$B:$B,0))</f>
        <v>1.2452277203247288</v>
      </c>
      <c r="AE34" s="43">
        <f t="shared" si="2"/>
        <v>0</v>
      </c>
    </row>
    <row r="35" spans="1:31" x14ac:dyDescent="0.35">
      <c r="A35" t="s">
        <v>201</v>
      </c>
      <c r="B35" s="65" t="s">
        <v>202</v>
      </c>
      <c r="C35" s="33">
        <f t="shared" si="3"/>
        <v>0.12859751067784692</v>
      </c>
      <c r="D35" s="4">
        <f t="shared" ref="D35:D51" si="8">RANK(C35,C$3:C$51)</f>
        <v>22</v>
      </c>
      <c r="E35" s="11">
        <f>Prioritisation!S38</f>
        <v>-0.1614992089026768</v>
      </c>
      <c r="F35" s="12">
        <f t="shared" ref="F35:F51" si="9">RANK(E35,E$3:E$51)</f>
        <v>27</v>
      </c>
      <c r="G35" s="11">
        <f>VLOOKUP(A35,Ownership!B$6:Y$54,24,FALSE)</f>
        <v>0.32430468266191226</v>
      </c>
      <c r="H35" s="12">
        <f t="shared" si="0"/>
        <v>18</v>
      </c>
      <c r="I35" s="11">
        <f>VLOOKUP(B35,'Transparency and Untying'!C$7:Y$55,23,FALSE)</f>
        <v>-0.18220029623888284</v>
      </c>
      <c r="J35" s="12">
        <f t="shared" ref="J35:J51" si="10">RANK(I35,I$3:I$51)</f>
        <v>27</v>
      </c>
      <c r="K35" s="11">
        <f>VLOOKUP(B35,Evaluation!C$6:T$54,18,FALSE)</f>
        <v>0.53378486519103507</v>
      </c>
      <c r="L35" s="12">
        <f t="shared" si="7"/>
        <v>13</v>
      </c>
      <c r="M35" s="2">
        <f>INDEX(Prioritisation!$J:$J,MATCH($A35,Prioritisation!$B:$B,0))</f>
        <v>0.26345813884026881</v>
      </c>
      <c r="N35" s="2">
        <f>INDEX(Prioritisation!$K:$K,MATCH($A35,Prioritisation!$B:$B,0))</f>
        <v>0.75931134988127658</v>
      </c>
      <c r="O35" s="2">
        <f>INDEX(Prioritisation!$L:$L,MATCH($A35,Prioritisation!$B:$B,0))</f>
        <v>-0.31613257930326788</v>
      </c>
      <c r="P35" s="2">
        <f>INDEX(Prioritisation!$M:$M,MATCH($A35,Prioritisation!$B:$B,0))</f>
        <v>-0.91508885129446305</v>
      </c>
      <c r="Q35" s="2">
        <f>INDEX(Prioritisation!$Q:$Q,MATCH($A35,Prioritisation!$B:$B,0))</f>
        <v>-0.12091895118251381</v>
      </c>
      <c r="R35" s="2">
        <f>INDEX(Ownership!$N:$N,MATCH('Z-Scores'!$A35,Ownership!$B:$B,0))</f>
        <v>-1.0421508911149717</v>
      </c>
      <c r="S35" s="2">
        <f>INDEX(Ownership!$R:$R,MATCH('Z-Scores'!$A35,Ownership!$B:$B,0))</f>
        <v>-0.89832853460583006</v>
      </c>
      <c r="T35" s="2">
        <f>INDEX(Ownership!$V:$V,MATCH('Z-Scores'!$A35,Ownership!$B:$B,0))</f>
        <v>1.1372210046342497</v>
      </c>
      <c r="U35" s="2">
        <f>INDEX(Ownership!$W:$W,MATCH('Z-Scores'!$A35,Ownership!$B:$B,0))</f>
        <v>1.3469731390597313</v>
      </c>
      <c r="V35" s="2">
        <f>INDEX('Transparency and Untying'!$L:$L,MATCH('Z-Scores'!$A35,'Transparency and Untying'!$B:$B,0))</f>
        <v>-0.97119115835929792</v>
      </c>
      <c r="W35" s="2">
        <f>INDEX('Transparency and Untying'!$Q:$Q,MATCH('Z-Scores'!$A35,'Transparency and Untying'!$B:$B,0))</f>
        <v>-0.71601100588550526</v>
      </c>
      <c r="X35" s="2">
        <f>INDEX('Transparency and Untying'!$U:$U,MATCH('Z-Scores'!$A35,'Transparency and Untying'!$B:$B,0))</f>
        <v>-1.0115129573026387</v>
      </c>
      <c r="Y35" s="2">
        <f>INDEX('Transparency and Untying'!$V:$V,MATCH('Z-Scores'!$A35,'Transparency and Untying'!$B:$B,0))</f>
        <v>0.70004657086794475</v>
      </c>
      <c r="Z35" s="2">
        <f>INDEX('Transparency and Untying'!$W:$W,MATCH('Z-Scores'!$A35,'Transparency and Untying'!$B:$B,0))</f>
        <v>1.5938094856580904</v>
      </c>
      <c r="AA35" s="2">
        <f>INDEX(Evaluation!$P:$P,MATCH('Z-Scores'!$A35,Evaluation!$B:$B,0))</f>
        <v>0.2866062868192244</v>
      </c>
      <c r="AB35" s="2">
        <f>INDEX(Evaluation!$Q:$Q,MATCH('Z-Scores'!$A35,Evaluation!$B:$B,0))</f>
        <v>0.36880008313899798</v>
      </c>
      <c r="AC35" s="2">
        <f>INDEX(Evaluation!$R:$R,MATCH('Z-Scores'!$A35,Evaluation!$B:$B,0))</f>
        <v>0.71388236506279812</v>
      </c>
      <c r="AE35" s="43">
        <f t="shared" ref="AE35:AE51" si="11">COUNTIF(C35:AC35, "NA")</f>
        <v>0</v>
      </c>
    </row>
    <row r="36" spans="1:31" x14ac:dyDescent="0.35">
      <c r="A36" t="s">
        <v>203</v>
      </c>
      <c r="B36" s="65" t="s">
        <v>204</v>
      </c>
      <c r="C36" s="33">
        <f t="shared" si="3"/>
        <v>0.25925533880319596</v>
      </c>
      <c r="D36" s="4">
        <f t="shared" si="8"/>
        <v>19</v>
      </c>
      <c r="E36" s="11">
        <f>Prioritisation!S39</f>
        <v>0.26091395626902908</v>
      </c>
      <c r="F36" s="12">
        <f t="shared" si="9"/>
        <v>17</v>
      </c>
      <c r="G36" s="11">
        <f>VLOOKUP(A36,Ownership!B$6:Y$54,24,FALSE)</f>
        <v>-0.31403911819668617</v>
      </c>
      <c r="H36" s="12">
        <f t="shared" si="0"/>
        <v>34</v>
      </c>
      <c r="I36" s="11">
        <f>VLOOKUP(B36,'Transparency and Untying'!C$7:Y$55,23,FALSE)</f>
        <v>8.2449023148010558E-2</v>
      </c>
      <c r="J36" s="12">
        <f t="shared" si="10"/>
        <v>23</v>
      </c>
      <c r="K36" s="11">
        <f>VLOOKUP(B36,Evaluation!C$6:T$54,18,FALSE)</f>
        <v>1.0076974939924304</v>
      </c>
      <c r="L36" s="12">
        <f t="shared" si="7"/>
        <v>5</v>
      </c>
      <c r="M36" s="2">
        <f>INDEX(Prioritisation!$J:$J,MATCH($A36,Prioritisation!$B:$B,0))</f>
        <v>-1.3961945028969578</v>
      </c>
      <c r="N36" s="2">
        <f>INDEX(Prioritisation!$K:$K,MATCH($A36,Prioritisation!$B:$B,0))</f>
        <v>1.0324173180552705</v>
      </c>
      <c r="O36" s="2">
        <f>INDEX(Prioritisation!$L:$L,MATCH($A36,Prioritisation!$B:$B,0))</f>
        <v>0.61913424883779056</v>
      </c>
      <c r="P36" s="2">
        <f>INDEX(Prioritisation!$M:$M,MATCH($A36,Prioritisation!$B:$B,0))</f>
        <v>-0.29613629271776598</v>
      </c>
      <c r="Q36" s="2">
        <f>INDEX(Prioritisation!$Q:$Q,MATCH($A36,Prioritisation!$B:$B,0))</f>
        <v>0.8618346789077338</v>
      </c>
      <c r="R36" s="2">
        <f>INDEX(Ownership!$N:$N,MATCH('Z-Scores'!$A36,Ownership!$B:$B,0))</f>
        <v>-0.76066475615346252</v>
      </c>
      <c r="S36" s="2">
        <f>INDEX(Ownership!$R:$R,MATCH('Z-Scores'!$A36,Ownership!$B:$B,0))</f>
        <v>-0.4457731355808745</v>
      </c>
      <c r="T36" s="2">
        <f>INDEX(Ownership!$V:$V,MATCH('Z-Scores'!$A36,Ownership!$B:$B,0))</f>
        <v>0.46308065023038542</v>
      </c>
      <c r="U36" s="2">
        <f>INDEX(Ownership!$W:$W,MATCH('Z-Scores'!$A36,Ownership!$B:$B,0))</f>
        <v>-0.39773420436358481</v>
      </c>
      <c r="V36" s="2">
        <f>INDEX('Transparency and Untying'!$L:$L,MATCH('Z-Scores'!$A36,'Transparency and Untying'!$B:$B,0))</f>
        <v>-0.1883593017078217</v>
      </c>
      <c r="W36" s="2">
        <f>INDEX('Transparency and Untying'!$Q:$Q,MATCH('Z-Scores'!$A36,'Transparency and Untying'!$B:$B,0))</f>
        <v>0.36448052258448754</v>
      </c>
      <c r="X36" s="2">
        <f>INDEX('Transparency and Untying'!$U:$U,MATCH('Z-Scores'!$A36,'Transparency and Untying'!$B:$B,0))</f>
        <v>0.69451494108142453</v>
      </c>
      <c r="Y36" s="2">
        <f>INDEX('Transparency and Untying'!$V:$V,MATCH('Z-Scores'!$A36,'Transparency and Untying'!$B:$B,0))</f>
        <v>0.65539070796402255</v>
      </c>
      <c r="Z36" s="2">
        <f>INDEX('Transparency and Untying'!$W:$W,MATCH('Z-Scores'!$A36,'Transparency and Untying'!$B:$B,0))</f>
        <v>-1.3243696641863805</v>
      </c>
      <c r="AA36" s="2">
        <f>INDEX(Evaluation!$P:$P,MATCH('Z-Scores'!$A36,Evaluation!$B:$B,0))</f>
        <v>0.96477327534922042</v>
      </c>
      <c r="AB36" s="2">
        <f>INDEX(Evaluation!$Q:$Q,MATCH('Z-Scores'!$A36,Evaluation!$B:$B,0))</f>
        <v>0.37498954417382974</v>
      </c>
      <c r="AC36" s="2">
        <f>INDEX(Evaluation!$R:$R,MATCH('Z-Scores'!$A36,Evaluation!$B:$B,0))</f>
        <v>1.2452277203247288</v>
      </c>
      <c r="AE36" s="43">
        <f t="shared" si="11"/>
        <v>0</v>
      </c>
    </row>
    <row r="37" spans="1:31" x14ac:dyDescent="0.35">
      <c r="A37" t="s">
        <v>205</v>
      </c>
      <c r="B37" s="65" t="s">
        <v>206</v>
      </c>
      <c r="C37" s="33">
        <f t="shared" si="3"/>
        <v>6.4750375342341016E-2</v>
      </c>
      <c r="D37" s="4">
        <f t="shared" si="8"/>
        <v>23</v>
      </c>
      <c r="E37" s="11">
        <f>Prioritisation!S40</f>
        <v>-1.1524562097901812</v>
      </c>
      <c r="F37" s="12">
        <f t="shared" si="9"/>
        <v>46</v>
      </c>
      <c r="G37" s="11">
        <f>VLOOKUP(A37,Ownership!B$6:Y$54,24,FALSE)</f>
        <v>0.25666186305846567</v>
      </c>
      <c r="H37" s="12">
        <f t="shared" si="0"/>
        <v>20</v>
      </c>
      <c r="I37" s="11">
        <f>VLOOKUP(B37,'Transparency and Untying'!C$7:Y$55,23,FALSE)</f>
        <v>-4.9787363293400666E-2</v>
      </c>
      <c r="J37" s="12">
        <f t="shared" si="10"/>
        <v>26</v>
      </c>
      <c r="K37" s="11">
        <f>VLOOKUP(B37,Evaluation!C$6:T$54,18,FALSE)</f>
        <v>1.2045832113944803</v>
      </c>
      <c r="L37" s="12">
        <f t="shared" si="7"/>
        <v>2</v>
      </c>
      <c r="M37" s="2">
        <f>INDEX(Prioritisation!$J:$J,MATCH($A37,Prioritisation!$B:$B,0))</f>
        <v>0.49281487163611687</v>
      </c>
      <c r="N37" s="2">
        <f>INDEX(Prioritisation!$K:$K,MATCH($A37,Prioritisation!$B:$B,0))</f>
        <v>-0.8565594827823575</v>
      </c>
      <c r="O37" s="2">
        <f>INDEX(Prioritisation!$L:$L,MATCH($A37,Prioritisation!$B:$B,0))</f>
        <v>-0.88898464706039571</v>
      </c>
      <c r="P37" s="2">
        <f>INDEX(Prioritisation!$M:$M,MATCH($A37,Prioritisation!$B:$B,0))</f>
        <v>-1.1744105487499368</v>
      </c>
      <c r="Q37" s="2">
        <f>INDEX(Prioritisation!$Q:$Q,MATCH($A37,Prioritisation!$B:$B,0))</f>
        <v>-0.60106514914656484</v>
      </c>
      <c r="R37" s="2">
        <f>INDEX(Ownership!$N:$N,MATCH('Z-Scores'!$A37,Ownership!$B:$B,0))</f>
        <v>-1.0820182356734085</v>
      </c>
      <c r="S37" s="2">
        <f>INDEX(Ownership!$R:$R,MATCH('Z-Scores'!$A37,Ownership!$B:$B,0))</f>
        <v>0.50325817220496982</v>
      </c>
      <c r="T37" s="2">
        <f>INDEX(Ownership!$V:$V,MATCH('Z-Scores'!$A37,Ownership!$B:$B,0))</f>
        <v>0.40485710718464873</v>
      </c>
      <c r="U37" s="2">
        <f>INDEX(Ownership!$W:$W,MATCH('Z-Scores'!$A37,Ownership!$B:$B,0))</f>
        <v>0.53908529209211564</v>
      </c>
      <c r="V37" s="2">
        <f>INDEX('Transparency and Untying'!$L:$L,MATCH('Z-Scores'!$A37,'Transparency and Untying'!$B:$B,0))</f>
        <v>1.1564282467878935</v>
      </c>
      <c r="W37" s="2">
        <f>INDEX('Transparency and Untying'!$Q:$Q,MATCH('Z-Scores'!$A37,'Transparency and Untying'!$B:$B,0))</f>
        <v>0.28897045010274824</v>
      </c>
      <c r="X37" s="2">
        <f>INDEX('Transparency and Untying'!$U:$U,MATCH('Z-Scores'!$A37,'Transparency and Untying'!$B:$B,0))</f>
        <v>-0.71396419002849254</v>
      </c>
      <c r="Y37" s="2">
        <f>INDEX('Transparency and Untying'!$V:$V,MATCH('Z-Scores'!$A37,'Transparency and Untying'!$B:$B,0))</f>
        <v>-0.63915313475806756</v>
      </c>
      <c r="Z37" s="2">
        <f>INDEX('Transparency and Untying'!$W:$W,MATCH('Z-Scores'!$A37,'Transparency and Untying'!$B:$B,0))</f>
        <v>-0.19367999945588607</v>
      </c>
      <c r="AA37" s="2">
        <f>INDEX(Evaluation!$P:$P,MATCH('Z-Scores'!$A37,Evaluation!$B:$B,0))</f>
        <v>0.96477327534922042</v>
      </c>
      <c r="AB37" s="2">
        <f>INDEX(Evaluation!$Q:$Q,MATCH('Z-Scores'!$A37,Evaluation!$B:$B,0))</f>
        <v>0.88004956461610095</v>
      </c>
      <c r="AC37" s="2">
        <f>INDEX(Evaluation!$R:$R,MATCH('Z-Scores'!$A37,Evaluation!$B:$B,0))</f>
        <v>1.2452277203247288</v>
      </c>
      <c r="AE37" s="43">
        <f t="shared" si="11"/>
        <v>0</v>
      </c>
    </row>
    <row r="38" spans="1:31" x14ac:dyDescent="0.35">
      <c r="A38" t="s">
        <v>207</v>
      </c>
      <c r="B38" s="65" t="s">
        <v>208</v>
      </c>
      <c r="C38" s="33">
        <f t="shared" si="3"/>
        <v>-4.4073173853414666E-2</v>
      </c>
      <c r="D38" s="4">
        <f t="shared" si="8"/>
        <v>25</v>
      </c>
      <c r="E38" s="11">
        <f>Prioritisation!S41</f>
        <v>-0.24679849270103069</v>
      </c>
      <c r="F38" s="12">
        <f t="shared" si="9"/>
        <v>29</v>
      </c>
      <c r="G38" s="11">
        <f>VLOOKUP(A38,Ownership!B$6:Y$54,24,FALSE)</f>
        <v>-0.24676362035883795</v>
      </c>
      <c r="H38" s="12">
        <f t="shared" si="0"/>
        <v>32</v>
      </c>
      <c r="I38" s="11">
        <f>VLOOKUP(B38,'Transparency and Untying'!C$7:Y$55,23,FALSE)</f>
        <v>0.94043327846663849</v>
      </c>
      <c r="J38" s="12">
        <f t="shared" si="10"/>
        <v>9</v>
      </c>
      <c r="K38" s="11">
        <f>VLOOKUP(B38,Evaluation!C$6:T$54,18,FALSE)</f>
        <v>-0.62316386082042852</v>
      </c>
      <c r="L38" s="12">
        <f t="shared" si="7"/>
        <v>34</v>
      </c>
      <c r="M38" s="2">
        <f>INDEX(Prioritisation!$J:$J,MATCH($A38,Prioritisation!$B:$B,0))</f>
        <v>-0.712607165087915</v>
      </c>
      <c r="N38" s="2">
        <f>INDEX(Prioritisation!$K:$K,MATCH($A38,Prioritisation!$B:$B,0))</f>
        <v>0.39765312478075399</v>
      </c>
      <c r="O38" s="2">
        <f>INDEX(Prioritisation!$L:$L,MATCH($A38,Prioritisation!$B:$B,0))</f>
        <v>-0.13144146561112699</v>
      </c>
      <c r="P38" s="2">
        <f>INDEX(Prioritisation!$M:$M,MATCH($A38,Prioritisation!$B:$B,0))</f>
        <v>-0.93239603782646929</v>
      </c>
      <c r="Q38" s="2">
        <f>INDEX(Prioritisation!$Q:$Q,MATCH($A38,Prioritisation!$B:$B,0))</f>
        <v>0.81711126444415583</v>
      </c>
      <c r="R38" s="2">
        <f>INDEX(Ownership!$N:$N,MATCH('Z-Scores'!$A38,Ownership!$B:$B,0))</f>
        <v>-0.56225543002020695</v>
      </c>
      <c r="S38" s="2">
        <f>INDEX(Ownership!$R:$R,MATCH('Z-Scores'!$A38,Ownership!$B:$B,0))</f>
        <v>4.635339210145107E-2</v>
      </c>
      <c r="T38" s="2">
        <f>INDEX(Ownership!$V:$V,MATCH('Z-Scores'!$A38,Ownership!$B:$B,0))</f>
        <v>0.2570488269671663</v>
      </c>
      <c r="U38" s="2">
        <f>INDEX(Ownership!$W:$W,MATCH('Z-Scores'!$A38,Ownership!$B:$B,0))</f>
        <v>-0.70467533968581486</v>
      </c>
      <c r="V38" s="2">
        <f>INDEX('Transparency and Untying'!$L:$L,MATCH('Z-Scores'!$A38,'Transparency and Untying'!$B:$B,0))</f>
        <v>0.79006884440527503</v>
      </c>
      <c r="W38" s="2">
        <f>INDEX('Transparency and Untying'!$Q:$Q,MATCH('Z-Scores'!$A38,'Transparency and Untying'!$B:$B,0))</f>
        <v>0.35074329353016248</v>
      </c>
      <c r="X38" s="2">
        <f>INDEX('Transparency and Untying'!$U:$U,MATCH('Z-Scores'!$A38,'Transparency and Untying'!$B:$B,0))</f>
        <v>1.4632336102973176</v>
      </c>
      <c r="Y38" s="2">
        <f>INDEX('Transparency and Untying'!$V:$V,MATCH('Z-Scores'!$A38,'Transparency and Untying'!$B:$B,0))</f>
        <v>0.88828661648431972</v>
      </c>
      <c r="Z38" s="2">
        <f>INDEX('Transparency and Untying'!$W:$W,MATCH('Z-Scores'!$A38,'Transparency and Untying'!$B:$B,0))</f>
        <v>-1.3243696641863805</v>
      </c>
      <c r="AA38" s="2">
        <f>INDEX(Evaluation!$P:$P,MATCH('Z-Scores'!$A38,Evaluation!$B:$B,0))</f>
        <v>-0.39156070171077162</v>
      </c>
      <c r="AB38" s="2">
        <f>INDEX(Evaluation!$Q:$Q,MATCH('Z-Scores'!$A38,Evaluation!$B:$B,0))</f>
        <v>-0.85819867240604863</v>
      </c>
      <c r="AC38" s="2">
        <f>INDEX(Evaluation!$R:$R,MATCH('Z-Scores'!$A38,Evaluation!$B:$B,0))</f>
        <v>-0.34880834546106337</v>
      </c>
      <c r="AE38" s="43">
        <f t="shared" si="11"/>
        <v>0</v>
      </c>
    </row>
    <row r="39" spans="1:31" x14ac:dyDescent="0.35">
      <c r="A39" t="s">
        <v>209</v>
      </c>
      <c r="B39" t="s">
        <v>211</v>
      </c>
      <c r="C39" s="33">
        <f t="shared" si="3"/>
        <v>-0.24544557796890035</v>
      </c>
      <c r="D39" s="4">
        <f t="shared" si="8"/>
        <v>34</v>
      </c>
      <c r="E39" s="11">
        <f>Prioritisation!S42</f>
        <v>-0.12640478016833637</v>
      </c>
      <c r="F39" s="12">
        <f t="shared" si="9"/>
        <v>25</v>
      </c>
      <c r="G39" s="11">
        <f>VLOOKUP(A39,Ownership!B$6:Y$54,24,FALSE)</f>
        <v>-0.39904718642178094</v>
      </c>
      <c r="H39" s="12">
        <f t="shared" si="0"/>
        <v>36</v>
      </c>
      <c r="I39" s="11">
        <f>VLOOKUP(B39,'Transparency and Untying'!C$7:Y$55,23,FALSE)</f>
        <v>-0.21088476731658379</v>
      </c>
      <c r="J39" s="12">
        <f t="shared" si="10"/>
        <v>28</v>
      </c>
      <c r="K39" s="11" t="str">
        <f>VLOOKUP(B39,Evaluation!C$6:T$54,18,FALSE)</f>
        <v>NA</v>
      </c>
      <c r="L39" s="11" t="s">
        <v>253</v>
      </c>
      <c r="M39" s="2">
        <f>INDEX(Prioritisation!$J:$J,MATCH($A39,Prioritisation!$B:$B,0))</f>
        <v>1.1413631273092459</v>
      </c>
      <c r="N39" s="2">
        <f>INDEX(Prioritisation!$K:$K,MATCH($A39,Prioritisation!$B:$B,0))</f>
        <v>-0.30660634475641041</v>
      </c>
      <c r="O39" s="2">
        <f>INDEX(Prioritisation!$L:$L,MATCH($A39,Prioritisation!$B:$B,0))</f>
        <v>1.8394804211522488E-2</v>
      </c>
      <c r="P39" s="2" t="str">
        <f>INDEX(Prioritisation!$M:$M,MATCH($A39,Prioritisation!$B:$B,0))</f>
        <v>NA</v>
      </c>
      <c r="Q39" s="2">
        <f>INDEX(Prioritisation!$Q:$Q,MATCH($A39,Prioritisation!$B:$B,0))</f>
        <v>-1.0401856174771114</v>
      </c>
      <c r="R39" s="2">
        <f>INDEX(Ownership!$N:$N,MATCH('Z-Scores'!$A39,Ownership!$B:$B,0))</f>
        <v>1.2690045591477099</v>
      </c>
      <c r="S39" s="2">
        <f>INDEX(Ownership!$R:$R,MATCH('Z-Scores'!$A39,Ownership!$B:$B,0))</f>
        <v>-0.79510803122341311</v>
      </c>
      <c r="T39" s="2">
        <f>INDEX(Ownership!$V:$V,MATCH('Z-Scores'!$A39,Ownership!$B:$B,0))</f>
        <v>-1.3635700311636241</v>
      </c>
      <c r="U39" s="2">
        <f>INDEX(Ownership!$W:$W,MATCH('Z-Scores'!$A39,Ownership!$B:$B,0))</f>
        <v>-0.47578311564186099</v>
      </c>
      <c r="V39" s="2">
        <f>INDEX('Transparency and Untying'!$L:$L,MATCH('Z-Scores'!$A39,'Transparency and Untying'!$B:$B,0))</f>
        <v>0.21703404107705365</v>
      </c>
      <c r="W39" s="2">
        <f>INDEX('Transparency and Untying'!$Q:$Q,MATCH('Z-Scores'!$A39,'Transparency and Untying'!$B:$B,0))</f>
        <v>8.517958337248567E-2</v>
      </c>
      <c r="X39" s="2">
        <f>INDEX('Transparency and Untying'!$U:$U,MATCH('Z-Scores'!$A39,'Transparency and Untying'!$B:$B,0))</f>
        <v>-1.566978139220524</v>
      </c>
      <c r="Y39" s="2">
        <f>INDEX('Transparency and Untying'!$V:$V,MATCH('Z-Scores'!$A39,'Transparency and Untying'!$B:$B,0))</f>
        <v>0.88828661648431972</v>
      </c>
      <c r="Z39" s="2" t="str">
        <f>INDEX('Transparency and Untying'!$W:$W,MATCH('Z-Scores'!$A39,'Transparency and Untying'!$B:$B,0))</f>
        <v>NA</v>
      </c>
      <c r="AA39" s="2" t="str">
        <f>INDEX(Evaluation!$P:$P,MATCH('Z-Scores'!$A39,Evaluation!$B:$B,0))</f>
        <v>NA</v>
      </c>
      <c r="AB39" s="2" t="str">
        <f>INDEX(Evaluation!$Q:$Q,MATCH('Z-Scores'!$A39,Evaluation!$B:$B,0))</f>
        <v>NA</v>
      </c>
      <c r="AC39" s="2" t="str">
        <f>INDEX(Evaluation!$R:$R,MATCH('Z-Scores'!$A39,Evaluation!$B:$B,0))</f>
        <v>NA</v>
      </c>
      <c r="AE39" s="43">
        <f t="shared" si="11"/>
        <v>7</v>
      </c>
    </row>
    <row r="40" spans="1:31" x14ac:dyDescent="0.35">
      <c r="A40" t="s">
        <v>212</v>
      </c>
      <c r="B40" s="65" t="s">
        <v>213</v>
      </c>
      <c r="C40" s="33">
        <f t="shared" si="3"/>
        <v>-1.1950338632205459</v>
      </c>
      <c r="D40" s="4">
        <f t="shared" si="8"/>
        <v>45</v>
      </c>
      <c r="E40" s="11">
        <f>Prioritisation!S43</f>
        <v>-1.1135444170102027</v>
      </c>
      <c r="F40" s="12">
        <f t="shared" si="9"/>
        <v>45</v>
      </c>
      <c r="G40" s="11">
        <f>VLOOKUP(A40,Ownership!B$6:Y$54,24,FALSE)</f>
        <v>-2.4118608148869822</v>
      </c>
      <c r="H40" s="12">
        <f t="shared" si="0"/>
        <v>48</v>
      </c>
      <c r="I40" s="11">
        <f>VLOOKUP(B40,'Transparency and Untying'!C$7:Y$55,23,FALSE)</f>
        <v>-1.0386690604340629</v>
      </c>
      <c r="J40" s="12">
        <f t="shared" si="10"/>
        <v>42</v>
      </c>
      <c r="K40" s="11">
        <f>VLOOKUP(B40,Evaluation!C$6:T$54,18,FALSE)</f>
        <v>-0.21606116055093552</v>
      </c>
      <c r="L40" s="12">
        <f t="shared" ref="L40:L51" si="12">RANK(K40,K$3:K$51)</f>
        <v>30</v>
      </c>
      <c r="M40" s="2">
        <f>INDEX(Prioritisation!$J:$J,MATCH($A40,Prioritisation!$B:$B,0))</f>
        <v>-1.1060665405074745</v>
      </c>
      <c r="N40" s="2">
        <f>INDEX(Prioritisation!$K:$K,MATCH($A40,Prioritisation!$B:$B,0))</f>
        <v>-1.1916505098952426</v>
      </c>
      <c r="O40" s="2">
        <f>INDEX(Prioritisation!$L:$L,MATCH($A40,Prioritisation!$B:$B,0))</f>
        <v>-0.39652043137719933</v>
      </c>
      <c r="P40" s="2">
        <f>INDEX(Prioritisation!$M:$M,MATCH($A40,Prioritisation!$B:$B,0))</f>
        <v>1.4891973889818308</v>
      </c>
      <c r="Q40" s="2">
        <f>INDEX(Prioritisation!$Q:$Q,MATCH($A40,Prioritisation!$B:$B,0))</f>
        <v>-1.7171900614572635</v>
      </c>
      <c r="R40" s="2" t="str">
        <f>INDEX(Ownership!$N:$N,MATCH('Z-Scores'!$A40,Ownership!$B:$B,0))</f>
        <v>NA</v>
      </c>
      <c r="S40" s="2" t="str">
        <f>INDEX(Ownership!$R:$R,MATCH('Z-Scores'!$A40,Ownership!$B:$B,0))</f>
        <v>NA</v>
      </c>
      <c r="T40" s="2" t="str">
        <f>INDEX(Ownership!$V:$V,MATCH('Z-Scores'!$A40,Ownership!$B:$B,0))</f>
        <v>NA</v>
      </c>
      <c r="U40" s="2">
        <f>INDEX(Ownership!$W:$W,MATCH('Z-Scores'!$A40,Ownership!$B:$B,0))</f>
        <v>-1.669488906358624</v>
      </c>
      <c r="V40" s="2">
        <f>INDEX('Transparency and Untying'!$L:$L,MATCH('Z-Scores'!$A40,'Transparency and Untying'!$B:$B,0))</f>
        <v>-0.97119115835929792</v>
      </c>
      <c r="W40" s="2">
        <f>INDEX('Transparency and Untying'!$Q:$Q,MATCH('Z-Scores'!$A40,'Transparency and Untying'!$B:$B,0))</f>
        <v>0.60778246071771524</v>
      </c>
      <c r="X40" s="2">
        <f>INDEX('Transparency and Untying'!$U:$U,MATCH('Z-Scores'!$A40,'Transparency and Untying'!$B:$B,0))</f>
        <v>0.18371268650927033</v>
      </c>
      <c r="Y40" s="2">
        <f>INDEX('Transparency and Untying'!$V:$V,MATCH('Z-Scores'!$A40,'Transparency and Untying'!$B:$B,0))</f>
        <v>-1.454796868991578</v>
      </c>
      <c r="Z40" s="2">
        <f>INDEX('Transparency and Untying'!$W:$W,MATCH('Z-Scores'!$A40,'Transparency and Untying'!$B:$B,0))</f>
        <v>-0.7331985174463459</v>
      </c>
      <c r="AA40" s="2">
        <f>INDEX(Evaluation!$P:$P,MATCH('Z-Scores'!$A40,Evaluation!$B:$B,0))</f>
        <v>-1.0697276902407677</v>
      </c>
      <c r="AB40" s="2">
        <f>INDEX(Evaluation!$Q:$Q,MATCH('Z-Scores'!$A40,Evaluation!$B:$B,0))</f>
        <v>1.3956316688175867</v>
      </c>
      <c r="AC40" s="2">
        <f>INDEX(Evaluation!$R:$R,MATCH('Z-Scores'!$A40,Evaluation!$B:$B,0))</f>
        <v>-0.88015370072299415</v>
      </c>
      <c r="AE40" s="43">
        <f t="shared" si="11"/>
        <v>3</v>
      </c>
    </row>
    <row r="41" spans="1:31" x14ac:dyDescent="0.35">
      <c r="A41" t="s">
        <v>214</v>
      </c>
      <c r="B41" s="65" t="s">
        <v>215</v>
      </c>
      <c r="C41" s="33">
        <f t="shared" si="3"/>
        <v>-0.25600240039653432</v>
      </c>
      <c r="D41" s="4">
        <f t="shared" si="8"/>
        <v>36</v>
      </c>
      <c r="E41" s="11">
        <f>Prioritisation!S44</f>
        <v>2.3903690539433173E-2</v>
      </c>
      <c r="F41" s="12">
        <f t="shared" si="9"/>
        <v>19</v>
      </c>
      <c r="G41" s="11">
        <f>VLOOKUP(A41,Ownership!B$6:Y$54,24,FALSE)</f>
        <v>0.96761587575024699</v>
      </c>
      <c r="H41" s="12">
        <f t="shared" si="0"/>
        <v>10</v>
      </c>
      <c r="I41" s="11">
        <f>VLOOKUP(B41,'Transparency and Untying'!C$7:Y$55,23,FALSE)</f>
        <v>-0.89105622672090123</v>
      </c>
      <c r="J41" s="12">
        <f t="shared" si="10"/>
        <v>39</v>
      </c>
      <c r="K41" s="11">
        <f>VLOOKUP(B41,Evaluation!C$6:T$54,18,FALSE)</f>
        <v>-1.1244729411549164</v>
      </c>
      <c r="L41" s="12">
        <f t="shared" si="12"/>
        <v>38</v>
      </c>
      <c r="M41" s="2">
        <f>INDEX(Prioritisation!$J:$J,MATCH($A41,Prioritisation!$B:$B,0))</f>
        <v>-0.42327625521245676</v>
      </c>
      <c r="N41" s="2">
        <f>INDEX(Prioritisation!$K:$K,MATCH($A41,Prioritisation!$B:$B,0))</f>
        <v>0.80597360655501338</v>
      </c>
      <c r="O41" s="2">
        <f>INDEX(Prioritisation!$L:$L,MATCH($A41,Prioritisation!$B:$B,0))</f>
        <v>-0.68181451244666136</v>
      </c>
      <c r="P41" s="2">
        <f>INDEX(Prioritisation!$M:$M,MATCH($A41,Prioritisation!$B:$B,0))</f>
        <v>0.95549998183478491</v>
      </c>
      <c r="Q41" s="2">
        <f>INDEX(Prioritisation!$Q:$Q,MATCH($A41,Prioritisation!$B:$B,0))</f>
        <v>-0.48081590119666912</v>
      </c>
      <c r="R41" s="2">
        <f>INDEX(Ownership!$N:$N,MATCH('Z-Scores'!$A41,Ownership!$B:$B,0))</f>
        <v>0.49143274354928224</v>
      </c>
      <c r="S41" s="2">
        <f>INDEX(Ownership!$R:$R,MATCH('Z-Scores'!$A41,Ownership!$B:$B,0))</f>
        <v>-1.3082922364243939</v>
      </c>
      <c r="T41" s="2">
        <f>INDEX(Ownership!$V:$V,MATCH('Z-Scores'!$A41,Ownership!$B:$B,0))</f>
        <v>1.2752965366751998</v>
      </c>
      <c r="U41" s="2">
        <f>INDEX(Ownership!$W:$W,MATCH('Z-Scores'!$A41,Ownership!$B:$B,0))</f>
        <v>1.7831944737489966</v>
      </c>
      <c r="V41" s="2">
        <f>INDEX('Transparency and Untying'!$L:$L,MATCH('Z-Scores'!$A41,'Transparency and Untying'!$B:$B,0))</f>
        <v>-0.97119115835929792</v>
      </c>
      <c r="W41" s="2">
        <f>INDEX('Transparency and Untying'!$Q:$Q,MATCH('Z-Scores'!$A41,'Transparency and Untying'!$B:$B,0))</f>
        <v>0.31958633129100422</v>
      </c>
      <c r="X41" s="2">
        <f>INDEX('Transparency and Untying'!$U:$U,MATCH('Z-Scores'!$A41,'Transparency and Untying'!$B:$B,0))</f>
        <v>-2.2067386011145476</v>
      </c>
      <c r="Y41" s="2">
        <f>INDEX('Transparency and Untying'!$V:$V,MATCH('Z-Scores'!$A41,'Transparency and Untying'!$B:$B,0))</f>
        <v>-0.34339987519799398</v>
      </c>
      <c r="Z41" s="2">
        <f>INDEX('Transparency and Untying'!$W:$W,MATCH('Z-Scores'!$A41,'Transparency and Untying'!$B:$B,0))</f>
        <v>1.1723470717570359</v>
      </c>
      <c r="AA41" s="2">
        <f>INDEX(Evaluation!$P:$P,MATCH('Z-Scores'!$A41,Evaluation!$B:$B,0))</f>
        <v>-0.39156070171077162</v>
      </c>
      <c r="AB41" s="2">
        <f>INDEX(Evaluation!$Q:$Q,MATCH('Z-Scores'!$A41,Evaluation!$B:$B,0))</f>
        <v>-1.0814883656542107</v>
      </c>
      <c r="AC41" s="2">
        <f>INDEX(Evaluation!$R:$R,MATCH('Z-Scores'!$A41,Evaluation!$B:$B,0))</f>
        <v>-1.411499055984925</v>
      </c>
      <c r="AE41" s="43">
        <f t="shared" si="11"/>
        <v>0</v>
      </c>
    </row>
    <row r="42" spans="1:31" x14ac:dyDescent="0.35">
      <c r="A42" t="s">
        <v>216</v>
      </c>
      <c r="B42" s="65" t="s">
        <v>217</v>
      </c>
      <c r="C42" s="33">
        <f t="shared" si="3"/>
        <v>-1.5907687359558795</v>
      </c>
      <c r="D42" s="4">
        <f t="shared" si="8"/>
        <v>48</v>
      </c>
      <c r="E42" s="11">
        <f>Prioritisation!S45</f>
        <v>-0.69861082217420301</v>
      </c>
      <c r="F42" s="12">
        <f t="shared" si="9"/>
        <v>37</v>
      </c>
      <c r="G42" s="11">
        <f>VLOOKUP(A42,Ownership!B$6:Y$54,24,FALSE)</f>
        <v>-2.2297680153237671</v>
      </c>
      <c r="H42" s="12">
        <f t="shared" si="0"/>
        <v>47</v>
      </c>
      <c r="I42" s="11">
        <f>VLOOKUP(B42,'Transparency and Untying'!C$7:Y$55,23,FALSE)</f>
        <v>-1.2419853021395417</v>
      </c>
      <c r="J42" s="12">
        <f t="shared" si="10"/>
        <v>44</v>
      </c>
      <c r="K42" s="11">
        <f>VLOOKUP(B42,Evaluation!C$6:T$54,18,FALSE)</f>
        <v>-2.1927108041860062</v>
      </c>
      <c r="L42" s="12">
        <f t="shared" si="12"/>
        <v>41</v>
      </c>
      <c r="M42" s="2">
        <f>INDEX(Prioritisation!$J:$J,MATCH($A42,Prioritisation!$B:$B,0))</f>
        <v>-0.16090714450162649</v>
      </c>
      <c r="N42" s="2">
        <f>INDEX(Prioritisation!$K:$K,MATCH($A42,Prioritisation!$B:$B,0))</f>
        <v>-1.1822951089623366</v>
      </c>
      <c r="O42" s="2">
        <f>INDEX(Prioritisation!$L:$L,MATCH($A42,Prioritisation!$B:$B,0))</f>
        <v>-1.4841078342209131</v>
      </c>
      <c r="P42" s="2">
        <f>INDEX(Prioritisation!$M:$M,MATCH($A42,Prioritisation!$B:$B,0))</f>
        <v>2.0555208690975708</v>
      </c>
      <c r="Q42" s="2">
        <f>INDEX(Prioritisation!$Q:$Q,MATCH($A42,Prioritisation!$B:$B,0))</f>
        <v>-1.0203849204807587</v>
      </c>
      <c r="R42" s="2" t="str">
        <f>INDEX(Ownership!$N:$N,MATCH('Z-Scores'!$A42,Ownership!$B:$B,0))</f>
        <v>NA</v>
      </c>
      <c r="S42" s="2" t="str">
        <f>INDEX(Ownership!$R:$R,MATCH('Z-Scores'!$A42,Ownership!$B:$B,0))</f>
        <v>NA</v>
      </c>
      <c r="T42" s="2" t="str">
        <f>INDEX(Ownership!$V:$V,MATCH('Z-Scores'!$A42,Ownership!$B:$B,0))</f>
        <v>NA</v>
      </c>
      <c r="U42" s="2">
        <f>INDEX(Ownership!$W:$W,MATCH('Z-Scores'!$A42,Ownership!$B:$B,0))</f>
        <v>-1.5493377156200008</v>
      </c>
      <c r="V42" s="2">
        <f>INDEX('Transparency and Untying'!$L:$L,MATCH('Z-Scores'!$A42,'Transparency and Untying'!$B:$B,0))</f>
        <v>-0.78200258578651483</v>
      </c>
      <c r="W42" s="2">
        <f>INDEX('Transparency and Untying'!$Q:$Q,MATCH('Z-Scores'!$A42,'Transparency and Untying'!$B:$B,0))</f>
        <v>0.61041333341721427</v>
      </c>
      <c r="X42" s="2">
        <f>INDEX('Transparency and Untying'!$U:$U,MATCH('Z-Scores'!$A42,'Transparency and Untying'!$B:$B,0))</f>
        <v>-0.79825947000463082</v>
      </c>
      <c r="Y42" s="2">
        <f>INDEX('Transparency and Untying'!$V:$V,MATCH('Z-Scores'!$A42,'Transparency and Untying'!$B:$B,0))</f>
        <v>-0.53942776573683593</v>
      </c>
      <c r="Z42" s="2">
        <f>INDEX('Transparency and Untying'!$W:$W,MATCH('Z-Scores'!$A42,'Transparency and Untying'!$B:$B,0))</f>
        <v>-1.3243696641863805</v>
      </c>
      <c r="AA42" s="2">
        <f>INDEX(Evaluation!$P:$P,MATCH('Z-Scores'!$A42,Evaluation!$B:$B,0))</f>
        <v>-2.4260616673007598</v>
      </c>
      <c r="AB42" s="2">
        <f>INDEX(Evaluation!$Q:$Q,MATCH('Z-Scores'!$A42,Evaluation!$B:$B,0))</f>
        <v>-1.2559334385043373</v>
      </c>
      <c r="AC42" s="2">
        <f>INDEX(Evaluation!$R:$R,MATCH('Z-Scores'!$A42,Evaluation!$B:$B,0))</f>
        <v>-1.9428444112468557</v>
      </c>
      <c r="AE42" s="43">
        <f t="shared" si="11"/>
        <v>3</v>
      </c>
    </row>
    <row r="43" spans="1:31" x14ac:dyDescent="0.35">
      <c r="A43" t="s">
        <v>218</v>
      </c>
      <c r="B43" s="65" t="s">
        <v>219</v>
      </c>
      <c r="C43" s="33">
        <f t="shared" si="3"/>
        <v>-1.3669564798375271</v>
      </c>
      <c r="D43" s="4">
        <f t="shared" si="8"/>
        <v>47</v>
      </c>
      <c r="E43" s="11">
        <f>Prioritisation!S46</f>
        <v>-1.9220826952519547</v>
      </c>
      <c r="F43" s="12">
        <f t="shared" si="9"/>
        <v>48</v>
      </c>
      <c r="G43" s="11">
        <f>VLOOKUP(A43,Ownership!B$6:Y$54,24,FALSE)</f>
        <v>-1.3188629654112292</v>
      </c>
      <c r="H43" s="12">
        <f t="shared" si="0"/>
        <v>42</v>
      </c>
      <c r="I43" s="11">
        <f>VLOOKUP(B43,'Transparency and Untying'!C$7:Y$55,23,FALSE)</f>
        <v>-0.304491709254613</v>
      </c>
      <c r="J43" s="12">
        <f t="shared" si="10"/>
        <v>30</v>
      </c>
      <c r="K43" s="11">
        <f>VLOOKUP(B43,Evaluation!C$6:T$54,18,FALSE)</f>
        <v>-1.9223885494323119</v>
      </c>
      <c r="L43" s="12">
        <f t="shared" si="12"/>
        <v>40</v>
      </c>
      <c r="M43" s="2">
        <f>INDEX(Prioritisation!$J:$J,MATCH($A43,Prioritisation!$B:$B,0))</f>
        <v>-1.2965413934126226</v>
      </c>
      <c r="N43" s="2">
        <f>INDEX(Prioritisation!$K:$K,MATCH($A43,Prioritisation!$B:$B,0))</f>
        <v>-1.5010309640553592</v>
      </c>
      <c r="O43" s="2">
        <f>INDEX(Prioritisation!$L:$L,MATCH($A43,Prioritisation!$B:$B,0))</f>
        <v>-1.1944270150817538</v>
      </c>
      <c r="P43" s="2">
        <f>INDEX(Prioritisation!$M:$M,MATCH($A43,Prioritisation!$B:$B,0))</f>
        <v>1.1989528794445639</v>
      </c>
      <c r="Q43" s="2">
        <f>INDEX(Prioritisation!$Q:$Q,MATCH($A43,Prioritisation!$B:$B,0))</f>
        <v>-2.3312072046942838</v>
      </c>
      <c r="R43" s="2">
        <f>INDEX(Ownership!$N:$N,MATCH('Z-Scores'!$A43,Ownership!$B:$B,0))</f>
        <v>-2.5073508546831493</v>
      </c>
      <c r="S43" s="2">
        <f>INDEX(Ownership!$R:$R,MATCH('Z-Scores'!$A43,Ownership!$B:$B,0))</f>
        <v>0.1830592495822207</v>
      </c>
      <c r="T43" s="2">
        <f>INDEX(Ownership!$V:$V,MATCH('Z-Scores'!$A43,Ownership!$B:$B,0))</f>
        <v>-0.71664777293513771</v>
      </c>
      <c r="U43" s="2">
        <f>INDEX(Ownership!$W:$W,MATCH('Z-Scores'!$A43,Ownership!$B:$B,0))</f>
        <v>-0.75222358334417461</v>
      </c>
      <c r="V43" s="2">
        <f>INDEX('Transparency and Untying'!$L:$L,MATCH('Z-Scores'!$A43,'Transparency and Untying'!$B:$B,0))</f>
        <v>-0.94561157368667914</v>
      </c>
      <c r="W43" s="2">
        <f>INDEX('Transparency and Untying'!$Q:$Q,MATCH('Z-Scores'!$A43,'Transparency and Untying'!$B:$B,0))</f>
        <v>0.64361036628775758</v>
      </c>
      <c r="X43" s="2">
        <f>INDEX('Transparency and Untying'!$U:$U,MATCH('Z-Scores'!$A43,'Transparency and Untying'!$B:$B,0))</f>
        <v>-0.58500598270662274</v>
      </c>
      <c r="Y43" s="2">
        <f>INDEX('Transparency and Untying'!$V:$V,MATCH('Z-Scores'!$A43,'Transparency and Untying'!$B:$B,0))</f>
        <v>-1.4286241751426176</v>
      </c>
      <c r="Z43" s="2">
        <f>INDEX('Transparency and Untying'!$W:$W,MATCH('Z-Scores'!$A43,'Transparency and Untying'!$B:$B,0))</f>
        <v>1.6305080927096021</v>
      </c>
      <c r="AA43" s="2">
        <f>INDEX(Evaluation!$P:$P,MATCH('Z-Scores'!$A43,Evaluation!$B:$B,0))</f>
        <v>-1.0697276902407677</v>
      </c>
      <c r="AB43" s="2">
        <f>INDEX(Evaluation!$Q:$Q,MATCH('Z-Scores'!$A43,Evaluation!$B:$B,0))</f>
        <v>-1.9188247153348184</v>
      </c>
      <c r="AC43" s="2">
        <f>INDEX(Evaluation!$R:$R,MATCH('Z-Scores'!$A43,Evaluation!$B:$B,0))</f>
        <v>-1.9428444112468557</v>
      </c>
      <c r="AE43" s="43">
        <f t="shared" si="11"/>
        <v>0</v>
      </c>
    </row>
    <row r="44" spans="1:31" x14ac:dyDescent="0.35">
      <c r="A44" t="s">
        <v>220</v>
      </c>
      <c r="B44" s="65" t="s">
        <v>221</v>
      </c>
      <c r="C44" s="33">
        <f t="shared" si="3"/>
        <v>-0.22972837004293062</v>
      </c>
      <c r="D44" s="4">
        <f t="shared" si="8"/>
        <v>32</v>
      </c>
      <c r="E44" s="11">
        <f>Prioritisation!S47</f>
        <v>-0.91950662631423685</v>
      </c>
      <c r="F44" s="12">
        <f t="shared" si="9"/>
        <v>43</v>
      </c>
      <c r="G44" s="11">
        <f>VLOOKUP(A44,Ownership!B$6:Y$54,24,FALSE)</f>
        <v>1.6525835312471072E-2</v>
      </c>
      <c r="H44" s="12">
        <f t="shared" si="0"/>
        <v>29</v>
      </c>
      <c r="I44" s="11">
        <f>VLOOKUP(B44,'Transparency and Untying'!C$7:Y$55,23,FALSE)</f>
        <v>0.40653991179184251</v>
      </c>
      <c r="J44" s="12">
        <f t="shared" si="10"/>
        <v>17</v>
      </c>
      <c r="K44" s="11">
        <f>VLOOKUP(B44,Evaluation!C$6:T$54,18,FALSE)</f>
        <v>-0.42247260096179928</v>
      </c>
      <c r="L44" s="12">
        <f t="shared" si="12"/>
        <v>32</v>
      </c>
      <c r="M44" s="2">
        <f>INDEX(Prioritisation!$J:$J,MATCH($A44,Prioritisation!$B:$B,0))</f>
        <v>-1.6207441072805806</v>
      </c>
      <c r="N44" s="2">
        <f>INDEX(Prioritisation!$K:$K,MATCH($A44,Prioritisation!$B:$B,0))</f>
        <v>-0.67653404532654227</v>
      </c>
      <c r="O44" s="2">
        <f>INDEX(Prioritisation!$L:$L,MATCH($A44,Prioritisation!$B:$B,0))</f>
        <v>-1.0081804484574284</v>
      </c>
      <c r="P44" s="2">
        <f>INDEX(Prioritisation!$M:$M,MATCH($A44,Prioritisation!$B:$B,0))</f>
        <v>1.1613031420440956</v>
      </c>
      <c r="Q44" s="2">
        <f>INDEX(Prioritisation!$Q:$Q,MATCH($A44,Prioritisation!$B:$B,0))</f>
        <v>-0.2496200815844985</v>
      </c>
      <c r="R44" s="2">
        <f>INDEX(Ownership!$N:$N,MATCH('Z-Scores'!$A44,Ownership!$B:$B,0))</f>
        <v>3.5935800601419724E-3</v>
      </c>
      <c r="S44" s="2">
        <f>INDEX(Ownership!$R:$R,MATCH('Z-Scores'!$A44,Ownership!$B:$B,0))</f>
        <v>0.85613098657345399</v>
      </c>
      <c r="T44" s="2">
        <f>INDEX(Ownership!$V:$V,MATCH('Z-Scores'!$A44,Ownership!$B:$B,0))</f>
        <v>-0.1885497693069664</v>
      </c>
      <c r="U44" s="2">
        <f>INDEX(Ownership!$W:$W,MATCH('Z-Scores'!$A44,Ownership!$B:$B,0))</f>
        <v>-0.93979302347644711</v>
      </c>
      <c r="V44" s="2">
        <f>INDEX('Transparency and Untying'!$L:$L,MATCH('Z-Scores'!$A44,'Transparency and Untying'!$B:$B,0))</f>
        <v>-0.72976694089115302</v>
      </c>
      <c r="W44" s="2">
        <f>INDEX('Transparency and Untying'!$Q:$Q,MATCH('Z-Scores'!$A44,'Transparency and Untying'!$B:$B,0))</f>
        <v>0.64439494427455757</v>
      </c>
      <c r="X44" s="2">
        <f>INDEX('Transparency and Untying'!$U:$U,MATCH('Z-Scores'!$A44,'Transparency and Untying'!$B:$B,0))</f>
        <v>0.69451494108142453</v>
      </c>
      <c r="Y44" s="2">
        <f>INDEX('Transparency and Untying'!$V:$V,MATCH('Z-Scores'!$A44,'Transparency and Untying'!$B:$B,0))</f>
        <v>-0.41642958952986286</v>
      </c>
      <c r="Z44" s="2">
        <f>INDEX('Transparency and Untying'!$W:$W,MATCH('Z-Scores'!$A44,'Transparency and Untying'!$B:$B,0))</f>
        <v>0.7516867288931971</v>
      </c>
      <c r="AA44" s="2">
        <f>INDEX(Evaluation!$P:$P,MATCH('Z-Scores'!$A44,Evaluation!$B:$B,0))</f>
        <v>-5.2477207445773617E-2</v>
      </c>
      <c r="AB44" s="2">
        <f>INDEX(Evaluation!$Q:$Q,MATCH('Z-Scores'!$A44,Evaluation!$B:$B,0))</f>
        <v>-0.15111464378686879</v>
      </c>
      <c r="AC44" s="2">
        <f>INDEX(Evaluation!$R:$R,MATCH('Z-Scores'!$A44,Evaluation!$B:$B,0))</f>
        <v>-0.88015370072299415</v>
      </c>
      <c r="AE44" s="43">
        <f t="shared" si="11"/>
        <v>0</v>
      </c>
    </row>
    <row r="45" spans="1:31" x14ac:dyDescent="0.35">
      <c r="A45" t="s">
        <v>222</v>
      </c>
      <c r="B45" s="65" t="s">
        <v>223</v>
      </c>
      <c r="C45" s="33">
        <f t="shared" si="3"/>
        <v>0.74367367883350921</v>
      </c>
      <c r="D45" s="4">
        <f t="shared" si="8"/>
        <v>6</v>
      </c>
      <c r="E45" s="11">
        <f>Prioritisation!S48</f>
        <v>0.21199776959580394</v>
      </c>
      <c r="F45" s="12">
        <f t="shared" si="9"/>
        <v>18</v>
      </c>
      <c r="G45" s="11">
        <f>VLOOKUP(A45,Ownership!B$6:Y$54,24,FALSE)</f>
        <v>0.16247218315501566</v>
      </c>
      <c r="H45" s="12">
        <f t="shared" si="0"/>
        <v>23</v>
      </c>
      <c r="I45" s="11">
        <f>VLOOKUP(B45,'Transparency and Untying'!C$7:Y$55,23,FALSE)</f>
        <v>1.3197662619082253</v>
      </c>
      <c r="J45" s="12">
        <f t="shared" si="10"/>
        <v>6</v>
      </c>
      <c r="K45" s="11">
        <f>VLOOKUP(B45,Evaluation!C$6:T$54,18,FALSE)</f>
        <v>1.2804585006749922</v>
      </c>
      <c r="L45" s="12">
        <f t="shared" si="12"/>
        <v>1</v>
      </c>
      <c r="M45" s="2">
        <f>INDEX(Prioritisation!$J:$J,MATCH($A45,Prioritisation!$B:$B,0))</f>
        <v>-0.3789608616764138</v>
      </c>
      <c r="N45" s="2">
        <f>INDEX(Prioritisation!$K:$K,MATCH($A45,Prioritisation!$B:$B,0))</f>
        <v>0.66307239573060339</v>
      </c>
      <c r="O45" s="2">
        <f>INDEX(Prioritisation!$L:$L,MATCH($A45,Prioritisation!$B:$B,0))</f>
        <v>-0.17304103201307147</v>
      </c>
      <c r="P45" s="2">
        <f>INDEX(Prioritisation!$M:$M,MATCH($A45,Prioritisation!$B:$B,0))</f>
        <v>-0.41203384132709886</v>
      </c>
      <c r="Q45" s="2">
        <f>INDEX(Prioritisation!$Q:$Q,MATCH($A45,Prioritisation!$B:$B,0))</f>
        <v>0.98879739771670228</v>
      </c>
      <c r="R45" s="2">
        <f>INDEX(Ownership!$N:$N,MATCH('Z-Scores'!$A45,Ownership!$B:$B,0))</f>
        <v>-1.1969610418105365</v>
      </c>
      <c r="S45" s="2">
        <f>INDEX(Ownership!$R:$R,MATCH('Z-Scores'!$A45,Ownership!$B:$B,0))</f>
        <v>0.43208951701923853</v>
      </c>
      <c r="T45" s="2">
        <f>INDEX(Ownership!$V:$V,MATCH('Z-Scores'!$A45,Ownership!$B:$B,0))</f>
        <v>0.57226060566754922</v>
      </c>
      <c r="U45" s="2">
        <f>INDEX(Ownership!$W:$W,MATCH('Z-Scores'!$A45,Ownership!$B:$B,0))</f>
        <v>0.30919468930322341</v>
      </c>
      <c r="V45" s="2">
        <f>INDEX('Transparency and Untying'!$L:$L,MATCH('Z-Scores'!$A45,'Transparency and Untying'!$B:$B,0))</f>
        <v>1.4247595931682306</v>
      </c>
      <c r="W45" s="2">
        <f>INDEX('Transparency and Untying'!$Q:$Q,MATCH('Z-Scores'!$A45,'Transparency and Untying'!$B:$B,0))</f>
        <v>0.73618020744537549</v>
      </c>
      <c r="X45" s="2">
        <f>INDEX('Transparency and Untying'!$U:$U,MATCH('Z-Scores'!$A45,'Transparency and Untying'!$B:$B,0))</f>
        <v>1.6764870975953254</v>
      </c>
      <c r="Y45" s="2">
        <f>INDEX('Transparency and Untying'!$V:$V,MATCH('Z-Scores'!$A45,'Transparency and Untying'!$B:$B,0))</f>
        <v>9.0522154779867331E-2</v>
      </c>
      <c r="Z45" s="2">
        <f>INDEX('Transparency and Untying'!$W:$W,MATCH('Z-Scores'!$A45,'Transparency and Untying'!$B:$B,0))</f>
        <v>-0.89064111089401521</v>
      </c>
      <c r="AA45" s="2">
        <f>INDEX(Evaluation!$P:$P,MATCH('Z-Scores'!$A45,Evaluation!$B:$B,0))</f>
        <v>0.96477327534922042</v>
      </c>
      <c r="AB45" s="2">
        <f>INDEX(Evaluation!$Q:$Q,MATCH('Z-Scores'!$A45,Evaluation!$B:$B,0))</f>
        <v>0.5433428843212541</v>
      </c>
      <c r="AC45" s="2">
        <f>INDEX(Evaluation!$R:$R,MATCH('Z-Scores'!$A45,Evaluation!$B:$B,0))</f>
        <v>1.7765730755866598</v>
      </c>
      <c r="AE45" s="43">
        <f t="shared" si="11"/>
        <v>0</v>
      </c>
    </row>
    <row r="46" spans="1:31" x14ac:dyDescent="0.35">
      <c r="A46" t="s">
        <v>224</v>
      </c>
      <c r="B46" s="65" t="s">
        <v>225</v>
      </c>
      <c r="C46" s="33">
        <f t="shared" si="3"/>
        <v>-7.1690388585846032E-2</v>
      </c>
      <c r="D46" s="4">
        <f t="shared" si="8"/>
        <v>27</v>
      </c>
      <c r="E46" s="11">
        <f>Prioritisation!S49</f>
        <v>-0.81668383136060285</v>
      </c>
      <c r="F46" s="12">
        <f t="shared" si="9"/>
        <v>40</v>
      </c>
      <c r="G46" s="11">
        <f>VLOOKUP(A46,Ownership!B$6:Y$54,24,FALSE)</f>
        <v>-0.13599969219706698</v>
      </c>
      <c r="H46" s="12">
        <f t="shared" si="0"/>
        <v>31</v>
      </c>
      <c r="I46" s="11">
        <f>VLOOKUP(B46,'Transparency and Untying'!C$7:Y$55,23,FALSE)</f>
        <v>6.8607711849289132E-3</v>
      </c>
      <c r="J46" s="12">
        <f t="shared" si="10"/>
        <v>25</v>
      </c>
      <c r="K46" s="11">
        <f>VLOOKUP(B46,Evaluation!C$6:T$54,18,FALSE)</f>
        <v>0.65906119802935681</v>
      </c>
      <c r="L46" s="12">
        <f t="shared" si="12"/>
        <v>11</v>
      </c>
      <c r="M46" s="2">
        <f>INDEX(Prioritisation!$J:$J,MATCH($A46,Prioritisation!$B:$B,0))</f>
        <v>-0.49287195155400304</v>
      </c>
      <c r="N46" s="2">
        <f>INDEX(Prioritisation!$K:$K,MATCH($A46,Prioritisation!$B:$B,0))</f>
        <v>-2.1337893968312632E-2</v>
      </c>
      <c r="O46" s="2">
        <f>INDEX(Prioritisation!$L:$L,MATCH($A46,Prioritisation!$B:$B,0))</f>
        <v>-0.72693499488987945</v>
      </c>
      <c r="P46" s="2">
        <f>INDEX(Prioritisation!$M:$M,MATCH($A46,Prioritisation!$B:$B,0))</f>
        <v>-0.82566598694959392</v>
      </c>
      <c r="Q46" s="2">
        <f>INDEX(Prioritisation!$Q:$Q,MATCH($A46,Prioritisation!$B:$B,0))</f>
        <v>-4.6930704472078699E-2</v>
      </c>
      <c r="R46" s="2">
        <f>INDEX(Ownership!$N:$N,MATCH('Z-Scores'!$A46,Ownership!$B:$B,0))</f>
        <v>-0.44825461101947428</v>
      </c>
      <c r="S46" s="2">
        <f>INDEX(Ownership!$R:$R,MATCH('Z-Scores'!$A46,Ownership!$B:$B,0))</f>
        <v>-0.71692175442219475</v>
      </c>
      <c r="T46" s="2">
        <f>INDEX(Ownership!$V:$V,MATCH('Z-Scores'!$A46,Ownership!$B:$B,0))</f>
        <v>0.44351589883866566</v>
      </c>
      <c r="U46" s="2">
        <f>INDEX(Ownership!$W:$W,MATCH('Z-Scores'!$A46,Ownership!$B:$B,0))</f>
        <v>5.0475553746926499E-2</v>
      </c>
      <c r="V46" s="2">
        <f>INDEX('Transparency and Untying'!$L:$L,MATCH('Z-Scores'!$A46,'Transparency and Untying'!$B:$B,0))</f>
        <v>0.15649232985982292</v>
      </c>
      <c r="W46" s="2">
        <f>INDEX('Transparency and Untying'!$Q:$Q,MATCH('Z-Scores'!$A46,'Transparency and Untying'!$B:$B,0))</f>
        <v>0.21526261748706479</v>
      </c>
      <c r="X46" s="2">
        <f>INDEX('Transparency and Untying'!$U:$U,MATCH('Z-Scores'!$A46,'Transparency and Untying'!$B:$B,0))</f>
        <v>-1.1404711646245083</v>
      </c>
      <c r="Y46" s="2">
        <f>INDEX('Transparency and Untying'!$V:$V,MATCH('Z-Scores'!$A46,'Transparency and Untying'!$B:$B,0))</f>
        <v>0.64185100548007545</v>
      </c>
      <c r="Z46" s="2">
        <f>INDEX('Transparency and Untying'!$W:$W,MATCH('Z-Scores'!$A46,'Transparency and Untying'!$B:$B,0))</f>
        <v>0.15529127225805656</v>
      </c>
      <c r="AA46" s="2">
        <f>INDEX(Evaluation!$P:$P,MATCH('Z-Scores'!$A46,Evaluation!$B:$B,0))</f>
        <v>0.96477327534922042</v>
      </c>
      <c r="AB46" s="2">
        <f>INDEX(Evaluation!$Q:$Q,MATCH('Z-Scores'!$A46,Evaluation!$B:$B,0))</f>
        <v>0.5433428843212541</v>
      </c>
      <c r="AC46" s="2">
        <f>INDEX(Evaluation!$R:$R,MATCH('Z-Scores'!$A46,Evaluation!$B:$B,0))</f>
        <v>0.1825370098008674</v>
      </c>
      <c r="AE46" s="43">
        <f t="shared" si="11"/>
        <v>0</v>
      </c>
    </row>
    <row r="47" spans="1:31" x14ac:dyDescent="0.35">
      <c r="A47" t="s">
        <v>226</v>
      </c>
      <c r="B47" s="65" t="s">
        <v>226</v>
      </c>
      <c r="C47" s="33">
        <f t="shared" si="3"/>
        <v>0.68136845670902002</v>
      </c>
      <c r="D47" s="4">
        <f t="shared" si="8"/>
        <v>7</v>
      </c>
      <c r="E47" s="11">
        <f>Prioritisation!S50</f>
        <v>1.548806900017234</v>
      </c>
      <c r="F47" s="12">
        <f t="shared" si="9"/>
        <v>5</v>
      </c>
      <c r="G47" s="11">
        <f>VLOOKUP(A47,Ownership!B$6:Y$54,24,FALSE)</f>
        <v>0.1474687587746451</v>
      </c>
      <c r="H47" s="12">
        <f t="shared" si="0"/>
        <v>24</v>
      </c>
      <c r="I47" s="11">
        <f>VLOOKUP(B47,'Transparency and Untying'!C$7:Y$55,23,FALSE)</f>
        <v>0.71651950829052713</v>
      </c>
      <c r="J47" s="12">
        <f t="shared" si="10"/>
        <v>13</v>
      </c>
      <c r="K47" s="11">
        <f>VLOOKUP(B47,Evaluation!C$6:T$54,18,FALSE)</f>
        <v>0.31267865975367376</v>
      </c>
      <c r="L47" s="12">
        <f t="shared" si="12"/>
        <v>20</v>
      </c>
      <c r="M47" s="2">
        <f>INDEX(Prioritisation!$J:$J,MATCH($A47,Prioritisation!$B:$B,0))</f>
        <v>0.84058225849427193</v>
      </c>
      <c r="N47" s="2">
        <f>INDEX(Prioritisation!$K:$K,MATCH($A47,Prioritisation!$B:$B,0))</f>
        <v>1.7270574158421304</v>
      </c>
      <c r="O47" s="2">
        <f>INDEX(Prioritisation!$L:$L,MATCH($A47,Prioritisation!$B:$B,0))</f>
        <v>0.33344236468982175</v>
      </c>
      <c r="P47" s="2" t="str">
        <f>INDEX(Prioritisation!$M:$M,MATCH($A47,Prioritisation!$B:$B,0))</f>
        <v>NA</v>
      </c>
      <c r="Q47" s="2">
        <f>INDEX(Prioritisation!$Q:$Q,MATCH($A47,Prioritisation!$B:$B,0))</f>
        <v>0.56178465551597889</v>
      </c>
      <c r="R47" s="2">
        <f>INDEX(Ownership!$N:$N,MATCH('Z-Scores'!$A47,Ownership!$B:$B,0))</f>
        <v>1.1077045601794577</v>
      </c>
      <c r="S47" s="2">
        <f>INDEX(Ownership!$R:$R,MATCH('Z-Scores'!$A47,Ownership!$B:$B,0))</f>
        <v>-1.4327040568268381</v>
      </c>
      <c r="T47" s="2">
        <f>INDEX(Ownership!$V:$V,MATCH('Z-Scores'!$A47,Ownership!$B:$B,0))</f>
        <v>-0.2898287425666275</v>
      </c>
      <c r="U47" s="2">
        <f>INDEX(Ownership!$W:$W,MATCH('Z-Scores'!$A47,Ownership!$B:$B,0))</f>
        <v>0.69181287513265521</v>
      </c>
      <c r="V47" s="2">
        <f>INDEX('Transparency and Untying'!$L:$L,MATCH('Z-Scores'!$A47,'Transparency and Untying'!$B:$B,0))</f>
        <v>1.564938323332917</v>
      </c>
      <c r="W47" s="2">
        <f>INDEX('Transparency and Untying'!$Q:$Q,MATCH('Z-Scores'!$A47,'Transparency and Untying'!$B:$B,0))</f>
        <v>-1.8238974185554997</v>
      </c>
      <c r="X47" s="2">
        <f>INDEX('Transparency and Untying'!$U:$U,MATCH('Z-Scores'!$A47,'Transparency and Untying'!$B:$B,0))</f>
        <v>0.69451494108142453</v>
      </c>
      <c r="Y47" s="2">
        <f>INDEX('Transparency and Untying'!$V:$V,MATCH('Z-Scores'!$A47,'Transparency and Untying'!$B:$B,0))</f>
        <v>0.88828661648431972</v>
      </c>
      <c r="Z47" s="2" t="str">
        <f>INDEX('Transparency and Untying'!$W:$W,MATCH('Z-Scores'!$A47,'Transparency and Untying'!$B:$B,0))</f>
        <v>NA</v>
      </c>
      <c r="AA47" s="2">
        <f>INDEX(Evaluation!$P:$P,MATCH('Z-Scores'!$A47,Evaluation!$B:$B,0))</f>
        <v>-0.16550503886743984</v>
      </c>
      <c r="AB47" s="2">
        <f>INDEX(Evaluation!$Q:$Q,MATCH('Z-Scores'!$A47,Evaluation!$B:$B,0))</f>
        <v>-0.15111464378686879</v>
      </c>
      <c r="AC47" s="2">
        <f>INDEX(Evaluation!$R:$R,MATCH('Z-Scores'!$A47,Evaluation!$B:$B,0))</f>
        <v>1.1187169214528405</v>
      </c>
      <c r="AE47" s="43">
        <f t="shared" si="11"/>
        <v>2</v>
      </c>
    </row>
    <row r="48" spans="1:31" x14ac:dyDescent="0.35">
      <c r="A48" t="s">
        <v>227</v>
      </c>
      <c r="B48" s="65" t="s">
        <v>227</v>
      </c>
      <c r="C48" s="33">
        <f t="shared" si="3"/>
        <v>0.42971662494044754</v>
      </c>
      <c r="D48" s="4">
        <f t="shared" si="8"/>
        <v>15</v>
      </c>
      <c r="E48" s="11">
        <f>Prioritisation!S51</f>
        <v>1.0642329831787374</v>
      </c>
      <c r="F48" s="12">
        <f t="shared" si="9"/>
        <v>9</v>
      </c>
      <c r="G48" s="11">
        <f>VLOOKUP(A48,Ownership!B$6:Y$54,24,FALSE)</f>
        <v>0.33656353090043639</v>
      </c>
      <c r="H48" s="12">
        <f t="shared" si="0"/>
        <v>16</v>
      </c>
      <c r="I48" s="11">
        <f>VLOOKUP(B48,'Transparency and Untying'!C$7:Y$55,23,FALSE)</f>
        <v>0.30441483317254542</v>
      </c>
      <c r="J48" s="12">
        <f t="shared" si="10"/>
        <v>19</v>
      </c>
      <c r="K48" s="11">
        <f>VLOOKUP(B48,Evaluation!C$6:T$54,18,FALSE)</f>
        <v>1.3655152510070974E-2</v>
      </c>
      <c r="L48" s="12">
        <f t="shared" si="12"/>
        <v>27</v>
      </c>
      <c r="M48" s="2">
        <f>INDEX(Prioritisation!$J:$J,MATCH($A48,Prioritisation!$B:$B,0))</f>
        <v>-0.1194347531598766</v>
      </c>
      <c r="N48" s="2">
        <f>INDEX(Prioritisation!$K:$K,MATCH($A48,Prioritisation!$B:$B,0))</f>
        <v>1.1157227063122637</v>
      </c>
      <c r="O48" s="2">
        <f>INDEX(Prioritisation!$L:$L,MATCH($A48,Prioritisation!$B:$B,0))</f>
        <v>1.3267629456932657</v>
      </c>
      <c r="P48" s="2" t="str">
        <f>INDEX(Prioritisation!$M:$M,MATCH($A48,Prioritisation!$B:$B,0))</f>
        <v>NA</v>
      </c>
      <c r="Q48" s="2">
        <f>INDEX(Prioritisation!$Q:$Q,MATCH($A48,Prioritisation!$B:$B,0))</f>
        <v>8.4040748621578301E-2</v>
      </c>
      <c r="R48" s="2">
        <f>INDEX(Ownership!$N:$N,MATCH('Z-Scores'!$A48,Ownership!$B:$B,0))</f>
        <v>0.37706974841319796</v>
      </c>
      <c r="S48" s="2">
        <f>INDEX(Ownership!$R:$R,MATCH('Z-Scores'!$A48,Ownership!$B:$B,0))</f>
        <v>-0.61765426310473026</v>
      </c>
      <c r="T48" s="2">
        <f>INDEX(Ownership!$V:$V,MATCH('Z-Scores'!$A48,Ownership!$B:$B,0))</f>
        <v>0.38057043685107178</v>
      </c>
      <c r="U48" s="2">
        <f>INDEX(Ownership!$W:$W,MATCH('Z-Scores'!$A48,Ownership!$B:$B,0))</f>
        <v>0.43608406118329335</v>
      </c>
      <c r="V48" s="2">
        <f>INDEX('Transparency and Untying'!$L:$L,MATCH('Z-Scores'!$A48,'Transparency and Untying'!$B:$B,0))</f>
        <v>1.564938323332917</v>
      </c>
      <c r="W48" s="2">
        <f>INDEX('Transparency and Untying'!$Q:$Q,MATCH('Z-Scores'!$A48,'Transparency and Untying'!$B:$B,0))</f>
        <v>-2.5794578448379162</v>
      </c>
      <c r="X48" s="2">
        <f>INDEX('Transparency and Untying'!$U:$U,MATCH('Z-Scores'!$A48,'Transparency and Untying'!$B:$B,0))</f>
        <v>0.69451494108142453</v>
      </c>
      <c r="Y48" s="2">
        <f>INDEX('Transparency and Untying'!$V:$V,MATCH('Z-Scores'!$A48,'Transparency and Untying'!$B:$B,0))</f>
        <v>0.88828661648431972</v>
      </c>
      <c r="Z48" s="2" t="str">
        <f>INDEX('Transparency and Untying'!$W:$W,MATCH('Z-Scores'!$A48,'Transparency and Untying'!$B:$B,0))</f>
        <v>NA</v>
      </c>
      <c r="AA48" s="2">
        <f>INDEX(Evaluation!$P:$P,MATCH('Z-Scores'!$A48,Evaluation!$B:$B,0))</f>
        <v>0.6482953473685561</v>
      </c>
      <c r="AB48" s="2">
        <f>INDEX(Evaluation!$Q:$Q,MATCH('Z-Scores'!$A48,Evaluation!$B:$B,0))</f>
        <v>-0.41627115451906144</v>
      </c>
      <c r="AC48" s="2">
        <f>INDEX(Evaluation!$R:$R,MATCH('Z-Scores'!$A48,Evaluation!$B:$B,0))</f>
        <v>-0.1969953868147975</v>
      </c>
      <c r="AE48" s="43">
        <f t="shared" si="11"/>
        <v>2</v>
      </c>
    </row>
    <row r="49" spans="1:31" x14ac:dyDescent="0.35">
      <c r="A49" t="s">
        <v>228</v>
      </c>
      <c r="B49" s="65" t="s">
        <v>229</v>
      </c>
      <c r="C49" s="33">
        <f t="shared" si="3"/>
        <v>0.4127457060737455</v>
      </c>
      <c r="D49" s="4">
        <f t="shared" si="8"/>
        <v>16</v>
      </c>
      <c r="E49" s="11">
        <f>Prioritisation!S52</f>
        <v>0.61905860924536249</v>
      </c>
      <c r="F49" s="12">
        <f t="shared" si="9"/>
        <v>12</v>
      </c>
      <c r="G49" s="11">
        <f>VLOOKUP(A49,Ownership!B$6:Y$54,24,FALSE)</f>
        <v>-0.49096480122519798</v>
      </c>
      <c r="H49" s="12">
        <f t="shared" si="0"/>
        <v>37</v>
      </c>
      <c r="I49" s="11">
        <f>VLOOKUP(B49,'Transparency and Untying'!C$7:Y$55,23,FALSE)</f>
        <v>0.77965005573799895</v>
      </c>
      <c r="J49" s="12">
        <f t="shared" si="10"/>
        <v>12</v>
      </c>
      <c r="K49" s="11">
        <f>VLOOKUP(B49,Evaluation!C$6:T$54,18,FALSE)</f>
        <v>0.74323896053681859</v>
      </c>
      <c r="L49" s="12">
        <f t="shared" si="12"/>
        <v>10</v>
      </c>
      <c r="M49" s="2">
        <f>INDEX(Prioritisation!$J:$J,MATCH($A49,Prioritisation!$B:$B,0))</f>
        <v>-0.57589734729359099</v>
      </c>
      <c r="N49" s="2">
        <f>INDEX(Prioritisation!$K:$K,MATCH($A49,Prioritisation!$B:$B,0))</f>
        <v>0.54215427187613541</v>
      </c>
      <c r="O49" s="2">
        <f>INDEX(Prioritisation!$L:$L,MATCH($A49,Prioritisation!$B:$B,0))</f>
        <v>1.1981667564827787</v>
      </c>
      <c r="P49" s="2">
        <f>INDEX(Prioritisation!$M:$M,MATCH($A49,Prioritisation!$B:$B,0))</f>
        <v>-0.44591287388003187</v>
      </c>
      <c r="Q49" s="2">
        <f>INDEX(Prioritisation!$Q:$Q,MATCH($A49,Prioritisation!$B:$B,0))</f>
        <v>1.077938114245337</v>
      </c>
      <c r="R49" s="2">
        <f>INDEX(Ownership!$N:$N,MATCH('Z-Scores'!$A49,Ownership!$B:$B,0))</f>
        <v>-0.99985502068564669</v>
      </c>
      <c r="S49" s="2">
        <f>INDEX(Ownership!$R:$R,MATCH('Z-Scores'!$A49,Ownership!$B:$B,0))</f>
        <v>-0.79561905223130791</v>
      </c>
      <c r="T49" s="2">
        <f>INDEX(Ownership!$V:$V,MATCH('Z-Scores'!$A49,Ownership!$B:$B,0))</f>
        <v>-4.7017069762827705E-2</v>
      </c>
      <c r="U49" s="2">
        <f>INDEX(Ownership!$W:$W,MATCH('Z-Scores'!$A49,Ownership!$B:$B,0))</f>
        <v>0.23443270988885431</v>
      </c>
      <c r="V49" s="2">
        <f>INDEX('Transparency and Untying'!$L:$L,MATCH('Z-Scores'!$A49,'Transparency and Untying'!$B:$B,0))</f>
        <v>0.89662616368125403</v>
      </c>
      <c r="W49" s="2">
        <f>INDEX('Transparency and Untying'!$Q:$Q,MATCH('Z-Scores'!$A49,'Transparency and Untying'!$B:$B,0))</f>
        <v>0.43716610367969205</v>
      </c>
      <c r="X49" s="2">
        <f>INDEX('Transparency and Untying'!$U:$U,MATCH('Z-Scores'!$A49,'Transparency and Untying'!$B:$B,0))</f>
        <v>0.69451494108142453</v>
      </c>
      <c r="Y49" s="2">
        <f>INDEX('Transparency and Untying'!$V:$V,MATCH('Z-Scores'!$A49,'Transparency and Untying'!$B:$B,0))</f>
        <v>0.57170979977759306</v>
      </c>
      <c r="Z49" s="2">
        <f>INDEX('Transparency and Untying'!$W:$W,MATCH('Z-Scores'!$A49,'Transparency and Untying'!$B:$B,0))</f>
        <v>-0.80053302086187705</v>
      </c>
      <c r="AA49" s="2">
        <f>INDEX(Evaluation!$P:$P,MATCH('Z-Scores'!$A49,Evaluation!$B:$B,0))</f>
        <v>0.62568978108422246</v>
      </c>
      <c r="AB49" s="2">
        <f>INDEX(Evaluation!$Q:$Q,MATCH('Z-Scores'!$A49,Evaluation!$B:$B,0))</f>
        <v>0.5670175727794855</v>
      </c>
      <c r="AC49" s="2">
        <f>INDEX(Evaluation!$R:$R,MATCH('Z-Scores'!$A49,Evaluation!$B:$B,0))</f>
        <v>0.71388236506279812</v>
      </c>
      <c r="AE49" s="43">
        <f t="shared" si="11"/>
        <v>0</v>
      </c>
    </row>
    <row r="50" spans="1:31" x14ac:dyDescent="0.35">
      <c r="A50" t="s">
        <v>230</v>
      </c>
      <c r="B50" s="65" t="s">
        <v>231</v>
      </c>
      <c r="C50" s="33">
        <f t="shared" si="3"/>
        <v>-0.24670955984964038</v>
      </c>
      <c r="D50" s="4">
        <f t="shared" si="8"/>
        <v>35</v>
      </c>
      <c r="E50" s="11">
        <f>Prioritisation!S53</f>
        <v>-0.15063763299383628</v>
      </c>
      <c r="F50" s="12">
        <f t="shared" si="9"/>
        <v>26</v>
      </c>
      <c r="G50" s="11">
        <f>VLOOKUP(A50,Ownership!B$6:Y$54,24,FALSE)</f>
        <v>-0.68960351345019755</v>
      </c>
      <c r="H50" s="12">
        <f t="shared" si="0"/>
        <v>38</v>
      </c>
      <c r="I50" s="11">
        <f>VLOOKUP(B50,'Transparency and Untying'!C$7:Y$55,23,FALSE)</f>
        <v>6.3556587074085361E-2</v>
      </c>
      <c r="J50" s="12">
        <f t="shared" si="10"/>
        <v>24</v>
      </c>
      <c r="K50" s="11">
        <f>VLOOKUP(B50,Evaluation!C$6:T$54,18,FALSE)</f>
        <v>-0.21015368002861307</v>
      </c>
      <c r="L50" s="12">
        <f t="shared" si="12"/>
        <v>29</v>
      </c>
      <c r="M50" s="2">
        <f>INDEX(Prioritisation!$J:$J,MATCH($A50,Prioritisation!$B:$B,0))</f>
        <v>0.16871141108045978</v>
      </c>
      <c r="N50" s="2">
        <f>INDEX(Prioritisation!$K:$K,MATCH($A50,Prioritisation!$B:$B,0))</f>
        <v>0.45952355940428202</v>
      </c>
      <c r="O50" s="2">
        <f>INDEX(Prioritisation!$L:$L,MATCH($A50,Prioritisation!$B:$B,0))</f>
        <v>-0.31412496261793654</v>
      </c>
      <c r="P50" s="2">
        <f>INDEX(Prioritisation!$M:$M,MATCH($A50,Prioritisation!$B:$B,0))</f>
        <v>-1.4569732137161771</v>
      </c>
      <c r="Q50" s="2">
        <f>INDEX(Prioritisation!$Q:$Q,MATCH($A50,Prioritisation!$B:$B,0))</f>
        <v>0.84307340562806909</v>
      </c>
      <c r="R50" s="2">
        <f>INDEX(Ownership!$N:$N,MATCH('Z-Scores'!$A50,Ownership!$B:$B,0))</f>
        <v>-0.88524857217810793</v>
      </c>
      <c r="S50" s="2">
        <f>INDEX(Ownership!$R:$R,MATCH('Z-Scores'!$A50,Ownership!$B:$B,0))</f>
        <v>-1.1694394416146674</v>
      </c>
      <c r="T50" s="2">
        <f>INDEX(Ownership!$V:$V,MATCH('Z-Scores'!$A50,Ownership!$B:$B,0))</f>
        <v>-0.7827251220439706</v>
      </c>
      <c r="U50" s="2">
        <f>INDEX(Ownership!$W:$W,MATCH('Z-Scores'!$A50,Ownership!$B:$B,0))</f>
        <v>0.70507965520495308</v>
      </c>
      <c r="V50" s="2">
        <f>INDEX('Transparency and Untying'!$L:$L,MATCH('Z-Scores'!$A50,'Transparency and Untying'!$B:$B,0))</f>
        <v>1.4231886259435351</v>
      </c>
      <c r="W50" s="2">
        <f>INDEX('Transparency and Untying'!$Q:$Q,MATCH('Z-Scores'!$A50,'Transparency and Untying'!$B:$B,0))</f>
        <v>0.46424347914358977</v>
      </c>
      <c r="X50" s="2">
        <f>INDEX('Transparency and Untying'!$U:$U,MATCH('Z-Scores'!$A50,'Transparency and Untying'!$B:$B,0))</f>
        <v>0.69451494108142453</v>
      </c>
      <c r="Y50" s="2">
        <f>INDEX('Transparency and Untying'!$V:$V,MATCH('Z-Scores'!$A50,'Transparency and Untying'!$B:$B,0))</f>
        <v>-1.7782257328067288</v>
      </c>
      <c r="Z50" s="2">
        <f>INDEX('Transparency and Untying'!$W:$W,MATCH('Z-Scores'!$A50,'Transparency and Untying'!$B:$B,0))</f>
        <v>-0.64536129009993903</v>
      </c>
      <c r="AA50" s="2">
        <f>INDEX(Evaluation!$P:$P,MATCH('Z-Scores'!$A50,Evaluation!$B:$B,0))</f>
        <v>-0.73064419597576968</v>
      </c>
      <c r="AB50" s="2">
        <f>INDEX(Evaluation!$Q:$Q,MATCH('Z-Scores'!$A50,Evaluation!$B:$B,0))</f>
        <v>-0.52233375881193844</v>
      </c>
      <c r="AC50" s="2">
        <f>INDEX(Evaluation!$R:$R,MATCH('Z-Scores'!$A50,Evaluation!$B:$B,0))</f>
        <v>0.71388236506279812</v>
      </c>
      <c r="AE50" s="43">
        <f t="shared" si="11"/>
        <v>0</v>
      </c>
    </row>
    <row r="51" spans="1:31" x14ac:dyDescent="0.35">
      <c r="A51" t="s">
        <v>232</v>
      </c>
      <c r="B51" t="s">
        <v>234</v>
      </c>
      <c r="C51" s="33">
        <f t="shared" si="3"/>
        <v>0.59480838263912428</v>
      </c>
      <c r="D51" s="4">
        <f t="shared" si="8"/>
        <v>11</v>
      </c>
      <c r="E51" s="11">
        <f>Prioritisation!S54</f>
        <v>0.37457586249721159</v>
      </c>
      <c r="F51" s="12">
        <f t="shared" si="9"/>
        <v>15</v>
      </c>
      <c r="G51" s="11">
        <f>VLOOKUP(A51,Ownership!B$6:Y$54,24,FALSE)</f>
        <v>-0.39479630120822623</v>
      </c>
      <c r="H51" s="12">
        <f t="shared" si="0"/>
        <v>35</v>
      </c>
      <c r="I51" s="11">
        <f>VLOOKUP(B51,'Transparency and Untying'!C$7:Y$55,23,FALSE)</f>
        <v>1.8705730316342981</v>
      </c>
      <c r="J51" s="12">
        <f t="shared" si="10"/>
        <v>2</v>
      </c>
      <c r="K51" s="11">
        <f>VLOOKUP(B51,Evaluation!C$6:T$54,18,FALSE)</f>
        <v>0.52888093763321375</v>
      </c>
      <c r="L51" s="12">
        <f t="shared" si="12"/>
        <v>14</v>
      </c>
      <c r="M51" s="2">
        <f>INDEX(Prioritisation!$J:$J,MATCH($A51,Prioritisation!$B:$B,0))</f>
        <v>-0.5831508277727806</v>
      </c>
      <c r="N51" s="2">
        <f>INDEX(Prioritisation!$K:$K,MATCH($A51,Prioritisation!$B:$B,0))</f>
        <v>-0.57766480339058046</v>
      </c>
      <c r="O51" s="2">
        <f>INDEX(Prioritisation!$L:$L,MATCH($A51,Prioritisation!$B:$B,0))</f>
        <v>-0.48334577396273259</v>
      </c>
      <c r="P51" s="2" t="str">
        <f>INDEX(Prioritisation!$M:$M,MATCH($A51,Prioritisation!$B:$B,0))</f>
        <v>NA</v>
      </c>
      <c r="Q51" s="2">
        <f>INDEX(Prioritisation!$Q:$Q,MATCH($A51,Prioritisation!$B:$B,0))</f>
        <v>2.5486489012935274</v>
      </c>
      <c r="R51" s="2">
        <f>INDEX(Ownership!$N:$N,MATCH('Z-Scores'!$A51,Ownership!$B:$B,0))</f>
        <v>1.5249898144654743</v>
      </c>
      <c r="S51" s="2">
        <f>INDEX(Ownership!$R:$R,MATCH('Z-Scores'!$A51,Ownership!$B:$B,0))</f>
        <v>-1.3487282305985915</v>
      </c>
      <c r="T51" s="2">
        <f>INDEX(Ownership!$V:$V,MATCH('Z-Scores'!$A51,Ownership!$B:$B,0))</f>
        <v>-0.38395064623590941</v>
      </c>
      <c r="U51" s="2">
        <f>INDEX(Ownership!$W:$W,MATCH('Z-Scores'!$A51,Ownership!$B:$B,0))</f>
        <v>-1.1465480262215202</v>
      </c>
      <c r="V51" s="2">
        <f>INDEX('Transparency and Untying'!$L:$L,MATCH('Z-Scores'!$A51,'Transparency and Untying'!$B:$B,0))</f>
        <v>1.1411883738169464</v>
      </c>
      <c r="W51" s="2">
        <f>INDEX('Transparency and Untying'!$Q:$Q,MATCH('Z-Scores'!$A51,'Transparency and Untying'!$B:$B,0))</f>
        <v>-5.3002803774418003E-2</v>
      </c>
      <c r="X51" s="2">
        <f>INDEX('Transparency and Untying'!$U:$U,MATCH('Z-Scores'!$A51,'Transparency and Untying'!$B:$B,0))</f>
        <v>1.4632336102973176</v>
      </c>
      <c r="Y51" s="2">
        <f>INDEX('Transparency and Untying'!$V:$V,MATCH('Z-Scores'!$A51,'Transparency and Untying'!$B:$B,0))</f>
        <v>0.88828661648431972</v>
      </c>
      <c r="Z51" s="2" t="str">
        <f>INDEX('Transparency and Untying'!$W:$W,MATCH('Z-Scores'!$A51,'Transparency and Untying'!$B:$B,0))</f>
        <v>NA</v>
      </c>
      <c r="AA51" s="2">
        <f>INDEX(Evaluation!$P:$P,MATCH('Z-Scores'!$A51,Evaluation!$B:$B,0))</f>
        <v>0.15097288911322507</v>
      </c>
      <c r="AB51" s="2">
        <f>INDEX(Evaluation!$Q:$Q,MATCH('Z-Scores'!$A51,Evaluation!$B:$B,0))</f>
        <v>0.99789690271929776</v>
      </c>
      <c r="AC51" s="2">
        <f>INDEX(Evaluation!$R:$R,MATCH('Z-Scores'!$A51,Evaluation!$B:$B,0))</f>
        <v>0.20783916957524495</v>
      </c>
      <c r="AE51" s="43">
        <f t="shared" si="11"/>
        <v>2</v>
      </c>
    </row>
    <row r="52" spans="1:31" ht="14.5" customHeight="1" x14ac:dyDescent="0.35">
      <c r="B52" s="66"/>
      <c r="C52" s="33"/>
      <c r="E52" s="11"/>
      <c r="F52" s="12"/>
      <c r="G52" s="12"/>
      <c r="H52" s="12"/>
      <c r="I52" s="11"/>
      <c r="J52" s="12"/>
      <c r="K52" s="12"/>
      <c r="L52" s="12"/>
      <c r="M52" s="2"/>
      <c r="N52" s="2"/>
      <c r="O52" s="2"/>
      <c r="P52" s="2"/>
      <c r="Q52" s="2"/>
      <c r="R52" s="2"/>
      <c r="V52" s="2"/>
      <c r="W52" s="2"/>
      <c r="X52" s="2"/>
      <c r="Y52" s="2"/>
      <c r="Z52" s="2"/>
      <c r="AA52" s="2"/>
      <c r="AB52" s="2"/>
      <c r="AC52" s="2"/>
    </row>
    <row r="53" spans="1:31" x14ac:dyDescent="0.35">
      <c r="B53" t="s">
        <v>256</v>
      </c>
      <c r="C53" s="55">
        <f>MIN(C3:C51)</f>
        <v>-2.0648758805707317</v>
      </c>
      <c r="E53" s="55">
        <f>MIN(E3:E51)</f>
        <v>-2.2544820583563161</v>
      </c>
      <c r="F53"/>
      <c r="G53" s="55">
        <f>MIN(G3:G51)</f>
        <v>-2.4118608148869822</v>
      </c>
      <c r="H53"/>
      <c r="I53" s="55">
        <f>MIN(I3:I51)</f>
        <v>-2.5150685319819801</v>
      </c>
      <c r="J53"/>
      <c r="K53" s="55">
        <f>MIN(K3:K51)</f>
        <v>-3.7733537436896305</v>
      </c>
      <c r="L53" s="12"/>
      <c r="M53" s="2"/>
      <c r="N53" s="2"/>
      <c r="O53" s="2"/>
      <c r="P53" s="2"/>
      <c r="Q53" s="2"/>
      <c r="R53" s="2"/>
      <c r="V53" s="2"/>
      <c r="W53" s="2"/>
      <c r="X53" s="2"/>
      <c r="Y53" s="2"/>
      <c r="Z53" s="2"/>
      <c r="AA53" s="2"/>
      <c r="AB53" s="2"/>
      <c r="AC53" s="2"/>
    </row>
    <row r="54" spans="1:31" x14ac:dyDescent="0.35">
      <c r="B54" t="s">
        <v>309</v>
      </c>
      <c r="C54" s="55">
        <f>AVERAGE((C3:C51))</f>
        <v>-1.7643119249631162E-2</v>
      </c>
      <c r="E54" s="55">
        <f>AVERAGE(E3:E51)</f>
        <v>2.1524732110079565E-17</v>
      </c>
      <c r="F54"/>
      <c r="G54" s="55">
        <f>AVERAGE((G3:G51))</f>
        <v>2.1973164029039556E-17</v>
      </c>
      <c r="H54"/>
      <c r="I54" s="55">
        <f>AVERAGE((I3:I51))</f>
        <v>0</v>
      </c>
      <c r="J54"/>
      <c r="K54" s="55">
        <f>AVERAGE((K3:K51))</f>
        <v>0</v>
      </c>
      <c r="L54" s="12"/>
      <c r="M54" s="2"/>
      <c r="N54" s="2"/>
      <c r="O54" s="2"/>
      <c r="P54" s="2"/>
      <c r="Q54" s="2"/>
      <c r="R54" s="2"/>
      <c r="V54" s="2"/>
      <c r="W54" s="2"/>
      <c r="X54" s="2"/>
      <c r="Y54" s="2"/>
      <c r="Z54" s="2"/>
      <c r="AA54" s="2"/>
      <c r="AB54" s="2"/>
      <c r="AC54" s="2"/>
    </row>
    <row r="55" spans="1:31" x14ac:dyDescent="0.35">
      <c r="B55" t="s">
        <v>257</v>
      </c>
      <c r="C55" s="55">
        <f>MAX(C3:C51)</f>
        <v>1.4667978242168129</v>
      </c>
      <c r="E55" s="55">
        <f>MAX(E3:E51)</f>
        <v>2.6613625585383183</v>
      </c>
      <c r="F55"/>
      <c r="G55" s="55">
        <f>MAX(G3:G51)</f>
        <v>1.646383906406113</v>
      </c>
      <c r="H55"/>
      <c r="I55" s="55">
        <f>MAX(I3:I51)</f>
        <v>2.1994716633635831</v>
      </c>
      <c r="J55"/>
      <c r="K55" s="55">
        <f>MAX(K3:K51)</f>
        <v>1.2804585006749922</v>
      </c>
      <c r="L55" s="12"/>
      <c r="M55" s="2"/>
      <c r="N55" s="2"/>
      <c r="O55" s="2"/>
      <c r="P55" s="2"/>
      <c r="Q55" s="2"/>
      <c r="R55" s="2"/>
      <c r="V55" s="2"/>
      <c r="W55" s="2"/>
      <c r="X55" s="2"/>
      <c r="Y55" s="2"/>
      <c r="Z55" s="2"/>
      <c r="AA55" s="2"/>
      <c r="AB55" s="2"/>
      <c r="AC55" s="2"/>
    </row>
    <row r="56" spans="1:31" x14ac:dyDescent="0.35">
      <c r="B56" t="s">
        <v>310</v>
      </c>
      <c r="C56" s="55">
        <f>STDEVA(C3:C51)</f>
        <v>0.73428359061932513</v>
      </c>
      <c r="E56" s="55">
        <f>_xlfn.STDEV.P(E3:E51)</f>
        <v>1.0000000000000002</v>
      </c>
      <c r="F56"/>
      <c r="G56" s="55">
        <f>_xlfn.STDEV.P(G3:G51)</f>
        <v>1.0000000000000002</v>
      </c>
      <c r="H56"/>
      <c r="I56" s="55">
        <f>_xlfn.STDEV.P(I3:I51)</f>
        <v>1.0000000000000002</v>
      </c>
      <c r="J56"/>
      <c r="K56" s="55">
        <f>_xlfn.STDEV.P(K3:K51)</f>
        <v>1</v>
      </c>
    </row>
    <row r="58" spans="1:31" x14ac:dyDescent="0.35">
      <c r="E58" s="10" t="s">
        <v>300</v>
      </c>
      <c r="F58" s="10"/>
      <c r="G58" s="13" t="s">
        <v>302</v>
      </c>
      <c r="H58" s="13"/>
      <c r="I58" s="14" t="s">
        <v>304</v>
      </c>
      <c r="J58" s="14"/>
      <c r="K58" s="15" t="s">
        <v>311</v>
      </c>
    </row>
  </sheetData>
  <mergeCells count="6">
    <mergeCell ref="AA1:AC1"/>
    <mergeCell ref="C1:D1"/>
    <mergeCell ref="R1:U1"/>
    <mergeCell ref="V1:Z1"/>
    <mergeCell ref="M1:Q1"/>
    <mergeCell ref="E1:L1"/>
  </mergeCells>
  <conditionalFormatting sqref="L53:L55 F3:L52">
    <cfRule type="colorScale" priority="88">
      <colorScale>
        <cfvo type="min"/>
        <cfvo type="percentile" val="50"/>
        <cfvo type="max"/>
        <color rgb="FF63BE7B"/>
        <color rgb="FFFCFCFF"/>
        <color rgb="FFF8696B"/>
      </colorScale>
    </cfRule>
  </conditionalFormatting>
  <conditionalFormatting sqref="F53:F56 H53:H56 J53:J56">
    <cfRule type="colorScale" priority="65">
      <colorScale>
        <cfvo type="min"/>
        <cfvo type="percentile" val="50"/>
        <cfvo type="max"/>
        <color rgb="FF63BE7B"/>
        <color rgb="FFFCFCFF"/>
        <color rgb="FFF8696B"/>
      </colorScale>
    </cfRule>
  </conditionalFormatting>
  <conditionalFormatting sqref="F53:F56">
    <cfRule type="colorScale" priority="64">
      <colorScale>
        <cfvo type="min"/>
        <cfvo type="percentile" val="50"/>
        <cfvo type="max"/>
        <color rgb="FF63BE7B"/>
        <color rgb="FFFCFCFF"/>
        <color rgb="FFF8696B"/>
      </colorScale>
    </cfRule>
  </conditionalFormatting>
  <conditionalFormatting sqref="J53:J56">
    <cfRule type="colorScale" priority="63">
      <colorScale>
        <cfvo type="min"/>
        <cfvo type="percentile" val="50"/>
        <cfvo type="max"/>
        <color rgb="FFF8696B"/>
        <color rgb="FFFCFCFF"/>
        <color rgb="FF63BE7B"/>
      </colorScale>
    </cfRule>
  </conditionalFormatting>
  <conditionalFormatting sqref="H10">
    <cfRule type="colorScale" priority="62">
      <colorScale>
        <cfvo type="min"/>
        <cfvo type="percentile" val="50"/>
        <cfvo type="max"/>
        <color rgb="FFF8696B"/>
        <color rgb="FFFCFCFF"/>
        <color rgb="FF63BE7B"/>
      </colorScale>
    </cfRule>
  </conditionalFormatting>
  <conditionalFormatting sqref="H23">
    <cfRule type="colorScale" priority="61">
      <colorScale>
        <cfvo type="min"/>
        <cfvo type="percentile" val="50"/>
        <cfvo type="max"/>
        <color rgb="FFF8696B"/>
        <color rgb="FFFCFCFF"/>
        <color rgb="FF63BE7B"/>
      </colorScale>
    </cfRule>
  </conditionalFormatting>
  <conditionalFormatting sqref="H40">
    <cfRule type="colorScale" priority="60">
      <colorScale>
        <cfvo type="min"/>
        <cfvo type="percentile" val="50"/>
        <cfvo type="max"/>
        <color rgb="FFF8696B"/>
        <color rgb="FFFCFCFF"/>
        <color rgb="FF63BE7B"/>
      </colorScale>
    </cfRule>
  </conditionalFormatting>
  <conditionalFormatting sqref="K10">
    <cfRule type="colorScale" priority="59">
      <colorScale>
        <cfvo type="min"/>
        <cfvo type="percentile" val="50"/>
        <cfvo type="max"/>
        <color rgb="FFF8696B"/>
        <color rgb="FFFCFCFF"/>
        <color rgb="FF63BE7B"/>
      </colorScale>
    </cfRule>
  </conditionalFormatting>
  <conditionalFormatting sqref="H10">
    <cfRule type="colorScale" priority="58">
      <colorScale>
        <cfvo type="min"/>
        <cfvo type="percentile" val="50"/>
        <cfvo type="max"/>
        <color rgb="FFF8696B"/>
        <color rgb="FFFCFCFF"/>
        <color rgb="FF63BE7B"/>
      </colorScale>
    </cfRule>
  </conditionalFormatting>
  <conditionalFormatting sqref="K22">
    <cfRule type="colorScale" priority="57">
      <colorScale>
        <cfvo type="min"/>
        <cfvo type="percentile" val="50"/>
        <cfvo type="max"/>
        <color rgb="FFF8696B"/>
        <color rgb="FFFCFCFF"/>
        <color rgb="FF63BE7B"/>
      </colorScale>
    </cfRule>
  </conditionalFormatting>
  <conditionalFormatting sqref="K23">
    <cfRule type="colorScale" priority="56">
      <colorScale>
        <cfvo type="min"/>
        <cfvo type="percentile" val="50"/>
        <cfvo type="max"/>
        <color rgb="FFF8696B"/>
        <color rgb="FFFCFCFF"/>
        <color rgb="FF63BE7B"/>
      </colorScale>
    </cfRule>
  </conditionalFormatting>
  <conditionalFormatting sqref="K22:L22">
    <cfRule type="colorScale" priority="55">
      <colorScale>
        <cfvo type="min"/>
        <cfvo type="percentile" val="50"/>
        <cfvo type="max"/>
        <color rgb="FFF8696B"/>
        <color rgb="FFFCFCFF"/>
        <color rgb="FF63BE7B"/>
      </colorScale>
    </cfRule>
  </conditionalFormatting>
  <conditionalFormatting sqref="K23:L23">
    <cfRule type="colorScale" priority="54">
      <colorScale>
        <cfvo type="min"/>
        <cfvo type="percentile" val="50"/>
        <cfvo type="max"/>
        <color rgb="FFF8696B"/>
        <color rgb="FFFCFCFF"/>
        <color rgb="FF63BE7B"/>
      </colorScale>
    </cfRule>
  </conditionalFormatting>
  <conditionalFormatting sqref="K31">
    <cfRule type="colorScale" priority="53">
      <colorScale>
        <cfvo type="min"/>
        <cfvo type="percentile" val="50"/>
        <cfvo type="max"/>
        <color rgb="FFF8696B"/>
        <color rgb="FFFCFCFF"/>
        <color rgb="FF63BE7B"/>
      </colorScale>
    </cfRule>
  </conditionalFormatting>
  <conditionalFormatting sqref="K31:L31">
    <cfRule type="colorScale" priority="52">
      <colorScale>
        <cfvo type="min"/>
        <cfvo type="percentile" val="50"/>
        <cfvo type="max"/>
        <color rgb="FFF8696B"/>
        <color rgb="FFFCFCFF"/>
        <color rgb="FF63BE7B"/>
      </colorScale>
    </cfRule>
  </conditionalFormatting>
  <conditionalFormatting sqref="K39">
    <cfRule type="colorScale" priority="51">
      <colorScale>
        <cfvo type="min"/>
        <cfvo type="percentile" val="50"/>
        <cfvo type="max"/>
        <color rgb="FFF8696B"/>
        <color rgb="FFFCFCFF"/>
        <color rgb="FF63BE7B"/>
      </colorScale>
    </cfRule>
  </conditionalFormatting>
  <conditionalFormatting sqref="K39:L39">
    <cfRule type="colorScale" priority="50">
      <colorScale>
        <cfvo type="min"/>
        <cfvo type="percentile" val="50"/>
        <cfvo type="max"/>
        <color rgb="FFF8696B"/>
        <color rgb="FFFCFCFF"/>
        <color rgb="FF63BE7B"/>
      </colorScale>
    </cfRule>
  </conditionalFormatting>
  <conditionalFormatting sqref="K26">
    <cfRule type="colorScale" priority="49">
      <colorScale>
        <cfvo type="min"/>
        <cfvo type="percentile" val="50"/>
        <cfvo type="max"/>
        <color rgb="FFF8696B"/>
        <color rgb="FFFCFCFF"/>
        <color rgb="FF63BE7B"/>
      </colorScale>
    </cfRule>
  </conditionalFormatting>
  <conditionalFormatting sqref="K26:L26">
    <cfRule type="colorScale" priority="48">
      <colorScale>
        <cfvo type="min"/>
        <cfvo type="percentile" val="50"/>
        <cfvo type="max"/>
        <color rgb="FFF8696B"/>
        <color rgb="FFFCFCFF"/>
        <color rgb="FF63BE7B"/>
      </colorScale>
    </cfRule>
  </conditionalFormatting>
  <conditionalFormatting sqref="H23">
    <cfRule type="colorScale" priority="47">
      <colorScale>
        <cfvo type="min"/>
        <cfvo type="percentile" val="50"/>
        <cfvo type="max"/>
        <color rgb="FFF8696B"/>
        <color rgb="FFFCFCFF"/>
        <color rgb="FF63BE7B"/>
      </colorScale>
    </cfRule>
  </conditionalFormatting>
  <conditionalFormatting sqref="H40">
    <cfRule type="colorScale" priority="46">
      <colorScale>
        <cfvo type="min"/>
        <cfvo type="percentile" val="50"/>
        <cfvo type="max"/>
        <color rgb="FFF8696B"/>
        <color rgb="FFFCFCFF"/>
        <color rgb="FF63BE7B"/>
      </colorScale>
    </cfRule>
  </conditionalFormatting>
  <conditionalFormatting sqref="K4">
    <cfRule type="colorScale" priority="45">
      <colorScale>
        <cfvo type="min"/>
        <cfvo type="percentile" val="50"/>
        <cfvo type="max"/>
        <color rgb="FFF8696B"/>
        <color rgb="FFFCFCFF"/>
        <color rgb="FF63BE7B"/>
      </colorScale>
    </cfRule>
  </conditionalFormatting>
  <conditionalFormatting sqref="M3:M55 N3:Q51">
    <cfRule type="colorScale" priority="137">
      <colorScale>
        <cfvo type="min"/>
        <cfvo type="percentile" val="50"/>
        <cfvo type="max"/>
        <color rgb="FFF8696B"/>
        <color rgb="FFFCFCFF"/>
        <color rgb="FF63BE7B"/>
      </colorScale>
    </cfRule>
  </conditionalFormatting>
  <conditionalFormatting sqref="N52:N55">
    <cfRule type="colorScale" priority="139">
      <colorScale>
        <cfvo type="min"/>
        <cfvo type="percentile" val="50"/>
        <cfvo type="max"/>
        <color rgb="FFF8696B"/>
        <color rgb="FFFCFCFF"/>
        <color rgb="FF63BE7B"/>
      </colorScale>
    </cfRule>
  </conditionalFormatting>
  <conditionalFormatting sqref="O52:O55">
    <cfRule type="colorScale" priority="141">
      <colorScale>
        <cfvo type="min"/>
        <cfvo type="percentile" val="50"/>
        <cfvo type="max"/>
        <color rgb="FFF8696B"/>
        <color rgb="FFFCFCFF"/>
        <color rgb="FF63BE7B"/>
      </colorScale>
    </cfRule>
  </conditionalFormatting>
  <conditionalFormatting sqref="P52:P55">
    <cfRule type="colorScale" priority="143">
      <colorScale>
        <cfvo type="min"/>
        <cfvo type="percentile" val="50"/>
        <cfvo type="max"/>
        <color rgb="FFF8696B"/>
        <color rgb="FFFCFCFF"/>
        <color rgb="FF63BE7B"/>
      </colorScale>
    </cfRule>
  </conditionalFormatting>
  <conditionalFormatting sqref="Q52:R55 R3:U51">
    <cfRule type="colorScale" priority="145">
      <colorScale>
        <cfvo type="min"/>
        <cfvo type="percentile" val="50"/>
        <cfvo type="max"/>
        <color rgb="FFF8696B"/>
        <color rgb="FFFCFCFF"/>
        <color rgb="FF63BE7B"/>
      </colorScale>
    </cfRule>
  </conditionalFormatting>
  <conditionalFormatting sqref="E3:E52">
    <cfRule type="colorScale" priority="147">
      <colorScale>
        <cfvo type="min"/>
        <cfvo type="percentile" val="50"/>
        <cfvo type="max"/>
        <color rgb="FFF8696B"/>
        <color rgb="FFFCFCFF"/>
        <color rgb="FF63BE7B"/>
      </colorScale>
    </cfRule>
  </conditionalFormatting>
  <conditionalFormatting sqref="S52:S55">
    <cfRule type="colorScale" priority="151">
      <colorScale>
        <cfvo type="min"/>
        <cfvo type="percentile" val="50"/>
        <cfvo type="max"/>
        <color rgb="FFF8696B"/>
        <color rgb="FFFCFCFF"/>
        <color rgb="FF63BE7B"/>
      </colorScale>
    </cfRule>
  </conditionalFormatting>
  <conditionalFormatting sqref="T52:T55">
    <cfRule type="colorScale" priority="153">
      <colorScale>
        <cfvo type="min"/>
        <cfvo type="percentile" val="50"/>
        <cfvo type="max"/>
        <color rgb="FFF8696B"/>
        <color rgb="FFFCFCFF"/>
        <color rgb="FF63BE7B"/>
      </colorScale>
    </cfRule>
  </conditionalFormatting>
  <conditionalFormatting sqref="AD30 AD26 V3:Z55">
    <cfRule type="colorScale" priority="161">
      <colorScale>
        <cfvo type="min"/>
        <cfvo type="percentile" val="50"/>
        <cfvo type="max"/>
        <color rgb="FFF8696B"/>
        <color rgb="FFFCFCFF"/>
        <color rgb="FF63BE7B"/>
      </colorScale>
    </cfRule>
  </conditionalFormatting>
  <conditionalFormatting sqref="G3:G51">
    <cfRule type="colorScale" priority="44">
      <colorScale>
        <cfvo type="min"/>
        <cfvo type="percentile" val="50"/>
        <cfvo type="max"/>
        <color rgb="FFF8696B"/>
        <color rgb="FFFCFCFF"/>
        <color rgb="FF63BE7B"/>
      </colorScale>
    </cfRule>
  </conditionalFormatting>
  <conditionalFormatting sqref="AA3:AC51">
    <cfRule type="colorScale" priority="166">
      <colorScale>
        <cfvo type="min"/>
        <cfvo type="percentile" val="50"/>
        <cfvo type="max"/>
        <color rgb="FFF8696B"/>
        <color rgb="FFFCFCFF"/>
        <color rgb="FF63BE7B"/>
      </colorScale>
    </cfRule>
  </conditionalFormatting>
  <conditionalFormatting sqref="K3:K51">
    <cfRule type="colorScale" priority="42">
      <colorScale>
        <cfvo type="min"/>
        <cfvo type="percentile" val="50"/>
        <cfvo type="max"/>
        <color rgb="FFF8696B"/>
        <color rgb="FFFCFCFF"/>
        <color rgb="FF63BE7B"/>
      </colorScale>
    </cfRule>
  </conditionalFormatting>
  <conditionalFormatting sqref="H3:H51">
    <cfRule type="colorScale" priority="39">
      <colorScale>
        <cfvo type="min"/>
        <cfvo type="percentile" val="50"/>
        <cfvo type="max"/>
        <color rgb="FF63BE7B"/>
        <color rgb="FFFCFCFF"/>
        <color rgb="FFF8696B"/>
      </colorScale>
    </cfRule>
  </conditionalFormatting>
  <conditionalFormatting sqref="F3:F52">
    <cfRule type="colorScale" priority="171">
      <colorScale>
        <cfvo type="min"/>
        <cfvo type="percentile" val="50"/>
        <cfvo type="max"/>
        <color rgb="FF63BE7B"/>
        <color rgb="FFFCFCFF"/>
        <color rgb="FFF8696B"/>
      </colorScale>
    </cfRule>
  </conditionalFormatting>
  <conditionalFormatting sqref="L3:L51 K4 K10 K22:K23 K31 K26 K39">
    <cfRule type="colorScale" priority="173">
      <colorScale>
        <cfvo type="min"/>
        <cfvo type="percentile" val="50"/>
        <cfvo type="max"/>
        <color rgb="FF63BE7B"/>
        <color rgb="FFFCFCFF"/>
        <color rgb="FFF8696B"/>
      </colorScale>
    </cfRule>
  </conditionalFormatting>
  <conditionalFormatting sqref="I3:I52">
    <cfRule type="colorScale" priority="180">
      <colorScale>
        <cfvo type="min"/>
        <cfvo type="percentile" val="50"/>
        <cfvo type="max"/>
        <color rgb="FFF8696B"/>
        <color rgb="FFFCFCFF"/>
        <color rgb="FF63BE7B"/>
      </colorScale>
    </cfRule>
  </conditionalFormatting>
  <conditionalFormatting sqref="J3:J52">
    <cfRule type="colorScale" priority="182">
      <colorScale>
        <cfvo type="min"/>
        <cfvo type="percentile" val="50"/>
        <cfvo type="max"/>
        <color rgb="FFF8696B"/>
        <color rgb="FFFCFCFF"/>
        <color rgb="FF63BE7B"/>
      </colorScale>
    </cfRule>
  </conditionalFormatting>
  <conditionalFormatting sqref="C3:C52">
    <cfRule type="colorScale" priority="184">
      <colorScale>
        <cfvo type="min"/>
        <cfvo type="percentile" val="50"/>
        <cfvo type="max"/>
        <color rgb="FFF8696B"/>
        <color rgb="FFFCFCFF"/>
        <color rgb="FF63BE7B"/>
      </colorScale>
    </cfRule>
  </conditionalFormatting>
  <conditionalFormatting sqref="D3:D51">
    <cfRule type="colorScale" priority="186">
      <colorScale>
        <cfvo type="min"/>
        <cfvo type="percentile" val="50"/>
        <cfvo type="max"/>
        <color rgb="FF63BE7B"/>
        <color rgb="FFFCFCFF"/>
        <color rgb="FFF8696B"/>
      </colorScale>
    </cfRule>
  </conditionalFormatting>
  <conditionalFormatting sqref="J3:J51">
    <cfRule type="colorScale" priority="38">
      <colorScale>
        <cfvo type="min"/>
        <cfvo type="percentile" val="50"/>
        <cfvo type="max"/>
        <color rgb="FF63BE7B"/>
        <color rgb="FFFCFCFF"/>
        <color rgb="FFF8696B"/>
      </colorScale>
    </cfRule>
  </conditionalFormatting>
  <conditionalFormatting sqref="I3:I51">
    <cfRule type="colorScale" priority="43">
      <colorScale>
        <cfvo type="min"/>
        <cfvo type="percentile" val="50"/>
        <cfvo type="max"/>
        <color rgb="FFF8696B"/>
        <color rgb="FFFCFCFF"/>
        <color rgb="FF63BE7B"/>
      </colorScale>
    </cfRule>
  </conditionalFormatting>
  <conditionalFormatting sqref="F3:F51">
    <cfRule type="colorScale" priority="37">
      <colorScale>
        <cfvo type="min"/>
        <cfvo type="percentile" val="50"/>
        <cfvo type="max"/>
        <color rgb="FF63BE7B"/>
        <color rgb="FFFCFCFF"/>
        <color rgb="FFF8696B"/>
      </colorScale>
    </cfRule>
  </conditionalFormatting>
  <conditionalFormatting sqref="G10">
    <cfRule type="colorScale" priority="36">
      <colorScale>
        <cfvo type="min"/>
        <cfvo type="percentile" val="50"/>
        <cfvo type="max"/>
        <color rgb="FFF8696B"/>
        <color rgb="FFFCFCFF"/>
        <color rgb="FF63BE7B"/>
      </colorScale>
    </cfRule>
  </conditionalFormatting>
  <conditionalFormatting sqref="G10">
    <cfRule type="colorScale" priority="35">
      <colorScale>
        <cfvo type="min"/>
        <cfvo type="percentile" val="50"/>
        <cfvo type="max"/>
        <color rgb="FFF8696B"/>
        <color rgb="FFFCFCFF"/>
        <color rgb="FF63BE7B"/>
      </colorScale>
    </cfRule>
  </conditionalFormatting>
  <conditionalFormatting sqref="G10">
    <cfRule type="colorScale" priority="34">
      <colorScale>
        <cfvo type="min"/>
        <cfvo type="percentile" val="50"/>
        <cfvo type="max"/>
        <color rgb="FF63BE7B"/>
        <color rgb="FFFCFCFF"/>
        <color rgb="FFF8696B"/>
      </colorScale>
    </cfRule>
  </conditionalFormatting>
  <conditionalFormatting sqref="G23">
    <cfRule type="colorScale" priority="33">
      <colorScale>
        <cfvo type="min"/>
        <cfvo type="percentile" val="50"/>
        <cfvo type="max"/>
        <color rgb="FFF8696B"/>
        <color rgb="FFFCFCFF"/>
        <color rgb="FF63BE7B"/>
      </colorScale>
    </cfRule>
  </conditionalFormatting>
  <conditionalFormatting sqref="G23">
    <cfRule type="colorScale" priority="32">
      <colorScale>
        <cfvo type="min"/>
        <cfvo type="percentile" val="50"/>
        <cfvo type="max"/>
        <color rgb="FFF8696B"/>
        <color rgb="FFFCFCFF"/>
        <color rgb="FF63BE7B"/>
      </colorScale>
    </cfRule>
  </conditionalFormatting>
  <conditionalFormatting sqref="G23">
    <cfRule type="colorScale" priority="31">
      <colorScale>
        <cfvo type="min"/>
        <cfvo type="percentile" val="50"/>
        <cfvo type="max"/>
        <color rgb="FF63BE7B"/>
        <color rgb="FFFCFCFF"/>
        <color rgb="FFF8696B"/>
      </colorScale>
    </cfRule>
  </conditionalFormatting>
  <conditionalFormatting sqref="G40">
    <cfRule type="colorScale" priority="30">
      <colorScale>
        <cfvo type="min"/>
        <cfvo type="percentile" val="50"/>
        <cfvo type="max"/>
        <color rgb="FFF8696B"/>
        <color rgb="FFFCFCFF"/>
        <color rgb="FF63BE7B"/>
      </colorScale>
    </cfRule>
  </conditionalFormatting>
  <conditionalFormatting sqref="G40">
    <cfRule type="colorScale" priority="29">
      <colorScale>
        <cfvo type="min"/>
        <cfvo type="percentile" val="50"/>
        <cfvo type="max"/>
        <color rgb="FFF8696B"/>
        <color rgb="FFFCFCFF"/>
        <color rgb="FF63BE7B"/>
      </colorScale>
    </cfRule>
  </conditionalFormatting>
  <conditionalFormatting sqref="G40">
    <cfRule type="colorScale" priority="28">
      <colorScale>
        <cfvo type="min"/>
        <cfvo type="percentile" val="50"/>
        <cfvo type="max"/>
        <color rgb="FF63BE7B"/>
        <color rgb="FFFCFCFF"/>
        <color rgb="FFF8696B"/>
      </colorScale>
    </cfRule>
  </conditionalFormatting>
  <conditionalFormatting sqref="M3:M51">
    <cfRule type="colorScale" priority="22">
      <colorScale>
        <cfvo type="min"/>
        <cfvo type="percentile" val="50"/>
        <cfvo type="max"/>
        <color rgb="FFF8696B"/>
        <color rgb="FFFCFCFF"/>
        <color rgb="FF63BE7B"/>
      </colorScale>
    </cfRule>
  </conditionalFormatting>
  <conditionalFormatting sqref="N3:N51">
    <cfRule type="colorScale" priority="21">
      <colorScale>
        <cfvo type="min"/>
        <cfvo type="percentile" val="50"/>
        <cfvo type="max"/>
        <color rgb="FFF8696B"/>
        <color rgb="FFFCFCFF"/>
        <color rgb="FF63BE7B"/>
      </colorScale>
    </cfRule>
  </conditionalFormatting>
  <conditionalFormatting sqref="O3:O51">
    <cfRule type="colorScale" priority="20">
      <colorScale>
        <cfvo type="min"/>
        <cfvo type="percentile" val="50"/>
        <cfvo type="max"/>
        <color rgb="FFF8696B"/>
        <color rgb="FFFCFCFF"/>
        <color rgb="FF63BE7B"/>
      </colorScale>
    </cfRule>
  </conditionalFormatting>
  <conditionalFormatting sqref="P3:P51">
    <cfRule type="colorScale" priority="19">
      <colorScale>
        <cfvo type="min"/>
        <cfvo type="percentile" val="50"/>
        <cfvo type="max"/>
        <color rgb="FFF8696B"/>
        <color rgb="FFFCFCFF"/>
        <color rgb="FF63BE7B"/>
      </colorScale>
    </cfRule>
  </conditionalFormatting>
  <conditionalFormatting sqref="Q3:Q51">
    <cfRule type="colorScale" priority="18">
      <colorScale>
        <cfvo type="min"/>
        <cfvo type="percentile" val="50"/>
        <cfvo type="max"/>
        <color rgb="FFF8696B"/>
        <color rgb="FFFCFCFF"/>
        <color rgb="FF63BE7B"/>
      </colorScale>
    </cfRule>
  </conditionalFormatting>
  <conditionalFormatting sqref="R3:R51">
    <cfRule type="colorScale" priority="17">
      <colorScale>
        <cfvo type="min"/>
        <cfvo type="percentile" val="50"/>
        <cfvo type="max"/>
        <color rgb="FFF8696B"/>
        <color rgb="FFFCFCFF"/>
        <color rgb="FF63BE7B"/>
      </colorScale>
    </cfRule>
  </conditionalFormatting>
  <conditionalFormatting sqref="S3:S51">
    <cfRule type="colorScale" priority="16">
      <colorScale>
        <cfvo type="min"/>
        <cfvo type="percentile" val="50"/>
        <cfvo type="max"/>
        <color rgb="FFF8696B"/>
        <color rgb="FFFCFCFF"/>
        <color rgb="FF63BE7B"/>
      </colorScale>
    </cfRule>
  </conditionalFormatting>
  <conditionalFormatting sqref="T3:T51">
    <cfRule type="colorScale" priority="15">
      <colorScale>
        <cfvo type="min"/>
        <cfvo type="percentile" val="50"/>
        <cfvo type="max"/>
        <color rgb="FFF8696B"/>
        <color rgb="FFFCFCFF"/>
        <color rgb="FF63BE7B"/>
      </colorScale>
    </cfRule>
  </conditionalFormatting>
  <conditionalFormatting sqref="U3:U51">
    <cfRule type="colorScale" priority="5">
      <colorScale>
        <cfvo type="min"/>
        <cfvo type="percentile" val="50"/>
        <cfvo type="max"/>
        <color rgb="FFF8696B"/>
        <color rgb="FFFCFCFF"/>
        <color rgb="FF63BE7B"/>
      </colorScale>
    </cfRule>
  </conditionalFormatting>
  <conditionalFormatting sqref="AA3:AA51">
    <cfRule type="colorScale" priority="13">
      <colorScale>
        <cfvo type="min"/>
        <cfvo type="percentile" val="50"/>
        <cfvo type="max"/>
        <color rgb="FFF8696B"/>
        <color rgb="FFFCFCFF"/>
        <color rgb="FF63BE7B"/>
      </colorScale>
    </cfRule>
  </conditionalFormatting>
  <conditionalFormatting sqref="AB3:AB51">
    <cfRule type="colorScale" priority="12">
      <colorScale>
        <cfvo type="min"/>
        <cfvo type="percentile" val="50"/>
        <cfvo type="max"/>
        <color rgb="FFF8696B"/>
        <color rgb="FFFCFCFF"/>
        <color rgb="FF63BE7B"/>
      </colorScale>
    </cfRule>
  </conditionalFormatting>
  <conditionalFormatting sqref="AC3:AC51">
    <cfRule type="colorScale" priority="11">
      <colorScale>
        <cfvo type="min"/>
        <cfvo type="percentile" val="50"/>
        <cfvo type="max"/>
        <color rgb="FFF8696B"/>
        <color rgb="FFFCFCFF"/>
        <color rgb="FF63BE7B"/>
      </colorScale>
    </cfRule>
  </conditionalFormatting>
  <conditionalFormatting sqref="Z3:Z51">
    <cfRule type="colorScale" priority="10">
      <colorScale>
        <cfvo type="min"/>
        <cfvo type="percentile" val="50"/>
        <cfvo type="max"/>
        <color rgb="FFF8696B"/>
        <color rgb="FFFCFCFF"/>
        <color rgb="FF63BE7B"/>
      </colorScale>
    </cfRule>
  </conditionalFormatting>
  <conditionalFormatting sqref="Y3:Y51">
    <cfRule type="colorScale" priority="9">
      <colorScale>
        <cfvo type="min"/>
        <cfvo type="percentile" val="50"/>
        <cfvo type="max"/>
        <color rgb="FFF8696B"/>
        <color rgb="FFFCFCFF"/>
        <color rgb="FF63BE7B"/>
      </colorScale>
    </cfRule>
  </conditionalFormatting>
  <conditionalFormatting sqref="X3:X51">
    <cfRule type="colorScale" priority="8">
      <colorScale>
        <cfvo type="min"/>
        <cfvo type="percentile" val="50"/>
        <cfvo type="max"/>
        <color rgb="FFF8696B"/>
        <color rgb="FFFCFCFF"/>
        <color rgb="FF63BE7B"/>
      </colorScale>
    </cfRule>
  </conditionalFormatting>
  <conditionalFormatting sqref="W3:W51">
    <cfRule type="colorScale" priority="7">
      <colorScale>
        <cfvo type="min"/>
        <cfvo type="percentile" val="50"/>
        <cfvo type="max"/>
        <color rgb="FFF8696B"/>
        <color rgb="FFFCFCFF"/>
        <color rgb="FF63BE7B"/>
      </colorScale>
    </cfRule>
  </conditionalFormatting>
  <conditionalFormatting sqref="V3:V51">
    <cfRule type="colorScale" priority="6">
      <colorScale>
        <cfvo type="min"/>
        <cfvo type="percentile" val="50"/>
        <cfvo type="max"/>
        <color rgb="FFF8696B"/>
        <color rgb="FFFCFCFF"/>
        <color rgb="FF63BE7B"/>
      </colorScale>
    </cfRule>
  </conditionalFormatting>
  <conditionalFormatting sqref="H10">
    <cfRule type="colorScale" priority="4">
      <colorScale>
        <cfvo type="min"/>
        <cfvo type="percentile" val="50"/>
        <cfvo type="max"/>
        <color rgb="FFF8696B"/>
        <color rgb="FFFCFCFF"/>
        <color rgb="FF63BE7B"/>
      </colorScale>
    </cfRule>
  </conditionalFormatting>
  <conditionalFormatting sqref="H10">
    <cfRule type="colorScale" priority="3">
      <colorScale>
        <cfvo type="min"/>
        <cfvo type="percentile" val="50"/>
        <cfvo type="max"/>
        <color rgb="FFF8696B"/>
        <color rgb="FFFCFCFF"/>
        <color rgb="FF63BE7B"/>
      </colorScale>
    </cfRule>
  </conditionalFormatting>
  <conditionalFormatting sqref="H10">
    <cfRule type="colorScale" priority="2">
      <colorScale>
        <cfvo type="min"/>
        <cfvo type="percentile" val="50"/>
        <cfvo type="max"/>
        <color rgb="FFF8696B"/>
        <color rgb="FFFCFCFF"/>
        <color rgb="FF63BE7B"/>
      </colorScale>
    </cfRule>
  </conditionalFormatting>
  <conditionalFormatting sqref="H10">
    <cfRule type="colorScale" priority="1">
      <colorScale>
        <cfvo type="min"/>
        <cfvo type="percentile" val="50"/>
        <cfvo type="max"/>
        <color rgb="FF63BE7B"/>
        <color rgb="FFFCFCFF"/>
        <color rgb="FFF8696B"/>
      </colorScale>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D1ADAF7CDC05F468DC4656A04C1CC40" ma:contentTypeVersion="6" ma:contentTypeDescription="Create a new document." ma:contentTypeScope="" ma:versionID="1ca2350fbf4e92cb997c884a54fae8e1">
  <xsd:schema xmlns:xsd="http://www.w3.org/2001/XMLSchema" xmlns:xs="http://www.w3.org/2001/XMLSchema" xmlns:p="http://schemas.microsoft.com/office/2006/metadata/properties" xmlns:ns2="06b04f7f-0f64-4a5e-bf04-53db9ee74c0c" xmlns:ns3="40aef5c5-d752-4158-9074-039719beadaa" targetNamespace="http://schemas.microsoft.com/office/2006/metadata/properties" ma:root="true" ma:fieldsID="5f6e972ae37949079eebd98a516a3e7c" ns2:_="" ns3:_="">
    <xsd:import namespace="06b04f7f-0f64-4a5e-bf04-53db9ee74c0c"/>
    <xsd:import namespace="40aef5c5-d752-4158-9074-039719beadaa"/>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b04f7f-0f64-4a5e-bf04-53db9ee74c0c"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0aef5c5-d752-4158-9074-039719beadaa"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M A F A A B Q S w M E F A A C A A g A J E t H U T 4 U H s O k A A A A 9 Q A A A B I A H A B D b 2 5 m a W c v U G F j a 2 F n Z S 5 4 b W w g o h g A K K A U A A A A A A A A A A A A A A A A A A A A A A A A A A A A h Y + x D o I w F E V / h X S n r e h A y K M k O r h I Y m J i X J t S o R E e h h b L v z n 4 S f 6 C G E X d H O 8 9 Z 7 j 3 f r 1 B N j R 1 c N G d N S 2 m Z E Y 5 C T S q t j B Y p q R 3 x z A m m Y C t V C d Z 6 m C U 0 S a D L V J S O X d O G P P e U z + n b V e y i P M Z O + S b n a p 0 I 8 l H N v / l 0 K B 1 E p U m A v a v M S K i 8 Y L G f J w E b O o g N / j l 0 c i e 9 K e E V V + 7 v t N C Y 7 h e A p s i s P c F 8 Q B Q S w M E F A A C A A g A J E t H U 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C R L R 1 E + j F H s u g I A A H 0 N A A A T A B w A R m 9 y b X V s Y X M v U 2 V j d G l v b j E u b S C i G A A o o B Q A A A A A A A A A A A A A A A A A A A A A A A A A A A C F l l 1 v 2 j A U h u + R + A 9 W e k O l F J E Q U L W K C 5 r s S 7 P m b r j a R Z m m E F y W L b E r J 2 F j V f / 7 n E L X b f A e u I H k y T l + / B o n q V R W 5 0 a z 2 f Y 7 u O h 2 u p 3 q a 2 r V k p 1 4 Q T Q 4 D w f h g J 2 x D 4 1 I p i x p y n L D l m m d s n A Q n H t s w g p V d z v M f W a m s Z l y Z + J q 3 U 9 M 1 p R K 1 7 1 X e a H 6 s d G 1 O 6 h 6 X v x i f l 0 p W 8 1 t l h a F + p b O h V a J z d f K j R G 7 a 5 R l t 8 a y 1 4 V Z p A V L 1 F o V 5 q 7 t N L 9 + x + 6 s W d m 0 L N X 8 U e d L 6 z b / p B Z V X q v 5 M d l + V q 2 9 U / 8 m U U V e u g I 7 8 X z P Z 7 E p m l J X k y A Y + O y l z s w y 1 6 v J e D Q Y B L 5 r Z G o 1 q z e F m j z / 7 L 8 3 W n 0 + 9 b f T P v G u r C k d W 7 I 3 K l 2 6 u b W p y H T h L t y R 3 f n e N i G f 3 e z O T 4 t i 5 m J I b T W p b f N 3 y / h r q l e u o 9 z c q e d 2 0 q a 6 c u m U W + c W V r 0 D 4 / v 3 9 9 5 0 p X S W K 3 f A a n c d q 9 X P + s F n 9 x 4 3 e s V 0 W q o 9 8 l i y c Q G 0 6 K 2 u x 1 G / H e K R X Q V n H 9 M f T y W 6 K R f K b k G I w B C B a A f + H 2 K E C s Y A C C Q l k J R A U i J C A F l J N L g M p p B c I o K E Z Q i b h b A Z m q Q c w m Z D 2 A w F I 1 E w H A X D Y T A c B s O D G J I E E R Q m h 2 F y G C Y P / x F 4 3 k Y o Z A 5 D 5 j B k j k J 2 2 2 6 W G a s O o R C j I U b R H 7 S / / W D R G C K B B Q U W F F h Q R B h h Q 4 k 1 2 u 2 I 2 S V m W L / d l J g R L f G 0 2 6 2 J G d E S x y V x X B z H x Y m 4 O B F X u 1 E x S 9 C / j u O U O Z E y J 1 J u d y x k e A U 4 s Q K c W A G O V + D q r H K P d / d g r u A F 7 o n + f T 8 V c a x Q g E J 5 r F C C Q n 6 s k I N C 9 / J x 6 1 7 x W L B 3 h 3 w i 4 a G J 7 9 g Q N 4 w w G h 2 + U / 4 i b p W Y D Q k W E W x E s D F m g v A U h K c g P A X h K Q h P S b h I w k U S L p J w k Y Q L J 1 w 4 4 c I J F 0 6 t H x E Z M Q N i s M P o 4 b T b y f X B 9 / q L 3 1 B L A Q I t A B Q A A g A I A C R L R 1 E + F B 7 D p A A A A P U A A A A S A A A A A A A A A A A A A A A A A A A A A A B D b 2 5 m a W c v U G F j a 2 F n Z S 5 4 b W x Q S w E C L Q A U A A I A C A A k S 0 d R D 8 r p q 6 Q A A A D p A A A A E w A A A A A A A A A A A A A A A A D w A A A A W 0 N v b n R l b n R f V H l w Z X N d L n h t b F B L A Q I t A B Q A A g A I A C R L R 1 E + j F H s u g I A A H 0 N A A A T A A A A A A A A A A A A A A A A A O E B A A B G b 3 J t d W x h c y 9 T Z W N 0 a W 9 u M S 5 t U E s F B g A A A A A D A A M A w g A A A O g E 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m F X A A A A A A A A P 1 c 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x J d G V t P j x J d G V t T G 9 j Y X R p b 2 4 + P E l 0 Z W 1 U e X B l P k Z v c m 1 1 b G E 8 L 0 l 0 Z W 1 U e X B l P j x J d G V t U G F 0 a D 5 T Z W N 0 a W 9 u M S 8 x N D A 4 M j A y M C U y M C 0 l M j B R d U 9 E Q S U y M E R 1 b W 1 5 J T I w Z G F 0 Y S U y M D I w M T g 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R m l s b G V k Q 2 9 t c G x l d G V S Z X N 1 b H R U b 1 d v c m t z a G V l d C I g V m F s d W U 9 I m w x I i A v P j x F b n R y e S B U e X B l P S J B Z G R l Z F R v R G F 0 Y U 1 v Z G V s I i B W Y W x 1 Z T 0 i b D A i I C 8 + P E V u d H J 5 I F R 5 c G U 9 I k Z p b G x D b 3 V u d C I g V m F s d W U 9 I m w 1 M S I g L z 4 8 R W 5 0 c n k g V H l w Z T 0 i R m l s b E V y c m 9 y Q 2 9 k Z S I g V m F s d W U 9 I n N V b m t u b 3 d u I i A v P j x F b n R y e S B U e X B l P S J G a W x s R X J y b 3 J D b 3 V u d C I g V m F s d W U 9 I m w w I i A v P j x F b n R y e S B U e X B l P S J G a W x s T G F z d F V w Z G F 0 Z W Q i I F Z h b H V l P S J k M j A y M C 0 x M C 0 w N 1 Q w O D o y N D o 1 N y 4 y N T g 5 N D g 2 W i I g L z 4 8 R W 5 0 c n k g V H l w Z T 0 i R m l s b E N v b H V t b l R 5 c G V z I i B W Y W x 1 Z T 0 i c 0 J n W U R C U V V G Q X d V R k J R V U Z C U V V G Q l F V R k J R V U Z C U V V G Q l F V R k J R V U Z C U V V G Q m d V R k J R V U Z C U V V E Q l F V R k J R V U Z C U V V G Q l F V R k J R V U Z C U V V G Q l F V R k J R T U Z C U V V G Q l F V R k J R V U R C U U 1 G Q X d V R E J n V U R B d 1 V G Q l F V R k J R V U Z C U V V G Q l F V R k J R V U Z C U V V G Q l F V R k J R V T 0 i I C 8 + P E V u d H J 5 I F R 5 c G U 9 I k Z p b G x D b 2 x 1 b W 5 O Y W 1 l c y I g V m F s d W U 9 I n N b J n F 1 b 3 Q 7 Q W d l b m N p Z X M m c X V v d D s s J n F 1 b 3 Q 7 T G 9 u Z y B u Y W 1 l J n F 1 b 3 Q 7 L C Z x d W 9 0 O 0 F n Z W 5 j e W N v Z G U m c X V v d D s s J n F 1 b 3 Q 7 U D E t U m F 3 J n F 1 b 3 Q 7 L C Z x d W 9 0 O 1 A y L V J h d y Z x d W 9 0 O y w m c X V v d D t Q M y 1 S Y X c m c X V v d D s s J n F 1 b 3 Q 7 U D Q t U m F 3 J n F 1 b 3 Q 7 L C Z x d W 9 0 O 1 A 1 L V J h d y Z x d W 9 0 O y w m c X V v d D t Q N i 1 S Y X c m c X V v d D s s J n F 1 b 3 Q 7 T z E t U m F 3 J n F 1 b 3 Q 7 L C Z x d W 9 0 O 0 8 y L V J h d y Z x d W 9 0 O y w m c X V v d D t P M y 1 S Y X c m c X V v d D s s J n F 1 b 3 Q 7 T z Q t U m F 3 J n F 1 b 3 Q 7 L C Z x d W 9 0 O 0 8 1 L V J h d y Z x d W 9 0 O y w m c X V v d D t U M S 1 S Y X c m c X V v d D s s J n F 1 b 3 Q 7 V D F B L V J h d y Z x d W 9 0 O y w m c X V v d D t U M U I t U m F 3 J n F 1 b 3 Q 7 L C Z x d W 9 0 O 1 Q y L V J h d y Z x d W 9 0 O y w m c X V v d D t U M k E t U m F 3 J n F 1 b 3 Q 7 L C Z x d W 9 0 O 1 Q y Q i 1 S Y X c m c X V v d D s s J n F 1 b 3 Q 7 V D M t U m F 3 J n F 1 b 3 Q 7 L C Z x d W 9 0 O 1 Q z Q S 1 S Y X c m c X V v d D s s J n F 1 b 3 Q 7 V D N C L V J h d y Z x d W 9 0 O y w m c X V v d D t U N C 1 S Y X c m c X V v d D s s J n F 1 b 3 Q 7 V D U t U m F 3 J n F 1 b 3 Q 7 L C Z x d W 9 0 O 0 w x L V J h d y Z x d W 9 0 O y w m c X V v d D t M M U E t U m F 3 J n F 1 b 3 Q 7 L C Z x d W 9 0 O 0 w x Q i 1 S Y X c m c X V v d D s s J n F 1 b 3 Q 7 T D F D L V J h d y Z x d W 9 0 O y w m c X V v d D t M M U Q t U m F 3 J n F 1 b 3 Q 7 L C Z x d W 9 0 O 0 w y L V J h d y Z x d W 9 0 O y w m c X V v d D t M M k E t U m F 3 J n F 1 b 3 Q 7 L C Z x d W 9 0 O 0 w y Q i 1 S Y X c m c X V v d D s s J n F 1 b 3 Q 7 T D J D L V J h d y Z x d W 9 0 O y w m c X V v d D t M M y 1 S Y X c m c X V v d D s s J n F 1 b 3 Q 7 T D N B L V J h d y Z x d W 9 0 O y w m c X V v d D t M M 0 I t U m F 3 J n F 1 b 3 Q 7 L C Z x d W 9 0 O 0 w 0 L V J h d y Z x d W 9 0 O y w m c X V v d D t Q M S 1 T Y 2 9 y Z S Z x d W 9 0 O y w m c X V v d D t Q M i 1 T Y 2 9 y Z S Z x d W 9 0 O y w m c X V v d D t Q M y 1 T Y 2 9 y Z S Z x d W 9 0 O y w m c X V v d D t Q N C 1 T Y 2 9 y Z S Z x d W 9 0 O y w m c X V v d D t Q N S 1 T Y 2 9 y Z S Z x d W 9 0 O y w m c X V v d D t Q N i 1 T Y 2 9 y Z S Z x d W 9 0 O y w m c X V v d D t P M S 1 T Y 2 9 y Z S Z x d W 9 0 O y w m c X V v d D t P M i 1 T Y 2 9 y Z S Z x d W 9 0 O y w m c X V v d D t P M y 1 T Y 2 9 y Z S Z x d W 9 0 O y w m c X V v d D t P N C 1 T Y 2 9 y Z S Z x d W 9 0 O y w m c X V v d D t P N S 1 T Y 2 9 y Z S Z x d W 9 0 O y w m c X V v d D t U M S 1 T Y 2 9 y Z S Z x d W 9 0 O y w m c X V v d D t U M U E t U 2 N v c m U m c X V v d D s s J n F 1 b 3 Q 7 V D F C L V N j b 3 J l J n F 1 b 3 Q 7 L C Z x d W 9 0 O 1 Q y L V N j b 3 J l J n F 1 b 3 Q 7 L C Z x d W 9 0 O 1 Q y Q S 1 T Y 2 9 y Z S Z x d W 9 0 O y w m c X V v d D t U M k I t U 2 N v c m U m c X V v d D s s J n F 1 b 3 Q 7 V D M t U 2 N v c m U m c X V v d D s s J n F 1 b 3 Q 7 V D N B L V N j b 3 J l J n F 1 b 3 Q 7 L C Z x d W 9 0 O 1 Q z Q i 1 T Y 2 9 y Z S Z x d W 9 0 O y w m c X V v d D t U N C 1 T Y 2 9 y Z S Z x d W 9 0 O y w m c X V v d D t U N S 1 T Y 2 9 y Z S Z x d W 9 0 O y w m c X V v d D t M M S 1 T Y 2 9 y Z S Z x d W 9 0 O y w m c X V v d D t M M U E t U 2 N v c m U m c X V v d D s s J n F 1 b 3 Q 7 T D F C L V N j b 3 J l J n F 1 b 3 Q 7 L C Z x d W 9 0 O 0 w x Q y 1 T Y 2 9 y Z S Z x d W 9 0 O y w m c X V v d D t M M U Q t U 2 N v c m U m c X V v d D s s J n F 1 b 3 Q 7 T D I t U 2 N v c m U m c X V v d D s s J n F 1 b 3 Q 7 T D J B L V N j b 3 J l J n F 1 b 3 Q 7 L C Z x d W 9 0 O 0 w y Q i 1 T Y 2 9 y Z S Z x d W 9 0 O y w m c X V v d D t M M k M t U 2 N v c m U m c X V v d D s s J n F 1 b 3 Q 7 T D M t U 2 N v c m U m c X V v d D s s J n F 1 b 3 Q 7 T D N B L V N j b 3 J l J n F 1 b 3 Q 7 L C Z x d W 9 0 O 0 w z Q i 1 T Y 2 9 y Z S Z x d W 9 0 O y w m c X V v d D t M N C 1 T Y 2 9 y Z S Z x d W 9 0 O y w m c X V v d D t Q L X N j Y W x l Z C B z Y 2 9 y Z S Z x d W 9 0 O y w m c X V v d D t Q L X J h b m s m c X V v d D s s J n F 1 b 3 Q 7 T y 1 z Y 2 F s Z W Q g c 2 N v c m U m c X V v d D s s J n F 1 b 3 Q 7 T y 1 y Y W 5 r J n F 1 b 3 Q 7 L C Z x d W 9 0 O 1 Q t c 2 N h b G V k I H N j b 3 J l J n F 1 b 3 Q 7 L C Z x d W 9 0 O 1 Q t c m F u a y Z x d W 9 0 O y w m c X V v d D t M L X N j Y W x l Z C B z Y 2 9 y Z S Z x d W 9 0 O y w m c X V v d D t M L X J h b m s m c X V v d D s s J n F 1 b 3 Q 7 U H J v Z m l s Z S A x J n F 1 b 3 Q 7 L C Z x d W 9 0 O 1 B y b 2 Z p b G U g M i Z x d W 9 0 O y w m c X V v d D t Q c m 9 m a W x l I D M m c X V v d D s s J n F 1 b 3 Q 7 U H J v Z m l s Z S A 0 J n F 1 b 3 Q 7 L C Z x d W 9 0 O 1 B y b 2 Z p b G U g N S Z x d W 9 0 O y w m c X V v d D t Q M S 1 6 U 2 N v c m U m c X V v d D s s J n F 1 b 3 Q 7 U D I t e l N j b 3 J l J n F 1 b 3 Q 7 L C Z x d W 9 0 O 1 A z L X p T Y 2 9 y Z S Z x d W 9 0 O y w m c X V v d D t Q N C 1 6 U 2 N v c m U m c X V v d D s s J n F 1 b 3 Q 7 U D U t e l N j b 3 J l J n F 1 b 3 Q 7 L C Z x d W 9 0 O 1 A 2 L X p T Y 2 9 y Z S Z x d W 9 0 O y w m c X V v d D t P M S 1 6 U 2 N v c m U m c X V v d D s s J n F 1 b 3 Q 7 T z I t e l N j b 3 J l J n F 1 b 3 Q 7 L C Z x d W 9 0 O 0 8 z L X p T Y 2 9 y Z S Z x d W 9 0 O y w m c X V v d D t P N C 1 6 U 2 N v c m U m c X V v d D s s J n F 1 b 3 Q 7 T z U t e l N j b 3 J l J n F 1 b 3 Q 7 L C Z x d W 9 0 O 1 Q x L X p T Y 2 9 y Z S Z x d W 9 0 O y w m c X V v d D t U M i 1 6 U 2 N v c m U m c X V v d D s s J n F 1 b 3 Q 7 V D M t e l N j b 3 J l J n F 1 b 3 Q 7 L C Z x d W 9 0 O 1 Q 0 L X p T Y 2 9 y Z S Z x d W 9 0 O y w m c X V v d D t U N S 1 6 U 2 N v c m U m c X V v d D s s J n F 1 b 3 Q 7 T D E t e l N j b 3 J l J n F 1 b 3 Q 7 L C Z x d W 9 0 O 0 w y L X p T Y 2 9 y Z S Z x d W 9 0 O y w m c X V v d D t M M y 1 6 U 2 N v c m U m c X V v d D s s J n F 1 b 3 Q 7 T D Q t e l N j b 3 J l J n F 1 b 3 Q 7 L C Z x d W 9 0 O 1 A t e l N j b 3 J l J n F 1 b 3 Q 7 L C Z x d W 9 0 O 0 8 t e l N j b 3 J l J n F 1 b 3 Q 7 L C Z x d W 9 0 O 1 Q t e l N j b 3 J l J n F 1 b 3 Q 7 L C Z x d W 9 0 O 0 w t e l N j b 3 J l J n F 1 b 3 Q 7 X S I g L z 4 8 R W 5 0 c n k g V H l w Z T 0 i R m l s b F N 0 Y X R 1 c y I g V m F s d W U 9 I n N D b 2 1 w b G V 0 Z S I g L z 4 8 R W 5 0 c n k g V H l w Z T 0 i U m V s Y X R p b 2 5 z a G l w S W 5 m b 0 N v b n R h a W 5 l c i I g V m F s d W U 9 I n N 7 J n F 1 b 3 Q 7 Y 2 9 s d W 1 u Q 2 9 1 b n Q m c X V v d D s 6 M T E w L C Z x d W 9 0 O 2 t l e U N v b H V t b k 5 h b W V z J n F 1 b 3 Q 7 O l t d L C Z x d W 9 0 O 3 F 1 Z X J 5 U m V s Y X R p b 2 5 z a G l w c y Z x d W 9 0 O z p b X S w m c X V v d D t j b 2 x 1 b W 5 J Z G V u d G l 0 a W V z J n F 1 b 3 Q 7 O l s m c X V v d D t T Z W N 0 a W 9 u M S 8 x N D A 4 M j A y M C A t I F F 1 T 0 R B I E R 1 b W 1 5 I G R h d G E g M j A x O C 9 D a G F u Z 2 V k I F R 5 c G U u e 0 F n Z W 5 j a W V z L D B 9 J n F 1 b 3 Q 7 L C Z x d W 9 0 O 1 N l Y 3 R p b 2 4 x L z E 0 M D g y M D I w I C 0 g U X V P R E E g R H V t b X k g Z G F 0 Y S A y M D E 4 L 0 N o Y W 5 n Z W Q g V H l w Z S 5 7 T G 9 u Z y B u Y W 1 l L D F 9 J n F 1 b 3 Q 7 L C Z x d W 9 0 O 1 N l Y 3 R p b 2 4 x L z E 0 M D g y M D I w I C 0 g U X V P R E E g R H V t b X k g Z G F 0 Y S A y M D E 4 L 0 N o Y W 5 n Z W Q g V H l w Z S 5 7 Q W d l b m N 5 Y 2 9 k Z S w y f S Z x d W 9 0 O y w m c X V v d D t T Z W N 0 a W 9 u M S 8 x N D A 4 M j A y M C A t I F F 1 T 0 R B I E R 1 b W 1 5 I G R h d G E g M j A x O C 9 D a G F u Z 2 V k I F R 5 c G U u e 1 A x L V J h d y w z f S Z x d W 9 0 O y w m c X V v d D t T Z W N 0 a W 9 u M S 8 x N D A 4 M j A y M C A t I F F 1 T 0 R B I E R 1 b W 1 5 I G R h d G E g M j A x O C 9 D a G F u Z 2 V k I F R 5 c G U u e 1 A y L V J h d y w 0 f S Z x d W 9 0 O y w m c X V v d D t T Z W N 0 a W 9 u M S 8 x N D A 4 M j A y M C A t I F F 1 T 0 R B I E R 1 b W 1 5 I G R h d G E g M j A x O C 9 D a G F u Z 2 V k I F R 5 c G U u e 1 A z L V J h d y w 1 f S Z x d W 9 0 O y w m c X V v d D t T Z W N 0 a W 9 u M S 8 x N D A 4 M j A y M C A t I F F 1 T 0 R B I E R 1 b W 1 5 I G R h d G E g M j A x O C 9 D a G F u Z 2 V k I F R 5 c G U u e 1 A 0 L V J h d y w 2 f S Z x d W 9 0 O y w m c X V v d D t T Z W N 0 a W 9 u M S 8 x N D A 4 M j A y M C A t I F F 1 T 0 R B I E R 1 b W 1 5 I G R h d G E g M j A x O C 9 D a G F u Z 2 V k I F R 5 c G U u e 1 A 1 L V J h d y w 3 f S Z x d W 9 0 O y w m c X V v d D t T Z W N 0 a W 9 u M S 8 x N D A 4 M j A y M C A t I F F 1 T 0 R B I E R 1 b W 1 5 I G R h d G E g M j A x O C 9 D a G F u Z 2 V k I F R 5 c G U u e 1 A 2 L V J h d y w 4 f S Z x d W 9 0 O y w m c X V v d D t T Z W N 0 a W 9 u M S 8 x N D A 4 M j A y M C A t I F F 1 T 0 R B I E R 1 b W 1 5 I G R h d G E g M j A x O C 9 D a G F u Z 2 V k I F R 5 c G U u e 0 8 x L V J h d y w 5 f S Z x d W 9 0 O y w m c X V v d D t T Z W N 0 a W 9 u M S 8 x N D A 4 M j A y M C A t I F F 1 T 0 R B I E R 1 b W 1 5 I G R h d G E g M j A x O C 9 D a G F u Z 2 V k I F R 5 c G U u e 0 8 y L V J h d y w x M H 0 m c X V v d D s s J n F 1 b 3 Q 7 U 2 V j d G l v b j E v M T Q w O D I w M j A g L S B R d U 9 E Q S B E d W 1 t e S B k Y X R h I D I w M T g v Q 2 h h b m d l Z C B U e X B l L n t P M y 1 S Y X c s M T F 9 J n F 1 b 3 Q 7 L C Z x d W 9 0 O 1 N l Y 3 R p b 2 4 x L z E 0 M D g y M D I w I C 0 g U X V P R E E g R H V t b X k g Z G F 0 Y S A y M D E 4 L 0 N o Y W 5 n Z W Q g V H l w Z S 5 7 T z Q t U m F 3 L D E y f S Z x d W 9 0 O y w m c X V v d D t T Z W N 0 a W 9 u M S 8 x N D A 4 M j A y M C A t I F F 1 T 0 R B I E R 1 b W 1 5 I G R h d G E g M j A x O C 9 D a G F u Z 2 V k I F R 5 c G U u e 0 8 1 L V J h d y w x M 3 0 m c X V v d D s s J n F 1 b 3 Q 7 U 2 V j d G l v b j E v M T Q w O D I w M j A g L S B R d U 9 E Q S B E d W 1 t e S B k Y X R h I D I w M T g v Q 2 h h b m d l Z C B U e X B l L n t U M S 1 S Y X c s M T R 9 J n F 1 b 3 Q 7 L C Z x d W 9 0 O 1 N l Y 3 R p b 2 4 x L z E 0 M D g y M D I w I C 0 g U X V P R E E g R H V t b X k g Z G F 0 Y S A y M D E 4 L 0 N o Y W 5 n Z W Q g V H l w Z S 5 7 V D F B L V J h d y w x N X 0 m c X V v d D s s J n F 1 b 3 Q 7 U 2 V j d G l v b j E v M T Q w O D I w M j A g L S B R d U 9 E Q S B E d W 1 t e S B k Y X R h I D I w M T g v Q 2 h h b m d l Z C B U e X B l L n t U M U I t U m F 3 L D E 2 f S Z x d W 9 0 O y w m c X V v d D t T Z W N 0 a W 9 u M S 8 x N D A 4 M j A y M C A t I F F 1 T 0 R B I E R 1 b W 1 5 I G R h d G E g M j A x O C 9 D a G F u Z 2 V k I F R 5 c G U u e 1 Q y L V J h d y w x N 3 0 m c X V v d D s s J n F 1 b 3 Q 7 U 2 V j d G l v b j E v M T Q w O D I w M j A g L S B R d U 9 E Q S B E d W 1 t e S B k Y X R h I D I w M T g v Q 2 h h b m d l Z C B U e X B l L n t U M k E t U m F 3 L D E 4 f S Z x d W 9 0 O y w m c X V v d D t T Z W N 0 a W 9 u M S 8 x N D A 4 M j A y M C A t I F F 1 T 0 R B I E R 1 b W 1 5 I G R h d G E g M j A x O C 9 D a G F u Z 2 V k I F R 5 c G U u e 1 Q y Q i 1 S Y X c s M T l 9 J n F 1 b 3 Q 7 L C Z x d W 9 0 O 1 N l Y 3 R p b 2 4 x L z E 0 M D g y M D I w I C 0 g U X V P R E E g R H V t b X k g Z G F 0 Y S A y M D E 4 L 0 N o Y W 5 n Z W Q g V H l w Z S 5 7 V D M t U m F 3 L D I w f S Z x d W 9 0 O y w m c X V v d D t T Z W N 0 a W 9 u M S 8 x N D A 4 M j A y M C A t I F F 1 T 0 R B I E R 1 b W 1 5 I G R h d G E g M j A x O C 9 D a G F u Z 2 V k I F R 5 c G U u e 1 Q z Q S 1 S Y X c s M j F 9 J n F 1 b 3 Q 7 L C Z x d W 9 0 O 1 N l Y 3 R p b 2 4 x L z E 0 M D g y M D I w I C 0 g U X V P R E E g R H V t b X k g Z G F 0 Y S A y M D E 4 L 0 N o Y W 5 n Z W Q g V H l w Z S 5 7 V D N C L V J h d y w y M n 0 m c X V v d D s s J n F 1 b 3 Q 7 U 2 V j d G l v b j E v M T Q w O D I w M j A g L S B R d U 9 E Q S B E d W 1 t e S B k Y X R h I D I w M T g v Q 2 h h b m d l Z C B U e X B l L n t U N C 1 S Y X c s M j N 9 J n F 1 b 3 Q 7 L C Z x d W 9 0 O 1 N l Y 3 R p b 2 4 x L z E 0 M D g y M D I w I C 0 g U X V P R E E g R H V t b X k g Z G F 0 Y S A y M D E 4 L 0 N o Y W 5 n Z W Q g V H l w Z S 5 7 V D U t U m F 3 L D I 0 f S Z x d W 9 0 O y w m c X V v d D t T Z W N 0 a W 9 u M S 8 x N D A 4 M j A y M C A t I F F 1 T 0 R B I E R 1 b W 1 5 I G R h d G E g M j A x O C 9 D a G F u Z 2 V k I F R 5 c G U u e 0 w x L V J h d y w y N X 0 m c X V v d D s s J n F 1 b 3 Q 7 U 2 V j d G l v b j E v M T Q w O D I w M j A g L S B R d U 9 E Q S B E d W 1 t e S B k Y X R h I D I w M T g v Q 2 h h b m d l Z C B U e X B l L n t M M U E t U m F 3 L D I 2 f S Z x d W 9 0 O y w m c X V v d D t T Z W N 0 a W 9 u M S 8 x N D A 4 M j A y M C A t I F F 1 T 0 R B I E R 1 b W 1 5 I G R h d G E g M j A x O C 9 D a G F u Z 2 V k I F R 5 c G U u e 0 w x Q i 1 S Y X c s M j d 9 J n F 1 b 3 Q 7 L C Z x d W 9 0 O 1 N l Y 3 R p b 2 4 x L z E 0 M D g y M D I w I C 0 g U X V P R E E g R H V t b X k g Z G F 0 Y S A y M D E 4 L 0 N o Y W 5 n Z W Q g V H l w Z S 5 7 T D F D L V J h d y w y O H 0 m c X V v d D s s J n F 1 b 3 Q 7 U 2 V j d G l v b j E v M T Q w O D I w M j A g L S B R d U 9 E Q S B E d W 1 t e S B k Y X R h I D I w M T g v Q 2 h h b m d l Z C B U e X B l L n t M M U Q t U m F 3 L D I 5 f S Z x d W 9 0 O y w m c X V v d D t T Z W N 0 a W 9 u M S 8 x N D A 4 M j A y M C A t I F F 1 T 0 R B I E R 1 b W 1 5 I G R h d G E g M j A x O C 9 D a G F u Z 2 V k I F R 5 c G U u e 0 w y L V J h d y w z M H 0 m c X V v d D s s J n F 1 b 3 Q 7 U 2 V j d G l v b j E v M T Q w O D I w M j A g L S B R d U 9 E Q S B E d W 1 t e S B k Y X R h I D I w M T g v Q 2 h h b m d l Z C B U e X B l L n t M M k E t U m F 3 L D M x f S Z x d W 9 0 O y w m c X V v d D t T Z W N 0 a W 9 u M S 8 x N D A 4 M j A y M C A t I F F 1 T 0 R B I E R 1 b W 1 5 I G R h d G E g M j A x O C 9 D a G F u Z 2 V k I F R 5 c G U u e 0 w y Q i 1 S Y X c s M z J 9 J n F 1 b 3 Q 7 L C Z x d W 9 0 O 1 N l Y 3 R p b 2 4 x L z E 0 M D g y M D I w I C 0 g U X V P R E E g R H V t b X k g Z G F 0 Y S A y M D E 4 L 0 N o Y W 5 n Z W Q g V H l w Z S 5 7 T D J D L V J h d y w z M 3 0 m c X V v d D s s J n F 1 b 3 Q 7 U 2 V j d G l v b j E v M T Q w O D I w M j A g L S B R d U 9 E Q S B E d W 1 t e S B k Y X R h I D I w M T g v Q 2 h h b m d l Z C B U e X B l L n t M M y 1 S Y X c s M z R 9 J n F 1 b 3 Q 7 L C Z x d W 9 0 O 1 N l Y 3 R p b 2 4 x L z E 0 M D g y M D I w I C 0 g U X V P R E E g R H V t b X k g Z G F 0 Y S A y M D E 4 L 0 N o Y W 5 n Z W Q g V H l w Z S 5 7 T D N B L V J h d y w z N X 0 m c X V v d D s s J n F 1 b 3 Q 7 U 2 V j d G l v b j E v M T Q w O D I w M j A g L S B R d U 9 E Q S B E d W 1 t e S B k Y X R h I D I w M T g v Q 2 h h b m d l Z C B U e X B l L n t M M 0 I t U m F 3 L D M 2 f S Z x d W 9 0 O y w m c X V v d D t T Z W N 0 a W 9 u M S 8 x N D A 4 M j A y M C A t I F F 1 T 0 R B I E R 1 b W 1 5 I G R h d G E g M j A x O C 9 D a G F u Z 2 V k I F R 5 c G U u e 0 w 0 L V J h d y w z N 3 0 m c X V v d D s s J n F 1 b 3 Q 7 U 2 V j d G l v b j E v M T Q w O D I w M j A g L S B R d U 9 E Q S B E d W 1 t e S B k Y X R h I D I w M T g v Q 2 h h b m d l Z C B U e X B l L n t Q M S 1 T Y 2 9 y Z S w z O H 0 m c X V v d D s s J n F 1 b 3 Q 7 U 2 V j d G l v b j E v M T Q w O D I w M j A g L S B R d U 9 E Q S B E d W 1 t e S B k Y X R h I D I w M T g v Q 2 h h b m d l Z C B U e X B l L n t Q M i 1 T Y 2 9 y Z S w z O X 0 m c X V v d D s s J n F 1 b 3 Q 7 U 2 V j d G l v b j E v M T Q w O D I w M j A g L S B R d U 9 E Q S B E d W 1 t e S B k Y X R h I D I w M T g v Q 2 h h b m d l Z C B U e X B l L n t Q M y 1 T Y 2 9 y Z S w 0 M H 0 m c X V v d D s s J n F 1 b 3 Q 7 U 2 V j d G l v b j E v M T Q w O D I w M j A g L S B R d U 9 E Q S B E d W 1 t e S B k Y X R h I D I w M T g v Q 2 h h b m d l Z C B U e X B l L n t Q N C 1 T Y 2 9 y Z S w 0 M X 0 m c X V v d D s s J n F 1 b 3 Q 7 U 2 V j d G l v b j E v M T Q w O D I w M j A g L S B R d U 9 E Q S B E d W 1 t e S B k Y X R h I D I w M T g v Q 2 h h b m d l Z C B U e X B l L n t Q N S 1 T Y 2 9 y Z S w 0 M n 0 m c X V v d D s s J n F 1 b 3 Q 7 U 2 V j d G l v b j E v M T Q w O D I w M j A g L S B R d U 9 E Q S B E d W 1 t e S B k Y X R h I D I w M T g v Q 2 h h b m d l Z C B U e X B l L n t Q N i 1 T Y 2 9 y Z S w 0 M 3 0 m c X V v d D s s J n F 1 b 3 Q 7 U 2 V j d G l v b j E v M T Q w O D I w M j A g L S B R d U 9 E Q S B E d W 1 t e S B k Y X R h I D I w M T g v Q 2 h h b m d l Z C B U e X B l L n t P M S 1 T Y 2 9 y Z S w 0 N H 0 m c X V v d D s s J n F 1 b 3 Q 7 U 2 V j d G l v b j E v M T Q w O D I w M j A g L S B R d U 9 E Q S B E d W 1 t e S B k Y X R h I D I w M T g v Q 2 h h b m d l Z C B U e X B l L n t P M i 1 T Y 2 9 y Z S w 0 N X 0 m c X V v d D s s J n F 1 b 3 Q 7 U 2 V j d G l v b j E v M T Q w O D I w M j A g L S B R d U 9 E Q S B E d W 1 t e S B k Y X R h I D I w M T g v Q 2 h h b m d l Z C B U e X B l L n t P M y 1 T Y 2 9 y Z S w 0 N n 0 m c X V v d D s s J n F 1 b 3 Q 7 U 2 V j d G l v b j E v M T Q w O D I w M j A g L S B R d U 9 E Q S B E d W 1 t e S B k Y X R h I D I w M T g v Q 2 h h b m d l Z C B U e X B l L n t P N C 1 T Y 2 9 y Z S w 0 N 3 0 m c X V v d D s s J n F 1 b 3 Q 7 U 2 V j d G l v b j E v M T Q w O D I w M j A g L S B R d U 9 E Q S B E d W 1 t e S B k Y X R h I D I w M T g v Q 2 h h b m d l Z C B U e X B l L n t P N S 1 T Y 2 9 y Z S w 0 O H 0 m c X V v d D s s J n F 1 b 3 Q 7 U 2 V j d G l v b j E v M T Q w O D I w M j A g L S B R d U 9 E Q S B E d W 1 t e S B k Y X R h I D I w M T g v Q 2 h h b m d l Z C B U e X B l L n t U M S 1 T Y 2 9 y Z S w 0 O X 0 m c X V v d D s s J n F 1 b 3 Q 7 U 2 V j d G l v b j E v M T Q w O D I w M j A g L S B R d U 9 E Q S B E d W 1 t e S B k Y X R h I D I w M T g v Q 2 h h b m d l Z C B U e X B l L n t U M U E t U 2 N v c m U s N T B 9 J n F 1 b 3 Q 7 L C Z x d W 9 0 O 1 N l Y 3 R p b 2 4 x L z E 0 M D g y M D I w I C 0 g U X V P R E E g R H V t b X k g Z G F 0 Y S A y M D E 4 L 0 N o Y W 5 n Z W Q g V H l w Z S 5 7 V D F C L V N j b 3 J l L D U x f S Z x d W 9 0 O y w m c X V v d D t T Z W N 0 a W 9 u M S 8 x N D A 4 M j A y M C A t I F F 1 T 0 R B I E R 1 b W 1 5 I G R h d G E g M j A x O C 9 D a G F u Z 2 V k I F R 5 c G U u e 1 Q y L V N j b 3 J l L D U y f S Z x d W 9 0 O y w m c X V v d D t T Z W N 0 a W 9 u M S 8 x N D A 4 M j A y M C A t I F F 1 T 0 R B I E R 1 b W 1 5 I G R h d G E g M j A x O C 9 D a G F u Z 2 V k I F R 5 c G U u e 1 Q y Q S 1 T Y 2 9 y Z S w 1 M 3 0 m c X V v d D s s J n F 1 b 3 Q 7 U 2 V j d G l v b j E v M T Q w O D I w M j A g L S B R d U 9 E Q S B E d W 1 t e S B k Y X R h I D I w M T g v Q 2 h h b m d l Z C B U e X B l L n t U M k I t U 2 N v c m U s N T R 9 J n F 1 b 3 Q 7 L C Z x d W 9 0 O 1 N l Y 3 R p b 2 4 x L z E 0 M D g y M D I w I C 0 g U X V P R E E g R H V t b X k g Z G F 0 Y S A y M D E 4 L 0 N o Y W 5 n Z W Q g V H l w Z S 5 7 V D M t U 2 N v c m U s N T V 9 J n F 1 b 3 Q 7 L C Z x d W 9 0 O 1 N l Y 3 R p b 2 4 x L z E 0 M D g y M D I w I C 0 g U X V P R E E g R H V t b X k g Z G F 0 Y S A y M D E 4 L 0 N o Y W 5 n Z W Q g V H l w Z S 5 7 V D N B L V N j b 3 J l L D U 2 f S Z x d W 9 0 O y w m c X V v d D t T Z W N 0 a W 9 u M S 8 x N D A 4 M j A y M C A t I F F 1 T 0 R B I E R 1 b W 1 5 I G R h d G E g M j A x O C 9 D a G F u Z 2 V k I F R 5 c G U u e 1 Q z Q i 1 T Y 2 9 y Z S w 1 N 3 0 m c X V v d D s s J n F 1 b 3 Q 7 U 2 V j d G l v b j E v M T Q w O D I w M j A g L S B R d U 9 E Q S B E d W 1 t e S B k Y X R h I D I w M T g v Q 2 h h b m d l Z C B U e X B l L n t U N C 1 T Y 2 9 y Z S w 1 O H 0 m c X V v d D s s J n F 1 b 3 Q 7 U 2 V j d G l v b j E v M T Q w O D I w M j A g L S B R d U 9 E Q S B E d W 1 t e S B k Y X R h I D I w M T g v Q 2 h h b m d l Z C B U e X B l L n t U N S 1 T Y 2 9 y Z S w 1 O X 0 m c X V v d D s s J n F 1 b 3 Q 7 U 2 V j d G l v b j E v M T Q w O D I w M j A g L S B R d U 9 E Q S B E d W 1 t e S B k Y X R h I D I w M T g v Q 2 h h b m d l Z C B U e X B l L n t M M S 1 T Y 2 9 y Z S w 2 M H 0 m c X V v d D s s J n F 1 b 3 Q 7 U 2 V j d G l v b j E v M T Q w O D I w M j A g L S B R d U 9 E Q S B E d W 1 t e S B k Y X R h I D I w M T g v Q 2 h h b m d l Z C B U e X B l L n t M M U E t U 2 N v c m U s N j F 9 J n F 1 b 3 Q 7 L C Z x d W 9 0 O 1 N l Y 3 R p b 2 4 x L z E 0 M D g y M D I w I C 0 g U X V P R E E g R H V t b X k g Z G F 0 Y S A y M D E 4 L 0 N o Y W 5 n Z W Q g V H l w Z S 5 7 T D F C L V N j b 3 J l L D Y y f S Z x d W 9 0 O y w m c X V v d D t T Z W N 0 a W 9 u M S 8 x N D A 4 M j A y M C A t I F F 1 T 0 R B I E R 1 b W 1 5 I G R h d G E g M j A x O C 9 D a G F u Z 2 V k I F R 5 c G U u e 0 w x Q y 1 T Y 2 9 y Z S w 2 M 3 0 m c X V v d D s s J n F 1 b 3 Q 7 U 2 V j d G l v b j E v M T Q w O D I w M j A g L S B R d U 9 E Q S B E d W 1 t e S B k Y X R h I D I w M T g v Q 2 h h b m d l Z C B U e X B l L n t M M U Q t U 2 N v c m U s N j R 9 J n F 1 b 3 Q 7 L C Z x d W 9 0 O 1 N l Y 3 R p b 2 4 x L z E 0 M D g y M D I w I C 0 g U X V P R E E g R H V t b X k g Z G F 0 Y S A y M D E 4 L 0 N o Y W 5 n Z W Q g V H l w Z S 5 7 T D I t U 2 N v c m U s N j V 9 J n F 1 b 3 Q 7 L C Z x d W 9 0 O 1 N l Y 3 R p b 2 4 x L z E 0 M D g y M D I w I C 0 g U X V P R E E g R H V t b X k g Z G F 0 Y S A y M D E 4 L 0 N o Y W 5 n Z W Q g V H l w Z S 5 7 T D J B L V N j b 3 J l L D Y 2 f S Z x d W 9 0 O y w m c X V v d D t T Z W N 0 a W 9 u M S 8 x N D A 4 M j A y M C A t I F F 1 T 0 R B I E R 1 b W 1 5 I G R h d G E g M j A x O C 9 D a G F u Z 2 V k I F R 5 c G U u e 0 w y Q i 1 T Y 2 9 y Z S w 2 N 3 0 m c X V v d D s s J n F 1 b 3 Q 7 U 2 V j d G l v b j E v M T Q w O D I w M j A g L S B R d U 9 E Q S B E d W 1 t e S B k Y X R h I D I w M T g v Q 2 h h b m d l Z C B U e X B l L n t M M k M t U 2 N v c m U s N j h 9 J n F 1 b 3 Q 7 L C Z x d W 9 0 O 1 N l Y 3 R p b 2 4 x L z E 0 M D g y M D I w I C 0 g U X V P R E E g R H V t b X k g Z G F 0 Y S A y M D E 4 L 0 N o Y W 5 n Z W Q g V H l w Z S 5 7 T D M t U 2 N v c m U s N j l 9 J n F 1 b 3 Q 7 L C Z x d W 9 0 O 1 N l Y 3 R p b 2 4 x L z E 0 M D g y M D I w I C 0 g U X V P R E E g R H V t b X k g Z G F 0 Y S A y M D E 4 L 0 N o Y W 5 n Z W Q g V H l w Z S 5 7 T D N B L V N j b 3 J l L D c w f S Z x d W 9 0 O y w m c X V v d D t T Z W N 0 a W 9 u M S 8 x N D A 4 M j A y M C A t I F F 1 T 0 R B I E R 1 b W 1 5 I G R h d G E g M j A x O C 9 D a G F u Z 2 V k I F R 5 c G U u e 0 w z Q i 1 T Y 2 9 y Z S w 3 M X 0 m c X V v d D s s J n F 1 b 3 Q 7 U 2 V j d G l v b j E v M T Q w O D I w M j A g L S B R d U 9 E Q S B E d W 1 t e S B k Y X R h I D I w M T g v Q 2 h h b m d l Z C B U e X B l L n t M N C 1 T Y 2 9 y Z S w 3 M n 0 m c X V v d D s s J n F 1 b 3 Q 7 U 2 V j d G l v b j E v M T Q w O D I w M j A g L S B R d U 9 E Q S B E d W 1 t e S B k Y X R h I D I w M T g v Q 2 h h b m d l Z C B U e X B l L n t Q L X N j Y W x l Z C B z Y 2 9 y Z S w 3 M 3 0 m c X V v d D s s J n F 1 b 3 Q 7 U 2 V j d G l v b j E v M T Q w O D I w M j A g L S B R d U 9 E Q S B E d W 1 t e S B k Y X R h I D I w M T g v Q 2 h h b m d l Z C B U e X B l L n t Q L X J h b m s s N z R 9 J n F 1 b 3 Q 7 L C Z x d W 9 0 O 1 N l Y 3 R p b 2 4 x L z E 0 M D g y M D I w I C 0 g U X V P R E E g R H V t b X k g Z G F 0 Y S A y M D E 4 L 0 N o Y W 5 n Z W Q g V H l w Z S 5 7 T y 1 z Y 2 F s Z W Q g c 2 N v c m U s N z V 9 J n F 1 b 3 Q 7 L C Z x d W 9 0 O 1 N l Y 3 R p b 2 4 x L z E 0 M D g y M D I w I C 0 g U X V P R E E g R H V t b X k g Z G F 0 Y S A y M D E 4 L 0 N o Y W 5 n Z W Q g V H l w Z S 5 7 T y 1 y Y W 5 r L D c 2 f S Z x d W 9 0 O y w m c X V v d D t T Z W N 0 a W 9 u M S 8 x N D A 4 M j A y M C A t I F F 1 T 0 R B I E R 1 b W 1 5 I G R h d G E g M j A x O C 9 D a G F u Z 2 V k I F R 5 c G U u e 1 Q t c 2 N h b G V k I H N j b 3 J l L D c 3 f S Z x d W 9 0 O y w m c X V v d D t T Z W N 0 a W 9 u M S 8 x N D A 4 M j A y M C A t I F F 1 T 0 R B I E R 1 b W 1 5 I G R h d G E g M j A x O C 9 D a G F u Z 2 V k I F R 5 c G U u e 1 Q t c m F u a y w 3 O H 0 m c X V v d D s s J n F 1 b 3 Q 7 U 2 V j d G l v b j E v M T Q w O D I w M j A g L S B R d U 9 E Q S B E d W 1 t e S B k Y X R h I D I w M T g v Q 2 h h b m d l Z C B U e X B l L n t M L X N j Y W x l Z C B z Y 2 9 y Z S w 3 O X 0 m c X V v d D s s J n F 1 b 3 Q 7 U 2 V j d G l v b j E v M T Q w O D I w M j A g L S B R d U 9 E Q S B E d W 1 t e S B k Y X R h I D I w M T g v Q 2 h h b m d l Z C B U e X B l L n t M L X J h b m s s O D B 9 J n F 1 b 3 Q 7 L C Z x d W 9 0 O 1 N l Y 3 R p b 2 4 x L z E 0 M D g y M D I w I C 0 g U X V P R E E g R H V t b X k g Z G F 0 Y S A y M D E 4 L 0 N o Y W 5 n Z W Q g V H l w Z S 5 7 U H J v Z m l s Z S A x L D g x f S Z x d W 9 0 O y w m c X V v d D t T Z W N 0 a W 9 u M S 8 x N D A 4 M j A y M C A t I F F 1 T 0 R B I E R 1 b W 1 5 I G R h d G E g M j A x O C 9 D a G F u Z 2 V k I F R 5 c G U u e 1 B y b 2 Z p b G U g M i w 4 M n 0 m c X V v d D s s J n F 1 b 3 Q 7 U 2 V j d G l v b j E v M T Q w O D I w M j A g L S B R d U 9 E Q S B E d W 1 t e S B k Y X R h I D I w M T g v Q 2 h h b m d l Z C B U e X B l L n t Q c m 9 m a W x l I D M s O D N 9 J n F 1 b 3 Q 7 L C Z x d W 9 0 O 1 N l Y 3 R p b 2 4 x L z E 0 M D g y M D I w I C 0 g U X V P R E E g R H V t b X k g Z G F 0 Y S A y M D E 4 L 0 N o Y W 5 n Z W Q g V H l w Z S 5 7 U H J v Z m l s Z S A 0 L D g 0 f S Z x d W 9 0 O y w m c X V v d D t T Z W N 0 a W 9 u M S 8 x N D A 4 M j A y M C A t I F F 1 T 0 R B I E R 1 b W 1 5 I G R h d G E g M j A x O C 9 D a G F u Z 2 V k I F R 5 c G U u e 1 B y b 2 Z p b G U g N S w 4 N X 0 m c X V v d D s s J n F 1 b 3 Q 7 U 2 V j d G l v b j E v M T Q w O D I w M j A g L S B R d U 9 E Q S B E d W 1 t e S B k Y X R h I D I w M T g v Q 2 h h b m d l Z C B U e X B l L n t Q M S 1 6 U 2 N v c m U s O D Z 9 J n F 1 b 3 Q 7 L C Z x d W 9 0 O 1 N l Y 3 R p b 2 4 x L z E 0 M D g y M D I w I C 0 g U X V P R E E g R H V t b X k g Z G F 0 Y S A y M D E 4 L 0 N o Y W 5 n Z W Q g V H l w Z S 5 7 U D I t e l N j b 3 J l L D g 3 f S Z x d W 9 0 O y w m c X V v d D t T Z W N 0 a W 9 u M S 8 x N D A 4 M j A y M C A t I F F 1 T 0 R B I E R 1 b W 1 5 I G R h d G E g M j A x O C 9 D a G F u Z 2 V k I F R 5 c G U u e 1 A z L X p T Y 2 9 y Z S w 4 O H 0 m c X V v d D s s J n F 1 b 3 Q 7 U 2 V j d G l v b j E v M T Q w O D I w M j A g L S B R d U 9 E Q S B E d W 1 t e S B k Y X R h I D I w M T g v Q 2 h h b m d l Z C B U e X B l L n t Q N C 1 6 U 2 N v c m U s O D l 9 J n F 1 b 3 Q 7 L C Z x d W 9 0 O 1 N l Y 3 R p b 2 4 x L z E 0 M D g y M D I w I C 0 g U X V P R E E g R H V t b X k g Z G F 0 Y S A y M D E 4 L 0 N o Y W 5 n Z W Q g V H l w Z S 5 7 U D U t e l N j b 3 J l L D k w f S Z x d W 9 0 O y w m c X V v d D t T Z W N 0 a W 9 u M S 8 x N D A 4 M j A y M C A t I F F 1 T 0 R B I E R 1 b W 1 5 I G R h d G E g M j A x O C 9 D a G F u Z 2 V k I F R 5 c G U u e 1 A 2 L X p T Y 2 9 y Z S w 5 M X 0 m c X V v d D s s J n F 1 b 3 Q 7 U 2 V j d G l v b j E v M T Q w O D I w M j A g L S B R d U 9 E Q S B E d W 1 t e S B k Y X R h I D I w M T g v Q 2 h h b m d l Z C B U e X B l L n t P M S 1 6 U 2 N v c m U s O T J 9 J n F 1 b 3 Q 7 L C Z x d W 9 0 O 1 N l Y 3 R p b 2 4 x L z E 0 M D g y M D I w I C 0 g U X V P R E E g R H V t b X k g Z G F 0 Y S A y M D E 4 L 0 N o Y W 5 n Z W Q g V H l w Z S 5 7 T z I t e l N j b 3 J l L D k z f S Z x d W 9 0 O y w m c X V v d D t T Z W N 0 a W 9 u M S 8 x N D A 4 M j A y M C A t I F F 1 T 0 R B I E R 1 b W 1 5 I G R h d G E g M j A x O C 9 D a G F u Z 2 V k I F R 5 c G U u e 0 8 z L X p T Y 2 9 y Z S w 5 N H 0 m c X V v d D s s J n F 1 b 3 Q 7 U 2 V j d G l v b j E v M T Q w O D I w M j A g L S B R d U 9 E Q S B E d W 1 t e S B k Y X R h I D I w M T g v Q 2 h h b m d l Z C B U e X B l L n t P N C 1 6 U 2 N v c m U s O T V 9 J n F 1 b 3 Q 7 L C Z x d W 9 0 O 1 N l Y 3 R p b 2 4 x L z E 0 M D g y M D I w I C 0 g U X V P R E E g R H V t b X k g Z G F 0 Y S A y M D E 4 L 0 N o Y W 5 n Z W Q g V H l w Z S 5 7 T z U t e l N j b 3 J l L D k 2 f S Z x d W 9 0 O y w m c X V v d D t T Z W N 0 a W 9 u M S 8 x N D A 4 M j A y M C A t I F F 1 T 0 R B I E R 1 b W 1 5 I G R h d G E g M j A x O C 9 D a G F u Z 2 V k I F R 5 c G U u e 1 Q x L X p T Y 2 9 y Z S w 5 N 3 0 m c X V v d D s s J n F 1 b 3 Q 7 U 2 V j d G l v b j E v M T Q w O D I w M j A g L S B R d U 9 E Q S B E d W 1 t e S B k Y X R h I D I w M T g v Q 2 h h b m d l Z C B U e X B l L n t U M i 1 6 U 2 N v c m U s O T h 9 J n F 1 b 3 Q 7 L C Z x d W 9 0 O 1 N l Y 3 R p b 2 4 x L z E 0 M D g y M D I w I C 0 g U X V P R E E g R H V t b X k g Z G F 0 Y S A y M D E 4 L 0 N o Y W 5 n Z W Q g V H l w Z S 5 7 V D M t e l N j b 3 J l L D k 5 f S Z x d W 9 0 O y w m c X V v d D t T Z W N 0 a W 9 u M S 8 x N D A 4 M j A y M C A t I F F 1 T 0 R B I E R 1 b W 1 5 I G R h d G E g M j A x O C 9 D a G F u Z 2 V k I F R 5 c G U u e 1 Q 0 L X p T Y 2 9 y Z S w x M D B 9 J n F 1 b 3 Q 7 L C Z x d W 9 0 O 1 N l Y 3 R p b 2 4 x L z E 0 M D g y M D I w I C 0 g U X V P R E E g R H V t b X k g Z G F 0 Y S A y M D E 4 L 0 N o Y W 5 n Z W Q g V H l w Z S 5 7 V D U t e l N j b 3 J l L D E w M X 0 m c X V v d D s s J n F 1 b 3 Q 7 U 2 V j d G l v b j E v M T Q w O D I w M j A g L S B R d U 9 E Q S B E d W 1 t e S B k Y X R h I D I w M T g v Q 2 h h b m d l Z C B U e X B l L n t M M S 1 6 U 2 N v c m U s M T A y f S Z x d W 9 0 O y w m c X V v d D t T Z W N 0 a W 9 u M S 8 x N D A 4 M j A y M C A t I F F 1 T 0 R B I E R 1 b W 1 5 I G R h d G E g M j A x O C 9 D a G F u Z 2 V k I F R 5 c G U u e 0 w y L X p T Y 2 9 y Z S w x M D N 9 J n F 1 b 3 Q 7 L C Z x d W 9 0 O 1 N l Y 3 R p b 2 4 x L z E 0 M D g y M D I w I C 0 g U X V P R E E g R H V t b X k g Z G F 0 Y S A y M D E 4 L 0 N o Y W 5 n Z W Q g V H l w Z S 5 7 T D M t e l N j b 3 J l L D E w N H 0 m c X V v d D s s J n F 1 b 3 Q 7 U 2 V j d G l v b j E v M T Q w O D I w M j A g L S B R d U 9 E Q S B E d W 1 t e S B k Y X R h I D I w M T g v Q 2 h h b m d l Z C B U e X B l L n t M N C 1 6 U 2 N v c m U s M T A 1 f S Z x d W 9 0 O y w m c X V v d D t T Z W N 0 a W 9 u M S 8 x N D A 4 M j A y M C A t I F F 1 T 0 R B I E R 1 b W 1 5 I G R h d G E g M j A x O C 9 D a G F u Z 2 V k I F R 5 c G U u e 1 A t e l N j b 3 J l L D E w N n 0 m c X V v d D s s J n F 1 b 3 Q 7 U 2 V j d G l v b j E v M T Q w O D I w M j A g L S B R d U 9 E Q S B E d W 1 t e S B k Y X R h I D I w M T g v Q 2 h h b m d l Z C B U e X B l L n t P L X p T Y 2 9 y Z S w x M D d 9 J n F 1 b 3 Q 7 L C Z x d W 9 0 O 1 N l Y 3 R p b 2 4 x L z E 0 M D g y M D I w I C 0 g U X V P R E E g R H V t b X k g Z G F 0 Y S A y M D E 4 L 0 N o Y W 5 n Z W Q g V H l w Z S 5 7 V C 1 6 U 2 N v c m U s M T A 4 f S Z x d W 9 0 O y w m c X V v d D t T Z W N 0 a W 9 u M S 8 x N D A 4 M j A y M C A t I F F 1 T 0 R B I E R 1 b W 1 5 I G R h d G E g M j A x O C 9 D a G F u Z 2 V k I F R 5 c G U u e 0 w t e l N j b 3 J l L D E w O X 0 m c X V v d D t d L C Z x d W 9 0 O 0 N v b H V t b k N v d W 5 0 J n F 1 b 3 Q 7 O j E x M C w m c X V v d D t L Z X l D b 2 x 1 b W 5 O Y W 1 l c y Z x d W 9 0 O z p b X S w m c X V v d D t D b 2 x 1 b W 5 J Z G V u d G l 0 a W V z J n F 1 b 3 Q 7 O l s m c X V v d D t T Z W N 0 a W 9 u M S 8 x N D A 4 M j A y M C A t I F F 1 T 0 R B I E R 1 b W 1 5 I G R h d G E g M j A x O C 9 D a G F u Z 2 V k I F R 5 c G U u e 0 F n Z W 5 j a W V z L D B 9 J n F 1 b 3 Q 7 L C Z x d W 9 0 O 1 N l Y 3 R p b 2 4 x L z E 0 M D g y M D I w I C 0 g U X V P R E E g R H V t b X k g Z G F 0 Y S A y M D E 4 L 0 N o Y W 5 n Z W Q g V H l w Z S 5 7 T G 9 u Z y B u Y W 1 l L D F 9 J n F 1 b 3 Q 7 L C Z x d W 9 0 O 1 N l Y 3 R p b 2 4 x L z E 0 M D g y M D I w I C 0 g U X V P R E E g R H V t b X k g Z G F 0 Y S A y M D E 4 L 0 N o Y W 5 n Z W Q g V H l w Z S 5 7 Q W d l b m N 5 Y 2 9 k Z S w y f S Z x d W 9 0 O y w m c X V v d D t T Z W N 0 a W 9 u M S 8 x N D A 4 M j A y M C A t I F F 1 T 0 R B I E R 1 b W 1 5 I G R h d G E g M j A x O C 9 D a G F u Z 2 V k I F R 5 c G U u e 1 A x L V J h d y w z f S Z x d W 9 0 O y w m c X V v d D t T Z W N 0 a W 9 u M S 8 x N D A 4 M j A y M C A t I F F 1 T 0 R B I E R 1 b W 1 5 I G R h d G E g M j A x O C 9 D a G F u Z 2 V k I F R 5 c G U u e 1 A y L V J h d y w 0 f S Z x d W 9 0 O y w m c X V v d D t T Z W N 0 a W 9 u M S 8 x N D A 4 M j A y M C A t I F F 1 T 0 R B I E R 1 b W 1 5 I G R h d G E g M j A x O C 9 D a G F u Z 2 V k I F R 5 c G U u e 1 A z L V J h d y w 1 f S Z x d W 9 0 O y w m c X V v d D t T Z W N 0 a W 9 u M S 8 x N D A 4 M j A y M C A t I F F 1 T 0 R B I E R 1 b W 1 5 I G R h d G E g M j A x O C 9 D a G F u Z 2 V k I F R 5 c G U u e 1 A 0 L V J h d y w 2 f S Z x d W 9 0 O y w m c X V v d D t T Z W N 0 a W 9 u M S 8 x N D A 4 M j A y M C A t I F F 1 T 0 R B I E R 1 b W 1 5 I G R h d G E g M j A x O C 9 D a G F u Z 2 V k I F R 5 c G U u e 1 A 1 L V J h d y w 3 f S Z x d W 9 0 O y w m c X V v d D t T Z W N 0 a W 9 u M S 8 x N D A 4 M j A y M C A t I F F 1 T 0 R B I E R 1 b W 1 5 I G R h d G E g M j A x O C 9 D a G F u Z 2 V k I F R 5 c G U u e 1 A 2 L V J h d y w 4 f S Z x d W 9 0 O y w m c X V v d D t T Z W N 0 a W 9 u M S 8 x N D A 4 M j A y M C A t I F F 1 T 0 R B I E R 1 b W 1 5 I G R h d G E g M j A x O C 9 D a G F u Z 2 V k I F R 5 c G U u e 0 8 x L V J h d y w 5 f S Z x d W 9 0 O y w m c X V v d D t T Z W N 0 a W 9 u M S 8 x N D A 4 M j A y M C A t I F F 1 T 0 R B I E R 1 b W 1 5 I G R h d G E g M j A x O C 9 D a G F u Z 2 V k I F R 5 c G U u e 0 8 y L V J h d y w x M H 0 m c X V v d D s s J n F 1 b 3 Q 7 U 2 V j d G l v b j E v M T Q w O D I w M j A g L S B R d U 9 E Q S B E d W 1 t e S B k Y X R h I D I w M T g v Q 2 h h b m d l Z C B U e X B l L n t P M y 1 S Y X c s M T F 9 J n F 1 b 3 Q 7 L C Z x d W 9 0 O 1 N l Y 3 R p b 2 4 x L z E 0 M D g y M D I w I C 0 g U X V P R E E g R H V t b X k g Z G F 0 Y S A y M D E 4 L 0 N o Y W 5 n Z W Q g V H l w Z S 5 7 T z Q t U m F 3 L D E y f S Z x d W 9 0 O y w m c X V v d D t T Z W N 0 a W 9 u M S 8 x N D A 4 M j A y M C A t I F F 1 T 0 R B I E R 1 b W 1 5 I G R h d G E g M j A x O C 9 D a G F u Z 2 V k I F R 5 c G U u e 0 8 1 L V J h d y w x M 3 0 m c X V v d D s s J n F 1 b 3 Q 7 U 2 V j d G l v b j E v M T Q w O D I w M j A g L S B R d U 9 E Q S B E d W 1 t e S B k Y X R h I D I w M T g v Q 2 h h b m d l Z C B U e X B l L n t U M S 1 S Y X c s M T R 9 J n F 1 b 3 Q 7 L C Z x d W 9 0 O 1 N l Y 3 R p b 2 4 x L z E 0 M D g y M D I w I C 0 g U X V P R E E g R H V t b X k g Z G F 0 Y S A y M D E 4 L 0 N o Y W 5 n Z W Q g V H l w Z S 5 7 V D F B L V J h d y w x N X 0 m c X V v d D s s J n F 1 b 3 Q 7 U 2 V j d G l v b j E v M T Q w O D I w M j A g L S B R d U 9 E Q S B E d W 1 t e S B k Y X R h I D I w M T g v Q 2 h h b m d l Z C B U e X B l L n t U M U I t U m F 3 L D E 2 f S Z x d W 9 0 O y w m c X V v d D t T Z W N 0 a W 9 u M S 8 x N D A 4 M j A y M C A t I F F 1 T 0 R B I E R 1 b W 1 5 I G R h d G E g M j A x O C 9 D a G F u Z 2 V k I F R 5 c G U u e 1 Q y L V J h d y w x N 3 0 m c X V v d D s s J n F 1 b 3 Q 7 U 2 V j d G l v b j E v M T Q w O D I w M j A g L S B R d U 9 E Q S B E d W 1 t e S B k Y X R h I D I w M T g v Q 2 h h b m d l Z C B U e X B l L n t U M k E t U m F 3 L D E 4 f S Z x d W 9 0 O y w m c X V v d D t T Z W N 0 a W 9 u M S 8 x N D A 4 M j A y M C A t I F F 1 T 0 R B I E R 1 b W 1 5 I G R h d G E g M j A x O C 9 D a G F u Z 2 V k I F R 5 c G U u e 1 Q y Q i 1 S Y X c s M T l 9 J n F 1 b 3 Q 7 L C Z x d W 9 0 O 1 N l Y 3 R p b 2 4 x L z E 0 M D g y M D I w I C 0 g U X V P R E E g R H V t b X k g Z G F 0 Y S A y M D E 4 L 0 N o Y W 5 n Z W Q g V H l w Z S 5 7 V D M t U m F 3 L D I w f S Z x d W 9 0 O y w m c X V v d D t T Z W N 0 a W 9 u M S 8 x N D A 4 M j A y M C A t I F F 1 T 0 R B I E R 1 b W 1 5 I G R h d G E g M j A x O C 9 D a G F u Z 2 V k I F R 5 c G U u e 1 Q z Q S 1 S Y X c s M j F 9 J n F 1 b 3 Q 7 L C Z x d W 9 0 O 1 N l Y 3 R p b 2 4 x L z E 0 M D g y M D I w I C 0 g U X V P R E E g R H V t b X k g Z G F 0 Y S A y M D E 4 L 0 N o Y W 5 n Z W Q g V H l w Z S 5 7 V D N C L V J h d y w y M n 0 m c X V v d D s s J n F 1 b 3 Q 7 U 2 V j d G l v b j E v M T Q w O D I w M j A g L S B R d U 9 E Q S B E d W 1 t e S B k Y X R h I D I w M T g v Q 2 h h b m d l Z C B U e X B l L n t U N C 1 S Y X c s M j N 9 J n F 1 b 3 Q 7 L C Z x d W 9 0 O 1 N l Y 3 R p b 2 4 x L z E 0 M D g y M D I w I C 0 g U X V P R E E g R H V t b X k g Z G F 0 Y S A y M D E 4 L 0 N o Y W 5 n Z W Q g V H l w Z S 5 7 V D U t U m F 3 L D I 0 f S Z x d W 9 0 O y w m c X V v d D t T Z W N 0 a W 9 u M S 8 x N D A 4 M j A y M C A t I F F 1 T 0 R B I E R 1 b W 1 5 I G R h d G E g M j A x O C 9 D a G F u Z 2 V k I F R 5 c G U u e 0 w x L V J h d y w y N X 0 m c X V v d D s s J n F 1 b 3 Q 7 U 2 V j d G l v b j E v M T Q w O D I w M j A g L S B R d U 9 E Q S B E d W 1 t e S B k Y X R h I D I w M T g v Q 2 h h b m d l Z C B U e X B l L n t M M U E t U m F 3 L D I 2 f S Z x d W 9 0 O y w m c X V v d D t T Z W N 0 a W 9 u M S 8 x N D A 4 M j A y M C A t I F F 1 T 0 R B I E R 1 b W 1 5 I G R h d G E g M j A x O C 9 D a G F u Z 2 V k I F R 5 c G U u e 0 w x Q i 1 S Y X c s M j d 9 J n F 1 b 3 Q 7 L C Z x d W 9 0 O 1 N l Y 3 R p b 2 4 x L z E 0 M D g y M D I w I C 0 g U X V P R E E g R H V t b X k g Z G F 0 Y S A y M D E 4 L 0 N o Y W 5 n Z W Q g V H l w Z S 5 7 T D F D L V J h d y w y O H 0 m c X V v d D s s J n F 1 b 3 Q 7 U 2 V j d G l v b j E v M T Q w O D I w M j A g L S B R d U 9 E Q S B E d W 1 t e S B k Y X R h I D I w M T g v Q 2 h h b m d l Z C B U e X B l L n t M M U Q t U m F 3 L D I 5 f S Z x d W 9 0 O y w m c X V v d D t T Z W N 0 a W 9 u M S 8 x N D A 4 M j A y M C A t I F F 1 T 0 R B I E R 1 b W 1 5 I G R h d G E g M j A x O C 9 D a G F u Z 2 V k I F R 5 c G U u e 0 w y L V J h d y w z M H 0 m c X V v d D s s J n F 1 b 3 Q 7 U 2 V j d G l v b j E v M T Q w O D I w M j A g L S B R d U 9 E Q S B E d W 1 t e S B k Y X R h I D I w M T g v Q 2 h h b m d l Z C B U e X B l L n t M M k E t U m F 3 L D M x f S Z x d W 9 0 O y w m c X V v d D t T Z W N 0 a W 9 u M S 8 x N D A 4 M j A y M C A t I F F 1 T 0 R B I E R 1 b W 1 5 I G R h d G E g M j A x O C 9 D a G F u Z 2 V k I F R 5 c G U u e 0 w y Q i 1 S Y X c s M z J 9 J n F 1 b 3 Q 7 L C Z x d W 9 0 O 1 N l Y 3 R p b 2 4 x L z E 0 M D g y M D I w I C 0 g U X V P R E E g R H V t b X k g Z G F 0 Y S A y M D E 4 L 0 N o Y W 5 n Z W Q g V H l w Z S 5 7 T D J D L V J h d y w z M 3 0 m c X V v d D s s J n F 1 b 3 Q 7 U 2 V j d G l v b j E v M T Q w O D I w M j A g L S B R d U 9 E Q S B E d W 1 t e S B k Y X R h I D I w M T g v Q 2 h h b m d l Z C B U e X B l L n t M M y 1 S Y X c s M z R 9 J n F 1 b 3 Q 7 L C Z x d W 9 0 O 1 N l Y 3 R p b 2 4 x L z E 0 M D g y M D I w I C 0 g U X V P R E E g R H V t b X k g Z G F 0 Y S A y M D E 4 L 0 N o Y W 5 n Z W Q g V H l w Z S 5 7 T D N B L V J h d y w z N X 0 m c X V v d D s s J n F 1 b 3 Q 7 U 2 V j d G l v b j E v M T Q w O D I w M j A g L S B R d U 9 E Q S B E d W 1 t e S B k Y X R h I D I w M T g v Q 2 h h b m d l Z C B U e X B l L n t M M 0 I t U m F 3 L D M 2 f S Z x d W 9 0 O y w m c X V v d D t T Z W N 0 a W 9 u M S 8 x N D A 4 M j A y M C A t I F F 1 T 0 R B I E R 1 b W 1 5 I G R h d G E g M j A x O C 9 D a G F u Z 2 V k I F R 5 c G U u e 0 w 0 L V J h d y w z N 3 0 m c X V v d D s s J n F 1 b 3 Q 7 U 2 V j d G l v b j E v M T Q w O D I w M j A g L S B R d U 9 E Q S B E d W 1 t e S B k Y X R h I D I w M T g v Q 2 h h b m d l Z C B U e X B l L n t Q M S 1 T Y 2 9 y Z S w z O H 0 m c X V v d D s s J n F 1 b 3 Q 7 U 2 V j d G l v b j E v M T Q w O D I w M j A g L S B R d U 9 E Q S B E d W 1 t e S B k Y X R h I D I w M T g v Q 2 h h b m d l Z C B U e X B l L n t Q M i 1 T Y 2 9 y Z S w z O X 0 m c X V v d D s s J n F 1 b 3 Q 7 U 2 V j d G l v b j E v M T Q w O D I w M j A g L S B R d U 9 E Q S B E d W 1 t e S B k Y X R h I D I w M T g v Q 2 h h b m d l Z C B U e X B l L n t Q M y 1 T Y 2 9 y Z S w 0 M H 0 m c X V v d D s s J n F 1 b 3 Q 7 U 2 V j d G l v b j E v M T Q w O D I w M j A g L S B R d U 9 E Q S B E d W 1 t e S B k Y X R h I D I w M T g v Q 2 h h b m d l Z C B U e X B l L n t Q N C 1 T Y 2 9 y Z S w 0 M X 0 m c X V v d D s s J n F 1 b 3 Q 7 U 2 V j d G l v b j E v M T Q w O D I w M j A g L S B R d U 9 E Q S B E d W 1 t e S B k Y X R h I D I w M T g v Q 2 h h b m d l Z C B U e X B l L n t Q N S 1 T Y 2 9 y Z S w 0 M n 0 m c X V v d D s s J n F 1 b 3 Q 7 U 2 V j d G l v b j E v M T Q w O D I w M j A g L S B R d U 9 E Q S B E d W 1 t e S B k Y X R h I D I w M T g v Q 2 h h b m d l Z C B U e X B l L n t Q N i 1 T Y 2 9 y Z S w 0 M 3 0 m c X V v d D s s J n F 1 b 3 Q 7 U 2 V j d G l v b j E v M T Q w O D I w M j A g L S B R d U 9 E Q S B E d W 1 t e S B k Y X R h I D I w M T g v Q 2 h h b m d l Z C B U e X B l L n t P M S 1 T Y 2 9 y Z S w 0 N H 0 m c X V v d D s s J n F 1 b 3 Q 7 U 2 V j d G l v b j E v M T Q w O D I w M j A g L S B R d U 9 E Q S B E d W 1 t e S B k Y X R h I D I w M T g v Q 2 h h b m d l Z C B U e X B l L n t P M i 1 T Y 2 9 y Z S w 0 N X 0 m c X V v d D s s J n F 1 b 3 Q 7 U 2 V j d G l v b j E v M T Q w O D I w M j A g L S B R d U 9 E Q S B E d W 1 t e S B k Y X R h I D I w M T g v Q 2 h h b m d l Z C B U e X B l L n t P M y 1 T Y 2 9 y Z S w 0 N n 0 m c X V v d D s s J n F 1 b 3 Q 7 U 2 V j d G l v b j E v M T Q w O D I w M j A g L S B R d U 9 E Q S B E d W 1 t e S B k Y X R h I D I w M T g v Q 2 h h b m d l Z C B U e X B l L n t P N C 1 T Y 2 9 y Z S w 0 N 3 0 m c X V v d D s s J n F 1 b 3 Q 7 U 2 V j d G l v b j E v M T Q w O D I w M j A g L S B R d U 9 E Q S B E d W 1 t e S B k Y X R h I D I w M T g v Q 2 h h b m d l Z C B U e X B l L n t P N S 1 T Y 2 9 y Z S w 0 O H 0 m c X V v d D s s J n F 1 b 3 Q 7 U 2 V j d G l v b j E v M T Q w O D I w M j A g L S B R d U 9 E Q S B E d W 1 t e S B k Y X R h I D I w M T g v Q 2 h h b m d l Z C B U e X B l L n t U M S 1 T Y 2 9 y Z S w 0 O X 0 m c X V v d D s s J n F 1 b 3 Q 7 U 2 V j d G l v b j E v M T Q w O D I w M j A g L S B R d U 9 E Q S B E d W 1 t e S B k Y X R h I D I w M T g v Q 2 h h b m d l Z C B U e X B l L n t U M U E t U 2 N v c m U s N T B 9 J n F 1 b 3 Q 7 L C Z x d W 9 0 O 1 N l Y 3 R p b 2 4 x L z E 0 M D g y M D I w I C 0 g U X V P R E E g R H V t b X k g Z G F 0 Y S A y M D E 4 L 0 N o Y W 5 n Z W Q g V H l w Z S 5 7 V D F C L V N j b 3 J l L D U x f S Z x d W 9 0 O y w m c X V v d D t T Z W N 0 a W 9 u M S 8 x N D A 4 M j A y M C A t I F F 1 T 0 R B I E R 1 b W 1 5 I G R h d G E g M j A x O C 9 D a G F u Z 2 V k I F R 5 c G U u e 1 Q y L V N j b 3 J l L D U y f S Z x d W 9 0 O y w m c X V v d D t T Z W N 0 a W 9 u M S 8 x N D A 4 M j A y M C A t I F F 1 T 0 R B I E R 1 b W 1 5 I G R h d G E g M j A x O C 9 D a G F u Z 2 V k I F R 5 c G U u e 1 Q y Q S 1 T Y 2 9 y Z S w 1 M 3 0 m c X V v d D s s J n F 1 b 3 Q 7 U 2 V j d G l v b j E v M T Q w O D I w M j A g L S B R d U 9 E Q S B E d W 1 t e S B k Y X R h I D I w M T g v Q 2 h h b m d l Z C B U e X B l L n t U M k I t U 2 N v c m U s N T R 9 J n F 1 b 3 Q 7 L C Z x d W 9 0 O 1 N l Y 3 R p b 2 4 x L z E 0 M D g y M D I w I C 0 g U X V P R E E g R H V t b X k g Z G F 0 Y S A y M D E 4 L 0 N o Y W 5 n Z W Q g V H l w Z S 5 7 V D M t U 2 N v c m U s N T V 9 J n F 1 b 3 Q 7 L C Z x d W 9 0 O 1 N l Y 3 R p b 2 4 x L z E 0 M D g y M D I w I C 0 g U X V P R E E g R H V t b X k g Z G F 0 Y S A y M D E 4 L 0 N o Y W 5 n Z W Q g V H l w Z S 5 7 V D N B L V N j b 3 J l L D U 2 f S Z x d W 9 0 O y w m c X V v d D t T Z W N 0 a W 9 u M S 8 x N D A 4 M j A y M C A t I F F 1 T 0 R B I E R 1 b W 1 5 I G R h d G E g M j A x O C 9 D a G F u Z 2 V k I F R 5 c G U u e 1 Q z Q i 1 T Y 2 9 y Z S w 1 N 3 0 m c X V v d D s s J n F 1 b 3 Q 7 U 2 V j d G l v b j E v M T Q w O D I w M j A g L S B R d U 9 E Q S B E d W 1 t e S B k Y X R h I D I w M T g v Q 2 h h b m d l Z C B U e X B l L n t U N C 1 T Y 2 9 y Z S w 1 O H 0 m c X V v d D s s J n F 1 b 3 Q 7 U 2 V j d G l v b j E v M T Q w O D I w M j A g L S B R d U 9 E Q S B E d W 1 t e S B k Y X R h I D I w M T g v Q 2 h h b m d l Z C B U e X B l L n t U N S 1 T Y 2 9 y Z S w 1 O X 0 m c X V v d D s s J n F 1 b 3 Q 7 U 2 V j d G l v b j E v M T Q w O D I w M j A g L S B R d U 9 E Q S B E d W 1 t e S B k Y X R h I D I w M T g v Q 2 h h b m d l Z C B U e X B l L n t M M S 1 T Y 2 9 y Z S w 2 M H 0 m c X V v d D s s J n F 1 b 3 Q 7 U 2 V j d G l v b j E v M T Q w O D I w M j A g L S B R d U 9 E Q S B E d W 1 t e S B k Y X R h I D I w M T g v Q 2 h h b m d l Z C B U e X B l L n t M M U E t U 2 N v c m U s N j F 9 J n F 1 b 3 Q 7 L C Z x d W 9 0 O 1 N l Y 3 R p b 2 4 x L z E 0 M D g y M D I w I C 0 g U X V P R E E g R H V t b X k g Z G F 0 Y S A y M D E 4 L 0 N o Y W 5 n Z W Q g V H l w Z S 5 7 T D F C L V N j b 3 J l L D Y y f S Z x d W 9 0 O y w m c X V v d D t T Z W N 0 a W 9 u M S 8 x N D A 4 M j A y M C A t I F F 1 T 0 R B I E R 1 b W 1 5 I G R h d G E g M j A x O C 9 D a G F u Z 2 V k I F R 5 c G U u e 0 w x Q y 1 T Y 2 9 y Z S w 2 M 3 0 m c X V v d D s s J n F 1 b 3 Q 7 U 2 V j d G l v b j E v M T Q w O D I w M j A g L S B R d U 9 E Q S B E d W 1 t e S B k Y X R h I D I w M T g v Q 2 h h b m d l Z C B U e X B l L n t M M U Q t U 2 N v c m U s N j R 9 J n F 1 b 3 Q 7 L C Z x d W 9 0 O 1 N l Y 3 R p b 2 4 x L z E 0 M D g y M D I w I C 0 g U X V P R E E g R H V t b X k g Z G F 0 Y S A y M D E 4 L 0 N o Y W 5 n Z W Q g V H l w Z S 5 7 T D I t U 2 N v c m U s N j V 9 J n F 1 b 3 Q 7 L C Z x d W 9 0 O 1 N l Y 3 R p b 2 4 x L z E 0 M D g y M D I w I C 0 g U X V P R E E g R H V t b X k g Z G F 0 Y S A y M D E 4 L 0 N o Y W 5 n Z W Q g V H l w Z S 5 7 T D J B L V N j b 3 J l L D Y 2 f S Z x d W 9 0 O y w m c X V v d D t T Z W N 0 a W 9 u M S 8 x N D A 4 M j A y M C A t I F F 1 T 0 R B I E R 1 b W 1 5 I G R h d G E g M j A x O C 9 D a G F u Z 2 V k I F R 5 c G U u e 0 w y Q i 1 T Y 2 9 y Z S w 2 N 3 0 m c X V v d D s s J n F 1 b 3 Q 7 U 2 V j d G l v b j E v M T Q w O D I w M j A g L S B R d U 9 E Q S B E d W 1 t e S B k Y X R h I D I w M T g v Q 2 h h b m d l Z C B U e X B l L n t M M k M t U 2 N v c m U s N j h 9 J n F 1 b 3 Q 7 L C Z x d W 9 0 O 1 N l Y 3 R p b 2 4 x L z E 0 M D g y M D I w I C 0 g U X V P R E E g R H V t b X k g Z G F 0 Y S A y M D E 4 L 0 N o Y W 5 n Z W Q g V H l w Z S 5 7 T D M t U 2 N v c m U s N j l 9 J n F 1 b 3 Q 7 L C Z x d W 9 0 O 1 N l Y 3 R p b 2 4 x L z E 0 M D g y M D I w I C 0 g U X V P R E E g R H V t b X k g Z G F 0 Y S A y M D E 4 L 0 N o Y W 5 n Z W Q g V H l w Z S 5 7 T D N B L V N j b 3 J l L D c w f S Z x d W 9 0 O y w m c X V v d D t T Z W N 0 a W 9 u M S 8 x N D A 4 M j A y M C A t I F F 1 T 0 R B I E R 1 b W 1 5 I G R h d G E g M j A x O C 9 D a G F u Z 2 V k I F R 5 c G U u e 0 w z Q i 1 T Y 2 9 y Z S w 3 M X 0 m c X V v d D s s J n F 1 b 3 Q 7 U 2 V j d G l v b j E v M T Q w O D I w M j A g L S B R d U 9 E Q S B E d W 1 t e S B k Y X R h I D I w M T g v Q 2 h h b m d l Z C B U e X B l L n t M N C 1 T Y 2 9 y Z S w 3 M n 0 m c X V v d D s s J n F 1 b 3 Q 7 U 2 V j d G l v b j E v M T Q w O D I w M j A g L S B R d U 9 E Q S B E d W 1 t e S B k Y X R h I D I w M T g v Q 2 h h b m d l Z C B U e X B l L n t Q L X N j Y W x l Z C B z Y 2 9 y Z S w 3 M 3 0 m c X V v d D s s J n F 1 b 3 Q 7 U 2 V j d G l v b j E v M T Q w O D I w M j A g L S B R d U 9 E Q S B E d W 1 t e S B k Y X R h I D I w M T g v Q 2 h h b m d l Z C B U e X B l L n t Q L X J h b m s s N z R 9 J n F 1 b 3 Q 7 L C Z x d W 9 0 O 1 N l Y 3 R p b 2 4 x L z E 0 M D g y M D I w I C 0 g U X V P R E E g R H V t b X k g Z G F 0 Y S A y M D E 4 L 0 N o Y W 5 n Z W Q g V H l w Z S 5 7 T y 1 z Y 2 F s Z W Q g c 2 N v c m U s N z V 9 J n F 1 b 3 Q 7 L C Z x d W 9 0 O 1 N l Y 3 R p b 2 4 x L z E 0 M D g y M D I w I C 0 g U X V P R E E g R H V t b X k g Z G F 0 Y S A y M D E 4 L 0 N o Y W 5 n Z W Q g V H l w Z S 5 7 T y 1 y Y W 5 r L D c 2 f S Z x d W 9 0 O y w m c X V v d D t T Z W N 0 a W 9 u M S 8 x N D A 4 M j A y M C A t I F F 1 T 0 R B I E R 1 b W 1 5 I G R h d G E g M j A x O C 9 D a G F u Z 2 V k I F R 5 c G U u e 1 Q t c 2 N h b G V k I H N j b 3 J l L D c 3 f S Z x d W 9 0 O y w m c X V v d D t T Z W N 0 a W 9 u M S 8 x N D A 4 M j A y M C A t I F F 1 T 0 R B I E R 1 b W 1 5 I G R h d G E g M j A x O C 9 D a G F u Z 2 V k I F R 5 c G U u e 1 Q t c m F u a y w 3 O H 0 m c X V v d D s s J n F 1 b 3 Q 7 U 2 V j d G l v b j E v M T Q w O D I w M j A g L S B R d U 9 E Q S B E d W 1 t e S B k Y X R h I D I w M T g v Q 2 h h b m d l Z C B U e X B l L n t M L X N j Y W x l Z C B z Y 2 9 y Z S w 3 O X 0 m c X V v d D s s J n F 1 b 3 Q 7 U 2 V j d G l v b j E v M T Q w O D I w M j A g L S B R d U 9 E Q S B E d W 1 t e S B k Y X R h I D I w M T g v Q 2 h h b m d l Z C B U e X B l L n t M L X J h b m s s O D B 9 J n F 1 b 3 Q 7 L C Z x d W 9 0 O 1 N l Y 3 R p b 2 4 x L z E 0 M D g y M D I w I C 0 g U X V P R E E g R H V t b X k g Z G F 0 Y S A y M D E 4 L 0 N o Y W 5 n Z W Q g V H l w Z S 5 7 U H J v Z m l s Z S A x L D g x f S Z x d W 9 0 O y w m c X V v d D t T Z W N 0 a W 9 u M S 8 x N D A 4 M j A y M C A t I F F 1 T 0 R B I E R 1 b W 1 5 I G R h d G E g M j A x O C 9 D a G F u Z 2 V k I F R 5 c G U u e 1 B y b 2 Z p b G U g M i w 4 M n 0 m c X V v d D s s J n F 1 b 3 Q 7 U 2 V j d G l v b j E v M T Q w O D I w M j A g L S B R d U 9 E Q S B E d W 1 t e S B k Y X R h I D I w M T g v Q 2 h h b m d l Z C B U e X B l L n t Q c m 9 m a W x l I D M s O D N 9 J n F 1 b 3 Q 7 L C Z x d W 9 0 O 1 N l Y 3 R p b 2 4 x L z E 0 M D g y M D I w I C 0 g U X V P R E E g R H V t b X k g Z G F 0 Y S A y M D E 4 L 0 N o Y W 5 n Z W Q g V H l w Z S 5 7 U H J v Z m l s Z S A 0 L D g 0 f S Z x d W 9 0 O y w m c X V v d D t T Z W N 0 a W 9 u M S 8 x N D A 4 M j A y M C A t I F F 1 T 0 R B I E R 1 b W 1 5 I G R h d G E g M j A x O C 9 D a G F u Z 2 V k I F R 5 c G U u e 1 B y b 2 Z p b G U g N S w 4 N X 0 m c X V v d D s s J n F 1 b 3 Q 7 U 2 V j d G l v b j E v M T Q w O D I w M j A g L S B R d U 9 E Q S B E d W 1 t e S B k Y X R h I D I w M T g v Q 2 h h b m d l Z C B U e X B l L n t Q M S 1 6 U 2 N v c m U s O D Z 9 J n F 1 b 3 Q 7 L C Z x d W 9 0 O 1 N l Y 3 R p b 2 4 x L z E 0 M D g y M D I w I C 0 g U X V P R E E g R H V t b X k g Z G F 0 Y S A y M D E 4 L 0 N o Y W 5 n Z W Q g V H l w Z S 5 7 U D I t e l N j b 3 J l L D g 3 f S Z x d W 9 0 O y w m c X V v d D t T Z W N 0 a W 9 u M S 8 x N D A 4 M j A y M C A t I F F 1 T 0 R B I E R 1 b W 1 5 I G R h d G E g M j A x O C 9 D a G F u Z 2 V k I F R 5 c G U u e 1 A z L X p T Y 2 9 y Z S w 4 O H 0 m c X V v d D s s J n F 1 b 3 Q 7 U 2 V j d G l v b j E v M T Q w O D I w M j A g L S B R d U 9 E Q S B E d W 1 t e S B k Y X R h I D I w M T g v Q 2 h h b m d l Z C B U e X B l L n t Q N C 1 6 U 2 N v c m U s O D l 9 J n F 1 b 3 Q 7 L C Z x d W 9 0 O 1 N l Y 3 R p b 2 4 x L z E 0 M D g y M D I w I C 0 g U X V P R E E g R H V t b X k g Z G F 0 Y S A y M D E 4 L 0 N o Y W 5 n Z W Q g V H l w Z S 5 7 U D U t e l N j b 3 J l L D k w f S Z x d W 9 0 O y w m c X V v d D t T Z W N 0 a W 9 u M S 8 x N D A 4 M j A y M C A t I F F 1 T 0 R B I E R 1 b W 1 5 I G R h d G E g M j A x O C 9 D a G F u Z 2 V k I F R 5 c G U u e 1 A 2 L X p T Y 2 9 y Z S w 5 M X 0 m c X V v d D s s J n F 1 b 3 Q 7 U 2 V j d G l v b j E v M T Q w O D I w M j A g L S B R d U 9 E Q S B E d W 1 t e S B k Y X R h I D I w M T g v Q 2 h h b m d l Z C B U e X B l L n t P M S 1 6 U 2 N v c m U s O T J 9 J n F 1 b 3 Q 7 L C Z x d W 9 0 O 1 N l Y 3 R p b 2 4 x L z E 0 M D g y M D I w I C 0 g U X V P R E E g R H V t b X k g Z G F 0 Y S A y M D E 4 L 0 N o Y W 5 n Z W Q g V H l w Z S 5 7 T z I t e l N j b 3 J l L D k z f S Z x d W 9 0 O y w m c X V v d D t T Z W N 0 a W 9 u M S 8 x N D A 4 M j A y M C A t I F F 1 T 0 R B I E R 1 b W 1 5 I G R h d G E g M j A x O C 9 D a G F u Z 2 V k I F R 5 c G U u e 0 8 z L X p T Y 2 9 y Z S w 5 N H 0 m c X V v d D s s J n F 1 b 3 Q 7 U 2 V j d G l v b j E v M T Q w O D I w M j A g L S B R d U 9 E Q S B E d W 1 t e S B k Y X R h I D I w M T g v Q 2 h h b m d l Z C B U e X B l L n t P N C 1 6 U 2 N v c m U s O T V 9 J n F 1 b 3 Q 7 L C Z x d W 9 0 O 1 N l Y 3 R p b 2 4 x L z E 0 M D g y M D I w I C 0 g U X V P R E E g R H V t b X k g Z G F 0 Y S A y M D E 4 L 0 N o Y W 5 n Z W Q g V H l w Z S 5 7 T z U t e l N j b 3 J l L D k 2 f S Z x d W 9 0 O y w m c X V v d D t T Z W N 0 a W 9 u M S 8 x N D A 4 M j A y M C A t I F F 1 T 0 R B I E R 1 b W 1 5 I G R h d G E g M j A x O C 9 D a G F u Z 2 V k I F R 5 c G U u e 1 Q x L X p T Y 2 9 y Z S w 5 N 3 0 m c X V v d D s s J n F 1 b 3 Q 7 U 2 V j d G l v b j E v M T Q w O D I w M j A g L S B R d U 9 E Q S B E d W 1 t e S B k Y X R h I D I w M T g v Q 2 h h b m d l Z C B U e X B l L n t U M i 1 6 U 2 N v c m U s O T h 9 J n F 1 b 3 Q 7 L C Z x d W 9 0 O 1 N l Y 3 R p b 2 4 x L z E 0 M D g y M D I w I C 0 g U X V P R E E g R H V t b X k g Z G F 0 Y S A y M D E 4 L 0 N o Y W 5 n Z W Q g V H l w Z S 5 7 V D M t e l N j b 3 J l L D k 5 f S Z x d W 9 0 O y w m c X V v d D t T Z W N 0 a W 9 u M S 8 x N D A 4 M j A y M C A t I F F 1 T 0 R B I E R 1 b W 1 5 I G R h d G E g M j A x O C 9 D a G F u Z 2 V k I F R 5 c G U u e 1 Q 0 L X p T Y 2 9 y Z S w x M D B 9 J n F 1 b 3 Q 7 L C Z x d W 9 0 O 1 N l Y 3 R p b 2 4 x L z E 0 M D g y M D I w I C 0 g U X V P R E E g R H V t b X k g Z G F 0 Y S A y M D E 4 L 0 N o Y W 5 n Z W Q g V H l w Z S 5 7 V D U t e l N j b 3 J l L D E w M X 0 m c X V v d D s s J n F 1 b 3 Q 7 U 2 V j d G l v b j E v M T Q w O D I w M j A g L S B R d U 9 E Q S B E d W 1 t e S B k Y X R h I D I w M T g v Q 2 h h b m d l Z C B U e X B l L n t M M S 1 6 U 2 N v c m U s M T A y f S Z x d W 9 0 O y w m c X V v d D t T Z W N 0 a W 9 u M S 8 x N D A 4 M j A y M C A t I F F 1 T 0 R B I E R 1 b W 1 5 I G R h d G E g M j A x O C 9 D a G F u Z 2 V k I F R 5 c G U u e 0 w y L X p T Y 2 9 y Z S w x M D N 9 J n F 1 b 3 Q 7 L C Z x d W 9 0 O 1 N l Y 3 R p b 2 4 x L z E 0 M D g y M D I w I C 0 g U X V P R E E g R H V t b X k g Z G F 0 Y S A y M D E 4 L 0 N o Y W 5 n Z W Q g V H l w Z S 5 7 T D M t e l N j b 3 J l L D E w N H 0 m c X V v d D s s J n F 1 b 3 Q 7 U 2 V j d G l v b j E v M T Q w O D I w M j A g L S B R d U 9 E Q S B E d W 1 t e S B k Y X R h I D I w M T g v Q 2 h h b m d l Z C B U e X B l L n t M N C 1 6 U 2 N v c m U s M T A 1 f S Z x d W 9 0 O y w m c X V v d D t T Z W N 0 a W 9 u M S 8 x N D A 4 M j A y M C A t I F F 1 T 0 R B I E R 1 b W 1 5 I G R h d G E g M j A x O C 9 D a G F u Z 2 V k I F R 5 c G U u e 1 A t e l N j b 3 J l L D E w N n 0 m c X V v d D s s J n F 1 b 3 Q 7 U 2 V j d G l v b j E v M T Q w O D I w M j A g L S B R d U 9 E Q S B E d W 1 t e S B k Y X R h I D I w M T g v Q 2 h h b m d l Z C B U e X B l L n t P L X p T Y 2 9 y Z S w x M D d 9 J n F 1 b 3 Q 7 L C Z x d W 9 0 O 1 N l Y 3 R p b 2 4 x L z E 0 M D g y M D I w I C 0 g U X V P R E E g R H V t b X k g Z G F 0 Y S A y M D E 4 L 0 N o Y W 5 n Z W Q g V H l w Z S 5 7 V C 1 6 U 2 N v c m U s M T A 4 f S Z x d W 9 0 O y w m c X V v d D t T Z W N 0 a W 9 u M S 8 x N D A 4 M j A y M C A t I F F 1 T 0 R B I E R 1 b W 1 5 I G R h d G E g M j A x O C 9 D a G F u Z 2 V k I F R 5 c G U u e 0 w t e l N j b 3 J l L D E w O X 0 m c X V v d D t d L C Z x d W 9 0 O 1 J l b G F 0 a W 9 u c 2 h p c E l u Z m 8 m c X V v d D s 6 W 1 1 9 I i A v P j w v U 3 R h Y m x l R W 5 0 c m l l c z 4 8 L 0 l 0 Z W 0 + P E l 0 Z W 0 + P E l 0 Z W 1 M b 2 N h d G l v b j 4 8 S X R l b V R 5 c G U + R m 9 y b X V s Y T w v S X R l b V R 5 c G U + P E l 0 Z W 1 Q Y X R o P l N l Y 3 R p b 2 4 x L z E 0 M D g y M D I w J T I w L S U y M F F 1 T 0 R B J T I w R H V t b X k l M j B k Y X R h J T I w M j A x O C 9 T b 3 V y Y 2 U 8 L 0 l 0 Z W 1 Q Y X R o P j w v S X R l b U x v Y 2 F 0 a W 9 u P j x T d G F i b G V F b n R y a W V z I C 8 + P C 9 J d G V t P j x J d G V t P j x J d G V t T G 9 j Y X R p b 2 4 + P E l 0 Z W 1 U e X B l P k Z v c m 1 1 b G E 8 L 0 l 0 Z W 1 U e X B l P j x J d G V t U G F 0 a D 5 T Z W N 0 a W 9 u M S 8 x N D A 4 M j A y M C U y M C 0 l M j B R d U 9 E Q S U y M E R 1 b W 1 5 J T I w Z G F 0 Y S U y M D I w M T g v U H J v b W 9 0 Z W Q l M j B I Z W F k Z X J z P C 9 J d G V t U G F 0 a D 4 8 L 0 l 0 Z W 1 M b 2 N h d G l v b j 4 8 U 3 R h Y m x l R W 5 0 c m l l c y A v P j w v S X R l b T 4 8 S X R l b T 4 8 S X R l b U x v Y 2 F 0 a W 9 u P j x J d G V t V H l w Z T 5 G b 3 J t d W x h P C 9 J d G V t V H l w Z T 4 8 S X R l b V B h d G g + U 2 V j d G l v b j E v M T Q w O D I w M j A l M j A t J T I w U X V P R E E l M j B E d W 1 t e S U y M G R h d G E l M j A y M D E 4 L 0 N o Y W 5 n Z W Q l M j B U e X B l P C 9 J d G V t U G F 0 a D 4 8 L 0 l 0 Z W 1 M b 2 N h d G l v b j 4 8 U 3 R h Y m x l R W 5 0 c m l l c y A v P j w v S X R l b T 4 8 L 0 l 0 Z W 1 z P j w v T G 9 j Y W x Q Y W N r Y W d l T W V 0 Y W R h d G F G a W x l P h Y A A A B Q S w U G A A A A A A A A A A A A A A A A A A A A A A A A J g E A A A E A A A D Q j J 3 f A R X R E Y x 6 A M B P w p f r A Q A A A H O 4 T K Q h R h 1 A v S t Y A I W 6 a h E A A A A A A g A A A A A A E G Y A A A A B A A A g A A A A t h q / u U e 1 u V L O + A Q R P i B w 1 q w 7 t L P a 4 f L v Z k A O G 8 M T B f w A A A A A D o A A A A A C A A A g A A A A / N s 9 M u 2 H i R m P c s v e 6 X C C m s b O n k q e c K z n / F A E / F K e 3 2 Z Q A A A A P s 5 a p R 3 Q W y J i 5 W E D / 3 q 5 b g 6 x z 2 K q q r o E i R e Y 3 W 4 B G w 7 C E 4 j V v O x Z j 6 R V t K n H + A w 6 1 y S + E s K D u u L U d A u o T J N / r 9 J s l F u R m i e E 4 Y G 6 e Z a G I 9 F A A A A A m p i 7 k G 0 8 S 5 z C i x J X T 9 o 6 F 5 C I 6 1 K A P M K z + P R i Q 8 M r J h g R 1 f 4 T r g I 6 A 1 n 5 T g R g x u o y m H Q P U r 2 a l S D r 0 W v N 4 N 9 l Z A = = < / D a t a M a s h u p > 
</file>

<file path=customXml/item4.xml><?xml version="1.0" encoding="utf-8"?>
<p:properties xmlns:p="http://schemas.microsoft.com/office/2006/metadata/properties" xmlns:xsi="http://www.w3.org/2001/XMLSchema-instance" xmlns:pc="http://schemas.microsoft.com/office/infopath/2007/PartnerControls">
  <documentManagement>
    <SharedWithUsers xmlns="06b04f7f-0f64-4a5e-bf04-53db9ee74c0c">
      <UserInfo>
        <DisplayName/>
        <AccountId xsi:nil="true"/>
        <AccountType/>
      </UserInfo>
    </SharedWithUsers>
  </documentManagement>
</p:properties>
</file>

<file path=customXml/itemProps1.xml><?xml version="1.0" encoding="utf-8"?>
<ds:datastoreItem xmlns:ds="http://schemas.openxmlformats.org/officeDocument/2006/customXml" ds:itemID="{DF737A19-724A-4CEB-99AC-5441A98A90DE}">
  <ds:schemaRefs>
    <ds:schemaRef ds:uri="http://schemas.microsoft.com/sharepoint/v3/contenttype/forms"/>
  </ds:schemaRefs>
</ds:datastoreItem>
</file>

<file path=customXml/itemProps2.xml><?xml version="1.0" encoding="utf-8"?>
<ds:datastoreItem xmlns:ds="http://schemas.openxmlformats.org/officeDocument/2006/customXml" ds:itemID="{EF7A7EBA-4774-42A6-AE5F-D30EE2DC8B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b04f7f-0f64-4a5e-bf04-53db9ee74c0c"/>
    <ds:schemaRef ds:uri="40aef5c5-d752-4158-9074-039719bead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1A3A151-4025-47DE-B180-BD5E8A7EE199}">
  <ds:schemaRefs>
    <ds:schemaRef ds:uri="http://schemas.microsoft.com/DataMashup"/>
  </ds:schemaRefs>
</ds:datastoreItem>
</file>

<file path=customXml/itemProps4.xml><?xml version="1.0" encoding="utf-8"?>
<ds:datastoreItem xmlns:ds="http://schemas.openxmlformats.org/officeDocument/2006/customXml" ds:itemID="{6C871228-FB3D-4CD2-B5A9-45628376CA6D}">
  <ds:schemaRefs>
    <ds:schemaRef ds:uri="http://schemas.microsoft.com/office/2006/metadata/properties"/>
    <ds:schemaRef ds:uri="http://schemas.microsoft.com/office/infopath/2007/PartnerControls"/>
    <ds:schemaRef ds:uri="06b04f7f-0f64-4a5e-bf04-53db9ee74c0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Contents</vt:lpstr>
      <vt:lpstr>Indicator List</vt:lpstr>
      <vt:lpstr>Rank View</vt:lpstr>
      <vt:lpstr>Raw Scores</vt:lpstr>
      <vt:lpstr>Prioritisation</vt:lpstr>
      <vt:lpstr>Ownership</vt:lpstr>
      <vt:lpstr>Transparency and Untying</vt:lpstr>
      <vt:lpstr>Evaluation</vt:lpstr>
      <vt:lpstr>Z-Scores</vt:lpstr>
      <vt:lpstr>Hard-Coded Changes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Rachael Calleja (rcalleja@CGDEV.ORG)</dc:creator>
  <cp:keywords/>
  <dc:description/>
  <cp:lastModifiedBy>Rachael Calleja (rcalleja@CGDEV.ORG)</cp:lastModifiedBy>
  <cp:revision/>
  <dcterms:created xsi:type="dcterms:W3CDTF">2020-08-31T19:29:10Z</dcterms:created>
  <dcterms:modified xsi:type="dcterms:W3CDTF">2021-05-20T13:24:21Z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0x010100FD1ADAF7CDC05F468DC4656A04C1CC40</vt:lpwstr>
  </property>
  <property fmtid="{D5CDD505-2E9C-101B-9397-08002B2CF9AE}" pid="3" name="Order">
    <vt:r8>37047100</vt:r8>
  </property>
  <property fmtid="{D5CDD505-2E9C-101B-9397-08002B2CF9AE}" pid="4" name="_ExtendedDescription">
    <vt:lpwstr/>
  </property>
  <property fmtid="{D5CDD505-2E9C-101B-9397-08002B2CF9AE}" pid="5" name="ComplianceAssetId">
    <vt:lpwstr/>
  </property>
</Properties>
</file>